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95" windowHeight="8205" activeTab="5"/>
  </bookViews>
  <sheets>
    <sheet name="Havelvac1" sheetId="5" r:id="rId1"/>
    <sheet name="Havelvac2" sheetId="6" r:id="rId2"/>
    <sheet name="Havelvac3" sheetId="8" r:id="rId3"/>
    <sheet name="Havelvac4" sheetId="9" r:id="rId4"/>
    <sheet name="Havelvac5" sheetId="11" r:id="rId5"/>
    <sheet name="Havelvac6" sheetId="10" r:id="rId6"/>
  </sheets>
  <calcPr calcId="162913"/>
</workbook>
</file>

<file path=xl/calcChain.xml><?xml version="1.0" encoding="utf-8"?>
<calcChain xmlns="http://schemas.openxmlformats.org/spreadsheetml/2006/main">
  <c r="D18" i="5" l="1"/>
  <c r="F18" i="5"/>
  <c r="G18" i="5"/>
  <c r="G17" i="9" l="1"/>
  <c r="F17" i="9"/>
  <c r="G15" i="8"/>
  <c r="F15" i="8"/>
  <c r="G14" i="6"/>
  <c r="F14" i="6"/>
  <c r="G15" i="5"/>
  <c r="F15" i="5"/>
  <c r="F20" i="11"/>
  <c r="F19" i="11"/>
  <c r="D46" i="11"/>
  <c r="E17" i="11"/>
  <c r="F32" i="10" l="1"/>
  <c r="F33" i="10"/>
  <c r="D34" i="10"/>
  <c r="F27" i="10"/>
  <c r="D28" i="10"/>
  <c r="D35" i="10" s="1"/>
  <c r="F26" i="10"/>
  <c r="F25" i="10"/>
  <c r="F24" i="10"/>
  <c r="F23" i="10"/>
  <c r="F22" i="10"/>
  <c r="G34" i="11" l="1"/>
  <c r="G33" i="11"/>
  <c r="G32" i="11"/>
  <c r="G15" i="11"/>
  <c r="G25" i="11" s="1"/>
  <c r="G14" i="11"/>
  <c r="G41" i="11"/>
  <c r="G34" i="9"/>
  <c r="G33" i="9"/>
  <c r="G32" i="9"/>
  <c r="G30" i="9"/>
  <c r="G27" i="9"/>
  <c r="G28" i="9" s="1"/>
  <c r="G20" i="9"/>
  <c r="G19" i="9"/>
  <c r="G18" i="9"/>
  <c r="G13" i="9"/>
  <c r="G22" i="8"/>
  <c r="G19" i="8"/>
  <c r="G18" i="8"/>
  <c r="G17" i="8"/>
  <c r="G16" i="8"/>
  <c r="G13" i="8"/>
  <c r="G20" i="8" s="1"/>
  <c r="G23" i="8" s="1"/>
  <c r="G21" i="6"/>
  <c r="G24" i="6" s="1"/>
  <c r="G17" i="6"/>
  <c r="F31" i="10"/>
  <c r="F30" i="10"/>
  <c r="F34" i="10" s="1"/>
  <c r="F21" i="10"/>
  <c r="F20" i="10"/>
  <c r="F19" i="10"/>
  <c r="F18" i="10"/>
  <c r="F17" i="10"/>
  <c r="F16" i="10"/>
  <c r="F15" i="10"/>
  <c r="F14" i="10"/>
  <c r="F13" i="10"/>
  <c r="D41" i="11"/>
  <c r="F40" i="11"/>
  <c r="F39" i="11"/>
  <c r="F38" i="11"/>
  <c r="F37" i="11"/>
  <c r="D35" i="11"/>
  <c r="F34" i="11"/>
  <c r="F33" i="11"/>
  <c r="F32" i="11"/>
  <c r="F31" i="11"/>
  <c r="F30" i="11"/>
  <c r="F29" i="11"/>
  <c r="F27" i="11"/>
  <c r="D25" i="11"/>
  <c r="F24" i="11"/>
  <c r="F23" i="11"/>
  <c r="F22" i="11"/>
  <c r="F21" i="11"/>
  <c r="F18" i="11"/>
  <c r="F16" i="11"/>
  <c r="F15" i="11"/>
  <c r="F14" i="11"/>
  <c r="F13" i="11"/>
  <c r="G27" i="6" l="1"/>
  <c r="G21" i="9"/>
  <c r="D47" i="11"/>
  <c r="G35" i="9"/>
  <c r="G35" i="11"/>
  <c r="G36" i="9"/>
  <c r="G47" i="11"/>
  <c r="F28" i="10"/>
  <c r="F35" i="10" s="1"/>
  <c r="F41" i="11"/>
  <c r="F35" i="11"/>
  <c r="F25" i="11"/>
  <c r="F47" i="11" l="1"/>
  <c r="F31" i="9"/>
  <c r="F32" i="9"/>
  <c r="F33" i="9"/>
  <c r="F34" i="9"/>
  <c r="F30" i="9"/>
  <c r="F24" i="9"/>
  <c r="F25" i="9"/>
  <c r="F26" i="9"/>
  <c r="F27" i="9"/>
  <c r="F23" i="9"/>
  <c r="F14" i="9"/>
  <c r="F15" i="9"/>
  <c r="F16" i="9"/>
  <c r="F18" i="9"/>
  <c r="F19" i="9"/>
  <c r="F20" i="9"/>
  <c r="F13" i="9"/>
  <c r="D35" i="9"/>
  <c r="D28" i="9"/>
  <c r="D21" i="9"/>
  <c r="F22" i="8"/>
  <c r="F14" i="8"/>
  <c r="F16" i="8"/>
  <c r="F17" i="8"/>
  <c r="F18" i="8"/>
  <c r="F19" i="8"/>
  <c r="F13" i="8"/>
  <c r="D20" i="8"/>
  <c r="D23" i="8" s="1"/>
  <c r="F26" i="6"/>
  <c r="F20" i="6"/>
  <c r="F21" i="6"/>
  <c r="F22" i="6"/>
  <c r="F23" i="6"/>
  <c r="F19" i="6"/>
  <c r="F15" i="6"/>
  <c r="F16" i="6"/>
  <c r="F13" i="6"/>
  <c r="D24" i="6"/>
  <c r="D17" i="6"/>
  <c r="F14" i="5"/>
  <c r="F16" i="5"/>
  <c r="F17" i="5"/>
  <c r="F13" i="5"/>
  <c r="F21" i="9" l="1"/>
  <c r="D36" i="9"/>
  <c r="F28" i="9"/>
  <c r="F35" i="9"/>
  <c r="F20" i="8"/>
  <c r="F23" i="8" s="1"/>
  <c r="D27" i="6"/>
  <c r="F17" i="6"/>
  <c r="F24" i="6"/>
  <c r="F36" i="9" l="1"/>
  <c r="F27" i="6"/>
</calcChain>
</file>

<file path=xl/sharedStrings.xml><?xml version="1.0" encoding="utf-8"?>
<sst xmlns="http://schemas.openxmlformats.org/spreadsheetml/2006/main" count="282" uniqueCount="101">
  <si>
    <t>ՑԱՆԿ</t>
  </si>
  <si>
    <t>Գույքի անվանումը և մակնիշը</t>
  </si>
  <si>
    <t>Չափի միավորը</t>
  </si>
  <si>
    <t>Քանակը</t>
  </si>
  <si>
    <t>Ընդամենը</t>
  </si>
  <si>
    <t>Սարքեր և սարքավորումներ</t>
  </si>
  <si>
    <t>հատ</t>
  </si>
  <si>
    <t>Ամբողջը</t>
  </si>
  <si>
    <t>Հավելված N 1</t>
  </si>
  <si>
    <t>Հավելված N 2</t>
  </si>
  <si>
    <t>Հավելված N 3</t>
  </si>
  <si>
    <t>….. …………………..    N          -Ն որոշման</t>
  </si>
  <si>
    <t>Հ/Հ</t>
  </si>
  <si>
    <t>Գույքի անվանումը և համառոտ նկարագրությունը</t>
  </si>
  <si>
    <t>Միավորի գինը</t>
  </si>
  <si>
    <t>Սկզբնական արժեքը</t>
  </si>
  <si>
    <t>Սեղան ընդունարանի</t>
  </si>
  <si>
    <t>Սեղան աշխատանքային</t>
  </si>
  <si>
    <t>Համակարգչային սեղաններ/ուսումնական</t>
  </si>
  <si>
    <t xml:space="preserve">Աշխատանքային սեղան՝ մատնահարդարի </t>
  </si>
  <si>
    <t>Ծաղկի դիզայների սեղան</t>
  </si>
  <si>
    <t>Վարսահարդարի աշխատանքային սեղան՝ հայելիով</t>
  </si>
  <si>
    <t>Սեղան՝ տեսաձայնային սարքավորումների համար</t>
  </si>
  <si>
    <t>Թիկնաթոռ՝ պտտվող  վարսավիրական</t>
  </si>
  <si>
    <t>Բազմոց բազկաթոռի հավաքածու</t>
  </si>
  <si>
    <t>Բազկաթոռ</t>
  </si>
  <si>
    <t>Գրապահարան</t>
  </si>
  <si>
    <t>Թղթապանակների պահարան</t>
  </si>
  <si>
    <t>Դեղապահարան</t>
  </si>
  <si>
    <t>Պահարան՝ տեխնիկական մետաղական իրերի</t>
  </si>
  <si>
    <t>Սեղան՝ խոհանոցի</t>
  </si>
  <si>
    <t>Սեղան խոհանոցի կլոր</t>
  </si>
  <si>
    <t>Աթոռ խոհանոցի փոքր</t>
  </si>
  <si>
    <t>Հագուստի կախիչ</t>
  </si>
  <si>
    <t>Ֆլիփ չարթ՝ չորսոտանի</t>
  </si>
  <si>
    <t>Փինքբոարդ</t>
  </si>
  <si>
    <t>Կարի մեքենա Yamata FY8700</t>
  </si>
  <si>
    <t>Կարի մեքենա Yamata FY0058</t>
  </si>
  <si>
    <t>Եզրափակող մեքենա Yamata 757A</t>
  </si>
  <si>
    <t>Ձևող սկավառակային դանակներ FY-50/
Ձևող սկավառակներ դանակներ YCM-50</t>
  </si>
  <si>
    <t>Ձևող սկավառակային դանակներ DYJ-2</t>
  </si>
  <si>
    <t>Կարիչ կտորի RS_50</t>
  </si>
  <si>
    <t>Կարող գործող մեքենա Janome MC11000</t>
  </si>
  <si>
    <t xml:space="preserve">Հատուկ հարմարեցված սեղան Janome MC11000 կարող գործող մեքենայի համար </t>
  </si>
  <si>
    <t xml:space="preserve">Հատուկ հարմարեցված սեղան սայլակ Janome MC11000 կարող գործող մեքենա օգտագործողների համար համար </t>
  </si>
  <si>
    <t>Գորգագործության համար դազգահ</t>
  </si>
  <si>
    <t>Վարսահարդարման էլեկտրական մեքենա Mozer</t>
  </si>
  <si>
    <t>Սպասք լվացող ավտոմատ մեքենա LG 2060</t>
  </si>
  <si>
    <t>Վարսահարդարիչ Twin Turbo</t>
  </si>
  <si>
    <t>Տպիչ Panasonic Lasser Brother HL 2150NR</t>
  </si>
  <si>
    <t>DVD player Samsung</t>
  </si>
  <si>
    <t>Սերվեր Trigon Dual-Cort</t>
  </si>
  <si>
    <t>Համակարգիչ Trigon CPU</t>
  </si>
  <si>
    <t>Մոնիթոր Benq G700 17 TFT Monitor</t>
  </si>
  <si>
    <t>Անխափան սնուցման սարք UPS APC</t>
  </si>
  <si>
    <t>Սեղան աշխատանքային /քանդված վիճակում/</t>
  </si>
  <si>
    <t>Սեղան ցածր</t>
  </si>
  <si>
    <t>Գրասենյակային փափուկ աթոռներ /կոտրված/</t>
  </si>
  <si>
    <t>Գրասենյակային կահույք</t>
  </si>
  <si>
    <t>Կենցաղայաին համակարգչային տեխնիկա</t>
  </si>
  <si>
    <t>ՀՀ դրամ</t>
  </si>
  <si>
    <t>Զկզբնական արժեքը</t>
  </si>
  <si>
    <t>Հավելված N 4</t>
  </si>
  <si>
    <t>Միավորի գինը /դրամ/</t>
  </si>
  <si>
    <t>Հավելված N 5</t>
  </si>
  <si>
    <t>Պահեստավորված գրասենյակային կահույք</t>
  </si>
  <si>
    <t>Հաշվեկշռում չհաշվառված գույք</t>
  </si>
  <si>
    <t>Հաշվեկշռային (մնացորդային) արժեքը (01.01.2018թ. դրությամբ)</t>
  </si>
  <si>
    <t>Հավելված N 6</t>
  </si>
  <si>
    <t xml:space="preserve">Միավորի գինը </t>
  </si>
  <si>
    <t>Շահագործման մեջ գտնվող</t>
  </si>
  <si>
    <t>Մուտքերի դռների մոտ տեղադրվող ցուցանակներ՝ օրգանական ապակուց</t>
  </si>
  <si>
    <t>Սանհանգույցների դռների մոտ ամրացված տարբերանշաններ</t>
  </si>
  <si>
    <t>Դանակ էլեկտրական՝ խոհանոցային</t>
  </si>
  <si>
    <t>Արյան ճնշումը չափող էլեկտրական սարք</t>
  </si>
  <si>
    <t>Էլեկտրական թեյնիկ Polaris 120, 2 լիտր տարողությամբ, 1.2 կվտ</t>
  </si>
  <si>
    <t>Հեղուկ օճառի ապակյա տարա</t>
  </si>
  <si>
    <t>Հարդուկի սեղան շարժական՝ կտորե ծածկոցով</t>
  </si>
  <si>
    <t>Ծաղիկների դիզայնի համար օգտագործվող սիլիկոնե ատրճանակ</t>
  </si>
  <si>
    <t>Հայելի շրջանակով և էլեկտրական լուսավորությամբ</t>
  </si>
  <si>
    <t>Հայելի՝ սայլակավոր հաշմանդամի համար</t>
  </si>
  <si>
    <t>Էլեկտրական սրճեփ, 1300 վտ, 14 փոքր բաժակի համար</t>
  </si>
  <si>
    <t>Թեյնիկի հենարան՝ հենաշարժային ֆունկցիաների խանգարումներ ունեցող անձանց համար</t>
  </si>
  <si>
    <t>Հարդուկ գոլորշիով</t>
  </si>
  <si>
    <t>Հեռախոս Panasonic KXT 500</t>
  </si>
  <si>
    <t>Պահեստավորված</t>
  </si>
  <si>
    <t>Սկուտեղ չժանգոտվող մետաղից, միջին չափի</t>
  </si>
  <si>
    <t>Մրգաման հաղճապակյա</t>
  </si>
  <si>
    <t>Հայաստանի Հանրապետության կառավարության 2017 թվականի սեպտեմբերի 22-ի N 1159-Ն որոշման 4-րդ կետի 6-րդ ենթակետով Աշխատանքի և սոցիալական հարցերի նախարարությանը հանձնված և նախարարության ենթակայության շուրջօրյա խնամք և սոցիալական սպասարկում իրականացնող պետական ոչ առևտրային կազմակերպություններին սեփականության իրավունքով բաշխման ենթակա փոքրարժեք և արագամաշ առարկաների</t>
  </si>
  <si>
    <t xml:space="preserve">Հայաստանի Հանրապետության կառավարության 2017 թվականի սեպտեմբերի 22-ի N 1159-Ն որոշման 4-րդ կետի 6-րդ ենթակետով Աշխատանքի և սոցիալական հարցերի նախարարությանն ամրացված հիմնական միջոց հանդիսացող գույքից հետ վերցվող և նախարարության ենթակայության «Ձորակ» հոգեկան առողջության խնդիրներ ունեցող անձանց խնամքի կենտրոն»  պետական ոչ առևտրային կազմակերպությանը ամրացվող գույքի </t>
  </si>
  <si>
    <t>Հայաստանի Հանրապետության կառավարության 2017 թվականի սեպտեմբերի 22-ի N 1159-Ն որոշման 4-րդ կետի 6-րդ ենթակետով Աշխատանքի և սոցիալական հարցերի նախարարությանն ամրացված հիմնական միջոց հանդիսացող գույքից հետ վերցվող և նախարարության ենթակայության «Գյումրու երեխաների խնամքի և պաշտպանության N 1 գիշերօթիկ հաստատություն» պետական ոչ առևտրային կազմակերպությանը ամրացվող գույքի</t>
  </si>
  <si>
    <t xml:space="preserve">Հայաստանի Հանրապետության կառավարության 2017 թվականի սեպտեմբերի 22-ի N 1159-Ն որոշման 4-րդ կետի 6-րդ ենթակետով Աշխատանքի և սոցիալական հարցերի նախարարությանն ամրացված հիմնական միջոց հանդիսացող գույքից հետ վերցվող և նախարարության ենթակայության «Գյումրու Ֆրիտյոֆ Նանսենի անվան երեխաների խնամքի և պաշտպանության N 2 գիշերօթիկ հաստատություն» պետական ոչ առևտրային կազմակերպությանը ամրացվող գույքի </t>
  </si>
  <si>
    <t xml:space="preserve">Հայաստանի Հանրապետության կառավարության 2017 թվականի սեպտեմբերի 22-ի N 1159-Ն որոշման 4-րդ կետի 6-րդ ենթակետով Աշխատանքի և սոցիալական հարցերի նախարարությանն ամրացված հիմնական միջոց հանդիսացող գույքից հետ վերցվող և նախարարության ենթակայության «Գյումրու «Երեխաների տուն» պետական ոչ առևտրային կազմակերպությանը ամրացվող գույքի </t>
  </si>
  <si>
    <t xml:space="preserve">Հայաստանի Հանրապետության կառավարության 2017 թվականի սեպտեմբերի 22-ի N 1159-Ն որոշման 4-րդ կետի 6-րդ ենթակետով Աշխատանքի և սոցիալական հարցերի նախարարությանն ամրացված հիմնական միջոց հանդիսացող գույքից հետ վերցվող և նախարարության ենթակայության «Գյումրու տուն-ինտերնատ» պետական ոչ առևտրային կազմակերպությանը ամրացվող գույքի </t>
  </si>
  <si>
    <t xml:space="preserve">ՀՀ կառավարության 2019 թվականի </t>
  </si>
  <si>
    <t>Գրասենյակային փափուկ աթոռ</t>
  </si>
  <si>
    <t>Աթոռ աշխատանքային</t>
  </si>
  <si>
    <t>Գրասենյակային փափուկ աթոռներ</t>
  </si>
  <si>
    <t>Գրասենյային փափուկ աթոռ</t>
  </si>
  <si>
    <t>Խորհրդակցական մեծ սեղան խմբային պարապմունքների համար</t>
  </si>
  <si>
    <t>Վարսահարդարման սանրերի հավաքածու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</si>
</sst>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sz val="11"/>
      <name val="GHEA Grapalat"/>
      <family val="3"/>
    </font>
    <font>
      <b/>
      <sz val="12"/>
      <color theme="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1"/>
      <color indexed="72"/>
      <name val="GHEA Grapalat"/>
      <family val="3"/>
    </font>
    <font>
      <b/>
      <sz val="11"/>
      <color indexed="72"/>
      <name val="GHEA Grapalat"/>
      <family val="3"/>
    </font>
    <font>
      <b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3" fontId="6" fillId="0" borderId="3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/>
    <xf numFmtId="43" fontId="6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1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3" fontId="7" fillId="0" borderId="0" xfId="0" applyNumberFormat="1" applyFont="1" applyAlignment="1">
      <alignment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/>
    <xf numFmtId="0" fontId="2" fillId="0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0" workbookViewId="0">
      <selection activeCell="F23" sqref="F23"/>
    </sheetView>
  </sheetViews>
  <sheetFormatPr defaultRowHeight="16.5" x14ac:dyDescent="0.3"/>
  <cols>
    <col min="1" max="1" width="5.28515625" style="1" bestFit="1" customWidth="1"/>
    <col min="2" max="2" width="37.7109375" style="1" customWidth="1"/>
    <col min="3" max="4" width="10.5703125" style="1" customWidth="1"/>
    <col min="5" max="5" width="15.42578125" style="1" customWidth="1"/>
    <col min="6" max="6" width="15.85546875" style="1" customWidth="1"/>
    <col min="7" max="7" width="18" style="1" customWidth="1"/>
    <col min="8" max="16384" width="9.140625" style="1"/>
  </cols>
  <sheetData>
    <row r="1" spans="1:7" x14ac:dyDescent="0.3">
      <c r="G1" s="3" t="s">
        <v>8</v>
      </c>
    </row>
    <row r="2" spans="1:7" x14ac:dyDescent="0.3">
      <c r="E2" s="49" t="s">
        <v>94</v>
      </c>
      <c r="F2" s="49"/>
      <c r="G2" s="49"/>
    </row>
    <row r="3" spans="1:7" x14ac:dyDescent="0.3">
      <c r="E3" s="49" t="s">
        <v>11</v>
      </c>
      <c r="F3" s="49"/>
      <c r="G3" s="49"/>
    </row>
    <row r="6" spans="1:7" ht="22.5" customHeight="1" x14ac:dyDescent="0.3">
      <c r="A6" s="48" t="s">
        <v>0</v>
      </c>
      <c r="B6" s="48"/>
      <c r="C6" s="48"/>
      <c r="D6" s="48"/>
      <c r="E6" s="48"/>
      <c r="F6" s="48"/>
      <c r="G6" s="48"/>
    </row>
    <row r="7" spans="1:7" ht="103.5" customHeight="1" x14ac:dyDescent="0.3">
      <c r="A7" s="47" t="s">
        <v>93</v>
      </c>
      <c r="B7" s="47"/>
      <c r="C7" s="47"/>
      <c r="D7" s="47"/>
      <c r="E7" s="47"/>
      <c r="F7" s="47"/>
      <c r="G7" s="47"/>
    </row>
    <row r="8" spans="1:7" ht="17.25" x14ac:dyDescent="0.3">
      <c r="A8" s="4"/>
      <c r="B8" s="4"/>
      <c r="C8" s="4"/>
      <c r="D8" s="4"/>
      <c r="E8" s="4"/>
      <c r="F8" s="4"/>
      <c r="G8" s="4"/>
    </row>
    <row r="9" spans="1:7" x14ac:dyDescent="0.3">
      <c r="G9" s="1" t="s">
        <v>60</v>
      </c>
    </row>
    <row r="10" spans="1:7" ht="104.25" customHeight="1" x14ac:dyDescent="0.3">
      <c r="A10" s="25" t="s">
        <v>12</v>
      </c>
      <c r="B10" s="24" t="s">
        <v>13</v>
      </c>
      <c r="C10" s="24" t="s">
        <v>2</v>
      </c>
      <c r="D10" s="24" t="s">
        <v>3</v>
      </c>
      <c r="E10" s="24" t="s">
        <v>14</v>
      </c>
      <c r="F10" s="24" t="s">
        <v>15</v>
      </c>
      <c r="G10" s="26" t="s">
        <v>67</v>
      </c>
    </row>
    <row r="11" spans="1:7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7">
        <v>6</v>
      </c>
      <c r="G11" s="8">
        <v>7</v>
      </c>
    </row>
    <row r="12" spans="1:7" x14ac:dyDescent="0.3">
      <c r="A12" s="15"/>
      <c r="B12" s="45" t="s">
        <v>58</v>
      </c>
      <c r="C12" s="46"/>
      <c r="D12" s="46"/>
      <c r="E12" s="46"/>
      <c r="F12" s="46"/>
      <c r="G12" s="46"/>
    </row>
    <row r="13" spans="1:7" x14ac:dyDescent="0.3">
      <c r="A13" s="9">
        <v>1</v>
      </c>
      <c r="B13" s="18" t="s">
        <v>17</v>
      </c>
      <c r="C13" s="11" t="s">
        <v>6</v>
      </c>
      <c r="D13" s="11">
        <v>1</v>
      </c>
      <c r="E13" s="16">
        <v>100000</v>
      </c>
      <c r="F13" s="6">
        <f>D13*E13</f>
        <v>100000</v>
      </c>
      <c r="G13" s="16">
        <v>45794.7</v>
      </c>
    </row>
    <row r="14" spans="1:7" ht="33" x14ac:dyDescent="0.3">
      <c r="A14" s="9">
        <v>2</v>
      </c>
      <c r="B14" s="10" t="s">
        <v>21</v>
      </c>
      <c r="C14" s="11" t="s">
        <v>6</v>
      </c>
      <c r="D14" s="11">
        <v>1</v>
      </c>
      <c r="E14" s="16">
        <v>135000</v>
      </c>
      <c r="F14" s="6">
        <f t="shared" ref="F14:F17" si="0">D14*E14</f>
        <v>135000</v>
      </c>
      <c r="G14" s="16">
        <v>88319</v>
      </c>
    </row>
    <row r="15" spans="1:7" x14ac:dyDescent="0.3">
      <c r="A15" s="9">
        <v>3</v>
      </c>
      <c r="B15" s="10" t="s">
        <v>97</v>
      </c>
      <c r="C15" s="11" t="s">
        <v>6</v>
      </c>
      <c r="D15" s="11">
        <v>12</v>
      </c>
      <c r="E15" s="16">
        <v>15000</v>
      </c>
      <c r="F15" s="6">
        <f>E15*D15</f>
        <v>180000</v>
      </c>
      <c r="G15" s="16">
        <f>588792/60*12</f>
        <v>117758.40000000001</v>
      </c>
    </row>
    <row r="16" spans="1:7" ht="33" x14ac:dyDescent="0.3">
      <c r="A16" s="9">
        <v>4</v>
      </c>
      <c r="B16" s="10" t="s">
        <v>23</v>
      </c>
      <c r="C16" s="11" t="s">
        <v>6</v>
      </c>
      <c r="D16" s="11">
        <v>1</v>
      </c>
      <c r="E16" s="16">
        <v>95000</v>
      </c>
      <c r="F16" s="6">
        <f t="shared" si="0"/>
        <v>95000</v>
      </c>
      <c r="G16" s="16">
        <v>62150</v>
      </c>
    </row>
    <row r="17" spans="1:7" x14ac:dyDescent="0.3">
      <c r="A17" s="9">
        <v>5</v>
      </c>
      <c r="B17" s="10" t="s">
        <v>28</v>
      </c>
      <c r="C17" s="11" t="s">
        <v>6</v>
      </c>
      <c r="D17" s="11">
        <v>1</v>
      </c>
      <c r="E17" s="16">
        <v>130000</v>
      </c>
      <c r="F17" s="6">
        <f t="shared" si="0"/>
        <v>130000</v>
      </c>
      <c r="G17" s="16">
        <v>85048</v>
      </c>
    </row>
    <row r="18" spans="1:7" x14ac:dyDescent="0.3">
      <c r="A18" s="9"/>
      <c r="B18" s="12" t="s">
        <v>4</v>
      </c>
      <c r="C18" s="13"/>
      <c r="D18" s="8">
        <f>SUM(D13:D17)</f>
        <v>16</v>
      </c>
      <c r="E18" s="11"/>
      <c r="F18" s="19">
        <f>SUM(F13:F17)</f>
        <v>640000</v>
      </c>
      <c r="G18" s="19">
        <f>SUM(G13:G17)</f>
        <v>399070.10000000003</v>
      </c>
    </row>
  </sheetData>
  <mergeCells count="5">
    <mergeCell ref="B12:G12"/>
    <mergeCell ref="A7:G7"/>
    <mergeCell ref="A6:G6"/>
    <mergeCell ref="E2:G2"/>
    <mergeCell ref="E3:G3"/>
  </mergeCells>
  <pageMargins left="0" right="0" top="0" bottom="0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6" workbookViewId="0">
      <selection activeCell="B13" sqref="B13"/>
    </sheetView>
  </sheetViews>
  <sheetFormatPr defaultRowHeight="16.5" x14ac:dyDescent="0.3"/>
  <cols>
    <col min="1" max="1" width="5.28515625" style="1" bestFit="1" customWidth="1"/>
    <col min="2" max="2" width="35.5703125" style="1" customWidth="1"/>
    <col min="3" max="3" width="8.5703125" style="1" customWidth="1"/>
    <col min="4" max="4" width="7.42578125" style="1" customWidth="1"/>
    <col min="5" max="5" width="15.7109375" style="1" customWidth="1"/>
    <col min="6" max="6" width="17.140625" style="1" customWidth="1"/>
    <col min="7" max="7" width="17.5703125" style="1" customWidth="1"/>
    <col min="8" max="8" width="9.140625" style="1"/>
    <col min="9" max="9" width="10.85546875" style="1" bestFit="1" customWidth="1"/>
    <col min="10" max="16384" width="9.140625" style="1"/>
  </cols>
  <sheetData>
    <row r="1" spans="1:9" x14ac:dyDescent="0.3">
      <c r="G1" s="3" t="s">
        <v>9</v>
      </c>
    </row>
    <row r="2" spans="1:9" x14ac:dyDescent="0.3">
      <c r="E2" s="49" t="s">
        <v>94</v>
      </c>
      <c r="F2" s="49"/>
      <c r="G2" s="49"/>
    </row>
    <row r="3" spans="1:9" x14ac:dyDescent="0.3">
      <c r="E3" s="49" t="s">
        <v>11</v>
      </c>
      <c r="F3" s="49"/>
      <c r="G3" s="49"/>
    </row>
    <row r="6" spans="1:9" ht="22.5" customHeight="1" x14ac:dyDescent="0.3">
      <c r="A6" s="48" t="s">
        <v>0</v>
      </c>
      <c r="B6" s="48"/>
      <c r="C6" s="48"/>
      <c r="D6" s="48"/>
      <c r="E6" s="48"/>
      <c r="F6" s="48"/>
      <c r="G6" s="48"/>
    </row>
    <row r="7" spans="1:9" ht="103.5" customHeight="1" x14ac:dyDescent="0.3">
      <c r="A7" s="47" t="s">
        <v>92</v>
      </c>
      <c r="B7" s="47"/>
      <c r="C7" s="47"/>
      <c r="D7" s="47"/>
      <c r="E7" s="47"/>
      <c r="F7" s="47"/>
      <c r="G7" s="47"/>
    </row>
    <row r="8" spans="1:9" ht="17.25" x14ac:dyDescent="0.3">
      <c r="A8" s="4"/>
      <c r="B8" s="4"/>
      <c r="C8" s="4"/>
      <c r="D8" s="4"/>
      <c r="E8" s="4"/>
      <c r="F8" s="4"/>
      <c r="G8" s="4"/>
    </row>
    <row r="9" spans="1:9" x14ac:dyDescent="0.3">
      <c r="G9" s="1" t="s">
        <v>60</v>
      </c>
    </row>
    <row r="10" spans="1:9" ht="94.5" customHeight="1" x14ac:dyDescent="0.3">
      <c r="A10" s="33" t="s">
        <v>12</v>
      </c>
      <c r="B10" s="24" t="s">
        <v>1</v>
      </c>
      <c r="C10" s="24" t="s">
        <v>2</v>
      </c>
      <c r="D10" s="24" t="s">
        <v>3</v>
      </c>
      <c r="E10" s="24" t="s">
        <v>14</v>
      </c>
      <c r="F10" s="24" t="s">
        <v>15</v>
      </c>
      <c r="G10" s="26" t="s">
        <v>67</v>
      </c>
    </row>
    <row r="11" spans="1:9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</row>
    <row r="12" spans="1:9" x14ac:dyDescent="0.3">
      <c r="A12" s="15"/>
      <c r="B12" s="45" t="s">
        <v>58</v>
      </c>
      <c r="C12" s="46"/>
      <c r="D12" s="46"/>
      <c r="E12" s="46"/>
      <c r="F12" s="46"/>
      <c r="G12" s="46"/>
    </row>
    <row r="13" spans="1:9" ht="38.25" customHeight="1" x14ac:dyDescent="0.3">
      <c r="A13" s="9">
        <v>1</v>
      </c>
      <c r="B13" s="10" t="s">
        <v>99</v>
      </c>
      <c r="C13" s="11" t="s">
        <v>6</v>
      </c>
      <c r="D13" s="11">
        <v>1</v>
      </c>
      <c r="E13" s="6">
        <v>11000</v>
      </c>
      <c r="F13" s="27">
        <f>D13*E13</f>
        <v>11000</v>
      </c>
      <c r="G13" s="16">
        <v>71963</v>
      </c>
    </row>
    <row r="14" spans="1:9" ht="20.25" customHeight="1" x14ac:dyDescent="0.3">
      <c r="A14" s="9">
        <v>2</v>
      </c>
      <c r="B14" s="10" t="s">
        <v>97</v>
      </c>
      <c r="C14" s="11" t="s">
        <v>6</v>
      </c>
      <c r="D14" s="11">
        <v>12</v>
      </c>
      <c r="E14" s="16">
        <v>15000</v>
      </c>
      <c r="F14" s="6">
        <f>E14*D14</f>
        <v>180000</v>
      </c>
      <c r="G14" s="16">
        <f>588792/60*12</f>
        <v>117758.40000000001</v>
      </c>
    </row>
    <row r="15" spans="1:9" x14ac:dyDescent="0.3">
      <c r="A15" s="9">
        <v>3</v>
      </c>
      <c r="B15" s="10" t="s">
        <v>31</v>
      </c>
      <c r="C15" s="11" t="s">
        <v>6</v>
      </c>
      <c r="D15" s="11">
        <v>2</v>
      </c>
      <c r="E15" s="6">
        <v>50000</v>
      </c>
      <c r="F15" s="27">
        <f t="shared" ref="F15:F16" si="0">D15*E15</f>
        <v>100000</v>
      </c>
      <c r="G15" s="16">
        <v>32710.75</v>
      </c>
      <c r="I15" s="39"/>
    </row>
    <row r="16" spans="1:9" x14ac:dyDescent="0.3">
      <c r="A16" s="9">
        <v>4</v>
      </c>
      <c r="B16" s="10" t="s">
        <v>33</v>
      </c>
      <c r="C16" s="11" t="s">
        <v>6</v>
      </c>
      <c r="D16" s="11">
        <v>4</v>
      </c>
      <c r="E16" s="6">
        <v>20000</v>
      </c>
      <c r="F16" s="27">
        <f t="shared" si="0"/>
        <v>80000</v>
      </c>
      <c r="G16" s="16">
        <v>38980.25</v>
      </c>
    </row>
    <row r="17" spans="1:9" x14ac:dyDescent="0.3">
      <c r="A17" s="9"/>
      <c r="B17" s="12" t="s">
        <v>4</v>
      </c>
      <c r="C17" s="13"/>
      <c r="D17" s="8">
        <f>SUM(D13:D16)</f>
        <v>19</v>
      </c>
      <c r="E17" s="13"/>
      <c r="F17" s="31">
        <f>SUM(F13:F16)</f>
        <v>371000</v>
      </c>
      <c r="G17" s="31">
        <f>SUM(G13:G16)</f>
        <v>261412.40000000002</v>
      </c>
      <c r="I17" s="39"/>
    </row>
    <row r="18" spans="1:9" x14ac:dyDescent="0.3">
      <c r="A18" s="9"/>
      <c r="B18" s="45" t="s">
        <v>5</v>
      </c>
      <c r="C18" s="46"/>
      <c r="D18" s="46"/>
      <c r="E18" s="46"/>
      <c r="F18" s="46"/>
      <c r="G18" s="46"/>
    </row>
    <row r="19" spans="1:9" x14ac:dyDescent="0.3">
      <c r="A19" s="9">
        <v>1</v>
      </c>
      <c r="B19" s="10" t="s">
        <v>37</v>
      </c>
      <c r="C19" s="11" t="s">
        <v>6</v>
      </c>
      <c r="D19" s="11">
        <v>1</v>
      </c>
      <c r="E19" s="6">
        <v>469200</v>
      </c>
      <c r="F19" s="6">
        <f>D19*E19</f>
        <v>469200</v>
      </c>
      <c r="G19" s="16">
        <v>342047</v>
      </c>
    </row>
    <row r="20" spans="1:9" ht="33" x14ac:dyDescent="0.3">
      <c r="A20" s="9">
        <v>2</v>
      </c>
      <c r="B20" s="10" t="s">
        <v>40</v>
      </c>
      <c r="C20" s="11" t="s">
        <v>6</v>
      </c>
      <c r="D20" s="11">
        <v>1</v>
      </c>
      <c r="E20" s="6">
        <v>75480</v>
      </c>
      <c r="F20" s="6">
        <f t="shared" ref="F20:F23" si="1">D20*E20</f>
        <v>75480</v>
      </c>
      <c r="G20" s="16">
        <v>55025</v>
      </c>
    </row>
    <row r="21" spans="1:9" ht="33" x14ac:dyDescent="0.3">
      <c r="A21" s="9">
        <v>3</v>
      </c>
      <c r="B21" s="10" t="s">
        <v>42</v>
      </c>
      <c r="C21" s="11" t="s">
        <v>6</v>
      </c>
      <c r="D21" s="11">
        <v>1</v>
      </c>
      <c r="E21" s="6">
        <v>1866600</v>
      </c>
      <c r="F21" s="6">
        <f t="shared" si="1"/>
        <v>1866600</v>
      </c>
      <c r="G21" s="16">
        <f>2721503/2</f>
        <v>1360751.5</v>
      </c>
    </row>
    <row r="22" spans="1:9" ht="49.5" x14ac:dyDescent="0.3">
      <c r="A22" s="9">
        <v>4</v>
      </c>
      <c r="B22" s="10" t="s">
        <v>43</v>
      </c>
      <c r="C22" s="11" t="s">
        <v>6</v>
      </c>
      <c r="D22" s="11">
        <v>1</v>
      </c>
      <c r="E22" s="6">
        <v>71400</v>
      </c>
      <c r="F22" s="6">
        <f t="shared" si="1"/>
        <v>71400</v>
      </c>
      <c r="G22" s="16">
        <v>48657</v>
      </c>
    </row>
    <row r="23" spans="1:9" ht="66" x14ac:dyDescent="0.3">
      <c r="A23" s="9">
        <v>5</v>
      </c>
      <c r="B23" s="10" t="s">
        <v>44</v>
      </c>
      <c r="C23" s="11" t="s">
        <v>6</v>
      </c>
      <c r="D23" s="11">
        <v>1</v>
      </c>
      <c r="E23" s="6">
        <v>87720</v>
      </c>
      <c r="F23" s="6">
        <f t="shared" si="1"/>
        <v>87720</v>
      </c>
      <c r="G23" s="16">
        <v>59779</v>
      </c>
    </row>
    <row r="24" spans="1:9" x14ac:dyDescent="0.3">
      <c r="A24" s="9"/>
      <c r="B24" s="12" t="s">
        <v>4</v>
      </c>
      <c r="C24" s="5"/>
      <c r="D24" s="8">
        <f>SUM(D19:D23)</f>
        <v>5</v>
      </c>
      <c r="E24" s="5"/>
      <c r="F24" s="31">
        <f>SUM(F19:F23)</f>
        <v>2570400</v>
      </c>
      <c r="G24" s="31">
        <f>SUM(G19:G23)</f>
        <v>1866259.5</v>
      </c>
    </row>
    <row r="25" spans="1:9" x14ac:dyDescent="0.3">
      <c r="A25" s="5"/>
      <c r="B25" s="45" t="s">
        <v>59</v>
      </c>
      <c r="C25" s="46"/>
      <c r="D25" s="46"/>
      <c r="E25" s="46"/>
      <c r="F25" s="46"/>
      <c r="G25" s="46"/>
    </row>
    <row r="26" spans="1:9" ht="33" x14ac:dyDescent="0.3">
      <c r="A26" s="21">
        <v>1</v>
      </c>
      <c r="B26" s="10" t="s">
        <v>47</v>
      </c>
      <c r="C26" s="11" t="s">
        <v>6</v>
      </c>
      <c r="D26" s="11">
        <v>1</v>
      </c>
      <c r="E26" s="6">
        <v>276000</v>
      </c>
      <c r="F26" s="6">
        <f>D26*E26</f>
        <v>276000</v>
      </c>
      <c r="G26" s="16">
        <v>122463</v>
      </c>
    </row>
    <row r="27" spans="1:9" x14ac:dyDescent="0.3">
      <c r="A27" s="2"/>
      <c r="B27" s="32" t="s">
        <v>7</v>
      </c>
      <c r="C27" s="2"/>
      <c r="D27" s="29">
        <f>D17+D24+D26</f>
        <v>25</v>
      </c>
      <c r="E27" s="2"/>
      <c r="F27" s="30">
        <f>F17+F24+F26</f>
        <v>3217400</v>
      </c>
      <c r="G27" s="30">
        <f>G17+G24+G26</f>
        <v>2250134.9</v>
      </c>
    </row>
    <row r="29" spans="1:9" x14ac:dyDescent="0.3">
      <c r="G29" s="44"/>
    </row>
  </sheetData>
  <mergeCells count="7">
    <mergeCell ref="E2:G2"/>
    <mergeCell ref="E3:G3"/>
    <mergeCell ref="B18:G18"/>
    <mergeCell ref="B25:G25"/>
    <mergeCell ref="B12:G12"/>
    <mergeCell ref="A6:G6"/>
    <mergeCell ref="A7:G7"/>
  </mergeCells>
  <pageMargins left="0" right="0" top="0" bottom="0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3" workbookViewId="0">
      <selection activeCell="B27" sqref="B27"/>
    </sheetView>
  </sheetViews>
  <sheetFormatPr defaultRowHeight="16.5" x14ac:dyDescent="0.3"/>
  <cols>
    <col min="1" max="1" width="5.28515625" style="1" bestFit="1" customWidth="1"/>
    <col min="2" max="2" width="35.28515625" style="1" customWidth="1"/>
    <col min="3" max="4" width="8.5703125" style="1" customWidth="1"/>
    <col min="5" max="5" width="14.42578125" style="1" customWidth="1"/>
    <col min="6" max="6" width="15.85546875" style="1" customWidth="1"/>
    <col min="7" max="7" width="19.28515625" style="1" customWidth="1"/>
    <col min="8" max="16384" width="9.140625" style="1"/>
  </cols>
  <sheetData>
    <row r="1" spans="1:7" x14ac:dyDescent="0.3">
      <c r="G1" s="3" t="s">
        <v>10</v>
      </c>
    </row>
    <row r="2" spans="1:7" x14ac:dyDescent="0.3">
      <c r="E2" s="49" t="s">
        <v>94</v>
      </c>
      <c r="F2" s="49"/>
      <c r="G2" s="49"/>
    </row>
    <row r="3" spans="1:7" x14ac:dyDescent="0.3">
      <c r="E3" s="49" t="s">
        <v>11</v>
      </c>
      <c r="F3" s="49"/>
      <c r="G3" s="49"/>
    </row>
    <row r="6" spans="1:7" ht="22.5" customHeight="1" x14ac:dyDescent="0.3">
      <c r="A6" s="48" t="s">
        <v>0</v>
      </c>
      <c r="B6" s="48"/>
      <c r="C6" s="48"/>
      <c r="D6" s="48"/>
      <c r="E6" s="48"/>
      <c r="F6" s="48"/>
      <c r="G6" s="48"/>
    </row>
    <row r="7" spans="1:7" ht="110.25" customHeight="1" x14ac:dyDescent="0.3">
      <c r="A7" s="47" t="s">
        <v>91</v>
      </c>
      <c r="B7" s="47"/>
      <c r="C7" s="47"/>
      <c r="D7" s="47"/>
      <c r="E7" s="47"/>
      <c r="F7" s="47"/>
      <c r="G7" s="47"/>
    </row>
    <row r="8" spans="1:7" ht="17.25" x14ac:dyDescent="0.3">
      <c r="A8" s="4"/>
      <c r="B8" s="4"/>
      <c r="C8" s="4"/>
      <c r="D8" s="4"/>
      <c r="E8" s="4"/>
      <c r="F8" s="4"/>
      <c r="G8" s="4"/>
    </row>
    <row r="10" spans="1:7" ht="99" customHeight="1" x14ac:dyDescent="0.3">
      <c r="A10" s="33" t="s">
        <v>12</v>
      </c>
      <c r="B10" s="24" t="s">
        <v>13</v>
      </c>
      <c r="C10" s="24" t="s">
        <v>2</v>
      </c>
      <c r="D10" s="24" t="s">
        <v>3</v>
      </c>
      <c r="E10" s="24" t="s">
        <v>14</v>
      </c>
      <c r="F10" s="24" t="s">
        <v>61</v>
      </c>
      <c r="G10" s="26" t="s">
        <v>67</v>
      </c>
    </row>
    <row r="11" spans="1:7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7">
        <v>6</v>
      </c>
      <c r="G11" s="8">
        <v>7</v>
      </c>
    </row>
    <row r="12" spans="1:7" x14ac:dyDescent="0.3">
      <c r="A12" s="15"/>
      <c r="B12" s="45" t="s">
        <v>58</v>
      </c>
      <c r="C12" s="46"/>
      <c r="D12" s="46"/>
      <c r="E12" s="46"/>
      <c r="F12" s="46"/>
      <c r="G12" s="46"/>
    </row>
    <row r="13" spans="1:7" x14ac:dyDescent="0.3">
      <c r="A13" s="9">
        <v>1</v>
      </c>
      <c r="B13" s="18" t="s">
        <v>17</v>
      </c>
      <c r="C13" s="11" t="s">
        <v>6</v>
      </c>
      <c r="D13" s="11">
        <v>2</v>
      </c>
      <c r="E13" s="6">
        <v>100000</v>
      </c>
      <c r="F13" s="6">
        <f>D13*E13</f>
        <v>200000</v>
      </c>
      <c r="G13" s="16">
        <f>457947/10*2</f>
        <v>91589.4</v>
      </c>
    </row>
    <row r="14" spans="1:7" x14ac:dyDescent="0.3">
      <c r="A14" s="9">
        <v>2</v>
      </c>
      <c r="B14" s="10" t="s">
        <v>25</v>
      </c>
      <c r="C14" s="11" t="s">
        <v>6</v>
      </c>
      <c r="D14" s="11">
        <v>4</v>
      </c>
      <c r="E14" s="6">
        <v>60000</v>
      </c>
      <c r="F14" s="6">
        <f t="shared" ref="F14:F19" si="0">D14*E14</f>
        <v>240000</v>
      </c>
      <c r="G14" s="16">
        <v>157011</v>
      </c>
    </row>
    <row r="15" spans="1:7" x14ac:dyDescent="0.3">
      <c r="A15" s="9">
        <v>3</v>
      </c>
      <c r="B15" s="10" t="s">
        <v>98</v>
      </c>
      <c r="C15" s="11" t="s">
        <v>6</v>
      </c>
      <c r="D15" s="11">
        <v>12</v>
      </c>
      <c r="E15" s="6">
        <v>15000</v>
      </c>
      <c r="F15" s="6">
        <f t="shared" si="0"/>
        <v>180000</v>
      </c>
      <c r="G15" s="16">
        <f>588792/60*12</f>
        <v>117758.40000000001</v>
      </c>
    </row>
    <row r="16" spans="1:7" x14ac:dyDescent="0.3">
      <c r="A16" s="9">
        <v>4</v>
      </c>
      <c r="B16" s="10" t="s">
        <v>26</v>
      </c>
      <c r="C16" s="11" t="s">
        <v>6</v>
      </c>
      <c r="D16" s="11">
        <v>3</v>
      </c>
      <c r="E16" s="6">
        <v>70000</v>
      </c>
      <c r="F16" s="6">
        <f t="shared" si="0"/>
        <v>210000</v>
      </c>
      <c r="G16" s="16">
        <f>366359/8*3</f>
        <v>137384.625</v>
      </c>
    </row>
    <row r="17" spans="1:7" x14ac:dyDescent="0.3">
      <c r="A17" s="9">
        <v>5</v>
      </c>
      <c r="B17" s="10" t="s">
        <v>27</v>
      </c>
      <c r="C17" s="11" t="s">
        <v>6</v>
      </c>
      <c r="D17" s="11">
        <v>3</v>
      </c>
      <c r="E17" s="6">
        <v>100000</v>
      </c>
      <c r="F17" s="6">
        <f t="shared" si="0"/>
        <v>300000</v>
      </c>
      <c r="G17" s="16">
        <f>523370/8*3</f>
        <v>196263.75</v>
      </c>
    </row>
    <row r="18" spans="1:7" x14ac:dyDescent="0.3">
      <c r="A18" s="9">
        <v>6</v>
      </c>
      <c r="B18" s="10" t="s">
        <v>33</v>
      </c>
      <c r="C18" s="11" t="s">
        <v>6</v>
      </c>
      <c r="D18" s="11">
        <v>3</v>
      </c>
      <c r="E18" s="6">
        <v>20000</v>
      </c>
      <c r="F18" s="6">
        <f t="shared" si="0"/>
        <v>60000</v>
      </c>
      <c r="G18" s="16">
        <f>155921/13*3</f>
        <v>35981.769230769227</v>
      </c>
    </row>
    <row r="19" spans="1:7" x14ac:dyDescent="0.3">
      <c r="A19" s="9">
        <v>7</v>
      </c>
      <c r="B19" s="10" t="s">
        <v>34</v>
      </c>
      <c r="C19" s="11" t="s">
        <v>6</v>
      </c>
      <c r="D19" s="11">
        <v>1</v>
      </c>
      <c r="E19" s="6">
        <v>100000</v>
      </c>
      <c r="F19" s="6">
        <f t="shared" si="0"/>
        <v>100000</v>
      </c>
      <c r="G19" s="16">
        <f>261685/4*1</f>
        <v>65421.25</v>
      </c>
    </row>
    <row r="20" spans="1:7" x14ac:dyDescent="0.3">
      <c r="A20" s="9"/>
      <c r="B20" s="12" t="s">
        <v>4</v>
      </c>
      <c r="C20" s="13"/>
      <c r="D20" s="8">
        <f>SUM(D13:D19)</f>
        <v>28</v>
      </c>
      <c r="E20" s="13"/>
      <c r="F20" s="14">
        <f>SUM(F13:F19)</f>
        <v>1290000</v>
      </c>
      <c r="G20" s="14">
        <f>SUM(G13:G19)</f>
        <v>801410.1942307693</v>
      </c>
    </row>
    <row r="21" spans="1:7" x14ac:dyDescent="0.3">
      <c r="A21" s="5"/>
      <c r="B21" s="45" t="s">
        <v>59</v>
      </c>
      <c r="C21" s="46"/>
      <c r="D21" s="46"/>
      <c r="E21" s="46"/>
      <c r="F21" s="46"/>
      <c r="G21" s="46"/>
    </row>
    <row r="22" spans="1:7" ht="33" x14ac:dyDescent="0.3">
      <c r="A22" s="21">
        <v>1</v>
      </c>
      <c r="B22" s="10" t="s">
        <v>49</v>
      </c>
      <c r="C22" s="11" t="s">
        <v>6</v>
      </c>
      <c r="D22" s="11">
        <v>1</v>
      </c>
      <c r="E22" s="6">
        <v>55080</v>
      </c>
      <c r="F22" s="6">
        <f>D22*E22</f>
        <v>55080</v>
      </c>
      <c r="G22" s="16">
        <f>64234/4</f>
        <v>16058.5</v>
      </c>
    </row>
    <row r="23" spans="1:7" x14ac:dyDescent="0.3">
      <c r="A23" s="21"/>
      <c r="B23" s="22" t="s">
        <v>7</v>
      </c>
      <c r="C23" s="17"/>
      <c r="D23" s="8">
        <f>D20+D22</f>
        <v>29</v>
      </c>
      <c r="E23" s="17"/>
      <c r="F23" s="14">
        <f>F20+F22</f>
        <v>1345080</v>
      </c>
      <c r="G23" s="14">
        <f>G20+G22</f>
        <v>817468.6942307693</v>
      </c>
    </row>
  </sheetData>
  <mergeCells count="6">
    <mergeCell ref="E2:G2"/>
    <mergeCell ref="E3:G3"/>
    <mergeCell ref="B21:G21"/>
    <mergeCell ref="B12:G12"/>
    <mergeCell ref="A6:G6"/>
    <mergeCell ref="A7:G7"/>
  </mergeCells>
  <pageMargins left="0" right="0" top="0" bottom="0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4" workbookViewId="0">
      <selection activeCell="N25" sqref="N25"/>
    </sheetView>
  </sheetViews>
  <sheetFormatPr defaultRowHeight="16.5" x14ac:dyDescent="0.3"/>
  <cols>
    <col min="1" max="1" width="5.28515625" style="1" bestFit="1" customWidth="1"/>
    <col min="2" max="2" width="37" style="1" customWidth="1"/>
    <col min="3" max="3" width="8.28515625" style="1" customWidth="1"/>
    <col min="4" max="4" width="8.5703125" style="1" customWidth="1"/>
    <col min="5" max="5" width="17.140625" style="1" customWidth="1"/>
    <col min="6" max="7" width="18.42578125" style="1" customWidth="1"/>
    <col min="8" max="16384" width="9.140625" style="1"/>
  </cols>
  <sheetData>
    <row r="1" spans="1:7" x14ac:dyDescent="0.3">
      <c r="G1" s="3" t="s">
        <v>62</v>
      </c>
    </row>
    <row r="2" spans="1:7" x14ac:dyDescent="0.3">
      <c r="E2" s="49" t="s">
        <v>94</v>
      </c>
      <c r="F2" s="49"/>
      <c r="G2" s="49"/>
    </row>
    <row r="3" spans="1:7" x14ac:dyDescent="0.3">
      <c r="E3" s="49" t="s">
        <v>11</v>
      </c>
      <c r="F3" s="49"/>
      <c r="G3" s="49"/>
    </row>
    <row r="6" spans="1:7" ht="22.5" customHeight="1" x14ac:dyDescent="0.3">
      <c r="A6" s="48" t="s">
        <v>0</v>
      </c>
      <c r="B6" s="48"/>
      <c r="C6" s="48"/>
      <c r="D6" s="48"/>
      <c r="E6" s="48"/>
      <c r="F6" s="48"/>
      <c r="G6" s="48"/>
    </row>
    <row r="7" spans="1:7" ht="103.5" customHeight="1" x14ac:dyDescent="0.3">
      <c r="A7" s="47" t="s">
        <v>90</v>
      </c>
      <c r="B7" s="47"/>
      <c r="C7" s="47"/>
      <c r="D7" s="47"/>
      <c r="E7" s="47"/>
      <c r="F7" s="47"/>
      <c r="G7" s="47"/>
    </row>
    <row r="8" spans="1:7" ht="17.25" x14ac:dyDescent="0.3">
      <c r="A8" s="4"/>
      <c r="B8" s="4"/>
      <c r="C8" s="4"/>
      <c r="D8" s="4"/>
      <c r="E8" s="4"/>
      <c r="F8" s="4"/>
      <c r="G8" s="4"/>
    </row>
    <row r="9" spans="1:7" x14ac:dyDescent="0.3">
      <c r="G9" s="1" t="s">
        <v>60</v>
      </c>
    </row>
    <row r="10" spans="1:7" ht="111" customHeight="1" x14ac:dyDescent="0.3">
      <c r="A10" s="25" t="s">
        <v>12</v>
      </c>
      <c r="B10" s="24" t="s">
        <v>13</v>
      </c>
      <c r="C10" s="24" t="s">
        <v>2</v>
      </c>
      <c r="D10" s="24" t="s">
        <v>3</v>
      </c>
      <c r="E10" s="24" t="s">
        <v>14</v>
      </c>
      <c r="F10" s="24" t="s">
        <v>15</v>
      </c>
      <c r="G10" s="26" t="s">
        <v>67</v>
      </c>
    </row>
    <row r="11" spans="1:7" x14ac:dyDescent="0.3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7">
        <v>6</v>
      </c>
      <c r="G11" s="8">
        <v>7</v>
      </c>
    </row>
    <row r="12" spans="1:7" ht="16.5" customHeight="1" x14ac:dyDescent="0.3">
      <c r="A12" s="15"/>
      <c r="B12" s="45" t="s">
        <v>58</v>
      </c>
      <c r="C12" s="46"/>
      <c r="D12" s="46"/>
      <c r="E12" s="46"/>
      <c r="F12" s="46"/>
      <c r="G12" s="46"/>
    </row>
    <row r="13" spans="1:7" ht="33" x14ac:dyDescent="0.3">
      <c r="A13" s="9">
        <v>1</v>
      </c>
      <c r="B13" s="10" t="s">
        <v>18</v>
      </c>
      <c r="C13" s="11" t="s">
        <v>6</v>
      </c>
      <c r="D13" s="11">
        <v>2</v>
      </c>
      <c r="E13" s="16">
        <v>65000</v>
      </c>
      <c r="F13" s="16">
        <f>D13*E13</f>
        <v>130000</v>
      </c>
      <c r="G13" s="16">
        <f>212618/5*2</f>
        <v>85047.2</v>
      </c>
    </row>
    <row r="14" spans="1:7" ht="33" x14ac:dyDescent="0.3">
      <c r="A14" s="9">
        <v>2</v>
      </c>
      <c r="B14" s="10" t="s">
        <v>19</v>
      </c>
      <c r="C14" s="11" t="s">
        <v>6</v>
      </c>
      <c r="D14" s="11">
        <v>1</v>
      </c>
      <c r="E14" s="16">
        <v>70000</v>
      </c>
      <c r="F14" s="16">
        <f t="shared" ref="F14:F20" si="0">D14*E14</f>
        <v>70000</v>
      </c>
      <c r="G14" s="16">
        <v>70000</v>
      </c>
    </row>
    <row r="15" spans="1:7" s="28" customFormat="1" x14ac:dyDescent="0.3">
      <c r="A15" s="9">
        <v>3</v>
      </c>
      <c r="B15" s="10" t="s">
        <v>20</v>
      </c>
      <c r="C15" s="11" t="s">
        <v>6</v>
      </c>
      <c r="D15" s="11">
        <v>1</v>
      </c>
      <c r="E15" s="16">
        <v>85000</v>
      </c>
      <c r="F15" s="16">
        <f t="shared" si="0"/>
        <v>85000</v>
      </c>
      <c r="G15" s="16">
        <v>55608</v>
      </c>
    </row>
    <row r="16" spans="1:7" x14ac:dyDescent="0.3">
      <c r="A16" s="9">
        <v>4</v>
      </c>
      <c r="B16" s="10" t="s">
        <v>24</v>
      </c>
      <c r="C16" s="11" t="s">
        <v>6</v>
      </c>
      <c r="D16" s="11">
        <v>2</v>
      </c>
      <c r="E16" s="16">
        <v>210000</v>
      </c>
      <c r="F16" s="16">
        <f t="shared" si="0"/>
        <v>420000</v>
      </c>
      <c r="G16" s="16">
        <v>274770</v>
      </c>
    </row>
    <row r="17" spans="1:7" x14ac:dyDescent="0.3">
      <c r="A17" s="9">
        <v>5</v>
      </c>
      <c r="B17" s="10" t="s">
        <v>95</v>
      </c>
      <c r="C17" s="11" t="s">
        <v>6</v>
      </c>
      <c r="D17" s="11">
        <v>14</v>
      </c>
      <c r="E17" s="16">
        <v>15000</v>
      </c>
      <c r="F17" s="16">
        <f t="shared" si="0"/>
        <v>210000</v>
      </c>
      <c r="G17" s="16">
        <f>588792/60*14</f>
        <v>137384.80000000002</v>
      </c>
    </row>
    <row r="18" spans="1:7" x14ac:dyDescent="0.3">
      <c r="A18" s="9">
        <v>6</v>
      </c>
      <c r="B18" s="10" t="s">
        <v>31</v>
      </c>
      <c r="C18" s="11" t="s">
        <v>6</v>
      </c>
      <c r="D18" s="11">
        <v>2</v>
      </c>
      <c r="E18" s="16">
        <v>50000</v>
      </c>
      <c r="F18" s="16">
        <f t="shared" si="0"/>
        <v>100000</v>
      </c>
      <c r="G18" s="16">
        <f>130843/4*2</f>
        <v>65421.5</v>
      </c>
    </row>
    <row r="19" spans="1:7" x14ac:dyDescent="0.3">
      <c r="A19" s="9">
        <v>7</v>
      </c>
      <c r="B19" s="10" t="s">
        <v>33</v>
      </c>
      <c r="C19" s="11" t="s">
        <v>6</v>
      </c>
      <c r="D19" s="11">
        <v>2</v>
      </c>
      <c r="E19" s="16">
        <v>20000</v>
      </c>
      <c r="F19" s="16">
        <f t="shared" si="0"/>
        <v>40000</v>
      </c>
      <c r="G19" s="16">
        <f>155921/13*2</f>
        <v>23987.846153846152</v>
      </c>
    </row>
    <row r="20" spans="1:7" x14ac:dyDescent="0.3">
      <c r="A20" s="9">
        <v>8</v>
      </c>
      <c r="B20" s="10" t="s">
        <v>34</v>
      </c>
      <c r="C20" s="11" t="s">
        <v>6</v>
      </c>
      <c r="D20" s="11">
        <v>1</v>
      </c>
      <c r="E20" s="16">
        <v>100000</v>
      </c>
      <c r="F20" s="16">
        <f t="shared" si="0"/>
        <v>100000</v>
      </c>
      <c r="G20" s="16">
        <f>261685/4*1</f>
        <v>65421.25</v>
      </c>
    </row>
    <row r="21" spans="1:7" x14ac:dyDescent="0.3">
      <c r="A21" s="9"/>
      <c r="B21" s="12" t="s">
        <v>4</v>
      </c>
      <c r="C21" s="13"/>
      <c r="D21" s="8">
        <f>SUM(D13:D20)</f>
        <v>25</v>
      </c>
      <c r="E21" s="13"/>
      <c r="F21" s="20">
        <f>SUM(F13:F20)</f>
        <v>1155000</v>
      </c>
      <c r="G21" s="20">
        <f>SUM(G13:G20)</f>
        <v>777640.59615384613</v>
      </c>
    </row>
    <row r="22" spans="1:7" x14ac:dyDescent="0.3">
      <c r="A22" s="9"/>
      <c r="B22" s="45" t="s">
        <v>5</v>
      </c>
      <c r="C22" s="46"/>
      <c r="D22" s="46"/>
      <c r="E22" s="46"/>
      <c r="F22" s="46"/>
      <c r="G22" s="46"/>
    </row>
    <row r="23" spans="1:7" x14ac:dyDescent="0.3">
      <c r="A23" s="9">
        <v>1</v>
      </c>
      <c r="B23" s="10" t="s">
        <v>36</v>
      </c>
      <c r="C23" s="11" t="s">
        <v>6</v>
      </c>
      <c r="D23" s="11">
        <v>2</v>
      </c>
      <c r="E23" s="16">
        <v>173400</v>
      </c>
      <c r="F23" s="16">
        <f>D23*E23</f>
        <v>346800</v>
      </c>
      <c r="G23" s="16">
        <v>252817</v>
      </c>
    </row>
    <row r="24" spans="1:7" x14ac:dyDescent="0.3">
      <c r="A24" s="9">
        <v>2</v>
      </c>
      <c r="B24" s="10" t="s">
        <v>38</v>
      </c>
      <c r="C24" s="11" t="s">
        <v>6</v>
      </c>
      <c r="D24" s="11">
        <v>1</v>
      </c>
      <c r="E24" s="16">
        <v>244800</v>
      </c>
      <c r="F24" s="16">
        <f t="shared" ref="F24:F27" si="1">D24*E24</f>
        <v>244800</v>
      </c>
      <c r="G24" s="16">
        <v>178459</v>
      </c>
    </row>
    <row r="25" spans="1:7" ht="66" x14ac:dyDescent="0.3">
      <c r="A25" s="9">
        <v>3</v>
      </c>
      <c r="B25" s="10" t="s">
        <v>39</v>
      </c>
      <c r="C25" s="11" t="s">
        <v>6</v>
      </c>
      <c r="D25" s="11">
        <v>1</v>
      </c>
      <c r="E25" s="16">
        <v>75480</v>
      </c>
      <c r="F25" s="16">
        <f t="shared" si="1"/>
        <v>75480</v>
      </c>
      <c r="G25" s="16">
        <v>55025</v>
      </c>
    </row>
    <row r="26" spans="1:7" x14ac:dyDescent="0.3">
      <c r="A26" s="9">
        <v>4</v>
      </c>
      <c r="B26" s="10" t="s">
        <v>41</v>
      </c>
      <c r="C26" s="11" t="s">
        <v>6</v>
      </c>
      <c r="D26" s="11">
        <v>1</v>
      </c>
      <c r="E26" s="16">
        <v>73440</v>
      </c>
      <c r="F26" s="16">
        <f t="shared" si="1"/>
        <v>73440</v>
      </c>
      <c r="G26" s="16">
        <v>53538</v>
      </c>
    </row>
    <row r="27" spans="1:7" ht="33" x14ac:dyDescent="0.3">
      <c r="A27" s="9">
        <v>5</v>
      </c>
      <c r="B27" s="10" t="s">
        <v>42</v>
      </c>
      <c r="C27" s="11" t="s">
        <v>6</v>
      </c>
      <c r="D27" s="11">
        <v>1</v>
      </c>
      <c r="E27" s="16">
        <v>1866600</v>
      </c>
      <c r="F27" s="16">
        <f t="shared" si="1"/>
        <v>1866600</v>
      </c>
      <c r="G27" s="16">
        <f>2721503/2</f>
        <v>1360751.5</v>
      </c>
    </row>
    <row r="28" spans="1:7" x14ac:dyDescent="0.3">
      <c r="A28" s="9"/>
      <c r="B28" s="12" t="s">
        <v>4</v>
      </c>
      <c r="C28" s="5"/>
      <c r="D28" s="8">
        <f>SUM(D23:D27)</f>
        <v>6</v>
      </c>
      <c r="E28" s="5"/>
      <c r="F28" s="20">
        <f>SUM(F23:F27)</f>
        <v>2607120</v>
      </c>
      <c r="G28" s="20">
        <f>SUM(G23:G27)</f>
        <v>1900590.5</v>
      </c>
    </row>
    <row r="29" spans="1:7" x14ac:dyDescent="0.3">
      <c r="A29" s="5"/>
      <c r="B29" s="45" t="s">
        <v>59</v>
      </c>
      <c r="C29" s="46"/>
      <c r="D29" s="46"/>
      <c r="E29" s="46"/>
      <c r="F29" s="46"/>
      <c r="G29" s="46"/>
    </row>
    <row r="30" spans="1:7" ht="33" x14ac:dyDescent="0.3">
      <c r="A30" s="21">
        <v>54</v>
      </c>
      <c r="B30" s="10" t="s">
        <v>49</v>
      </c>
      <c r="C30" s="11" t="s">
        <v>6</v>
      </c>
      <c r="D30" s="11">
        <v>1</v>
      </c>
      <c r="E30" s="16">
        <v>55080</v>
      </c>
      <c r="F30" s="16">
        <f>D30*E30</f>
        <v>55080</v>
      </c>
      <c r="G30" s="16">
        <f>64234/4*1</f>
        <v>16058.5</v>
      </c>
    </row>
    <row r="31" spans="1:7" ht="18.75" customHeight="1" x14ac:dyDescent="0.3">
      <c r="A31" s="21">
        <v>57</v>
      </c>
      <c r="B31" s="10" t="s">
        <v>51</v>
      </c>
      <c r="C31" s="11" t="s">
        <v>6</v>
      </c>
      <c r="D31" s="11">
        <v>1</v>
      </c>
      <c r="E31" s="16">
        <v>1112820</v>
      </c>
      <c r="F31" s="16">
        <f t="shared" ref="F31:F34" si="2">D31*E31</f>
        <v>1112820</v>
      </c>
      <c r="G31" s="16">
        <v>324443</v>
      </c>
    </row>
    <row r="32" spans="1:7" ht="18.75" customHeight="1" x14ac:dyDescent="0.3">
      <c r="A32" s="21">
        <v>58</v>
      </c>
      <c r="B32" s="10" t="s">
        <v>52</v>
      </c>
      <c r="C32" s="11" t="s">
        <v>6</v>
      </c>
      <c r="D32" s="11">
        <v>2</v>
      </c>
      <c r="E32" s="16">
        <v>262140</v>
      </c>
      <c r="F32" s="16">
        <f t="shared" si="2"/>
        <v>524280</v>
      </c>
      <c r="G32" s="16">
        <f>993550/13*2</f>
        <v>152853.84615384616</v>
      </c>
    </row>
    <row r="33" spans="1:7" ht="23.25" customHeight="1" x14ac:dyDescent="0.3">
      <c r="A33" s="21">
        <v>59</v>
      </c>
      <c r="B33" s="10" t="s">
        <v>53</v>
      </c>
      <c r="C33" s="11" t="s">
        <v>6</v>
      </c>
      <c r="D33" s="11">
        <v>2</v>
      </c>
      <c r="E33" s="16">
        <v>49980</v>
      </c>
      <c r="F33" s="16">
        <f t="shared" si="2"/>
        <v>99960</v>
      </c>
      <c r="G33" s="16">
        <f>189432/13*2</f>
        <v>29143.384615384617</v>
      </c>
    </row>
    <row r="34" spans="1:7" ht="23.25" customHeight="1" x14ac:dyDescent="0.3">
      <c r="A34" s="21">
        <v>63</v>
      </c>
      <c r="B34" s="10" t="s">
        <v>54</v>
      </c>
      <c r="C34" s="11" t="s">
        <v>6</v>
      </c>
      <c r="D34" s="11">
        <v>2</v>
      </c>
      <c r="E34" s="16">
        <v>41837</v>
      </c>
      <c r="F34" s="16">
        <f t="shared" si="2"/>
        <v>83674</v>
      </c>
      <c r="G34" s="16">
        <f>130586/13*2</f>
        <v>20090.153846153848</v>
      </c>
    </row>
    <row r="35" spans="1:7" x14ac:dyDescent="0.3">
      <c r="A35" s="21"/>
      <c r="B35" s="12" t="s">
        <v>4</v>
      </c>
      <c r="C35" s="13"/>
      <c r="D35" s="8">
        <f>SUM(D30:D34)</f>
        <v>8</v>
      </c>
      <c r="E35" s="13"/>
      <c r="F35" s="20">
        <f>SUM(F30:F34)</f>
        <v>1875814</v>
      </c>
      <c r="G35" s="20">
        <f>SUM(G30:G34)</f>
        <v>542588.88461538462</v>
      </c>
    </row>
    <row r="36" spans="1:7" s="28" customFormat="1" x14ac:dyDescent="0.3">
      <c r="A36" s="34"/>
      <c r="B36" s="12" t="s">
        <v>7</v>
      </c>
      <c r="C36" s="34"/>
      <c r="D36" s="8">
        <f>D21+D28+D35</f>
        <v>39</v>
      </c>
      <c r="E36" s="34"/>
      <c r="F36" s="20">
        <f>F21+F28+F35</f>
        <v>5637934</v>
      </c>
      <c r="G36" s="20">
        <f>G21+G28+G35</f>
        <v>3220819.9807692305</v>
      </c>
    </row>
    <row r="38" spans="1:7" x14ac:dyDescent="0.3">
      <c r="G38" s="44"/>
    </row>
  </sheetData>
  <mergeCells count="7">
    <mergeCell ref="E2:G2"/>
    <mergeCell ref="E3:G3"/>
    <mergeCell ref="B22:G22"/>
    <mergeCell ref="B29:G29"/>
    <mergeCell ref="B12:G12"/>
    <mergeCell ref="A6:G6"/>
    <mergeCell ref="A7:G7"/>
  </mergeCells>
  <pageMargins left="0" right="0" top="0" bottom="0" header="0" footer="0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31" workbookViewId="0">
      <selection activeCell="N23" sqref="N23"/>
    </sheetView>
  </sheetViews>
  <sheetFormatPr defaultRowHeight="16.5" x14ac:dyDescent="0.3"/>
  <cols>
    <col min="1" max="1" width="5.28515625" style="1" bestFit="1" customWidth="1"/>
    <col min="2" max="2" width="37.7109375" style="1" customWidth="1"/>
    <col min="3" max="4" width="10.5703125" style="1" customWidth="1"/>
    <col min="5" max="5" width="15.42578125" style="1" customWidth="1"/>
    <col min="6" max="6" width="17.7109375" style="1" customWidth="1"/>
    <col min="7" max="7" width="17.85546875" style="1" customWidth="1"/>
    <col min="8" max="8" width="9.140625" style="1"/>
    <col min="9" max="9" width="13.5703125" style="1" bestFit="1" customWidth="1"/>
    <col min="10" max="16384" width="9.140625" style="1"/>
  </cols>
  <sheetData>
    <row r="1" spans="1:7" x14ac:dyDescent="0.3">
      <c r="G1" s="1" t="s">
        <v>64</v>
      </c>
    </row>
    <row r="2" spans="1:7" x14ac:dyDescent="0.3">
      <c r="E2" s="49" t="s">
        <v>94</v>
      </c>
      <c r="F2" s="49"/>
      <c r="G2" s="49"/>
    </row>
    <row r="3" spans="1:7" x14ac:dyDescent="0.3">
      <c r="E3" s="49" t="s">
        <v>11</v>
      </c>
      <c r="F3" s="49"/>
      <c r="G3" s="49"/>
    </row>
    <row r="6" spans="1:7" ht="18.75" customHeight="1" x14ac:dyDescent="0.3">
      <c r="A6" s="48" t="s">
        <v>0</v>
      </c>
      <c r="B6" s="48"/>
      <c r="C6" s="48"/>
      <c r="D6" s="48"/>
      <c r="E6" s="48"/>
      <c r="F6" s="48"/>
      <c r="G6" s="48"/>
    </row>
    <row r="7" spans="1:7" ht="94.5" customHeight="1" x14ac:dyDescent="0.3">
      <c r="A7" s="47" t="s">
        <v>89</v>
      </c>
      <c r="B7" s="47"/>
      <c r="C7" s="47"/>
      <c r="D7" s="47"/>
      <c r="E7" s="47"/>
      <c r="F7" s="47"/>
      <c r="G7" s="47"/>
    </row>
    <row r="8" spans="1:7" ht="17.25" x14ac:dyDescent="0.3">
      <c r="A8" s="38"/>
      <c r="B8" s="38"/>
      <c r="C8" s="38"/>
      <c r="D8" s="38"/>
      <c r="E8" s="38"/>
      <c r="F8" s="38"/>
      <c r="G8" s="38"/>
    </row>
    <row r="9" spans="1:7" x14ac:dyDescent="0.3">
      <c r="G9" s="1" t="s">
        <v>60</v>
      </c>
    </row>
    <row r="10" spans="1:7" s="35" customFormat="1" ht="92.25" customHeight="1" x14ac:dyDescent="0.25">
      <c r="A10" s="25" t="s">
        <v>12</v>
      </c>
      <c r="B10" s="24" t="s">
        <v>13</v>
      </c>
      <c r="C10" s="24" t="s">
        <v>2</v>
      </c>
      <c r="D10" s="24" t="s">
        <v>3</v>
      </c>
      <c r="E10" s="24" t="s">
        <v>69</v>
      </c>
      <c r="F10" s="24" t="s">
        <v>15</v>
      </c>
      <c r="G10" s="26" t="s">
        <v>67</v>
      </c>
    </row>
    <row r="11" spans="1:7" s="35" customFormat="1" x14ac:dyDescent="0.25">
      <c r="A11" s="7">
        <v>1</v>
      </c>
      <c r="B11" s="8">
        <v>2</v>
      </c>
      <c r="C11" s="8">
        <v>3</v>
      </c>
      <c r="D11" s="7">
        <v>4</v>
      </c>
      <c r="E11" s="7">
        <v>5</v>
      </c>
      <c r="F11" s="7">
        <v>6</v>
      </c>
      <c r="G11" s="8">
        <v>7</v>
      </c>
    </row>
    <row r="12" spans="1:7" s="35" customFormat="1" x14ac:dyDescent="0.25">
      <c r="A12" s="15"/>
      <c r="B12" s="50" t="s">
        <v>58</v>
      </c>
      <c r="C12" s="51"/>
      <c r="D12" s="51"/>
      <c r="E12" s="51"/>
      <c r="F12" s="51"/>
      <c r="G12" s="51"/>
    </row>
    <row r="13" spans="1:7" s="35" customFormat="1" x14ac:dyDescent="0.25">
      <c r="A13" s="9">
        <v>1</v>
      </c>
      <c r="B13" s="10" t="s">
        <v>16</v>
      </c>
      <c r="C13" s="11" t="s">
        <v>6</v>
      </c>
      <c r="D13" s="11">
        <v>1</v>
      </c>
      <c r="E13" s="16">
        <v>150000</v>
      </c>
      <c r="F13" s="16">
        <f>D13*E13</f>
        <v>150000</v>
      </c>
      <c r="G13" s="16">
        <v>98132</v>
      </c>
    </row>
    <row r="14" spans="1:7" s="35" customFormat="1" x14ac:dyDescent="0.25">
      <c r="A14" s="9">
        <v>2</v>
      </c>
      <c r="B14" s="18" t="s">
        <v>17</v>
      </c>
      <c r="C14" s="11" t="s">
        <v>6</v>
      </c>
      <c r="D14" s="11">
        <v>7</v>
      </c>
      <c r="E14" s="16">
        <v>100000</v>
      </c>
      <c r="F14" s="16">
        <f t="shared" ref="F14:F24" si="0">D14*E14</f>
        <v>700000</v>
      </c>
      <c r="G14" s="16">
        <f>457947/10*7</f>
        <v>320562.89999999997</v>
      </c>
    </row>
    <row r="15" spans="1:7" s="35" customFormat="1" ht="33" x14ac:dyDescent="0.25">
      <c r="A15" s="9">
        <v>3</v>
      </c>
      <c r="B15" s="10" t="s">
        <v>18</v>
      </c>
      <c r="C15" s="11" t="s">
        <v>6</v>
      </c>
      <c r="D15" s="11">
        <v>3</v>
      </c>
      <c r="E15" s="16">
        <v>65000</v>
      </c>
      <c r="F15" s="16">
        <f t="shared" si="0"/>
        <v>195000</v>
      </c>
      <c r="G15" s="16">
        <f>212618/5*3</f>
        <v>127570.79999999999</v>
      </c>
    </row>
    <row r="16" spans="1:7" s="35" customFormat="1" ht="33" x14ac:dyDescent="0.25">
      <c r="A16" s="9">
        <v>4</v>
      </c>
      <c r="B16" s="10" t="s">
        <v>22</v>
      </c>
      <c r="C16" s="11" t="s">
        <v>6</v>
      </c>
      <c r="D16" s="11">
        <v>2</v>
      </c>
      <c r="E16" s="16">
        <v>30000</v>
      </c>
      <c r="F16" s="16">
        <f t="shared" si="0"/>
        <v>60000</v>
      </c>
      <c r="G16" s="16">
        <v>39253</v>
      </c>
    </row>
    <row r="17" spans="1:7" s="35" customFormat="1" x14ac:dyDescent="0.25">
      <c r="A17" s="9">
        <v>5</v>
      </c>
      <c r="B17" s="10" t="s">
        <v>26</v>
      </c>
      <c r="C17" s="11" t="s">
        <v>6</v>
      </c>
      <c r="D17" s="11">
        <v>5</v>
      </c>
      <c r="E17" s="16">
        <f>F17/D17</f>
        <v>14000</v>
      </c>
      <c r="F17" s="16">
        <v>70000</v>
      </c>
      <c r="G17" s="16">
        <v>366359</v>
      </c>
    </row>
    <row r="18" spans="1:7" s="35" customFormat="1" x14ac:dyDescent="0.25">
      <c r="A18" s="9">
        <v>6</v>
      </c>
      <c r="B18" s="10" t="s">
        <v>27</v>
      </c>
      <c r="C18" s="11" t="s">
        <v>6</v>
      </c>
      <c r="D18" s="11">
        <v>3</v>
      </c>
      <c r="E18" s="16">
        <v>100000</v>
      </c>
      <c r="F18" s="16">
        <f t="shared" si="0"/>
        <v>300000</v>
      </c>
      <c r="G18" s="16">
        <v>196264</v>
      </c>
    </row>
    <row r="19" spans="1:7" s="35" customFormat="1" x14ac:dyDescent="0.25">
      <c r="A19" s="9">
        <v>7</v>
      </c>
      <c r="B19" s="10" t="s">
        <v>96</v>
      </c>
      <c r="C19" s="11" t="s">
        <v>6</v>
      </c>
      <c r="D19" s="11">
        <v>7</v>
      </c>
      <c r="E19" s="16">
        <v>17000</v>
      </c>
      <c r="F19" s="16">
        <f>E19*D19</f>
        <v>119000</v>
      </c>
      <c r="G19" s="16">
        <v>97314</v>
      </c>
    </row>
    <row r="20" spans="1:7" s="35" customFormat="1" x14ac:dyDescent="0.25">
      <c r="A20" s="9">
        <v>8</v>
      </c>
      <c r="B20" s="10" t="s">
        <v>97</v>
      </c>
      <c r="C20" s="11" t="s">
        <v>6</v>
      </c>
      <c r="D20" s="11">
        <v>10</v>
      </c>
      <c r="E20" s="16">
        <v>15000</v>
      </c>
      <c r="F20" s="16">
        <f>E20*D20</f>
        <v>150000</v>
      </c>
      <c r="G20" s="16">
        <v>98132</v>
      </c>
    </row>
    <row r="21" spans="1:7" s="35" customFormat="1" ht="33" x14ac:dyDescent="0.25">
      <c r="A21" s="9">
        <v>9</v>
      </c>
      <c r="B21" s="10" t="s">
        <v>29</v>
      </c>
      <c r="C21" s="11" t="s">
        <v>6</v>
      </c>
      <c r="D21" s="11">
        <v>1</v>
      </c>
      <c r="E21" s="16">
        <v>250000</v>
      </c>
      <c r="F21" s="16">
        <f t="shared" si="0"/>
        <v>250000</v>
      </c>
      <c r="G21" s="16">
        <v>163553</v>
      </c>
    </row>
    <row r="22" spans="1:7" s="35" customFormat="1" x14ac:dyDescent="0.25">
      <c r="A22" s="9">
        <v>10</v>
      </c>
      <c r="B22" s="10" t="s">
        <v>30</v>
      </c>
      <c r="C22" s="11" t="s">
        <v>6</v>
      </c>
      <c r="D22" s="11">
        <v>1</v>
      </c>
      <c r="E22" s="16">
        <v>90000</v>
      </c>
      <c r="F22" s="16">
        <f t="shared" si="0"/>
        <v>90000</v>
      </c>
      <c r="G22" s="16">
        <v>58879</v>
      </c>
    </row>
    <row r="23" spans="1:7" s="35" customFormat="1" x14ac:dyDescent="0.25">
      <c r="A23" s="9">
        <v>11</v>
      </c>
      <c r="B23" s="10" t="s">
        <v>32</v>
      </c>
      <c r="C23" s="11" t="s">
        <v>6</v>
      </c>
      <c r="D23" s="11">
        <v>15</v>
      </c>
      <c r="E23" s="16">
        <v>5000</v>
      </c>
      <c r="F23" s="16">
        <f t="shared" si="0"/>
        <v>75000</v>
      </c>
      <c r="G23" s="16">
        <v>49065</v>
      </c>
    </row>
    <row r="24" spans="1:7" s="35" customFormat="1" x14ac:dyDescent="0.25">
      <c r="A24" s="9">
        <v>12</v>
      </c>
      <c r="B24" s="10" t="s">
        <v>35</v>
      </c>
      <c r="C24" s="11" t="s">
        <v>6</v>
      </c>
      <c r="D24" s="11">
        <v>1</v>
      </c>
      <c r="E24" s="16">
        <v>40000</v>
      </c>
      <c r="F24" s="16">
        <f t="shared" si="0"/>
        <v>40000</v>
      </c>
      <c r="G24" s="16">
        <v>26169</v>
      </c>
    </row>
    <row r="25" spans="1:7" s="35" customFormat="1" x14ac:dyDescent="0.25">
      <c r="A25" s="9"/>
      <c r="B25" s="12" t="s">
        <v>4</v>
      </c>
      <c r="C25" s="13"/>
      <c r="D25" s="8">
        <f>SUM(D13:D24)</f>
        <v>56</v>
      </c>
      <c r="E25" s="8"/>
      <c r="F25" s="37">
        <f>SUM(F13:F24)</f>
        <v>2199000</v>
      </c>
      <c r="G25" s="37">
        <f>SUM(G13:G24)</f>
        <v>1641253.7</v>
      </c>
    </row>
    <row r="26" spans="1:7" s="35" customFormat="1" x14ac:dyDescent="0.25">
      <c r="A26" s="9"/>
      <c r="B26" s="50" t="s">
        <v>5</v>
      </c>
      <c r="C26" s="51"/>
      <c r="D26" s="51"/>
      <c r="E26" s="51"/>
      <c r="F26" s="51"/>
      <c r="G26" s="51"/>
    </row>
    <row r="27" spans="1:7" s="35" customFormat="1" ht="20.25" customHeight="1" x14ac:dyDescent="0.25">
      <c r="A27" s="9">
        <v>1</v>
      </c>
      <c r="B27" s="10" t="s">
        <v>45</v>
      </c>
      <c r="C27" s="11" t="s">
        <v>6</v>
      </c>
      <c r="D27" s="11">
        <v>1</v>
      </c>
      <c r="E27" s="16">
        <v>214200</v>
      </c>
      <c r="F27" s="16">
        <f>D27*E27</f>
        <v>214200</v>
      </c>
      <c r="G27" s="16">
        <v>145971</v>
      </c>
    </row>
    <row r="28" spans="1:7" s="35" customFormat="1" x14ac:dyDescent="0.25">
      <c r="A28" s="5"/>
      <c r="B28" s="50" t="s">
        <v>59</v>
      </c>
      <c r="C28" s="51"/>
      <c r="D28" s="51"/>
      <c r="E28" s="51"/>
      <c r="F28" s="51"/>
      <c r="G28" s="51"/>
    </row>
    <row r="29" spans="1:7" s="35" customFormat="1" x14ac:dyDescent="0.25">
      <c r="A29" s="21">
        <v>1</v>
      </c>
      <c r="B29" s="10" t="s">
        <v>50</v>
      </c>
      <c r="C29" s="11" t="s">
        <v>6</v>
      </c>
      <c r="D29" s="11">
        <v>1</v>
      </c>
      <c r="E29" s="16">
        <v>31620</v>
      </c>
      <c r="F29" s="16">
        <f>D29*E29</f>
        <v>31620</v>
      </c>
      <c r="G29" s="16">
        <v>9219</v>
      </c>
    </row>
    <row r="30" spans="1:7" ht="33" x14ac:dyDescent="0.3">
      <c r="A30" s="21">
        <v>2</v>
      </c>
      <c r="B30" s="10" t="s">
        <v>46</v>
      </c>
      <c r="C30" s="11" t="s">
        <v>6</v>
      </c>
      <c r="D30" s="11">
        <v>1</v>
      </c>
      <c r="E30" s="16">
        <v>45000</v>
      </c>
      <c r="F30" s="27">
        <f>D30*E30</f>
        <v>45000</v>
      </c>
      <c r="G30" s="16">
        <v>23490</v>
      </c>
    </row>
    <row r="31" spans="1:7" x14ac:dyDescent="0.3">
      <c r="A31" s="21">
        <v>3</v>
      </c>
      <c r="B31" s="10" t="s">
        <v>48</v>
      </c>
      <c r="C31" s="11" t="s">
        <v>6</v>
      </c>
      <c r="D31" s="11">
        <v>1</v>
      </c>
      <c r="E31" s="16">
        <v>79000</v>
      </c>
      <c r="F31" s="27">
        <f t="shared" ref="F31:F34" si="1">D31*E31</f>
        <v>79000</v>
      </c>
      <c r="G31" s="16">
        <v>41238</v>
      </c>
    </row>
    <row r="32" spans="1:7" x14ac:dyDescent="0.3">
      <c r="A32" s="21">
        <v>4</v>
      </c>
      <c r="B32" s="10" t="s">
        <v>52</v>
      </c>
      <c r="C32" s="11" t="s">
        <v>6</v>
      </c>
      <c r="D32" s="11">
        <v>1</v>
      </c>
      <c r="E32" s="16">
        <v>262140</v>
      </c>
      <c r="F32" s="27">
        <f t="shared" si="1"/>
        <v>262140</v>
      </c>
      <c r="G32" s="16">
        <f>993550/13</f>
        <v>76426.923076923078</v>
      </c>
    </row>
    <row r="33" spans="1:9" x14ac:dyDescent="0.3">
      <c r="A33" s="21">
        <v>5</v>
      </c>
      <c r="B33" s="10" t="s">
        <v>53</v>
      </c>
      <c r="C33" s="11" t="s">
        <v>6</v>
      </c>
      <c r="D33" s="11">
        <v>1</v>
      </c>
      <c r="E33" s="16">
        <v>49980</v>
      </c>
      <c r="F33" s="27">
        <f t="shared" si="1"/>
        <v>49980</v>
      </c>
      <c r="G33" s="16">
        <f>189432/13*1</f>
        <v>14571.692307692309</v>
      </c>
    </row>
    <row r="34" spans="1:9" ht="21.75" customHeight="1" x14ac:dyDescent="0.3">
      <c r="A34" s="21">
        <v>6</v>
      </c>
      <c r="B34" s="10" t="s">
        <v>54</v>
      </c>
      <c r="C34" s="11" t="s">
        <v>6</v>
      </c>
      <c r="D34" s="11">
        <v>1</v>
      </c>
      <c r="E34" s="16">
        <v>41837</v>
      </c>
      <c r="F34" s="27">
        <f t="shared" si="1"/>
        <v>41837</v>
      </c>
      <c r="G34" s="16">
        <f>130586/13</f>
        <v>10045.076923076924</v>
      </c>
    </row>
    <row r="35" spans="1:9" x14ac:dyDescent="0.3">
      <c r="A35" s="21"/>
      <c r="B35" s="12" t="s">
        <v>4</v>
      </c>
      <c r="C35" s="13"/>
      <c r="D35" s="8">
        <f>SUM(D29:D34)</f>
        <v>6</v>
      </c>
      <c r="E35" s="13"/>
      <c r="F35" s="19">
        <f>SUM(F29:F34)</f>
        <v>509577</v>
      </c>
      <c r="G35" s="19">
        <f>SUM(G29:G34)</f>
        <v>174990.69230769231</v>
      </c>
    </row>
    <row r="36" spans="1:9" s="35" customFormat="1" ht="16.5" customHeight="1" x14ac:dyDescent="0.25">
      <c r="B36" s="52" t="s">
        <v>65</v>
      </c>
      <c r="C36" s="52"/>
      <c r="D36" s="52"/>
      <c r="E36" s="52"/>
      <c r="F36" s="52"/>
      <c r="G36" s="52"/>
    </row>
    <row r="37" spans="1:9" s="35" customFormat="1" ht="33" x14ac:dyDescent="0.25">
      <c r="A37" s="21">
        <v>1</v>
      </c>
      <c r="B37" s="10" t="s">
        <v>55</v>
      </c>
      <c r="C37" s="11" t="s">
        <v>6</v>
      </c>
      <c r="D37" s="11">
        <v>4</v>
      </c>
      <c r="E37" s="16">
        <v>100000</v>
      </c>
      <c r="F37" s="16">
        <f>D37*E37</f>
        <v>400000</v>
      </c>
      <c r="G37" s="16">
        <v>400000</v>
      </c>
    </row>
    <row r="38" spans="1:9" s="35" customFormat="1" x14ac:dyDescent="0.25">
      <c r="A38" s="21">
        <v>2</v>
      </c>
      <c r="B38" s="10" t="s">
        <v>56</v>
      </c>
      <c r="C38" s="11" t="s">
        <v>6</v>
      </c>
      <c r="D38" s="11">
        <v>4</v>
      </c>
      <c r="E38" s="16">
        <v>35000</v>
      </c>
      <c r="F38" s="16">
        <f t="shared" ref="F38:F40" si="2">D38*E38</f>
        <v>140000</v>
      </c>
      <c r="G38" s="16">
        <v>120000</v>
      </c>
    </row>
    <row r="39" spans="1:9" s="35" customFormat="1" ht="33" x14ac:dyDescent="0.25">
      <c r="A39" s="21">
        <v>3</v>
      </c>
      <c r="B39" s="10" t="s">
        <v>57</v>
      </c>
      <c r="C39" s="11" t="s">
        <v>6</v>
      </c>
      <c r="D39" s="11">
        <v>6</v>
      </c>
      <c r="E39" s="16">
        <v>15000</v>
      </c>
      <c r="F39" s="16">
        <f t="shared" si="2"/>
        <v>90000</v>
      </c>
      <c r="G39" s="16">
        <v>90000</v>
      </c>
    </row>
    <row r="40" spans="1:9" s="35" customFormat="1" x14ac:dyDescent="0.25">
      <c r="A40" s="21">
        <v>4</v>
      </c>
      <c r="B40" s="10" t="s">
        <v>33</v>
      </c>
      <c r="C40" s="11" t="s">
        <v>6</v>
      </c>
      <c r="D40" s="11">
        <v>4</v>
      </c>
      <c r="E40" s="16">
        <v>20000</v>
      </c>
      <c r="F40" s="16">
        <f t="shared" si="2"/>
        <v>80000</v>
      </c>
      <c r="G40" s="16">
        <v>80000</v>
      </c>
    </row>
    <row r="41" spans="1:9" s="35" customFormat="1" x14ac:dyDescent="0.25">
      <c r="A41" s="17"/>
      <c r="B41" s="22" t="s">
        <v>4</v>
      </c>
      <c r="C41" s="17"/>
      <c r="D41" s="8">
        <f>SUM(D37:D40)</f>
        <v>18</v>
      </c>
      <c r="E41" s="8"/>
      <c r="F41" s="37">
        <f>SUM(F37:F40)</f>
        <v>710000</v>
      </c>
      <c r="G41" s="37">
        <f>SUM(G37:G40)</f>
        <v>690000</v>
      </c>
    </row>
    <row r="42" spans="1:9" s="35" customFormat="1" ht="16.5" customHeight="1" x14ac:dyDescent="0.25">
      <c r="B42" s="52" t="s">
        <v>66</v>
      </c>
      <c r="C42" s="52"/>
      <c r="D42" s="52"/>
      <c r="E42" s="52"/>
      <c r="F42" s="52"/>
      <c r="G42" s="52"/>
    </row>
    <row r="43" spans="1:9" s="35" customFormat="1" ht="33" x14ac:dyDescent="0.25">
      <c r="A43" s="21">
        <v>1</v>
      </c>
      <c r="B43" s="10" t="s">
        <v>18</v>
      </c>
      <c r="C43" s="11" t="s">
        <v>6</v>
      </c>
      <c r="D43" s="11">
        <v>7</v>
      </c>
      <c r="E43" s="11"/>
      <c r="F43" s="40">
        <v>0</v>
      </c>
      <c r="G43" s="40">
        <v>0</v>
      </c>
    </row>
    <row r="44" spans="1:9" s="35" customFormat="1" x14ac:dyDescent="0.25">
      <c r="A44" s="21">
        <v>2</v>
      </c>
      <c r="B44" s="10" t="s">
        <v>95</v>
      </c>
      <c r="C44" s="11" t="s">
        <v>6</v>
      </c>
      <c r="D44" s="11">
        <v>1</v>
      </c>
      <c r="E44" s="11"/>
      <c r="F44" s="40">
        <v>0</v>
      </c>
      <c r="G44" s="40">
        <v>0</v>
      </c>
    </row>
    <row r="45" spans="1:9" s="35" customFormat="1" x14ac:dyDescent="0.25">
      <c r="A45" s="21">
        <v>3</v>
      </c>
      <c r="B45" s="10" t="s">
        <v>96</v>
      </c>
      <c r="C45" s="11" t="s">
        <v>6</v>
      </c>
      <c r="D45" s="11">
        <v>6</v>
      </c>
      <c r="E45" s="11"/>
      <c r="F45" s="40">
        <v>0</v>
      </c>
      <c r="G45" s="40">
        <v>0</v>
      </c>
    </row>
    <row r="46" spans="1:9" s="35" customFormat="1" x14ac:dyDescent="0.25">
      <c r="A46" s="21"/>
      <c r="B46" s="22" t="s">
        <v>4</v>
      </c>
      <c r="C46" s="17"/>
      <c r="D46" s="8">
        <f>SUM(D43:D45)</f>
        <v>14</v>
      </c>
      <c r="E46" s="8"/>
      <c r="F46" s="43">
        <v>0</v>
      </c>
      <c r="G46" s="43">
        <v>0</v>
      </c>
    </row>
    <row r="47" spans="1:9" s="35" customFormat="1" x14ac:dyDescent="0.25">
      <c r="A47" s="23"/>
      <c r="B47" s="22" t="s">
        <v>7</v>
      </c>
      <c r="C47" s="23"/>
      <c r="D47" s="8">
        <f>D46+D41+D35+D25</f>
        <v>94</v>
      </c>
      <c r="E47" s="8"/>
      <c r="F47" s="37">
        <f t="shared" ref="F47:G47" si="3">F46+F41+F35+F25</f>
        <v>3418577</v>
      </c>
      <c r="G47" s="37">
        <f t="shared" si="3"/>
        <v>2506244.3923076922</v>
      </c>
      <c r="I47" s="42"/>
    </row>
    <row r="48" spans="1:9" s="35" customFormat="1" ht="13.5" x14ac:dyDescent="0.25">
      <c r="A48" s="36"/>
      <c r="B48" s="36"/>
      <c r="C48" s="36"/>
      <c r="D48" s="36"/>
      <c r="E48" s="36"/>
      <c r="F48" s="36"/>
      <c r="G48" s="36"/>
    </row>
  </sheetData>
  <mergeCells count="9">
    <mergeCell ref="B28:G28"/>
    <mergeCell ref="B36:G36"/>
    <mergeCell ref="B42:G42"/>
    <mergeCell ref="E2:G2"/>
    <mergeCell ref="E3:G3"/>
    <mergeCell ref="A6:G6"/>
    <mergeCell ref="A7:G7"/>
    <mergeCell ref="B12:G12"/>
    <mergeCell ref="B26:G26"/>
  </mergeCells>
  <pageMargins left="0" right="0" top="0" bottom="0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0" workbookViewId="0">
      <selection activeCell="B13" sqref="B13"/>
    </sheetView>
  </sheetViews>
  <sheetFormatPr defaultRowHeight="16.5" x14ac:dyDescent="0.3"/>
  <cols>
    <col min="1" max="1" width="5.28515625" style="1" bestFit="1" customWidth="1"/>
    <col min="2" max="2" width="37.85546875" style="1" customWidth="1"/>
    <col min="3" max="4" width="10.5703125" style="1" customWidth="1"/>
    <col min="5" max="5" width="16.140625" style="1" customWidth="1"/>
    <col min="6" max="6" width="18.7109375" style="1" customWidth="1"/>
    <col min="7" max="16384" width="9.140625" style="1"/>
  </cols>
  <sheetData>
    <row r="1" spans="1:6" x14ac:dyDescent="0.3">
      <c r="F1" s="41" t="s">
        <v>68</v>
      </c>
    </row>
    <row r="2" spans="1:6" x14ac:dyDescent="0.3">
      <c r="E2" s="53" t="s">
        <v>94</v>
      </c>
      <c r="F2" s="53"/>
    </row>
    <row r="3" spans="1:6" x14ac:dyDescent="0.3">
      <c r="E3" s="53" t="s">
        <v>11</v>
      </c>
      <c r="F3" s="53"/>
    </row>
    <row r="6" spans="1:6" ht="18.75" customHeight="1" x14ac:dyDescent="0.3">
      <c r="A6" s="48" t="s">
        <v>0</v>
      </c>
      <c r="B6" s="48"/>
      <c r="C6" s="48"/>
      <c r="D6" s="48"/>
      <c r="E6" s="48"/>
      <c r="F6" s="48"/>
    </row>
    <row r="7" spans="1:6" ht="114" customHeight="1" x14ac:dyDescent="0.3">
      <c r="A7" s="47" t="s">
        <v>88</v>
      </c>
      <c r="B7" s="47"/>
      <c r="C7" s="47"/>
      <c r="D7" s="47"/>
      <c r="E7" s="47"/>
      <c r="F7" s="47"/>
    </row>
    <row r="8" spans="1:6" ht="17.25" x14ac:dyDescent="0.3">
      <c r="A8" s="38"/>
      <c r="B8" s="38"/>
      <c r="C8" s="38"/>
      <c r="D8" s="38"/>
      <c r="E8" s="38"/>
      <c r="F8" s="38"/>
    </row>
    <row r="9" spans="1:6" x14ac:dyDescent="0.3">
      <c r="F9" s="1" t="s">
        <v>60</v>
      </c>
    </row>
    <row r="10" spans="1:6" s="35" customFormat="1" ht="61.5" customHeight="1" x14ac:dyDescent="0.25">
      <c r="A10" s="25" t="s">
        <v>12</v>
      </c>
      <c r="B10" s="24" t="s">
        <v>13</v>
      </c>
      <c r="C10" s="24" t="s">
        <v>2</v>
      </c>
      <c r="D10" s="24" t="s">
        <v>3</v>
      </c>
      <c r="E10" s="24" t="s">
        <v>63</v>
      </c>
      <c r="F10" s="24" t="s">
        <v>15</v>
      </c>
    </row>
    <row r="11" spans="1:6" s="35" customFormat="1" x14ac:dyDescent="0.25">
      <c r="A11" s="7">
        <v>1</v>
      </c>
      <c r="B11" s="8">
        <v>2</v>
      </c>
      <c r="C11" s="8">
        <v>3</v>
      </c>
      <c r="D11" s="7">
        <v>4</v>
      </c>
      <c r="E11" s="7">
        <v>5</v>
      </c>
      <c r="F11" s="7">
        <v>6</v>
      </c>
    </row>
    <row r="12" spans="1:6" s="35" customFormat="1" x14ac:dyDescent="0.25">
      <c r="A12" s="15"/>
      <c r="B12" s="45" t="s">
        <v>70</v>
      </c>
      <c r="C12" s="46"/>
      <c r="D12" s="46"/>
      <c r="E12" s="46"/>
      <c r="F12" s="46"/>
    </row>
    <row r="13" spans="1:6" s="35" customFormat="1" ht="33" x14ac:dyDescent="0.25">
      <c r="A13" s="9">
        <v>1</v>
      </c>
      <c r="B13" s="10" t="s">
        <v>100</v>
      </c>
      <c r="C13" s="11" t="s">
        <v>6</v>
      </c>
      <c r="D13" s="11">
        <v>1</v>
      </c>
      <c r="E13" s="16">
        <v>15000</v>
      </c>
      <c r="F13" s="16">
        <f>D13*E13</f>
        <v>15000</v>
      </c>
    </row>
    <row r="14" spans="1:6" s="35" customFormat="1" ht="49.5" x14ac:dyDescent="0.25">
      <c r="A14" s="9">
        <v>2</v>
      </c>
      <c r="B14" s="18" t="s">
        <v>71</v>
      </c>
      <c r="C14" s="11" t="s">
        <v>6</v>
      </c>
      <c r="D14" s="11">
        <v>26</v>
      </c>
      <c r="E14" s="16">
        <v>5000</v>
      </c>
      <c r="F14" s="16">
        <f t="shared" ref="F14:F27" si="0">D14*E14</f>
        <v>130000</v>
      </c>
    </row>
    <row r="15" spans="1:6" s="35" customFormat="1" ht="33" x14ac:dyDescent="0.25">
      <c r="A15" s="9">
        <v>3</v>
      </c>
      <c r="B15" s="10" t="s">
        <v>72</v>
      </c>
      <c r="C15" s="11" t="s">
        <v>6</v>
      </c>
      <c r="D15" s="11">
        <v>4</v>
      </c>
      <c r="E15" s="16">
        <v>1500</v>
      </c>
      <c r="F15" s="16">
        <f t="shared" si="0"/>
        <v>6000</v>
      </c>
    </row>
    <row r="16" spans="1:6" s="35" customFormat="1" ht="21.75" customHeight="1" x14ac:dyDescent="0.25">
      <c r="A16" s="9">
        <v>4</v>
      </c>
      <c r="B16" s="10" t="s">
        <v>73</v>
      </c>
      <c r="C16" s="11" t="s">
        <v>6</v>
      </c>
      <c r="D16" s="11">
        <v>1</v>
      </c>
      <c r="E16" s="16">
        <v>35000</v>
      </c>
      <c r="F16" s="16">
        <f t="shared" si="0"/>
        <v>35000</v>
      </c>
    </row>
    <row r="17" spans="1:6" s="35" customFormat="1" ht="33" x14ac:dyDescent="0.25">
      <c r="A17" s="9">
        <v>5</v>
      </c>
      <c r="B17" s="10" t="s">
        <v>74</v>
      </c>
      <c r="C17" s="11" t="s">
        <v>6</v>
      </c>
      <c r="D17" s="11">
        <v>1</v>
      </c>
      <c r="E17" s="16">
        <v>37000</v>
      </c>
      <c r="F17" s="16">
        <f t="shared" si="0"/>
        <v>37000</v>
      </c>
    </row>
    <row r="18" spans="1:6" s="35" customFormat="1" ht="33" x14ac:dyDescent="0.25">
      <c r="A18" s="9">
        <v>6</v>
      </c>
      <c r="B18" s="10" t="s">
        <v>75</v>
      </c>
      <c r="C18" s="11" t="s">
        <v>6</v>
      </c>
      <c r="D18" s="11">
        <v>2</v>
      </c>
      <c r="E18" s="16">
        <v>25300</v>
      </c>
      <c r="F18" s="16">
        <f t="shared" si="0"/>
        <v>50600</v>
      </c>
    </row>
    <row r="19" spans="1:6" s="35" customFormat="1" x14ac:dyDescent="0.25">
      <c r="A19" s="9">
        <v>7</v>
      </c>
      <c r="B19" s="10" t="s">
        <v>76</v>
      </c>
      <c r="C19" s="11" t="s">
        <v>6</v>
      </c>
      <c r="D19" s="11">
        <v>2</v>
      </c>
      <c r="E19" s="16">
        <v>6000</v>
      </c>
      <c r="F19" s="16">
        <f t="shared" si="0"/>
        <v>12000</v>
      </c>
    </row>
    <row r="20" spans="1:6" s="35" customFormat="1" ht="33" x14ac:dyDescent="0.25">
      <c r="A20" s="9">
        <v>8</v>
      </c>
      <c r="B20" s="10" t="s">
        <v>77</v>
      </c>
      <c r="C20" s="11" t="s">
        <v>6</v>
      </c>
      <c r="D20" s="11">
        <v>1</v>
      </c>
      <c r="E20" s="16">
        <v>25000</v>
      </c>
      <c r="F20" s="16">
        <f t="shared" si="0"/>
        <v>25000</v>
      </c>
    </row>
    <row r="21" spans="1:6" s="35" customFormat="1" ht="37.5" customHeight="1" x14ac:dyDescent="0.25">
      <c r="A21" s="9">
        <v>9</v>
      </c>
      <c r="B21" s="10" t="s">
        <v>78</v>
      </c>
      <c r="C21" s="11" t="s">
        <v>6</v>
      </c>
      <c r="D21" s="11">
        <v>1</v>
      </c>
      <c r="E21" s="16">
        <v>4200</v>
      </c>
      <c r="F21" s="16">
        <f t="shared" si="0"/>
        <v>4200</v>
      </c>
    </row>
    <row r="22" spans="1:6" s="35" customFormat="1" ht="33" x14ac:dyDescent="0.25">
      <c r="A22" s="9">
        <v>10</v>
      </c>
      <c r="B22" s="10" t="s">
        <v>79</v>
      </c>
      <c r="C22" s="11" t="s">
        <v>6</v>
      </c>
      <c r="D22" s="11">
        <v>2</v>
      </c>
      <c r="E22" s="16">
        <v>22000</v>
      </c>
      <c r="F22" s="16">
        <f t="shared" si="0"/>
        <v>44000</v>
      </c>
    </row>
    <row r="23" spans="1:6" s="35" customFormat="1" ht="33" x14ac:dyDescent="0.25">
      <c r="A23" s="9">
        <v>11</v>
      </c>
      <c r="B23" s="10" t="s">
        <v>80</v>
      </c>
      <c r="C23" s="11" t="s">
        <v>6</v>
      </c>
      <c r="D23" s="11">
        <v>2</v>
      </c>
      <c r="E23" s="16">
        <v>20000</v>
      </c>
      <c r="F23" s="16">
        <f t="shared" si="0"/>
        <v>40000</v>
      </c>
    </row>
    <row r="24" spans="1:6" s="35" customFormat="1" ht="33" x14ac:dyDescent="0.25">
      <c r="A24" s="9">
        <v>12</v>
      </c>
      <c r="B24" s="10" t="s">
        <v>81</v>
      </c>
      <c r="C24" s="11" t="s">
        <v>6</v>
      </c>
      <c r="D24" s="11">
        <v>1</v>
      </c>
      <c r="E24" s="16">
        <v>15000</v>
      </c>
      <c r="F24" s="16">
        <f t="shared" si="0"/>
        <v>15000</v>
      </c>
    </row>
    <row r="25" spans="1:6" s="35" customFormat="1" ht="49.5" x14ac:dyDescent="0.25">
      <c r="A25" s="9">
        <v>13</v>
      </c>
      <c r="B25" s="10" t="s">
        <v>82</v>
      </c>
      <c r="C25" s="11" t="s">
        <v>6</v>
      </c>
      <c r="D25" s="11">
        <v>1</v>
      </c>
      <c r="E25" s="16">
        <v>10000</v>
      </c>
      <c r="F25" s="16">
        <f t="shared" si="0"/>
        <v>10000</v>
      </c>
    </row>
    <row r="26" spans="1:6" s="35" customFormat="1" x14ac:dyDescent="0.25">
      <c r="A26" s="9">
        <v>14</v>
      </c>
      <c r="B26" s="10" t="s">
        <v>83</v>
      </c>
      <c r="C26" s="11" t="s">
        <v>6</v>
      </c>
      <c r="D26" s="11">
        <v>2</v>
      </c>
      <c r="E26" s="16">
        <v>24000</v>
      </c>
      <c r="F26" s="16">
        <f t="shared" si="0"/>
        <v>48000</v>
      </c>
    </row>
    <row r="27" spans="1:6" s="35" customFormat="1" x14ac:dyDescent="0.25">
      <c r="A27" s="9">
        <v>15</v>
      </c>
      <c r="B27" s="10" t="s">
        <v>84</v>
      </c>
      <c r="C27" s="11" t="s">
        <v>6</v>
      </c>
      <c r="D27" s="11">
        <v>10</v>
      </c>
      <c r="E27" s="16">
        <v>6720</v>
      </c>
      <c r="F27" s="16">
        <f t="shared" si="0"/>
        <v>67200</v>
      </c>
    </row>
    <row r="28" spans="1:6" s="35" customFormat="1" x14ac:dyDescent="0.25">
      <c r="A28" s="9"/>
      <c r="B28" s="12" t="s">
        <v>4</v>
      </c>
      <c r="C28" s="13"/>
      <c r="D28" s="8">
        <f>SUM(D13:D27)</f>
        <v>57</v>
      </c>
      <c r="E28" s="8"/>
      <c r="F28" s="37">
        <f>SUM(F13:F27)</f>
        <v>539000</v>
      </c>
    </row>
    <row r="29" spans="1:6" s="35" customFormat="1" x14ac:dyDescent="0.25">
      <c r="A29" s="9"/>
      <c r="B29" s="45" t="s">
        <v>85</v>
      </c>
      <c r="C29" s="46"/>
      <c r="D29" s="46"/>
      <c r="E29" s="46"/>
      <c r="F29" s="46"/>
    </row>
    <row r="30" spans="1:6" s="35" customFormat="1" ht="34.5" customHeight="1" x14ac:dyDescent="0.25">
      <c r="A30" s="9">
        <v>1</v>
      </c>
      <c r="B30" s="10" t="s">
        <v>86</v>
      </c>
      <c r="C30" s="11" t="s">
        <v>6</v>
      </c>
      <c r="D30" s="11">
        <v>1</v>
      </c>
      <c r="E30" s="16">
        <v>3900</v>
      </c>
      <c r="F30" s="16">
        <f>D30*E30</f>
        <v>3900</v>
      </c>
    </row>
    <row r="31" spans="1:6" s="35" customFormat="1" x14ac:dyDescent="0.25">
      <c r="A31" s="21">
        <v>2</v>
      </c>
      <c r="B31" s="10" t="s">
        <v>87</v>
      </c>
      <c r="C31" s="11" t="s">
        <v>6</v>
      </c>
      <c r="D31" s="11">
        <v>1</v>
      </c>
      <c r="E31" s="16">
        <v>9000</v>
      </c>
      <c r="F31" s="16">
        <f>D31*E31</f>
        <v>9000</v>
      </c>
    </row>
    <row r="32" spans="1:6" ht="33" x14ac:dyDescent="0.3">
      <c r="A32" s="21">
        <v>3</v>
      </c>
      <c r="B32" s="10" t="s">
        <v>77</v>
      </c>
      <c r="C32" s="11" t="s">
        <v>6</v>
      </c>
      <c r="D32" s="11">
        <v>1</v>
      </c>
      <c r="E32" s="16">
        <v>25000</v>
      </c>
      <c r="F32" s="16">
        <f t="shared" ref="F32:F33" si="1">D32*E32</f>
        <v>25000</v>
      </c>
    </row>
    <row r="33" spans="1:6" x14ac:dyDescent="0.3">
      <c r="A33" s="9">
        <v>4</v>
      </c>
      <c r="B33" s="10" t="s">
        <v>84</v>
      </c>
      <c r="C33" s="11" t="s">
        <v>6</v>
      </c>
      <c r="D33" s="11">
        <v>2</v>
      </c>
      <c r="E33" s="16">
        <v>6720</v>
      </c>
      <c r="F33" s="16">
        <f t="shared" si="1"/>
        <v>13440</v>
      </c>
    </row>
    <row r="34" spans="1:6" x14ac:dyDescent="0.3">
      <c r="A34" s="21"/>
      <c r="B34" s="12" t="s">
        <v>4</v>
      </c>
      <c r="C34" s="13"/>
      <c r="D34" s="8">
        <f>SUM(D30:D33)</f>
        <v>5</v>
      </c>
      <c r="E34" s="13"/>
      <c r="F34" s="19">
        <f>SUM(F30:F33)</f>
        <v>51340</v>
      </c>
    </row>
    <row r="35" spans="1:6" s="35" customFormat="1" x14ac:dyDescent="0.25">
      <c r="A35" s="23"/>
      <c r="B35" s="22" t="s">
        <v>7</v>
      </c>
      <c r="C35" s="23"/>
      <c r="D35" s="8">
        <f>D28+D34</f>
        <v>62</v>
      </c>
      <c r="E35" s="8"/>
      <c r="F35" s="14">
        <f>F28+F34</f>
        <v>590340</v>
      </c>
    </row>
    <row r="36" spans="1:6" s="35" customFormat="1" ht="13.5" x14ac:dyDescent="0.25">
      <c r="A36" s="36"/>
      <c r="B36" s="36"/>
      <c r="C36" s="36"/>
      <c r="D36" s="36"/>
      <c r="E36" s="36"/>
      <c r="F36" s="36"/>
    </row>
  </sheetData>
  <mergeCells count="6">
    <mergeCell ref="B29:F29"/>
    <mergeCell ref="E2:F2"/>
    <mergeCell ref="E3:F3"/>
    <mergeCell ref="A6:F6"/>
    <mergeCell ref="A7:F7"/>
    <mergeCell ref="B12:F12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Havelvac1</vt:lpstr>
      <vt:lpstr>Havelvac2</vt:lpstr>
      <vt:lpstr>Havelvac3</vt:lpstr>
      <vt:lpstr>Havelvac4</vt:lpstr>
      <vt:lpstr>Havelvac5</vt:lpstr>
      <vt:lpstr>Havelvac6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https://mul2.gov.am/tasks/61906/oneclick/Havelvatsner.xlsx?token=cf988d628c81f91ff86c9ddacf7aefb5</cp:keywords>
  <dcterms:modified xsi:type="dcterms:W3CDTF">2019-04-29T06:38:44Z</dcterms:modified>
</cp:coreProperties>
</file>