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shotpir\Desktop\Տրանսպորտ-Վերաբաշխում-Գորիս Մեղրի Իրան-901մլն-16762\"/>
    </mc:Choice>
  </mc:AlternateContent>
  <bookViews>
    <workbookView xWindow="0" yWindow="0" windowWidth="28800" windowHeight="11730" activeTab="1"/>
  </bookViews>
  <sheets>
    <sheet name="1" sheetId="8" r:id="rId1"/>
    <sheet name="2" sheetId="1" r:id="rId2"/>
    <sheet name="3" sheetId="4" r:id="rId3"/>
    <sheet name="4" sheetId="5" r:id="rId4"/>
    <sheet name="5" sheetId="6" r:id="rId5"/>
    <sheet name="6" sheetId="7" r:id="rId6"/>
  </sheets>
  <definedNames>
    <definedName name="_xlnm.Print_Titles" localSheetId="1">'2'!$5:$6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6" l="1"/>
  <c r="F19" i="6"/>
  <c r="F17" i="5"/>
  <c r="F16" i="5"/>
  <c r="G12" i="4" l="1"/>
  <c r="H13" i="8"/>
  <c r="H11" i="8" s="1"/>
  <c r="J22" i="8"/>
  <c r="I22" i="8"/>
  <c r="H22" i="8"/>
  <c r="H20" i="8"/>
  <c r="F108" i="4"/>
  <c r="E108" i="4"/>
  <c r="H26" i="8"/>
  <c r="I26" i="8"/>
  <c r="F107" i="1"/>
  <c r="D107" i="1"/>
  <c r="G14" i="7" l="1"/>
  <c r="J35" i="8" l="1"/>
  <c r="I24" i="8"/>
  <c r="J24" i="8"/>
  <c r="H24" i="8"/>
  <c r="J20" i="8"/>
  <c r="J18" i="8" s="1"/>
  <c r="I20" i="8"/>
  <c r="I18" i="8" s="1"/>
  <c r="F105" i="1" l="1"/>
  <c r="D110" i="1"/>
  <c r="D128" i="1"/>
  <c r="D119" i="1"/>
  <c r="D118" i="1"/>
  <c r="D116" i="1"/>
  <c r="D115" i="1"/>
  <c r="E117" i="1"/>
  <c r="F117" i="1"/>
  <c r="D117" i="1"/>
  <c r="H18" i="8" l="1"/>
  <c r="I13" i="8"/>
  <c r="I11" i="8" s="1"/>
  <c r="J13" i="8"/>
  <c r="J11" i="8" s="1"/>
  <c r="G27" i="8"/>
  <c r="H37" i="8"/>
  <c r="H35" i="8" s="1"/>
  <c r="H27" i="8" s="1"/>
  <c r="I37" i="8"/>
  <c r="J27" i="8"/>
  <c r="I35" i="8" l="1"/>
  <c r="I27" i="8" s="1"/>
  <c r="E106" i="4" l="1"/>
  <c r="F106" i="4"/>
  <c r="G10" i="4"/>
  <c r="D105" i="1"/>
  <c r="E105" i="1"/>
  <c r="D19" i="4"/>
  <c r="E19" i="4"/>
  <c r="F19" i="4"/>
  <c r="D21" i="4"/>
  <c r="D17" i="4" s="1"/>
  <c r="E21" i="4"/>
  <c r="F21" i="4"/>
  <c r="D26" i="4"/>
  <c r="E26" i="4"/>
  <c r="F26" i="4"/>
  <c r="D35" i="4"/>
  <c r="E35" i="4"/>
  <c r="F35" i="4"/>
  <c r="D30" i="4"/>
  <c r="E30" i="4"/>
  <c r="F30" i="4"/>
  <c r="D37" i="4"/>
  <c r="E37" i="4"/>
  <c r="F37" i="4"/>
  <c r="D40" i="4"/>
  <c r="E40" i="4"/>
  <c r="F40" i="4"/>
  <c r="E43" i="4"/>
  <c r="E17" i="4" s="1"/>
  <c r="F43" i="4"/>
  <c r="D52" i="4"/>
  <c r="E52" i="4"/>
  <c r="F52" i="4"/>
  <c r="D62" i="4"/>
  <c r="E62" i="4"/>
  <c r="F62" i="4"/>
  <c r="D78" i="4"/>
  <c r="E78" i="4"/>
  <c r="E77" i="4" s="1"/>
  <c r="F78" i="4"/>
  <c r="D93" i="4"/>
  <c r="D77" i="4" s="1"/>
  <c r="E93" i="4"/>
  <c r="F93" i="4"/>
  <c r="F77" i="4" s="1"/>
  <c r="D102" i="4"/>
  <c r="E102" i="4"/>
  <c r="F102" i="4"/>
  <c r="D106" i="4"/>
  <c r="F125" i="4"/>
  <c r="E116" i="4"/>
  <c r="E115" i="4" s="1"/>
  <c r="E129" i="4"/>
  <c r="F129" i="4"/>
  <c r="D123" i="4"/>
  <c r="E123" i="4"/>
  <c r="F123" i="4"/>
  <c r="D120" i="4"/>
  <c r="E120" i="4"/>
  <c r="F120" i="4"/>
  <c r="D118" i="4"/>
  <c r="E118" i="4"/>
  <c r="F118" i="4"/>
  <c r="D115" i="4"/>
  <c r="D113" i="4" s="1"/>
  <c r="D109" i="4" s="1"/>
  <c r="F115" i="4"/>
  <c r="D15" i="4" l="1"/>
  <c r="D12" i="4" s="1"/>
  <c r="E113" i="4"/>
  <c r="E109" i="4" s="1"/>
  <c r="F113" i="4"/>
  <c r="F109" i="4" s="1"/>
  <c r="F17" i="4"/>
  <c r="E15" i="4"/>
  <c r="E12" i="4" s="1"/>
  <c r="E10" i="4" s="1"/>
  <c r="F15" i="4"/>
  <c r="D67" i="1"/>
  <c r="D68" i="1"/>
  <c r="D69" i="1"/>
  <c r="D70" i="1"/>
  <c r="D71" i="1"/>
  <c r="D72" i="1"/>
  <c r="D73" i="1"/>
  <c r="D74" i="1"/>
  <c r="D75" i="1"/>
  <c r="D66" i="1"/>
  <c r="D53" i="1"/>
  <c r="D54" i="1"/>
  <c r="D56" i="1"/>
  <c r="D57" i="1"/>
  <c r="D58" i="1"/>
  <c r="D59" i="1"/>
  <c r="D60" i="1"/>
  <c r="D52" i="1"/>
  <c r="E7" i="1"/>
  <c r="F12" i="4" l="1"/>
  <c r="F10" i="4" s="1"/>
  <c r="E77" i="1"/>
  <c r="F77" i="1"/>
  <c r="G77" i="1"/>
  <c r="G128" i="1"/>
  <c r="E92" i="1"/>
  <c r="F92" i="1"/>
  <c r="G92" i="1"/>
  <c r="D92" i="1"/>
  <c r="D79" i="1"/>
  <c r="D80" i="1"/>
  <c r="D81" i="1"/>
  <c r="D82" i="1"/>
  <c r="D83" i="1"/>
  <c r="D84" i="1"/>
  <c r="D85" i="1"/>
  <c r="D86" i="1"/>
  <c r="D87" i="1"/>
  <c r="D88" i="1"/>
  <c r="D89" i="1"/>
  <c r="D90" i="1"/>
  <c r="D78" i="1"/>
  <c r="G51" i="1"/>
  <c r="E20" i="1"/>
  <c r="F20" i="1"/>
  <c r="G20" i="1"/>
  <c r="D22" i="1"/>
  <c r="D20" i="1" s="1"/>
  <c r="D77" i="1" l="1"/>
  <c r="F76" i="1"/>
  <c r="E76" i="1"/>
  <c r="H112" i="1" l="1"/>
  <c r="H108" i="1"/>
  <c r="G122" i="1"/>
  <c r="G119" i="1"/>
  <c r="F122" i="1"/>
  <c r="G112" i="1" l="1"/>
  <c r="G108" i="1" s="1"/>
  <c r="E128" i="1"/>
  <c r="E112" i="1" s="1"/>
  <c r="E108" i="1" s="1"/>
  <c r="F128" i="1"/>
  <c r="D114" i="1"/>
  <c r="F114" i="1"/>
  <c r="F112" i="1" s="1"/>
  <c r="E61" i="1"/>
  <c r="F61" i="1"/>
  <c r="G61" i="1"/>
  <c r="D61" i="1"/>
  <c r="E42" i="1"/>
  <c r="F42" i="1"/>
  <c r="G42" i="1"/>
  <c r="H42" i="1"/>
  <c r="H16" i="1" s="1"/>
  <c r="D42" i="1"/>
  <c r="E29" i="1"/>
  <c r="F29" i="1"/>
  <c r="G29" i="1"/>
  <c r="D29" i="1"/>
  <c r="E51" i="1"/>
  <c r="F55" i="1"/>
  <c r="D122" i="1"/>
  <c r="D101" i="1"/>
  <c r="D76" i="1" s="1"/>
  <c r="D39" i="1"/>
  <c r="D36" i="1"/>
  <c r="D25" i="1"/>
  <c r="D18" i="1"/>
  <c r="D112" i="1" l="1"/>
  <c r="F51" i="1"/>
  <c r="D55" i="1"/>
  <c r="D51" i="1" s="1"/>
  <c r="D16" i="1"/>
  <c r="F108" i="1"/>
  <c r="H14" i="1"/>
  <c r="H11" i="1" s="1"/>
  <c r="D108" i="1"/>
  <c r="H9" i="1" l="1"/>
  <c r="H7" i="1" s="1"/>
  <c r="D14" i="1"/>
  <c r="D11" i="1" s="1"/>
  <c r="D9" i="1"/>
  <c r="E39" i="1"/>
  <c r="F39" i="1"/>
  <c r="E36" i="1"/>
  <c r="F36" i="1"/>
  <c r="E25" i="1"/>
  <c r="F25" i="1"/>
  <c r="E18" i="1"/>
  <c r="F18" i="1"/>
  <c r="G101" i="1"/>
  <c r="G76" i="1" s="1"/>
  <c r="G39" i="1"/>
  <c r="G36" i="1"/>
  <c r="G25" i="1"/>
  <c r="G18" i="1"/>
  <c r="E16" i="1" l="1"/>
  <c r="E14" i="1" s="1"/>
  <c r="E11" i="1" s="1"/>
  <c r="G16" i="1"/>
  <c r="G14" i="1" s="1"/>
  <c r="F16" i="1"/>
  <c r="F14" i="1" s="1"/>
  <c r="F11" i="1" s="1"/>
  <c r="F9" i="1" l="1"/>
  <c r="F7" i="1" s="1"/>
  <c r="G11" i="1"/>
  <c r="G9" i="1" s="1"/>
  <c r="G7" i="1" l="1"/>
  <c r="D7" i="1" s="1"/>
</calcChain>
</file>

<file path=xl/sharedStrings.xml><?xml version="1.0" encoding="utf-8"?>
<sst xmlns="http://schemas.openxmlformats.org/spreadsheetml/2006/main" count="969" uniqueCount="353">
  <si>
    <t>հազար  դրամներով</t>
  </si>
  <si>
    <t>Ծրագրային դասիչ</t>
  </si>
  <si>
    <t>Բյուջետային գլխավոր կարգադրիչների, ծրագրերի, միջոցառումների և ուղղությունների անվանումները</t>
  </si>
  <si>
    <t>Ընդամենը,</t>
  </si>
  <si>
    <t>Ծրագիր</t>
  </si>
  <si>
    <t>Միջոցառում</t>
  </si>
  <si>
    <t>Կառուցման
աշխատանքներ</t>
  </si>
  <si>
    <t>Վերակառուցման,
վերանորոգման և
վերականգնման
աշխատանքներ</t>
  </si>
  <si>
    <t>Նախագծահե-
տազոտական,
գեոդեզիա-
քարտեզագրա-
կան աշխա-
տանքներ</t>
  </si>
  <si>
    <t>Ոչ
ֆինանսական
այլ ակտիվների
ձեռքբերում</t>
  </si>
  <si>
    <t xml:space="preserve">ԸՆԴԱՄԵՆԸ </t>
  </si>
  <si>
    <t xml:space="preserve">այդ թվում՝ </t>
  </si>
  <si>
    <t>այդ թվում`</t>
  </si>
  <si>
    <t>ՀՀ ՏՐԱՆՍՊՈՐՏԻ, ԿԱՊԻ ԵՎ ՏԵՂԵԿԱՏՎԱԿԱՆ ՏԵԽՆՈԼՈԳԻԱՆԵՐԻ ՆԱԽԱՐԱՐՈՒԹՅՈՒՆ</t>
  </si>
  <si>
    <t>Պետական նշանակության ավտոճանապարհների հիմնանորոգում</t>
  </si>
  <si>
    <t xml:space="preserve">1. Միջպետական նշանակության ավտոճանապարհներ </t>
  </si>
  <si>
    <t xml:space="preserve">Մ-2, Երևան-Երասխ-Գորիս-Մեղրի-Իրանի սահման </t>
  </si>
  <si>
    <t>Հ-28, Ջրառատ-Մեղրաձոր-Հանքավան կմ0+000-կմ2+000 հատվածի հիմնանորոգում</t>
  </si>
  <si>
    <t>3. Պետական նշանակության այլ ավտոճանապարհների հիմնանորոգում</t>
  </si>
  <si>
    <t>Տրանսպորտային օբյեկտների հիմնանորոգում</t>
  </si>
  <si>
    <t>Մ-1, Երևան-Աշտարակ-Գյումրի-Վրաստանի սահման</t>
  </si>
  <si>
    <t>կմ148+300-կմ152+400 առանձին հատվածների անցանելիության ապահովում (Աշոցքի տարածաշրջան, դեպի Բավրայի անցակետ տանող հատված)</t>
  </si>
  <si>
    <t>կմ126+100-կմ131+500 հատվածի հիմնանորոգում</t>
  </si>
  <si>
    <t>կմ139+000-142+000 հատվածի հիմնանորոգում</t>
  </si>
  <si>
    <t>Մ- 3, Թուրքիայի սահման-Մարգարա-Վանաձոր-Տաշիր-Վրաստանի սահման</t>
  </si>
  <si>
    <t>կմ75+500-կմ79+000 հատվածի հիմնանորոգում</t>
  </si>
  <si>
    <t>կմ107+900-կմ109+000 հատվածի հիմնանորոգում</t>
  </si>
  <si>
    <t>կմ112+900-կմ116+900 հատվածի հիմնանորոգում</t>
  </si>
  <si>
    <t>Մ-4, Երևան-Սևան-Իջևան-Ադրբեջանի սահման</t>
  </si>
  <si>
    <t>կմ 67+500 փլուզված հատվածի վերականգնում (գաբիոնային շարվածք) (Սևանի տարածաշրջան)</t>
  </si>
  <si>
    <t>կմ 88+500 փլուզված հատվածում ե/բ հենապատի կառուցում (Դիլիջանի ոլորաններ)</t>
  </si>
  <si>
    <t>Մետաղական արգելափակոցների տեղադրում 15 կմ երկարությամբ</t>
  </si>
  <si>
    <t>Մ-8, Վանաձոր (Մ-6 հատման կետ)-Դիլիջան</t>
  </si>
  <si>
    <t>կմ13+500-կմ22+400 հատվածի հիմնանորոգում</t>
  </si>
  <si>
    <t>կմ22+400-կմ33+500 հատվածի հիմնանորոգում</t>
  </si>
  <si>
    <t xml:space="preserve">Մ-14, Մ-4-Շորժա-Վարդենիս </t>
  </si>
  <si>
    <t xml:space="preserve">կմ32+888-կմ33+628 և կմ52+970-կմ53+350 փլուզված հատվածներում գաբիոնային հենապատերի կառուցում </t>
  </si>
  <si>
    <t>կմ53+400-կմ53+800 հատվածի ասֆալտապատում</t>
  </si>
  <si>
    <t xml:space="preserve">Մ-16, Մ-4-Ոսկեպար-Նոյեմբերյան-Մ-6 </t>
  </si>
  <si>
    <t>կմ7+000-կմ8+400 հատվածի հիմնանորոգում</t>
  </si>
  <si>
    <t>կմ12+560-կմ13+900 հատվածի հիմնանորոգում</t>
  </si>
  <si>
    <t>կմ21+940-կմ24+700 հատվածի հիմնանորոգում</t>
  </si>
  <si>
    <t>կմ29+000-կմ35+800 հատվածի հիմնանորոգում</t>
  </si>
  <si>
    <t>կմ41+900-կմ46+400 հատվածի հիմնանորոգում</t>
  </si>
  <si>
    <t>կմ33-ում վթարված խողովակի վերականգնում (Նոյեմբերյանի տարածաշրջան, Բաղանիս-Ջուջևան հատված)</t>
  </si>
  <si>
    <t>Հանրապետական նշանակության ավտոճանապարհներ, այդ թվում</t>
  </si>
  <si>
    <t>Հ-4, Երևան-Եղվարդ-Արագյուղ-Հարթավան-Մ-3 կմ 35.1-ում վթարված ստորին հենապատի վերականգնում</t>
  </si>
  <si>
    <t>Հ-25, Մ6-Հաղպատի հուշարձան կմ0+000-կմ5+000 հատվածի հիմնանորոգում</t>
  </si>
  <si>
    <t xml:space="preserve">Հ-21, Հոռոմ-Արթիկ-Ալագյազ ավտոճանապարհի Հառիճ համայնքում վթարված խողովակի վերականգնում </t>
  </si>
  <si>
    <t>Հ-30, Մ4-Ճամբարակ-Դրախտիկ-Մ14 հարկադիր քարաթափման աշխատանքներ (Ձորավանք-Մարտունի համայնքների տարածք)</t>
  </si>
  <si>
    <t>Հ-36, Մ4-Իջևան-Նավուր-Բերդ-Այգեպար կմ7+500-ում փլուզված հատվածի վերականգնում</t>
  </si>
  <si>
    <t>Հ-40, Արենի-Խաչիկ-Գնիշիկ-Եղեգնաձոր ավտոճանապաչհի Գնիշիկ-Ագարակաձոր առանձին հատվածների անցանելիության ապահովում (Եղեգնաձորի տարածաշրջան)</t>
  </si>
  <si>
    <t>Հ-75, Իսահակյան-Գյումրի ավտոճանապարհի առանձին հատվածների անցանելիության ապահովում (Անիի տարածաշրջան)</t>
  </si>
  <si>
    <t>Մարզային նշանակության ավտոճանապարհներ, այդ թվում</t>
  </si>
  <si>
    <t>ՀՀ Տավուշի մարզի Այգեպար համայնքի 2,0 կմ երկարությամբ հատվածի հիմնանորոգում</t>
  </si>
  <si>
    <t>ՀՀ Տավուշի մարզի Նեքին Կարմիր Աղբյուր համայնքի 5,7 կմ երկարությամբ հատվածի հիմնանորոգում</t>
  </si>
  <si>
    <t>ՀՀ Տավուշի մարզի Բերդավան համայնքի ներհանայնքային երկու փողոցների 2,1 կմ երկարությամբ հատվածների հիմնանորոգում</t>
  </si>
  <si>
    <t xml:space="preserve">ՀՀ Տավուշի մարզի Մ16-Բերքաբեր ճանապարհի 4,0 կմ երկարությամբ հատվածի հիմնանորոգում </t>
  </si>
  <si>
    <t>ՀՀ Տավուշի մարզի Վերին Կարմիր Աղբյուր համայնքի 1,65 կմ երկարությամբ հատվածի հիմնանորոգում</t>
  </si>
  <si>
    <t>ՀՀ Գեղարքունիքի մարզի Գանձակ համայնքի 2,0 կմ երկարությամբ հատվածի հիմնանորոգում</t>
  </si>
  <si>
    <t>ՀՀ Տավուշի մարզի Նորաշեն-Չորաթան ճանապարհից դեպի ձեռնոցի գործարան տանող ճանապարհ</t>
  </si>
  <si>
    <t>ՀՀ Կոտայքի մարզի Կամարիս համայնքի 1,0 կմ երկարությամբ հատվածի հիմնանորոգում</t>
  </si>
  <si>
    <t xml:space="preserve">ՀՀ միջպետական,  հանրապետական և մարզային նշանակության ավտոճանապարհների ճանապարհային նշանների տարատեղման սխեմաների պատվիրում </t>
  </si>
  <si>
    <t>Մ-14, Ծովագյուղ-Շորժա-Վարդենիս</t>
  </si>
  <si>
    <t>կմ22+700-ում վթարված կամրջի հիմնանորոգում (Ճամբարակի տարածաշրջան)</t>
  </si>
  <si>
    <t>կմ45+500-ում վթարված կամրջի հիմնանորոգում (Ճամբարակի տարածաշրջան)</t>
  </si>
  <si>
    <t xml:space="preserve">Ա/ճ Հ-30 Մ-4 – Ճամբարակ-Դրախտիկ, </t>
  </si>
  <si>
    <t>կմ 35+050-ում գտնվող կամուրջի հիմնանորոգում</t>
  </si>
  <si>
    <t>Մ-1, Երևան - Գյումրի - Վրաստանի սահման միջպետական նշանակության ավտոճանապարհի կմ148+300-կմ152+600 հատվածի հիմնանորոգում</t>
  </si>
  <si>
    <t>Մ-1, Երևան-Գյումրի-Վրաստանի սահման ավտոճանապարհի կմ156+700-կմ160+200 հատվածի հիմնանորոգում</t>
  </si>
  <si>
    <t>Մ-2, Երևան-Երասխ-Գորիս-Մեղրի-Իրանի սահման միջպետական նշանակության ավտոճանապարհի կմ65+350-կմ77+350 հատվածի հիմնանորոգում</t>
  </si>
  <si>
    <t>Մ-2, Երևան-Երասխ-Գորիս-Մեղրի-Իրանի սահման միջպետական նշանակության ավտոճանապարհի կմ101+400-կմ108+400 հատվածի հիմնանորոգում</t>
  </si>
  <si>
    <t>Մ-2, Երևան-Երասխ-Գորիս-Մեղրի-Իրանի սահման միջպետական նշանակության ավտոճանապարհի կմ248+000-կմ254+000 հատվածի հիմնանորոգում</t>
  </si>
  <si>
    <t>Մ-2, Երևան-Երասխ-Գորիս-Մեղրի-Իրանի սահման միջպետական նշանակության ավտոճանապարհի կմ278+400-կմ279+727 հատվածի հիմնանորոգում</t>
  </si>
  <si>
    <t>Մ-2, Երևան-Երասխ-Գորիս-Մեղրի-Իրանի սահման միջպետական նշանակության ավտոճանապարհի կմ354+520-կմ364+000 հատվածի հիմնանորոգում</t>
  </si>
  <si>
    <t>Մ-2, Երևան-Երասխ-Գորիս-Մեղրի-Իրանի սահման միջպետական նշանակության ավտոճանապարհի կմ185+700 աջ կողմում փլուզված հողային պաստառի վերականգնում</t>
  </si>
  <si>
    <t>Մ-9,/Մ-1/-Թալին-Քարակերտ-Թուրքիայի սահման միջպետական նշանակության ավտոճանապարհի
կմ1+300-կմ3+600 հատվածի հիմնանորոգում</t>
  </si>
  <si>
    <t xml:space="preserve">Մ-10, Սևան-Մարտունի-Գետափ միջպետական նշանակության ավտոճանապարհի կմ5+750- կմ5+886 հատվածի հողային պաստառի վերականգնում և մետաղական արգելափակոցների տեղադրում  </t>
  </si>
  <si>
    <t xml:space="preserve">Մ-10, Սևան – Մարտունի - Գետափ միջպետական նշանակության ավտոճանապարհի կմ6+850 - կմ7+034 հատվածի հողային պաստառի վերականգնում և մետաղական արգելափակոցների տեղադրում  </t>
  </si>
  <si>
    <t>Մ-10, Սևան-Մարտունի-Գետափ միջպետական նշանակության ավտոճանապարհի կմ64+500-կմ66+000 հատվածի հիմնանորոգում</t>
  </si>
  <si>
    <t xml:space="preserve">Մ-14 ,/Մ-4/ -Շորժա - Վարդենիս միջպետական նշանակության ավտոճանապարհի կմ60+300-կմ72+800 հատվածի հիմնանորոգում </t>
  </si>
  <si>
    <t>ՀՀ Սյունիքի մարզի Մեղրիի տարածաշրջանի միջպետական ճանապարհներին (Մ-2 և Մ-17) թվով 5 հսկիչ կետերի ճանապարհային կահավորանքի տեղադրման աշխատանքներ</t>
  </si>
  <si>
    <t>Հանրապետական նշանակության ավտոճանապարհների հիմնանորոգում, այդ թվում</t>
  </si>
  <si>
    <t>Հ-5, /Հ-6/-Նոր Գեղի-Արգել-Արզական-Հրազդան հանրապետական նշանակության ավտոճանապարհի կմ36+000-կմ36+700 հատվածի հիմնանորոգում</t>
  </si>
  <si>
    <t>Հ-6, /Հ-2/-Եղվարդի տրանսպորտային հանգույց -/Մ-1/ հանրապետական նշանակության ավտոճանապարհի կմ12+000-կմ24+700 հատվածի հիմնանորոգում</t>
  </si>
  <si>
    <t>Հ-26, Մոտեցում Մակարավանքի հուշարձան հանրապետական նշանակության ավտոճանապարհի կմ7+800-կմ10+800 հատվածի հիմնանորոգում</t>
  </si>
  <si>
    <t>Հ-32, Մ-1-Գյումրի-Կապս-Ամասիա հանրապետական նշանակության ավտոճանապարհի կմ12+000+կմ17+700 հատվածի հիմնանորոգում</t>
  </si>
  <si>
    <t>Հ-38, /Հ-30/-Թթուջուր-Նավուր-/Հ-36/ հանրապետական նշանակության ավտոճանապարհի կմ34+000-կմ40+100 հատվածի հիմնանորոգում</t>
  </si>
  <si>
    <t>Հ-64, Բերդ - Արծվաբերդ - Չինարի ավտոճանապարհի 18-րդ կիլոմետրում փլուզված հողային պաստառի վերականգնում</t>
  </si>
  <si>
    <t>Հ-69, /Հ-21/-Հառիճ ավտոճանապարհի կմ1+100-ում երթևեկային մասի ջրահեռացման կարգավորում և 200 գծ.մ ասֆալտապատում</t>
  </si>
  <si>
    <t>Հ-73, /Մ-4/-Պարզ լիճ ավտոճանապարհի կմ3+900-կմ9+500 հատվածի հիմնանորոգում</t>
  </si>
  <si>
    <t>Մարզային նշանակության ավտոճանապարհների հիմնանորոգում, այդ թվում</t>
  </si>
  <si>
    <t xml:space="preserve">Տ-1-45, Ապարան - Ձորագլուխ ավտոճանապարհի Չքնաղ - Ձորագլուխ /5,4կմ/ հատվածի հիմնանորոգում </t>
  </si>
  <si>
    <t xml:space="preserve">/Հ-13/ - Նորաբաց - /Հ-14/ ավտոճանապարհի 5,2կմ հատվածի հիմնանորոգում </t>
  </si>
  <si>
    <t>ՀՀ Գեղարքունիքի մարզի Արծվանիստ համայնքի ներհամայնքային գլխավոր ճանապարհի 3,3 կմ երկարությամբ հատվածի հիմնանորոգում</t>
  </si>
  <si>
    <t>Մ-2, Երևան-Երասխ-Գորիս-Մեղրի-Իրանի սահման միջպետական նշանակության ավտոճանապարհի կմ45+000 կամրջի նորոգում</t>
  </si>
  <si>
    <t xml:space="preserve">Մ-2, Երևան-Երասխ-Գորիս-Մեղրի-Իրանի սահման միջպետական նշանակության ավտոճանապարհի կմ202+985-ում d=1.0մ ե/բ խողովակի վերանորոգում </t>
  </si>
  <si>
    <t xml:space="preserve">Մ-2, Երևան-Երասխ-Գորիս-Մեղրի-Իրանի սահման միջպետական նշանակության ավտոճանապարհի կմ178+000-կմ178+060 հատվածի ստորին հենապատի վերանորոգում </t>
  </si>
  <si>
    <t>Մ-15, Բալահովիտ-Մասիս /Երևանի շրջանցիկ/ միջպետական նշանակության ավտոճանապարհի կմ6+800 կամուրջի վերանորոգում</t>
  </si>
  <si>
    <t>Դիլիջանի թունելի հիմնանորոգում</t>
  </si>
  <si>
    <t>Մ-4, Երևան-Սևան-Իջևան-Ադրբեջանի սահման ա/ճ-ի կմ 104+300 հատվածում գտնվող կամուրջի վերանորոգում</t>
  </si>
  <si>
    <t>2020 թվականին հիմնանորոգման ենթակա տրանսպորտային օբյեկտներ</t>
  </si>
  <si>
    <t>կմ139+350-139+450 վթարված հենապատի վերականգնում</t>
  </si>
  <si>
    <t>կմ279+727-կմ282+727  հատվածի հիմնանորոգում</t>
  </si>
  <si>
    <t>Կմ 54+650 փլուզված հատվածի հողային պաստառի վերականգնում</t>
  </si>
  <si>
    <t>Մ-7, Մ-3-Սպիտակ-Գյումրի-Թուրքիայի սահման</t>
  </si>
  <si>
    <t xml:space="preserve"> Նալբանդի թունելի մուտքի ջրահեռացում</t>
  </si>
  <si>
    <t>կմ0+000-կմ44+000 առանձին հատվածների հիմնանորոգում</t>
  </si>
  <si>
    <t>ՀՀ Տավուշի մարզի Ոսկեպար գյուղի սկզբից մինչև Բաղանիս գյուղ նոր շրջանցիկ ճանապարհի կառուցում (հատված կմ0+000-կմ0+813, կմ0+000-կմ0+118)</t>
  </si>
  <si>
    <t>Հ-55, Հրազդանի տրանսպորտային հանգույց-Ծաղկաձորի մարզահամալիր կմ10+300 սողանքային հատվածի վերականգնում</t>
  </si>
  <si>
    <t>Ա/ճ Տ-5-25, Մ3-Լեռնապատ հիմնանորոգում</t>
  </si>
  <si>
    <t>Մարզային նշանակության Տ-7-45 ավտոմոբիլային ճանապարհի Կրաշեն-/Մ-7/ ճանապարհահատվածի վերանորոգում</t>
  </si>
  <si>
    <t>Լոռու մարզի Լոռի Բերդից գյուղի կից մայրուղու Աշոտ Երկաթ պատմամշակույթային ամրոց տանող ճանապարհի ասֆալտապատում</t>
  </si>
  <si>
    <t>ՀՀ Լոռու մարզի Ստեփանավան քաղաքի Գ.Նժդեհի  փողոցի հիմնանորոգում</t>
  </si>
  <si>
    <t>ՀՀ Գեղարքունիքի մարզի Լանջաղբյուր համայնքի 1,3 կմ երկարությամբ ճանապարհի ասֆալտապատում</t>
  </si>
  <si>
    <t>Մ-3, Մարգարա-Վանաձոր-Տաշիր-Վրաստանի սահման</t>
  </si>
  <si>
    <t>կմ83+850 հատվածում կամուրջի վերանորոգում</t>
  </si>
  <si>
    <t>Կմ85+500 հատվածում կամուրջի վերանորոգում</t>
  </si>
  <si>
    <t>Մ- 4, Երևան-Սևան-Իջևան-Ադրբեջանի սահման</t>
  </si>
  <si>
    <t>կմ 103+100 հատվածի վթարված կամրջի վերականգնում (քաղաք Դիլիջան)</t>
  </si>
  <si>
    <t>Հ-6,  Հ-2-Եղվարդի տր. հանգույց-Մ-1 վթարային տր. Հանգույցի հիմնանորոգում</t>
  </si>
  <si>
    <t>ՀՀ Վայոց Ձորի մարզի Եղեգնաձոր-Ագարակաձոր ավտոճանապարհին առկա կամուրջի վերականգնում</t>
  </si>
  <si>
    <t>ՀՀ Վայոց Ձորի մարզի Ագարակաձոր և Գնիշիկ համայնքները իրար կապող ավտոճանապարհին առկա կամուրջի վերականգնում</t>
  </si>
  <si>
    <t>Արաքսավան սահմանապահ ուղեկալ տանող կամուրջի հիմնանորոգում</t>
  </si>
  <si>
    <t>ՀՀ կառավարություն</t>
  </si>
  <si>
    <t>այդ թվում՝ ըստ ուղղությունների</t>
  </si>
  <si>
    <t>այդ թվում` ըստ կատարողների</t>
  </si>
  <si>
    <t>ՀՀ տրանսպորտի, կապի և տեղեկատվական տեխնոլոգիաների նախարարություն</t>
  </si>
  <si>
    <t>2020 թվականին հիմնանորոգման ենթակա պետական նշանակության ավտոճանապարհներ, այդ թվում՝</t>
  </si>
  <si>
    <t xml:space="preserve"> ՀՀ կառավարություն</t>
  </si>
  <si>
    <t xml:space="preserve"> Առաջին կիսամյակ</t>
  </si>
  <si>
    <t xml:space="preserve"> Ինն ամիս</t>
  </si>
  <si>
    <t xml:space="preserve"> Տարի</t>
  </si>
  <si>
    <t xml:space="preserve">ՀՀ կառավարության 2019 թվականի
-ի  N       -Ն որոշման 
</t>
  </si>
  <si>
    <t>Ցուցանիշների փոփոխությունը (ավելացումները նշված են դրական նշանով, իսկ նվազեցումները` փակագծերում)</t>
  </si>
  <si>
    <t>Բյուջետային գլխավոր կարգադրիչների, ծրագրերի, միջոցառումների, միջոցառումները կատարող պետական մարմինների և ուղղությունների անվանումները</t>
  </si>
  <si>
    <t>Առաջին կիսամյակ</t>
  </si>
  <si>
    <t>Ինն ամիս</t>
  </si>
  <si>
    <t>Տարի</t>
  </si>
  <si>
    <t>ՀԱՅԱՍՏԱՆԻ ՀԱՆՐԱՊԵՏՈՒԹՅԱՆ ԿԱՌԱՎԱՐՈՒԹՅԱՆ 2018 ԹՎԱԿԱՆԻ ԴԵԿՏԵՄԲԵՐԻ 27-Ի N 1515-Ն ՈՐՈՇՄԱՆ N 5 ՀԱՎԵԼՎԱԾԻ N 2 ԱՂՅՈՒՍԱԿՈՅՒՄ ԿԱՏԱՐՎՈՂ ՓՈՓՈԽՈՒԹՅՈՒՆՆԵՐԸ ԵՎ ԼՐԱՑՈՒՄՆԵՐԸ</t>
  </si>
  <si>
    <t xml:space="preserve"> ՄԱՍ 2. ՊԵՏԱԿԱՆ ՄԱՐՄՆԻ ԳԾՈՎ ԱՐԴՅՈՒՆՔԱՅԻՆ (ԿԱՏԱՐՈՂԱԿԱՆ) ՑՈՒՑԱՆԻՇՆԵՐԸ </t>
  </si>
  <si>
    <t xml:space="preserve"> Ծրագրի դասիչը </t>
  </si>
  <si>
    <t xml:space="preserve"> Ծրագրի անվանումը </t>
  </si>
  <si>
    <t xml:space="preserve"> Ծրագրի միջոցառումները </t>
  </si>
  <si>
    <t xml:space="preserve"> Ծրագրի դասիչը` </t>
  </si>
  <si>
    <t xml:space="preserve"> Միջոցառման դասիչը` </t>
  </si>
  <si>
    <t xml:space="preserve"> Առաջին կիսամյակ </t>
  </si>
  <si>
    <t xml:space="preserve"> Ինն ամիս </t>
  </si>
  <si>
    <t xml:space="preserve"> Տարի </t>
  </si>
  <si>
    <t xml:space="preserve"> Միջոցառման անվանումը` </t>
  </si>
  <si>
    <t xml:space="preserve"> Նկարագրությունը` </t>
  </si>
  <si>
    <t xml:space="preserve"> Միջոցառման տեսակը` </t>
  </si>
  <si>
    <t xml:space="preserve"> Արդյունքի չափորոշիչներ </t>
  </si>
  <si>
    <t xml:space="preserve"> Միջոցառման վրա կատարվող ծախսը (հազար դրամ) </t>
  </si>
  <si>
    <t xml:space="preserve">  </t>
  </si>
  <si>
    <t xml:space="preserve"> 21001 </t>
  </si>
  <si>
    <t xml:space="preserve"> Հանրության կողմից անմիջականորեն օգտագործվող ակտիվների հետ կապված միջոցառումներ </t>
  </si>
  <si>
    <t xml:space="preserve"> ՀՀ տրանսպորտի, կապի և տեղեկատվական տեխնոլոգիաների նախարարություն </t>
  </si>
  <si>
    <t xml:space="preserve"> 1049 </t>
  </si>
  <si>
    <t xml:space="preserve"> Ճանապարհային ցանցի բարելավում </t>
  </si>
  <si>
    <t xml:space="preserve"> Կամուրջներ </t>
  </si>
  <si>
    <t xml:space="preserve"> Պետական նշանակության ավտոճանապարհների հիմնանորոգում </t>
  </si>
  <si>
    <t xml:space="preserve"> Միջպետական՝ հանրապետական և մարզային նշանակության ավտոճոնապարհների քայքայված ծածկի վերանորոգում՝ մաշված ծածկի փոխարինում_x000D_
 </t>
  </si>
  <si>
    <t xml:space="preserve"> Հիմնանորոգվող ավտոճանապարհների երկարությունը/կիլոմետր/ այդ թվում՛ </t>
  </si>
  <si>
    <t xml:space="preserve"> Միջպետական նշանակության ավտոճանապարհներ </t>
  </si>
  <si>
    <t xml:space="preserve"> Հանրապետական նշանակության ավտոճանապարհներ </t>
  </si>
  <si>
    <t xml:space="preserve"> Մարզային նշանակության ավտոճանապարհներ </t>
  </si>
  <si>
    <t xml:space="preserve"> Բավարար վիճակում ճանապարհների և հատվածների երկարության հարաբերությունը այդ կարգի ճանապարհների ողջ երկարությանը, % </t>
  </si>
  <si>
    <t xml:space="preserve"> Աշխատանքների ավարտվածության աստիճան, % </t>
  </si>
  <si>
    <t xml:space="preserve"> 21002 </t>
  </si>
  <si>
    <t xml:space="preserve"> Տրանսպորտային օբյեկտների հիմնանորոգում </t>
  </si>
  <si>
    <t xml:space="preserve"> Ավտոմոբիլային ճանապարհների վրա գտնվող կամուրջների հիմնանորոգում </t>
  </si>
  <si>
    <t xml:space="preserve"> Հիմնանորոգվող տրանսպորտային օբյեկտների թիվը, այդ թվում՛ </t>
  </si>
  <si>
    <t xml:space="preserve"> Կամուրջներ (մ) </t>
  </si>
  <si>
    <t xml:space="preserve"> ՄԱՍ 1. ՊԵՏԱԿԱՆ ՄԱՐՄՆԻ ԳԾՈՎ ԱՐԴՅՈՒՆՔԱՅԻՆ (ԿԱՏԱՐՈՂԱԿԱՆ) ՑՈՒՑԱՆԻՇՆԵՐԸ </t>
  </si>
  <si>
    <t>ՀՀ կառավարության 2019 թվականի</t>
  </si>
  <si>
    <t xml:space="preserve">               ----------------- N ----------------- որոշման</t>
  </si>
  <si>
    <t>ՀԱՅԱՍՏԱՆԻ ՀԱՆՐԱՊԵՏՈՒԹՅԱՆ ԿԱՌԱՎԱՐՈՒԹՅԱՆ 2018 ԹՎԱԿԱՆԻ ԴԵԿՏԵՄԲԵՐԻ 27-Ի N 1515-Ն ՈՐՈՇՄԱՆ N 12 ՀԱՎԵԼՎԱԾՈՒՄ ԿԱՏԱՐՎՈՂ ՓՈՓՈԽՈՒԹՅՈՒՆՆԵՐԸ ԵՎ ԼՐԱՑՈԻՄՆԵՐԸ</t>
  </si>
  <si>
    <t>Կոդը</t>
  </si>
  <si>
    <t>Անվանումը</t>
  </si>
  <si>
    <t xml:space="preserve">Գնման ձևը  </t>
  </si>
  <si>
    <t>Չափի միավորը</t>
  </si>
  <si>
    <t xml:space="preserve">Միավորի գինը (դրամ) </t>
  </si>
  <si>
    <t>Ցուցանիշների փոփոխությունը (գումարների ավելացումները նշված են դրական նշանով, իսկ նվազեցումները` փակագծերում)</t>
  </si>
  <si>
    <t>Քանակը</t>
  </si>
  <si>
    <t>գումարը (հազար դրամ)</t>
  </si>
  <si>
    <t>ՄԱՍ I Աշխատանքներ</t>
  </si>
  <si>
    <t>45231177/1</t>
  </si>
  <si>
    <t>դրամ</t>
  </si>
  <si>
    <t>71241200/501</t>
  </si>
  <si>
    <t>Նախագծերի պատրաստման, ծախսերի գնահատման աշխատանքներ</t>
  </si>
  <si>
    <t>գնանշման հարցում</t>
  </si>
  <si>
    <t>71241200/502</t>
  </si>
  <si>
    <t>71241200/503</t>
  </si>
  <si>
    <t>71241200/504</t>
  </si>
  <si>
    <t>71241200/505</t>
  </si>
  <si>
    <t>71241200/506</t>
  </si>
  <si>
    <t>71241200/507</t>
  </si>
  <si>
    <t>71241200/508</t>
  </si>
  <si>
    <t>71241200/509</t>
  </si>
  <si>
    <t>71241200/510</t>
  </si>
  <si>
    <t>71241200/511</t>
  </si>
  <si>
    <t>71241200/512</t>
  </si>
  <si>
    <t>71241200/513</t>
  </si>
  <si>
    <t>71241200/514</t>
  </si>
  <si>
    <t>71241200/515</t>
  </si>
  <si>
    <t>71241200/516</t>
  </si>
  <si>
    <t>71241200/517</t>
  </si>
  <si>
    <t>71241200/518</t>
  </si>
  <si>
    <t>71241200/519</t>
  </si>
  <si>
    <t>71241200/520</t>
  </si>
  <si>
    <t>71241200/521</t>
  </si>
  <si>
    <t>71241200/522</t>
  </si>
  <si>
    <t>71241200/523</t>
  </si>
  <si>
    <t>71241200/524</t>
  </si>
  <si>
    <t>71241200/525</t>
  </si>
  <si>
    <t>71241200/526</t>
  </si>
  <si>
    <t>71241200/527</t>
  </si>
  <si>
    <t>71241200/528</t>
  </si>
  <si>
    <t>71241200/529</t>
  </si>
  <si>
    <t>71241200/530</t>
  </si>
  <si>
    <t>71241200/531</t>
  </si>
  <si>
    <t>71241200/532</t>
  </si>
  <si>
    <t>71241200/533</t>
  </si>
  <si>
    <t>71241200/534</t>
  </si>
  <si>
    <t>71241200/535</t>
  </si>
  <si>
    <t>71241200/536</t>
  </si>
  <si>
    <t>71241200/537</t>
  </si>
  <si>
    <t>71241200/538</t>
  </si>
  <si>
    <t>Միջպետական նշանակության ավտոճանապարհներ</t>
  </si>
  <si>
    <t>Առաջին եռամսյակ</t>
  </si>
  <si>
    <t xml:space="preserve"> 21001</t>
  </si>
  <si>
    <t xml:space="preserve"> Պետական նշանակության ավտոճանապարհների հիմնանորոգում</t>
  </si>
  <si>
    <t xml:space="preserve"> 21002</t>
  </si>
  <si>
    <t xml:space="preserve"> Տրանսպորտային օբյեկտների հիմնանորոգում</t>
  </si>
  <si>
    <t>ՀԱՅԱՍՏԱՆԻ ՀԱՆՐԱՊԵՏՈՒԹՅԱՆ ԿԱՌԱՎԱՐՈՒԹՅԱՆ 2018 ԹՎԱԿԱՆԻ ԴԵԿՏԵՄԲԵՐԻ 27-Ի N 1515-Ն ՈՐՈՇՄԱՆ N 3 ԵՎ 4 ՀԱՎԵԼՎԱԾՆԵՐՈՒՄ ԿԱՏԱՐՎՈՂ ՓՈՓՈԽՈՒԹՅՈՒՆՆԵՐԸ ԵՎ ԼՐԱՑՈՒՄՆԵՐԸ</t>
  </si>
  <si>
    <t xml:space="preserve"> Գործառական դասիչը</t>
  </si>
  <si>
    <t xml:space="preserve"> Ծրագրային դասիչը</t>
  </si>
  <si>
    <t xml:space="preserve"> Բյուջետային ծախսերի գործառական դասակարգման բաժինների, խմբերի և դասերի, բյուջետային ծրագրերի միջոցառումների,  բյուջետային հատկացումների գլխավոր կարգադրիչների անվանումները</t>
  </si>
  <si>
    <t xml:space="preserve"> Բաժին</t>
  </si>
  <si>
    <t xml:space="preserve"> Խումբ</t>
  </si>
  <si>
    <t xml:space="preserve"> Դաս</t>
  </si>
  <si>
    <t xml:space="preserve"> Ծրագիր</t>
  </si>
  <si>
    <t xml:space="preserve"> Միջոցա ռում</t>
  </si>
  <si>
    <t xml:space="preserve"> ԸՆԴԱՄԵՆԸ ԾԱԽՍԵՐ</t>
  </si>
  <si>
    <t xml:space="preserve"> 04</t>
  </si>
  <si>
    <t xml:space="preserve"> ՏՆՏԵՍԱԿԱՆ ՀԱՐԱԲԵՐՈՒԹՅՈՒՆՆԵՐ</t>
  </si>
  <si>
    <t xml:space="preserve"> այդ թվում`</t>
  </si>
  <si>
    <t xml:space="preserve"> 05</t>
  </si>
  <si>
    <t xml:space="preserve"> Տրանսպորտ</t>
  </si>
  <si>
    <t xml:space="preserve"> 01</t>
  </si>
  <si>
    <t xml:space="preserve"> Ճանապարհային տրանսպորտ</t>
  </si>
  <si>
    <t xml:space="preserve"> այդ թվում` ըստ կատարողների</t>
  </si>
  <si>
    <t xml:space="preserve"> ՀՀ տրանսպորտի, կապի և տեղեկատվական տեխնոլոգիաների նախարարություն</t>
  </si>
  <si>
    <t xml:space="preserve"> այդ թվում` բյուջետային ծախսերի տնտեսագիտական դասակարգման հոդվածներ</t>
  </si>
  <si>
    <t xml:space="preserve"> - Շենքերի և շինությունների կապիտալ վերանորոգում</t>
  </si>
  <si>
    <t>Նախագծահետազոտական ծախսեր</t>
  </si>
  <si>
    <t xml:space="preserve"> Առաջին եռամսյակ</t>
  </si>
  <si>
    <t>Ճանապարհների վերանորոգման աշխատանքներ</t>
  </si>
  <si>
    <t>բաց մրցույթ</t>
  </si>
  <si>
    <t>45231177/2</t>
  </si>
  <si>
    <t>71351540/2</t>
  </si>
  <si>
    <t>Տեխնիկական հսկողության ծառայություններ</t>
  </si>
  <si>
    <t>Նախագծեչի պատրաստման, ծախսերի գնահատման աշխատանքներ</t>
  </si>
  <si>
    <t>71241200/539</t>
  </si>
  <si>
    <t>71241200/540</t>
  </si>
  <si>
    <t>71241200/541</t>
  </si>
  <si>
    <t>71241200/542</t>
  </si>
  <si>
    <t>71241200/543</t>
  </si>
  <si>
    <t>71241200/544</t>
  </si>
  <si>
    <t>71241200/545</t>
  </si>
  <si>
    <t>71241200/546</t>
  </si>
  <si>
    <t>71241200/547</t>
  </si>
  <si>
    <t>71241200/548</t>
  </si>
  <si>
    <t>71241200/549</t>
  </si>
  <si>
    <t>71241200/550</t>
  </si>
  <si>
    <t>71241200/551</t>
  </si>
  <si>
    <t>71241200/552</t>
  </si>
  <si>
    <t>71241200/553</t>
  </si>
  <si>
    <t>71241200/554</t>
  </si>
  <si>
    <t>71241200/555</t>
  </si>
  <si>
    <t>71241200/556</t>
  </si>
  <si>
    <t>71241200/557</t>
  </si>
  <si>
    <t>71241200/558</t>
  </si>
  <si>
    <t>71241200/559</t>
  </si>
  <si>
    <t>71241200/560</t>
  </si>
  <si>
    <t>71241200/561</t>
  </si>
  <si>
    <t>71241200/562</t>
  </si>
  <si>
    <t>71241200/563</t>
  </si>
  <si>
    <t>71241200/564</t>
  </si>
  <si>
    <t>71241200/565</t>
  </si>
  <si>
    <t>71241200/566</t>
  </si>
  <si>
    <t>71241200/567</t>
  </si>
  <si>
    <t>71241200/568</t>
  </si>
  <si>
    <t>71241200/569</t>
  </si>
  <si>
    <t>45231177/501</t>
  </si>
  <si>
    <t>45231177/502</t>
  </si>
  <si>
    <t>45231177/503</t>
  </si>
  <si>
    <t>45231177/505</t>
  </si>
  <si>
    <t>45231177/506</t>
  </si>
  <si>
    <t>45231177/507</t>
  </si>
  <si>
    <t>45231177/508</t>
  </si>
  <si>
    <t>45231177/509</t>
  </si>
  <si>
    <t>45231177/510</t>
  </si>
  <si>
    <t>45231177/511</t>
  </si>
  <si>
    <t>45231177/512</t>
  </si>
  <si>
    <t>45231177/513</t>
  </si>
  <si>
    <t>45231177/514</t>
  </si>
  <si>
    <t>71351540/501</t>
  </si>
  <si>
    <t>71351540/502</t>
  </si>
  <si>
    <t>71351540/503</t>
  </si>
  <si>
    <t>71351540/504</t>
  </si>
  <si>
    <t>71351540/506</t>
  </si>
  <si>
    <t>71351540/507</t>
  </si>
  <si>
    <t>71351540/508</t>
  </si>
  <si>
    <t>71351540/509</t>
  </si>
  <si>
    <t>71351540/510</t>
  </si>
  <si>
    <t>71351540/511</t>
  </si>
  <si>
    <t>71351540/512</t>
  </si>
  <si>
    <t>71351540/513</t>
  </si>
  <si>
    <t>71351540/514</t>
  </si>
  <si>
    <t>71351540/515</t>
  </si>
  <si>
    <t>71351540/516</t>
  </si>
  <si>
    <t>98111140/501</t>
  </si>
  <si>
    <t>Հեղինակային հսկողության ծառայություններ</t>
  </si>
  <si>
    <t>Մեկ անձ</t>
  </si>
  <si>
    <t>98111140/502</t>
  </si>
  <si>
    <t>98111140/503</t>
  </si>
  <si>
    <t>98111140/504</t>
  </si>
  <si>
    <t>98111140/505</t>
  </si>
  <si>
    <t>98111140/506</t>
  </si>
  <si>
    <t>98111140/507</t>
  </si>
  <si>
    <t>98111140/508</t>
  </si>
  <si>
    <t>98111140/509</t>
  </si>
  <si>
    <t>98111140/510</t>
  </si>
  <si>
    <t>98111140/511</t>
  </si>
  <si>
    <t>98111140/512</t>
  </si>
  <si>
    <t>98111140/513</t>
  </si>
  <si>
    <t>98111140/514</t>
  </si>
  <si>
    <t>այդ թվում</t>
  </si>
  <si>
    <t>Հավելված N3</t>
  </si>
  <si>
    <t xml:space="preserve">ՀԱՅԱՍՏԱՆԻ ՀԱՆՐԱՊԵՏՈՒԹՅԱՆ ԿԱՌԱՎԱՐՈՒԹՅԱՆ 2018 ԹՎԱԿԱՆԻ ԴԵԿՏԵՄԲԵՐԻ 27-Ի N 1515-Ն ՈՐՈՇՄԱՆ N 11 ՀԱՎԵԼՎԱԾԻ  N 11.20 ԱՂՅՈՒՍԱԿՈՒՄ  ԿԱՏԱՐՎՈՂ ՓՈՓՈԽՈՒԹՅՈՒՆՆԵՐԸ </t>
  </si>
  <si>
    <t>Ճանապարհային ցանցի բարելավում</t>
  </si>
  <si>
    <t>Աղյուսակ 2</t>
  </si>
  <si>
    <t>Աղյուսակ 1.</t>
  </si>
  <si>
    <t xml:space="preserve">ՀՀ տրանսպորտի, կապի և տեղեկատվական տեխնոլոգիաների նախարարություն </t>
  </si>
  <si>
    <t xml:space="preserve">ՀԱՅԱՍՏԱՆԻ ՀԱՆՐԱՊԵՏՈՒԹՅԱՆ ԿԱՌԱՎԱՐՈՒԹՅԱՆ 2018 ԹՎԱԿԱՆԻ ԴԵԿՏԵՄԲԵՐԻ 27-Ի N 1515-Ն ՈՐՈՇՄԱՆ N 11.1 ՀԱՎԵԼՎԱԾԻ  11.1.20 և  11.1.66 ԱՂՅՈՒՍԱԿՆԵՐՈՒՄ ԿԱՏԱՐՎՈՂ ՓՈՓՈԽՈՒԹՅՈՒՆՆԵՐԸ </t>
  </si>
  <si>
    <t xml:space="preserve"> Հավելված N1
</t>
  </si>
  <si>
    <t>Հավելված N2</t>
  </si>
  <si>
    <t>Հավելված N4</t>
  </si>
  <si>
    <t>Հավելված N5</t>
  </si>
  <si>
    <t xml:space="preserve">Հավելված N6   </t>
  </si>
  <si>
    <t>«ՀԱՅԱՍՏԱՆԻ  ՀԱՆՐԱՊԵՏՈՒԹՅԱՆ 2019 ԹՎԱԿԱՆԻ ՊԵՏԱԿԱՆ ԲՅՈՒՋԵԻ ՄԱՍԻՆ» ՀԱՅԱՍՏԱՆԻ  ՀԱՆՐԱՊԵՏՈՒԹՅԱՆ ՕՐԵՆՔԻ N 1 ՀԱՎԵԼՎԱԾԻ N3  ԱՂՅՈՒՍԱԿՈՒՄ ԿԱՏԱՐՎՈՂ  ՎԵՐԱԲԱՇԽՈՒՄԸ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</si>
</sst>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164" formatCode="_-* #,##0.00\ _₽_-;\-* #,##0.00\ _₽_-;_-* &quot;-&quot;??\ _₽_-;_-@_-"/>
    <numFmt numFmtId="165" formatCode="#,##0.0_);\(#,##0.0\)"/>
    <numFmt numFmtId="166" formatCode="_(* #,##0.0_);_(* \(#,##0.0\);_(* &quot;-&quot;??_);_(@_)"/>
    <numFmt numFmtId="167" formatCode="##,##0.0;\(##,##0.0\);\-"/>
    <numFmt numFmtId="168" formatCode="_(* #,##0.00_);_(* \(#,##0.00\);_(* &quot;-&quot;??_);_(@_)"/>
    <numFmt numFmtId="169" formatCode="_-* #,##0.0\ _₽_-;\-* #,##0.0\ _₽_-;_-* &quot;-&quot;??\ _₽_-;_-@_-"/>
    <numFmt numFmtId="170" formatCode="_(* #,##0.0_);_(* \(#,##0.0\);_(* &quot;-&quot;?_);_(@_)"/>
    <numFmt numFmtId="171" formatCode="_-* #,##0.00_р_._-;\-* #,##0.00_р_._-;_-* &quot;-&quot;??_р_._-;_-@_-"/>
    <numFmt numFmtId="172" formatCode="#,##0.0"/>
    <numFmt numFmtId="173" formatCode="0.0"/>
    <numFmt numFmtId="174" formatCode="_(* #,##0_);_(* \(#,##0\);_(* &quot;-&quot;?_);_(@_)"/>
    <numFmt numFmtId="175" formatCode="_-* #,##0\ _₽_-;\-* #,##0\ _₽_-;_-* &quot;-&quot;??\ _₽_-;_-@_-"/>
    <numFmt numFmtId="176" formatCode="_-* #,##0.0\ _₽_-;\-* #,##0.0\ _₽_-;_-* &quot;-&quot;?\ _₽_-;_-@_-"/>
  </numFmts>
  <fonts count="37" x14ac:knownFonts="1">
    <font>
      <sz val="10"/>
      <name val="Arial Armenian"/>
      <family val="2"/>
    </font>
    <font>
      <b/>
      <sz val="10"/>
      <name val="GHEA Grapalat"/>
      <family val="3"/>
    </font>
    <font>
      <sz val="12"/>
      <name val="GHEA Grapalat"/>
      <family val="3"/>
    </font>
    <font>
      <b/>
      <sz val="11"/>
      <name val="GHEA Grapalat"/>
      <family val="3"/>
    </font>
    <font>
      <sz val="10"/>
      <name val="GHEA Grapalat"/>
      <family val="3"/>
    </font>
    <font>
      <b/>
      <sz val="10"/>
      <color indexed="8"/>
      <name val="GHEA Grapalat"/>
      <family val="3"/>
    </font>
    <font>
      <b/>
      <sz val="12"/>
      <color indexed="8"/>
      <name val="GHEA Grapalat"/>
      <family val="3"/>
    </font>
    <font>
      <b/>
      <u/>
      <sz val="12"/>
      <color theme="1"/>
      <name val="GHEA Grapalat"/>
      <family val="3"/>
    </font>
    <font>
      <b/>
      <sz val="12"/>
      <color theme="1"/>
      <name val="GHEA Grapalat"/>
      <family val="3"/>
    </font>
    <font>
      <b/>
      <sz val="12"/>
      <name val="GHEA Grapalat"/>
      <family val="3"/>
    </font>
    <font>
      <i/>
      <sz val="12"/>
      <name val="GHEA Grapalat"/>
      <family val="3"/>
    </font>
    <font>
      <b/>
      <i/>
      <sz val="12"/>
      <name val="GHEA Grapalat"/>
      <family val="3"/>
    </font>
    <font>
      <sz val="10"/>
      <name val="Arial Armenian"/>
      <family val="2"/>
    </font>
    <font>
      <sz val="12"/>
      <color theme="1"/>
      <name val="GHEA Grapalat"/>
      <family val="3"/>
    </font>
    <font>
      <sz val="12"/>
      <name val="Arial LatArm"/>
      <family val="2"/>
    </font>
    <font>
      <b/>
      <sz val="12"/>
      <color rgb="FFFF0000"/>
      <name val="GHEA Grapalat"/>
      <family val="3"/>
    </font>
    <font>
      <b/>
      <i/>
      <sz val="12"/>
      <color rgb="FFFF0000"/>
      <name val="GHEA Grapalat"/>
      <family val="3"/>
    </font>
    <font>
      <sz val="12"/>
      <color theme="1"/>
      <name val="Arial"/>
      <family val="2"/>
      <charset val="204"/>
    </font>
    <font>
      <b/>
      <i/>
      <sz val="12"/>
      <color theme="1"/>
      <name val="GHEA Grapalat"/>
      <family val="3"/>
    </font>
    <font>
      <sz val="8"/>
      <name val="GHEA Grapalat"/>
      <family val="2"/>
    </font>
    <font>
      <sz val="11"/>
      <name val="GHEA Grapalat"/>
      <family val="3"/>
    </font>
    <font>
      <i/>
      <sz val="11"/>
      <name val="GHEA Grapalat"/>
      <family val="3"/>
    </font>
    <font>
      <b/>
      <sz val="14"/>
      <name val="GHEA Grapalat"/>
      <family val="3"/>
    </font>
    <font>
      <sz val="11"/>
      <color theme="1" tint="4.9989318521683403E-2"/>
      <name val="Arial"/>
      <family val="2"/>
    </font>
    <font>
      <b/>
      <sz val="11"/>
      <color theme="1" tint="4.9989318521683403E-2"/>
      <name val="GHEA Grapalat"/>
      <family val="3"/>
    </font>
    <font>
      <sz val="11"/>
      <color rgb="FFFF0000"/>
      <name val="Arial"/>
      <family val="2"/>
    </font>
    <font>
      <sz val="11"/>
      <color rgb="FFFF0000"/>
      <name val="Times New Roman"/>
      <family val="1"/>
    </font>
    <font>
      <sz val="11"/>
      <color theme="1" tint="4.9989318521683403E-2"/>
      <name val="GHEA Grapalat"/>
      <family val="3"/>
    </font>
    <font>
      <sz val="10"/>
      <color indexed="8"/>
      <name val="MS Sans Serif"/>
      <family val="2"/>
    </font>
    <font>
      <sz val="10"/>
      <name val="Arial"/>
      <family val="2"/>
      <charset val="204"/>
    </font>
    <font>
      <sz val="11"/>
      <color indexed="8"/>
      <name val="GHEA Grapalat"/>
      <family val="3"/>
    </font>
    <font>
      <sz val="11"/>
      <color theme="1"/>
      <name val="GHEA Grapalat"/>
      <family val="3"/>
    </font>
    <font>
      <b/>
      <i/>
      <sz val="11"/>
      <name val="GHEA Grapalat"/>
      <family val="3"/>
    </font>
    <font>
      <sz val="12"/>
      <color rgb="FFFF0000"/>
      <name val="Arial"/>
      <family val="2"/>
    </font>
    <font>
      <sz val="11"/>
      <color rgb="FFFF0000"/>
      <name val="GHEA Grapalat"/>
      <family val="3"/>
    </font>
    <font>
      <b/>
      <sz val="11"/>
      <color theme="1"/>
      <name val="GHEA Grapalat"/>
      <family val="3"/>
    </font>
    <font>
      <i/>
      <sz val="11"/>
      <color rgb="FFFF0000"/>
      <name val="GHEA Grapalat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/>
      <top style="thin">
        <color indexed="0"/>
      </top>
      <bottom/>
      <diagonal/>
    </border>
    <border>
      <left/>
      <right style="thin">
        <color indexed="0"/>
      </right>
      <top/>
      <bottom/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164" fontId="12" fillId="0" borderId="0" applyFont="0" applyFill="0" applyBorder="0" applyAlignment="0" applyProtection="0"/>
    <xf numFmtId="0" fontId="12" fillId="0" borderId="0"/>
    <xf numFmtId="167" fontId="19" fillId="0" borderId="0" applyFill="0" applyBorder="0" applyProtection="0">
      <alignment horizontal="right" vertical="top"/>
    </xf>
    <xf numFmtId="0" fontId="12" fillId="0" borderId="0"/>
    <xf numFmtId="0" fontId="28" fillId="0" borderId="0"/>
    <xf numFmtId="0" fontId="29" fillId="0" borderId="0"/>
    <xf numFmtId="171" fontId="12" fillId="0" borderId="0" applyFont="0" applyFill="0" applyBorder="0" applyAlignment="0" applyProtection="0"/>
  </cellStyleXfs>
  <cellXfs count="254">
    <xf numFmtId="0" fontId="0" fillId="0" borderId="0" xfId="0"/>
    <xf numFmtId="0" fontId="2" fillId="0" borderId="0" xfId="0" applyFont="1" applyAlignment="1">
      <alignment vertical="center" wrapText="1"/>
    </xf>
    <xf numFmtId="49" fontId="1" fillId="0" borderId="0" xfId="0" applyNumberFormat="1" applyFont="1" applyFill="1" applyAlignment="1">
      <alignment horizontal="center" vertical="center" wrapText="1"/>
    </xf>
    <xf numFmtId="165" fontId="1" fillId="0" borderId="0" xfId="0" applyNumberFormat="1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49" fontId="5" fillId="0" borderId="6" xfId="0" applyNumberFormat="1" applyFont="1" applyFill="1" applyBorder="1" applyAlignment="1">
      <alignment horizontal="center" vertical="center" textRotation="90" wrapText="1"/>
    </xf>
    <xf numFmtId="165" fontId="5" fillId="0" borderId="6" xfId="0" applyNumberFormat="1" applyFont="1" applyFill="1" applyBorder="1" applyAlignment="1">
      <alignment horizontal="center" vertical="center" wrapText="1"/>
    </xf>
    <xf numFmtId="49" fontId="6" fillId="0" borderId="6" xfId="0" applyNumberFormat="1" applyFont="1" applyFill="1" applyBorder="1" applyAlignment="1">
      <alignment horizontal="center" vertical="center" textRotation="90" wrapText="1"/>
    </xf>
    <xf numFmtId="0" fontId="6" fillId="0" borderId="6" xfId="0" applyNumberFormat="1" applyFont="1" applyFill="1" applyBorder="1" applyAlignment="1">
      <alignment horizontal="center" vertical="center" wrapText="1"/>
    </xf>
    <xf numFmtId="165" fontId="6" fillId="0" borderId="7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165" fontId="8" fillId="0" borderId="6" xfId="0" applyNumberFormat="1" applyFont="1" applyBorder="1" applyAlignment="1">
      <alignment horizontal="center" vertical="center" wrapText="1"/>
    </xf>
    <xf numFmtId="165" fontId="2" fillId="0" borderId="6" xfId="0" applyNumberFormat="1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left" vertical="center" wrapText="1"/>
    </xf>
    <xf numFmtId="165" fontId="9" fillId="0" borderId="6" xfId="0" applyNumberFormat="1" applyFont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10" fillId="0" borderId="6" xfId="0" applyFont="1" applyBorder="1" applyAlignment="1">
      <alignment horizontal="center" vertical="center" wrapText="1"/>
    </xf>
    <xf numFmtId="165" fontId="10" fillId="0" borderId="6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11" fillId="0" borderId="6" xfId="0" applyFont="1" applyBorder="1" applyAlignment="1">
      <alignment horizontal="center" vertical="center" wrapText="1"/>
    </xf>
    <xf numFmtId="165" fontId="11" fillId="0" borderId="6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165" fontId="2" fillId="0" borderId="0" xfId="0" applyNumberFormat="1" applyFont="1" applyAlignment="1">
      <alignment vertical="center" wrapText="1"/>
    </xf>
    <xf numFmtId="0" fontId="8" fillId="0" borderId="6" xfId="0" applyFont="1" applyFill="1" applyBorder="1" applyAlignment="1">
      <alignment horizontal="left" vertical="center" wrapText="1"/>
    </xf>
    <xf numFmtId="0" fontId="13" fillId="2" borderId="6" xfId="0" applyFont="1" applyFill="1" applyBorder="1" applyAlignment="1">
      <alignment horizontal="left" vertical="center" wrapText="1"/>
    </xf>
    <xf numFmtId="0" fontId="8" fillId="2" borderId="6" xfId="0" applyFont="1" applyFill="1" applyBorder="1" applyAlignment="1">
      <alignment horizontal="left" vertical="center" wrapText="1"/>
    </xf>
    <xf numFmtId="0" fontId="13" fillId="0" borderId="6" xfId="0" applyFont="1" applyFill="1" applyBorder="1" applyAlignment="1">
      <alignment horizontal="left" vertical="center" wrapText="1"/>
    </xf>
    <xf numFmtId="0" fontId="8" fillId="2" borderId="6" xfId="2" applyFont="1" applyFill="1" applyBorder="1" applyAlignment="1">
      <alignment horizontal="left" vertical="center" wrapText="1"/>
    </xf>
    <xf numFmtId="0" fontId="13" fillId="2" borderId="6" xfId="2" applyFont="1" applyFill="1" applyBorder="1" applyAlignment="1">
      <alignment horizontal="left" vertical="center" wrapText="1"/>
    </xf>
    <xf numFmtId="0" fontId="8" fillId="2" borderId="6" xfId="0" applyFont="1" applyFill="1" applyBorder="1" applyAlignment="1">
      <alignment vertical="center" wrapText="1"/>
    </xf>
    <xf numFmtId="0" fontId="13" fillId="2" borderId="6" xfId="0" applyFont="1" applyFill="1" applyBorder="1" applyAlignment="1">
      <alignment vertical="center" wrapText="1"/>
    </xf>
    <xf numFmtId="49" fontId="14" fillId="2" borderId="6" xfId="0" applyNumberFormat="1" applyFont="1" applyFill="1" applyBorder="1" applyAlignment="1">
      <alignment horizontal="center" vertical="center" wrapText="1"/>
    </xf>
    <xf numFmtId="166" fontId="8" fillId="0" borderId="6" xfId="1" applyNumberFormat="1" applyFont="1" applyFill="1" applyBorder="1" applyAlignment="1">
      <alignment horizontal="center" vertical="center"/>
    </xf>
    <xf numFmtId="166" fontId="13" fillId="0" borderId="6" xfId="1" applyNumberFormat="1" applyFont="1" applyFill="1" applyBorder="1" applyAlignment="1">
      <alignment horizontal="center" vertical="center"/>
    </xf>
    <xf numFmtId="165" fontId="15" fillId="0" borderId="6" xfId="0" applyNumberFormat="1" applyFont="1" applyBorder="1" applyAlignment="1">
      <alignment horizontal="center" vertical="center" wrapText="1"/>
    </xf>
    <xf numFmtId="165" fontId="16" fillId="0" borderId="6" xfId="0" applyNumberFormat="1" applyFont="1" applyBorder="1" applyAlignment="1">
      <alignment horizontal="center" vertical="center" wrapText="1"/>
    </xf>
    <xf numFmtId="3" fontId="2" fillId="2" borderId="6" xfId="0" applyNumberFormat="1" applyFont="1" applyFill="1" applyBorder="1" applyAlignment="1">
      <alignment horizontal="center" vertical="center" wrapText="1"/>
    </xf>
    <xf numFmtId="166" fontId="17" fillId="0" borderId="6" xfId="1" applyNumberFormat="1" applyFont="1" applyBorder="1" applyAlignment="1">
      <alignment horizontal="center" vertical="center"/>
    </xf>
    <xf numFmtId="165" fontId="2" fillId="0" borderId="6" xfId="0" applyNumberFormat="1" applyFont="1" applyBorder="1" applyAlignment="1">
      <alignment vertical="center" wrapText="1"/>
    </xf>
    <xf numFmtId="0" fontId="2" fillId="0" borderId="6" xfId="0" applyFont="1" applyBorder="1" applyAlignment="1">
      <alignment horizontal="left" vertical="center" wrapText="1"/>
    </xf>
    <xf numFmtId="166" fontId="8" fillId="2" borderId="6" xfId="1" applyNumberFormat="1" applyFont="1" applyFill="1" applyBorder="1" applyAlignment="1">
      <alignment horizontal="center" vertical="center"/>
    </xf>
    <xf numFmtId="166" fontId="9" fillId="0" borderId="6" xfId="1" applyNumberFormat="1" applyFont="1" applyFill="1" applyBorder="1" applyAlignment="1">
      <alignment horizontal="center" vertical="center"/>
    </xf>
    <xf numFmtId="0" fontId="11" fillId="0" borderId="6" xfId="0" applyFont="1" applyBorder="1" applyAlignment="1">
      <alignment horizontal="left" vertical="center" wrapText="1"/>
    </xf>
    <xf numFmtId="166" fontId="18" fillId="0" borderId="6" xfId="1" applyNumberFormat="1" applyFont="1" applyFill="1" applyBorder="1" applyAlignment="1">
      <alignment horizontal="center" vertical="center"/>
    </xf>
    <xf numFmtId="0" fontId="0" fillId="0" borderId="0" xfId="0" applyAlignment="1">
      <alignment horizontal="left" vertical="top" wrapText="1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165" fontId="1" fillId="0" borderId="0" xfId="0" applyNumberFormat="1" applyFont="1" applyFill="1" applyAlignment="1">
      <alignment horizontal="right" vertical="center" wrapText="1"/>
    </xf>
    <xf numFmtId="0" fontId="3" fillId="0" borderId="0" xfId="0" applyNumberFormat="1" applyFont="1" applyFill="1" applyAlignment="1">
      <alignment horizontal="center" vertical="center" wrapText="1"/>
    </xf>
    <xf numFmtId="0" fontId="20" fillId="0" borderId="9" xfId="0" applyFont="1" applyBorder="1" applyAlignment="1">
      <alignment horizontal="left" vertical="top" wrapText="1"/>
    </xf>
    <xf numFmtId="0" fontId="20" fillId="0" borderId="6" xfId="0" applyFont="1" applyBorder="1" applyAlignment="1">
      <alignment horizontal="left" vertical="top" wrapText="1"/>
    </xf>
    <xf numFmtId="0" fontId="21" fillId="0" borderId="6" xfId="0" applyFont="1" applyBorder="1" applyAlignment="1">
      <alignment horizontal="left" vertical="top" wrapText="1"/>
    </xf>
    <xf numFmtId="0" fontId="20" fillId="0" borderId="6" xfId="0" applyFont="1" applyBorder="1" applyAlignment="1">
      <alignment horizontal="center" vertical="top" wrapText="1"/>
    </xf>
    <xf numFmtId="0" fontId="3" fillId="0" borderId="0" xfId="0" applyNumberFormat="1" applyFont="1" applyFill="1" applyAlignment="1">
      <alignment vertical="center" wrapText="1"/>
    </xf>
    <xf numFmtId="164" fontId="2" fillId="0" borderId="0" xfId="1" applyFont="1" applyAlignment="1">
      <alignment vertical="center" wrapText="1"/>
    </xf>
    <xf numFmtId="164" fontId="4" fillId="0" borderId="0" xfId="1" applyFont="1" applyAlignment="1">
      <alignment horizontal="center" vertical="center" wrapText="1"/>
    </xf>
    <xf numFmtId="165" fontId="6" fillId="0" borderId="6" xfId="0" applyNumberFormat="1" applyFont="1" applyFill="1" applyBorder="1" applyAlignment="1">
      <alignment horizontal="center" vertical="center" wrapText="1"/>
    </xf>
    <xf numFmtId="164" fontId="2" fillId="0" borderId="0" xfId="1" applyFont="1" applyAlignment="1">
      <alignment horizontal="center" vertical="center" wrapText="1"/>
    </xf>
    <xf numFmtId="165" fontId="9" fillId="0" borderId="6" xfId="0" applyNumberFormat="1" applyFont="1" applyBorder="1" applyAlignment="1">
      <alignment horizontal="right" vertical="center" wrapText="1"/>
    </xf>
    <xf numFmtId="165" fontId="6" fillId="0" borderId="6" xfId="0" applyNumberFormat="1" applyFont="1" applyFill="1" applyBorder="1" applyAlignment="1">
      <alignment horizontal="right" vertical="center" wrapText="1"/>
    </xf>
    <xf numFmtId="165" fontId="2" fillId="0" borderId="6" xfId="0" applyNumberFormat="1" applyFont="1" applyBorder="1" applyAlignment="1">
      <alignment horizontal="right" vertical="center" wrapText="1"/>
    </xf>
    <xf numFmtId="165" fontId="2" fillId="0" borderId="0" xfId="0" applyNumberFormat="1" applyFont="1" applyAlignment="1">
      <alignment horizontal="right" vertical="center" wrapText="1"/>
    </xf>
    <xf numFmtId="165" fontId="9" fillId="0" borderId="6" xfId="0" applyNumberFormat="1" applyFont="1" applyBorder="1" applyAlignment="1">
      <alignment vertical="center" wrapText="1"/>
    </xf>
    <xf numFmtId="0" fontId="4" fillId="0" borderId="0" xfId="0" applyFont="1" applyAlignment="1">
      <alignment horizontal="left" vertical="top" wrapText="1"/>
    </xf>
    <xf numFmtId="0" fontId="1" fillId="0" borderId="0" xfId="0" applyFont="1" applyAlignment="1">
      <alignment horizontal="right" vertical="top" wrapText="1"/>
    </xf>
    <xf numFmtId="0" fontId="23" fillId="2" borderId="0" xfId="0" applyFont="1" applyFill="1" applyAlignment="1"/>
    <xf numFmtId="0" fontId="25" fillId="2" borderId="0" xfId="0" applyFont="1" applyFill="1" applyAlignment="1"/>
    <xf numFmtId="169" fontId="24" fillId="2" borderId="0" xfId="1" applyNumberFormat="1" applyFont="1" applyFill="1" applyAlignment="1">
      <alignment horizontal="center" wrapText="1"/>
    </xf>
    <xf numFmtId="0" fontId="26" fillId="2" borderId="0" xfId="0" applyFont="1" applyFill="1" applyAlignment="1">
      <alignment horizontal="left" wrapText="1"/>
    </xf>
    <xf numFmtId="169" fontId="25" fillId="2" borderId="0" xfId="1" applyNumberFormat="1" applyFont="1" applyFill="1"/>
    <xf numFmtId="170" fontId="24" fillId="2" borderId="6" xfId="0" applyNumberFormat="1" applyFont="1" applyFill="1" applyBorder="1" applyAlignment="1">
      <alignment horizontal="center" wrapText="1"/>
    </xf>
    <xf numFmtId="49" fontId="20" fillId="2" borderId="6" xfId="5" applyNumberFormat="1" applyFont="1" applyFill="1" applyBorder="1" applyAlignment="1">
      <alignment horizontal="center" vertical="center" wrapText="1"/>
    </xf>
    <xf numFmtId="0" fontId="3" fillId="2" borderId="6" xfId="6" applyNumberFormat="1" applyFont="1" applyFill="1" applyBorder="1" applyAlignment="1">
      <alignment horizontal="left" vertical="center" wrapText="1"/>
    </xf>
    <xf numFmtId="0" fontId="20" fillId="2" borderId="6" xfId="1" applyNumberFormat="1" applyFont="1" applyFill="1" applyBorder="1" applyAlignment="1">
      <alignment horizontal="left" vertical="center" wrapText="1"/>
    </xf>
    <xf numFmtId="170" fontId="4" fillId="2" borderId="6" xfId="7" applyNumberFormat="1" applyFont="1" applyFill="1" applyBorder="1" applyAlignment="1">
      <alignment horizontal="center" vertical="center" wrapText="1"/>
    </xf>
    <xf numFmtId="170" fontId="27" fillId="2" borderId="6" xfId="0" applyNumberFormat="1" applyFont="1" applyFill="1" applyBorder="1" applyAlignment="1">
      <alignment horizontal="center" wrapText="1"/>
    </xf>
    <xf numFmtId="0" fontId="30" fillId="0" borderId="6" xfId="0" applyNumberFormat="1" applyFont="1" applyFill="1" applyBorder="1" applyAlignment="1">
      <alignment horizontal="center" vertical="center" wrapText="1"/>
    </xf>
    <xf numFmtId="0" fontId="27" fillId="0" borderId="6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top" wrapText="1"/>
    </xf>
    <xf numFmtId="0" fontId="21" fillId="0" borderId="6" xfId="0" applyFont="1" applyBorder="1" applyAlignment="1">
      <alignment horizontal="right" vertical="top" wrapText="1"/>
    </xf>
    <xf numFmtId="168" fontId="31" fillId="0" borderId="6" xfId="1" applyNumberFormat="1" applyFont="1" applyFill="1" applyBorder="1" applyAlignment="1">
      <alignment horizontal="center" vertical="center"/>
    </xf>
    <xf numFmtId="166" fontId="31" fillId="0" borderId="6" xfId="1" applyNumberFormat="1" applyFont="1" applyFill="1" applyBorder="1" applyAlignment="1">
      <alignment horizontal="center" vertical="center"/>
    </xf>
    <xf numFmtId="170" fontId="20" fillId="2" borderId="6" xfId="7" applyNumberFormat="1" applyFont="1" applyFill="1" applyBorder="1" applyAlignment="1">
      <alignment horizontal="center" vertical="center" wrapText="1"/>
    </xf>
    <xf numFmtId="170" fontId="27" fillId="2" borderId="6" xfId="0" applyNumberFormat="1" applyFont="1" applyFill="1" applyBorder="1" applyAlignment="1">
      <alignment horizontal="center" vertical="center" wrapText="1"/>
    </xf>
    <xf numFmtId="170" fontId="20" fillId="0" borderId="6" xfId="7" applyNumberFormat="1" applyFont="1" applyFill="1" applyBorder="1" applyAlignment="1">
      <alignment horizontal="center" vertical="center" wrapText="1"/>
    </xf>
    <xf numFmtId="0" fontId="27" fillId="0" borderId="4" xfId="0" applyFont="1" applyFill="1" applyBorder="1" applyAlignment="1">
      <alignment horizontal="center" vertical="center" wrapText="1"/>
    </xf>
    <xf numFmtId="170" fontId="20" fillId="0" borderId="4" xfId="7" applyNumberFormat="1" applyFont="1" applyFill="1" applyBorder="1" applyAlignment="1">
      <alignment horizontal="center" vertical="center" wrapText="1"/>
    </xf>
    <xf numFmtId="165" fontId="6" fillId="0" borderId="6" xfId="0" applyNumberFormat="1" applyFont="1" applyFill="1" applyBorder="1" applyAlignment="1">
      <alignment horizontal="center" vertical="center" wrapText="1"/>
    </xf>
    <xf numFmtId="165" fontId="6" fillId="0" borderId="6" xfId="0" applyNumberFormat="1" applyFont="1" applyFill="1" applyBorder="1" applyAlignment="1">
      <alignment horizontal="center" vertical="center" wrapText="1"/>
    </xf>
    <xf numFmtId="172" fontId="13" fillId="0" borderId="6" xfId="1" applyNumberFormat="1" applyFont="1" applyFill="1" applyBorder="1" applyAlignment="1">
      <alignment horizontal="center" vertical="center"/>
    </xf>
    <xf numFmtId="172" fontId="2" fillId="0" borderId="6" xfId="0" applyNumberFormat="1" applyFont="1" applyFill="1" applyBorder="1" applyAlignment="1">
      <alignment horizontal="center" vertical="center" wrapText="1"/>
    </xf>
    <xf numFmtId="173" fontId="1" fillId="0" borderId="0" xfId="0" applyNumberFormat="1" applyFont="1" applyFill="1" applyAlignment="1">
      <alignment horizontal="right" vertical="center" wrapText="1"/>
    </xf>
    <xf numFmtId="173" fontId="3" fillId="0" borderId="0" xfId="0" applyNumberFormat="1" applyFont="1" applyFill="1" applyAlignment="1">
      <alignment horizontal="right" vertical="center" wrapText="1"/>
    </xf>
    <xf numFmtId="173" fontId="9" fillId="0" borderId="6" xfId="0" applyNumberFormat="1" applyFont="1" applyBorder="1" applyAlignment="1">
      <alignment horizontal="right" vertical="center" wrapText="1"/>
    </xf>
    <xf numFmtId="173" fontId="13" fillId="2" borderId="6" xfId="0" applyNumberFormat="1" applyFont="1" applyFill="1" applyBorder="1" applyAlignment="1">
      <alignment horizontal="right" vertical="center" wrapText="1"/>
    </xf>
    <xf numFmtId="173" fontId="2" fillId="0" borderId="0" xfId="0" applyNumberFormat="1" applyFont="1" applyAlignment="1">
      <alignment horizontal="right" vertical="center" wrapText="1"/>
    </xf>
    <xf numFmtId="173" fontId="2" fillId="0" borderId="6" xfId="0" applyNumberFormat="1" applyFont="1" applyBorder="1" applyAlignment="1">
      <alignment horizontal="right" vertical="center" wrapText="1"/>
    </xf>
    <xf numFmtId="0" fontId="21" fillId="0" borderId="6" xfId="0" applyFont="1" applyBorder="1" applyAlignment="1">
      <alignment horizontal="left" vertical="top" wrapText="1"/>
    </xf>
    <xf numFmtId="0" fontId="20" fillId="0" borderId="6" xfId="0" applyFont="1" applyBorder="1" applyAlignment="1">
      <alignment horizontal="center" vertical="top" wrapText="1"/>
    </xf>
    <xf numFmtId="165" fontId="6" fillId="0" borderId="6" xfId="0" applyNumberFormat="1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top" wrapText="1"/>
    </xf>
    <xf numFmtId="0" fontId="21" fillId="0" borderId="6" xfId="0" applyFont="1" applyBorder="1" applyAlignment="1">
      <alignment horizontal="left" vertical="top" wrapText="1"/>
    </xf>
    <xf numFmtId="0" fontId="20" fillId="0" borderId="6" xfId="0" applyFont="1" applyBorder="1" applyAlignment="1">
      <alignment horizontal="center" vertical="top" wrapText="1"/>
    </xf>
    <xf numFmtId="0" fontId="20" fillId="0" borderId="6" xfId="0" applyFont="1" applyBorder="1" applyAlignment="1">
      <alignment horizontal="left" vertical="top" wrapText="1"/>
    </xf>
    <xf numFmtId="0" fontId="20" fillId="0" borderId="0" xfId="0" applyFont="1"/>
    <xf numFmtId="165" fontId="4" fillId="0" borderId="1" xfId="0" applyNumberFormat="1" applyFont="1" applyFill="1" applyBorder="1" applyAlignment="1">
      <alignment vertical="center" wrapText="1"/>
    </xf>
    <xf numFmtId="0" fontId="20" fillId="0" borderId="10" xfId="0" applyFont="1" applyBorder="1" applyAlignment="1">
      <alignment horizontal="left" vertical="top" wrapText="1"/>
    </xf>
    <xf numFmtId="0" fontId="20" fillId="0" borderId="8" xfId="0" applyFont="1" applyBorder="1" applyAlignment="1">
      <alignment horizontal="left" vertical="top" wrapText="1"/>
    </xf>
    <xf numFmtId="167" fontId="20" fillId="0" borderId="6" xfId="3" applyNumberFormat="1" applyFont="1" applyBorder="1" applyAlignment="1">
      <alignment horizontal="right" vertical="top"/>
    </xf>
    <xf numFmtId="0" fontId="20" fillId="0" borderId="13" xfId="0" applyFont="1" applyBorder="1" applyAlignment="1">
      <alignment horizontal="left" vertical="top" wrapText="1"/>
    </xf>
    <xf numFmtId="0" fontId="20" fillId="0" borderId="14" xfId="0" applyFont="1" applyBorder="1" applyAlignment="1">
      <alignment horizontal="left" vertical="top" wrapText="1"/>
    </xf>
    <xf numFmtId="0" fontId="20" fillId="0" borderId="4" xfId="0" applyFont="1" applyBorder="1" applyAlignment="1">
      <alignment horizontal="left" vertical="top" wrapText="1"/>
    </xf>
    <xf numFmtId="0" fontId="20" fillId="0" borderId="6" xfId="0" applyFont="1" applyBorder="1" applyAlignment="1">
      <alignment horizontal="left" vertical="top" wrapText="1"/>
    </xf>
    <xf numFmtId="0" fontId="20" fillId="0" borderId="4" xfId="0" applyFont="1" applyBorder="1" applyAlignment="1">
      <alignment horizontal="center" vertical="top" wrapText="1"/>
    </xf>
    <xf numFmtId="167" fontId="3" fillId="0" borderId="6" xfId="3" applyNumberFormat="1" applyFont="1" applyBorder="1" applyAlignment="1">
      <alignment horizontal="right" vertical="top"/>
    </xf>
    <xf numFmtId="170" fontId="24" fillId="2" borderId="6" xfId="0" applyNumberFormat="1" applyFont="1" applyFill="1" applyBorder="1" applyAlignment="1">
      <alignment wrapText="1"/>
    </xf>
    <xf numFmtId="0" fontId="24" fillId="2" borderId="6" xfId="0" applyFont="1" applyFill="1" applyBorder="1" applyAlignment="1">
      <alignment wrapText="1"/>
    </xf>
    <xf numFmtId="0" fontId="27" fillId="0" borderId="6" xfId="0" applyFont="1" applyFill="1" applyBorder="1" applyAlignment="1">
      <alignment horizontal="center" vertical="top" wrapText="1"/>
    </xf>
    <xf numFmtId="0" fontId="24" fillId="2" borderId="6" xfId="0" applyFont="1" applyFill="1" applyBorder="1" applyAlignment="1">
      <alignment horizontal="center" wrapText="1"/>
    </xf>
    <xf numFmtId="49" fontId="20" fillId="2" borderId="0" xfId="5" applyNumberFormat="1" applyFont="1" applyFill="1" applyBorder="1" applyAlignment="1">
      <alignment horizontal="center" vertical="center" wrapText="1"/>
    </xf>
    <xf numFmtId="0" fontId="31" fillId="2" borderId="6" xfId="0" applyFont="1" applyFill="1" applyBorder="1" applyAlignment="1">
      <alignment vertical="center"/>
    </xf>
    <xf numFmtId="0" fontId="20" fillId="0" borderId="6" xfId="0" applyFont="1" applyBorder="1" applyAlignment="1">
      <alignment horizontal="center" vertical="center" wrapText="1"/>
    </xf>
    <xf numFmtId="0" fontId="20" fillId="2" borderId="6" xfId="1" applyNumberFormat="1" applyFont="1" applyFill="1" applyBorder="1" applyAlignment="1">
      <alignment horizontal="center" vertical="center" wrapText="1"/>
    </xf>
    <xf numFmtId="174" fontId="20" fillId="2" borderId="6" xfId="7" applyNumberFormat="1" applyFont="1" applyFill="1" applyBorder="1" applyAlignment="1">
      <alignment horizontal="center" vertical="center" wrapText="1"/>
    </xf>
    <xf numFmtId="175" fontId="27" fillId="0" borderId="6" xfId="1" applyNumberFormat="1" applyFont="1" applyFill="1" applyBorder="1" applyAlignment="1">
      <alignment horizontal="center" vertical="center" wrapText="1"/>
    </xf>
    <xf numFmtId="175" fontId="20" fillId="0" borderId="4" xfId="7" applyNumberFormat="1" applyFont="1" applyFill="1" applyBorder="1" applyAlignment="1">
      <alignment horizontal="center" vertical="center" wrapText="1"/>
    </xf>
    <xf numFmtId="175" fontId="20" fillId="0" borderId="6" xfId="7" applyNumberFormat="1" applyFont="1" applyFill="1" applyBorder="1" applyAlignment="1">
      <alignment horizontal="center" vertical="center" wrapText="1"/>
    </xf>
    <xf numFmtId="0" fontId="25" fillId="2" borderId="6" xfId="0" applyFont="1" applyFill="1" applyBorder="1" applyAlignment="1"/>
    <xf numFmtId="174" fontId="20" fillId="0" borderId="6" xfId="7" applyNumberFormat="1" applyFont="1" applyFill="1" applyBorder="1" applyAlignment="1">
      <alignment horizontal="center" vertical="center" wrapText="1"/>
    </xf>
    <xf numFmtId="0" fontId="33" fillId="2" borderId="0" xfId="0" applyFont="1" applyFill="1" applyAlignment="1"/>
    <xf numFmtId="0" fontId="27" fillId="0" borderId="6" xfId="0" applyFont="1" applyFill="1" applyBorder="1" applyAlignment="1">
      <alignment vertical="top" wrapText="1"/>
    </xf>
    <xf numFmtId="0" fontId="34" fillId="0" borderId="6" xfId="0" applyFont="1" applyBorder="1" applyAlignment="1">
      <alignment horizontal="left" vertical="top" wrapText="1"/>
    </xf>
    <xf numFmtId="167" fontId="34" fillId="0" borderId="6" xfId="3" applyNumberFormat="1" applyFont="1" applyBorder="1" applyAlignment="1">
      <alignment horizontal="right" vertical="top"/>
    </xf>
    <xf numFmtId="167" fontId="31" fillId="0" borderId="6" xfId="3" applyNumberFormat="1" applyFont="1" applyBorder="1" applyAlignment="1">
      <alignment horizontal="right" vertical="top"/>
    </xf>
    <xf numFmtId="0" fontId="3" fillId="0" borderId="2" xfId="0" applyFont="1" applyBorder="1" applyAlignment="1">
      <alignment horizontal="left" vertical="top" wrapText="1"/>
    </xf>
    <xf numFmtId="0" fontId="20" fillId="0" borderId="2" xfId="0" applyFont="1" applyBorder="1" applyAlignment="1">
      <alignment horizontal="left" vertical="top" wrapText="1"/>
    </xf>
    <xf numFmtId="0" fontId="32" fillId="0" borderId="2" xfId="0" applyFont="1" applyBorder="1" applyAlignment="1">
      <alignment horizontal="left" vertical="top" wrapText="1"/>
    </xf>
    <xf numFmtId="0" fontId="20" fillId="0" borderId="17" xfId="0" applyFont="1" applyBorder="1" applyAlignment="1">
      <alignment horizontal="left" vertical="top" wrapText="1"/>
    </xf>
    <xf numFmtId="0" fontId="32" fillId="0" borderId="8" xfId="0" applyFont="1" applyBorder="1" applyAlignment="1">
      <alignment horizontal="left" vertical="top" wrapText="1"/>
    </xf>
    <xf numFmtId="0" fontId="20" fillId="0" borderId="18" xfId="0" applyFont="1" applyBorder="1" applyAlignment="1">
      <alignment horizontal="left" vertical="top" wrapText="1"/>
    </xf>
    <xf numFmtId="0" fontId="20" fillId="0" borderId="6" xfId="0" applyFont="1" applyBorder="1"/>
    <xf numFmtId="0" fontId="20" fillId="0" borderId="12" xfId="0" applyFont="1" applyBorder="1" applyAlignment="1">
      <alignment horizontal="left" vertical="top" wrapText="1"/>
    </xf>
    <xf numFmtId="173" fontId="31" fillId="0" borderId="0" xfId="0" applyNumberFormat="1" applyFont="1" applyAlignment="1">
      <alignment horizontal="right"/>
    </xf>
    <xf numFmtId="173" fontId="35" fillId="0" borderId="6" xfId="3" applyNumberFormat="1" applyFont="1" applyBorder="1" applyAlignment="1">
      <alignment horizontal="right" vertical="top"/>
    </xf>
    <xf numFmtId="173" fontId="31" fillId="0" borderId="6" xfId="3" applyNumberFormat="1" applyFont="1" applyBorder="1" applyAlignment="1">
      <alignment horizontal="right" vertical="top"/>
    </xf>
    <xf numFmtId="173" fontId="35" fillId="0" borderId="6" xfId="0" applyNumberFormat="1" applyFont="1" applyBorder="1" applyAlignment="1">
      <alignment horizontal="right" vertical="top" wrapText="1"/>
    </xf>
    <xf numFmtId="173" fontId="31" fillId="0" borderId="6" xfId="0" applyNumberFormat="1" applyFont="1" applyBorder="1" applyAlignment="1">
      <alignment horizontal="right" vertical="top" wrapText="1"/>
    </xf>
    <xf numFmtId="167" fontId="35" fillId="0" borderId="6" xfId="3" applyNumberFormat="1" applyFont="1" applyBorder="1" applyAlignment="1">
      <alignment horizontal="right" vertical="top"/>
    </xf>
    <xf numFmtId="0" fontId="31" fillId="0" borderId="6" xfId="0" applyFont="1" applyBorder="1" applyAlignment="1">
      <alignment horizontal="left" vertical="top" wrapText="1"/>
    </xf>
    <xf numFmtId="0" fontId="21" fillId="0" borderId="6" xfId="0" applyFont="1" applyBorder="1" applyAlignment="1">
      <alignment horizontal="center" vertical="top" wrapText="1"/>
    </xf>
    <xf numFmtId="176" fontId="21" fillId="0" borderId="6" xfId="0" applyNumberFormat="1" applyFont="1" applyBorder="1" applyAlignment="1">
      <alignment horizontal="right" vertical="top" wrapText="1"/>
    </xf>
    <xf numFmtId="0" fontId="20" fillId="0" borderId="6" xfId="0" applyFont="1" applyBorder="1" applyAlignment="1">
      <alignment horizontal="center" vertical="top" wrapText="1"/>
    </xf>
    <xf numFmtId="0" fontId="20" fillId="0" borderId="6" xfId="0" applyFont="1" applyBorder="1" applyAlignment="1">
      <alignment horizontal="center" vertical="top" wrapText="1"/>
    </xf>
    <xf numFmtId="0" fontId="21" fillId="0" borderId="6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20" fillId="0" borderId="6" xfId="0" applyFont="1" applyBorder="1" applyAlignment="1">
      <alignment horizontal="left" vertical="top" wrapText="1"/>
    </xf>
    <xf numFmtId="0" fontId="20" fillId="0" borderId="6" xfId="0" applyFont="1" applyBorder="1" applyAlignment="1">
      <alignment horizontal="center" vertical="top" wrapText="1"/>
    </xf>
    <xf numFmtId="0" fontId="21" fillId="0" borderId="6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20" fillId="0" borderId="6" xfId="0" applyFont="1" applyBorder="1" applyAlignment="1">
      <alignment horizontal="left" vertical="top" wrapText="1"/>
    </xf>
    <xf numFmtId="0" fontId="20" fillId="2" borderId="6" xfId="0" applyFont="1" applyFill="1" applyBorder="1" applyAlignment="1">
      <alignment horizontal="left" vertical="top" wrapText="1"/>
    </xf>
    <xf numFmtId="166" fontId="31" fillId="0" borderId="6" xfId="1" applyNumberFormat="1" applyFont="1" applyFill="1" applyBorder="1" applyAlignment="1">
      <alignment horizontal="right" vertical="center"/>
    </xf>
    <xf numFmtId="0" fontId="21" fillId="2" borderId="6" xfId="0" applyFont="1" applyFill="1" applyBorder="1" applyAlignment="1">
      <alignment horizontal="left" vertical="top" wrapText="1"/>
    </xf>
    <xf numFmtId="0" fontId="21" fillId="2" borderId="6" xfId="0" applyFont="1" applyFill="1" applyBorder="1" applyAlignment="1">
      <alignment horizontal="right" vertical="top" wrapText="1"/>
    </xf>
    <xf numFmtId="0" fontId="1" fillId="0" borderId="0" xfId="0" applyFont="1" applyAlignment="1">
      <alignment horizontal="center" vertical="top" wrapText="1"/>
    </xf>
    <xf numFmtId="0" fontId="36" fillId="0" borderId="6" xfId="0" applyFont="1" applyBorder="1" applyAlignment="1">
      <alignment horizontal="right" vertical="top" wrapText="1"/>
    </xf>
    <xf numFmtId="0" fontId="1" fillId="0" borderId="0" xfId="0" applyFont="1" applyAlignment="1">
      <alignment horizontal="left" vertical="center" wrapText="1"/>
    </xf>
    <xf numFmtId="0" fontId="3" fillId="2" borderId="0" xfId="0" applyNumberFormat="1" applyFont="1" applyFill="1" applyAlignment="1">
      <alignment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6" fillId="2" borderId="6" xfId="0" applyNumberFormat="1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left" vertical="center" wrapText="1"/>
    </xf>
    <xf numFmtId="0" fontId="11" fillId="2" borderId="6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left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165" fontId="1" fillId="2" borderId="0" xfId="0" applyNumberFormat="1" applyFont="1" applyFill="1" applyAlignment="1">
      <alignment horizontal="center" vertical="center" wrapText="1"/>
    </xf>
    <xf numFmtId="165" fontId="6" fillId="2" borderId="6" xfId="0" applyNumberFormat="1" applyFont="1" applyFill="1" applyBorder="1" applyAlignment="1">
      <alignment horizontal="center" vertical="center" wrapText="1"/>
    </xf>
    <xf numFmtId="165" fontId="2" fillId="2" borderId="6" xfId="0" applyNumberFormat="1" applyFont="1" applyFill="1" applyBorder="1" applyAlignment="1">
      <alignment vertical="center" wrapText="1"/>
    </xf>
    <xf numFmtId="165" fontId="9" fillId="2" borderId="6" xfId="0" applyNumberFormat="1" applyFont="1" applyFill="1" applyBorder="1" applyAlignment="1">
      <alignment horizontal="center" vertical="center" wrapText="1"/>
    </xf>
    <xf numFmtId="165" fontId="9" fillId="2" borderId="6" xfId="0" applyNumberFormat="1" applyFont="1" applyFill="1" applyBorder="1" applyAlignment="1">
      <alignment horizontal="right" vertical="center" wrapText="1"/>
    </xf>
    <xf numFmtId="165" fontId="2" fillId="2" borderId="6" xfId="0" applyNumberFormat="1" applyFont="1" applyFill="1" applyBorder="1" applyAlignment="1">
      <alignment horizontal="right" vertical="center" wrapText="1"/>
    </xf>
    <xf numFmtId="165" fontId="9" fillId="2" borderId="6" xfId="0" applyNumberFormat="1" applyFont="1" applyFill="1" applyBorder="1" applyAlignment="1">
      <alignment vertical="center" wrapText="1"/>
    </xf>
    <xf numFmtId="165" fontId="2" fillId="2" borderId="0" xfId="0" applyNumberFormat="1" applyFont="1" applyFill="1" applyAlignment="1">
      <alignment vertical="center" wrapText="1"/>
    </xf>
    <xf numFmtId="0" fontId="27" fillId="2" borderId="6" xfId="0" applyFont="1" applyFill="1" applyBorder="1" applyAlignment="1">
      <alignment horizontal="center" wrapText="1"/>
    </xf>
    <xf numFmtId="169" fontId="24" fillId="2" borderId="0" xfId="1" applyNumberFormat="1" applyFont="1" applyFill="1" applyAlignment="1">
      <alignment horizontal="right"/>
    </xf>
    <xf numFmtId="0" fontId="27" fillId="2" borderId="6" xfId="0" applyFont="1" applyFill="1" applyBorder="1" applyAlignment="1">
      <alignment horizontal="center" vertical="center" wrapText="1"/>
    </xf>
    <xf numFmtId="169" fontId="27" fillId="2" borderId="6" xfId="1" applyNumberFormat="1" applyFont="1" applyFill="1" applyBorder="1" applyAlignment="1">
      <alignment horizontal="center" vertical="center" wrapText="1"/>
    </xf>
    <xf numFmtId="165" fontId="6" fillId="0" borderId="6" xfId="0" applyNumberFormat="1" applyFont="1" applyFill="1" applyBorder="1" applyAlignment="1">
      <alignment horizontal="center" vertical="center" wrapText="1"/>
    </xf>
    <xf numFmtId="165" fontId="20" fillId="0" borderId="6" xfId="0" applyNumberFormat="1" applyFont="1" applyBorder="1" applyAlignment="1">
      <alignment horizontal="right" vertical="top" wrapText="1"/>
    </xf>
    <xf numFmtId="165" fontId="20" fillId="0" borderId="6" xfId="1" applyNumberFormat="1" applyFont="1" applyBorder="1" applyAlignment="1">
      <alignment horizontal="right" vertical="center" wrapText="1"/>
    </xf>
    <xf numFmtId="0" fontId="20" fillId="0" borderId="6" xfId="0" applyFont="1" applyBorder="1" applyAlignment="1">
      <alignment horizontal="right" vertical="top" wrapText="1"/>
    </xf>
    <xf numFmtId="2" fontId="1" fillId="2" borderId="0" xfId="0" applyNumberFormat="1" applyFont="1" applyFill="1" applyAlignment="1">
      <alignment horizontal="right" vertical="center" wrapText="1"/>
    </xf>
    <xf numFmtId="0" fontId="3" fillId="0" borderId="0" xfId="0" applyFont="1" applyAlignment="1">
      <alignment horizontal="center" wrapText="1"/>
    </xf>
    <xf numFmtId="0" fontId="20" fillId="0" borderId="6" xfId="0" applyFont="1" applyBorder="1" applyAlignment="1">
      <alignment horizontal="center" vertical="top" wrapText="1"/>
    </xf>
    <xf numFmtId="0" fontId="20" fillId="0" borderId="4" xfId="0" applyFont="1" applyBorder="1" applyAlignment="1">
      <alignment horizontal="center" vertical="top" wrapText="1"/>
    </xf>
    <xf numFmtId="0" fontId="20" fillId="0" borderId="11" xfId="0" applyFont="1" applyBorder="1" applyAlignment="1">
      <alignment horizontal="center" vertical="top" wrapText="1"/>
    </xf>
    <xf numFmtId="0" fontId="20" fillId="0" borderId="15" xfId="0" applyFont="1" applyBorder="1" applyAlignment="1">
      <alignment horizontal="center" vertical="top" wrapText="1"/>
    </xf>
    <xf numFmtId="0" fontId="20" fillId="0" borderId="12" xfId="0" applyFont="1" applyBorder="1" applyAlignment="1">
      <alignment horizontal="center" vertical="top" wrapText="1"/>
    </xf>
    <xf numFmtId="0" fontId="20" fillId="0" borderId="16" xfId="0" applyFont="1" applyBorder="1" applyAlignment="1">
      <alignment horizontal="center" vertical="top" wrapText="1"/>
    </xf>
    <xf numFmtId="0" fontId="20" fillId="0" borderId="2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173" fontId="31" fillId="0" borderId="11" xfId="0" applyNumberFormat="1" applyFont="1" applyBorder="1" applyAlignment="1">
      <alignment horizontal="right" vertical="top" wrapText="1"/>
    </xf>
    <xf numFmtId="173" fontId="31" fillId="0" borderId="15" xfId="0" applyNumberFormat="1" applyFont="1" applyBorder="1" applyAlignment="1">
      <alignment horizontal="right" vertical="top" wrapText="1"/>
    </xf>
    <xf numFmtId="165" fontId="1" fillId="0" borderId="0" xfId="0" applyNumberFormat="1" applyFont="1" applyFill="1" applyAlignment="1">
      <alignment horizontal="right" vertical="center" wrapText="1"/>
    </xf>
    <xf numFmtId="165" fontId="4" fillId="0" borderId="1" xfId="0" applyNumberFormat="1" applyFont="1" applyFill="1" applyBorder="1" applyAlignment="1">
      <alignment horizontal="right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0" fontId="5" fillId="2" borderId="4" xfId="0" applyNumberFormat="1" applyFont="1" applyFill="1" applyBorder="1" applyAlignment="1">
      <alignment horizontal="center" vertical="center" wrapText="1"/>
    </xf>
    <xf numFmtId="0" fontId="5" fillId="2" borderId="7" xfId="0" applyNumberFormat="1" applyFont="1" applyFill="1" applyBorder="1" applyAlignment="1">
      <alignment horizontal="center" vertical="center" wrapText="1"/>
    </xf>
    <xf numFmtId="165" fontId="5" fillId="0" borderId="4" xfId="0" applyNumberFormat="1" applyFont="1" applyFill="1" applyBorder="1" applyAlignment="1">
      <alignment horizontal="center" vertical="center" wrapText="1"/>
    </xf>
    <xf numFmtId="165" fontId="5" fillId="0" borderId="7" xfId="0" applyNumberFormat="1" applyFont="1" applyFill="1" applyBorder="1" applyAlignment="1">
      <alignment horizontal="center" vertical="center" wrapText="1"/>
    </xf>
    <xf numFmtId="165" fontId="5" fillId="0" borderId="2" xfId="0" applyNumberFormat="1" applyFont="1" applyFill="1" applyBorder="1" applyAlignment="1">
      <alignment horizontal="center" vertical="center" wrapText="1"/>
    </xf>
    <xf numFmtId="165" fontId="5" fillId="0" borderId="5" xfId="0" applyNumberFormat="1" applyFont="1" applyFill="1" applyBorder="1" applyAlignment="1">
      <alignment horizontal="center" vertical="center" wrapText="1"/>
    </xf>
    <xf numFmtId="165" fontId="5" fillId="0" borderId="3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NumberFormat="1" applyFont="1" applyFill="1" applyAlignment="1">
      <alignment horizontal="center" vertical="center" wrapText="1"/>
    </xf>
    <xf numFmtId="165" fontId="4" fillId="0" borderId="0" xfId="0" applyNumberFormat="1" applyFont="1" applyFill="1" applyBorder="1" applyAlignment="1">
      <alignment horizontal="right" vertical="center" wrapText="1"/>
    </xf>
    <xf numFmtId="165" fontId="6" fillId="2" borderId="6" xfId="0" applyNumberFormat="1" applyFont="1" applyFill="1" applyBorder="1" applyAlignment="1">
      <alignment horizontal="center" vertical="center" wrapText="1"/>
    </xf>
    <xf numFmtId="165" fontId="6" fillId="0" borderId="6" xfId="0" applyNumberFormat="1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 wrapText="1"/>
    </xf>
    <xf numFmtId="0" fontId="6" fillId="0" borderId="12" xfId="0" applyNumberFormat="1" applyFont="1" applyFill="1" applyBorder="1" applyAlignment="1">
      <alignment horizontal="center" vertical="center" wrapText="1"/>
    </xf>
    <xf numFmtId="0" fontId="6" fillId="0" borderId="7" xfId="0" applyNumberFormat="1" applyFont="1" applyFill="1" applyBorder="1" applyAlignment="1">
      <alignment horizontal="center" vertical="center" wrapText="1"/>
    </xf>
    <xf numFmtId="49" fontId="6" fillId="0" borderId="18" xfId="0" applyNumberFormat="1" applyFont="1" applyFill="1" applyBorder="1" applyAlignment="1">
      <alignment horizontal="center" vertical="center" wrapText="1"/>
    </xf>
    <xf numFmtId="49" fontId="6" fillId="0" borderId="19" xfId="0" applyNumberFormat="1" applyFont="1" applyFill="1" applyBorder="1" applyAlignment="1">
      <alignment horizontal="center" vertical="center" wrapText="1"/>
    </xf>
    <xf numFmtId="49" fontId="6" fillId="0" borderId="20" xfId="0" applyNumberFormat="1" applyFont="1" applyFill="1" applyBorder="1" applyAlignment="1">
      <alignment horizontal="center" vertical="center" wrapText="1"/>
    </xf>
    <xf numFmtId="49" fontId="6" fillId="0" borderId="21" xfId="0" applyNumberFormat="1" applyFont="1" applyFill="1" applyBorder="1" applyAlignment="1">
      <alignment horizontal="center" vertical="center" wrapText="1"/>
    </xf>
    <xf numFmtId="173" fontId="3" fillId="0" borderId="2" xfId="0" applyNumberFormat="1" applyFont="1" applyFill="1" applyBorder="1" applyAlignment="1">
      <alignment horizontal="center" vertical="center" wrapText="1"/>
    </xf>
    <xf numFmtId="173" fontId="3" fillId="0" borderId="5" xfId="0" applyNumberFormat="1" applyFont="1" applyFill="1" applyBorder="1" applyAlignment="1">
      <alignment horizontal="center" vertical="center" wrapText="1"/>
    </xf>
    <xf numFmtId="173" fontId="3" fillId="0" borderId="3" xfId="0" applyNumberFormat="1" applyFont="1" applyFill="1" applyBorder="1" applyAlignment="1">
      <alignment horizontal="center" vertical="center" wrapText="1"/>
    </xf>
    <xf numFmtId="0" fontId="21" fillId="0" borderId="6" xfId="0" applyFont="1" applyBorder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3" fillId="0" borderId="6" xfId="0" applyFont="1" applyBorder="1" applyAlignment="1">
      <alignment horizontal="left" vertical="top" wrapText="1"/>
    </xf>
    <xf numFmtId="0" fontId="22" fillId="0" borderId="6" xfId="0" applyFont="1" applyBorder="1" applyAlignment="1">
      <alignment horizontal="center" vertical="top"/>
    </xf>
    <xf numFmtId="0" fontId="20" fillId="0" borderId="2" xfId="0" applyFont="1" applyBorder="1" applyAlignment="1">
      <alignment horizontal="center" vertical="top" wrapText="1"/>
    </xf>
    <xf numFmtId="0" fontId="20" fillId="0" borderId="5" xfId="0" applyFont="1" applyBorder="1" applyAlignment="1">
      <alignment horizontal="center" vertical="top" wrapText="1"/>
    </xf>
    <xf numFmtId="0" fontId="20" fillId="0" borderId="3" xfId="0" applyFont="1" applyBorder="1" applyAlignment="1">
      <alignment horizontal="center" vertical="top" wrapText="1"/>
    </xf>
    <xf numFmtId="0" fontId="20" fillId="0" borderId="6" xfId="0" applyFont="1" applyBorder="1" applyAlignment="1">
      <alignment horizontal="left" vertical="top" wrapText="1"/>
    </xf>
    <xf numFmtId="0" fontId="21" fillId="0" borderId="2" xfId="0" applyFont="1" applyBorder="1" applyAlignment="1">
      <alignment horizontal="left" vertical="top" wrapText="1"/>
    </xf>
    <xf numFmtId="0" fontId="21" fillId="0" borderId="3" xfId="0" applyFont="1" applyBorder="1" applyAlignment="1">
      <alignment horizontal="left" vertical="top" wrapText="1"/>
    </xf>
    <xf numFmtId="0" fontId="20" fillId="0" borderId="2" xfId="0" applyFont="1" applyBorder="1" applyAlignment="1">
      <alignment horizontal="left" vertical="top" wrapText="1"/>
    </xf>
    <xf numFmtId="0" fontId="20" fillId="0" borderId="3" xfId="0" applyFont="1" applyBorder="1" applyAlignment="1">
      <alignment horizontal="left" vertical="top" wrapText="1"/>
    </xf>
    <xf numFmtId="0" fontId="27" fillId="2" borderId="6" xfId="0" applyFont="1" applyFill="1" applyBorder="1" applyAlignment="1">
      <alignment horizontal="center" wrapText="1"/>
    </xf>
    <xf numFmtId="0" fontId="27" fillId="2" borderId="2" xfId="0" applyFont="1" applyFill="1" applyBorder="1" applyAlignment="1">
      <alignment horizontal="center" wrapText="1"/>
    </xf>
    <xf numFmtId="0" fontId="27" fillId="2" borderId="5" xfId="0" applyFont="1" applyFill="1" applyBorder="1" applyAlignment="1">
      <alignment horizontal="center" wrapText="1"/>
    </xf>
    <xf numFmtId="169" fontId="24" fillId="2" borderId="0" xfId="1" applyNumberFormat="1" applyFont="1" applyFill="1" applyAlignment="1">
      <alignment horizontal="right"/>
    </xf>
    <xf numFmtId="0" fontId="24" fillId="2" borderId="0" xfId="4" applyFont="1" applyFill="1" applyBorder="1" applyAlignment="1">
      <alignment horizontal="center" vertical="center" wrapText="1"/>
    </xf>
    <xf numFmtId="0" fontId="27" fillId="2" borderId="6" xfId="0" applyFont="1" applyFill="1" applyBorder="1" applyAlignment="1">
      <alignment horizontal="center" vertical="center" wrapText="1"/>
    </xf>
    <xf numFmtId="169" fontId="27" fillId="2" borderId="6" xfId="1" applyNumberFormat="1" applyFont="1" applyFill="1" applyBorder="1" applyAlignment="1">
      <alignment horizontal="center" vertical="center" wrapText="1"/>
    </xf>
  </cellXfs>
  <cellStyles count="8">
    <cellStyle name="Comma" xfId="1" builtinId="3"/>
    <cellStyle name="Normal" xfId="0" builtinId="0"/>
    <cellStyle name="Normal 4" xfId="6"/>
    <cellStyle name="Normal_2006plan" xfId="2"/>
    <cellStyle name="SN_241" xfId="3"/>
    <cellStyle name="Style 1" xfId="5"/>
    <cellStyle name="Обычный 2" xfId="4"/>
    <cellStyle name="Финансовый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view="pageBreakPreview" topLeftCell="A24" zoomScaleNormal="100" zoomScaleSheetLayoutView="100" workbookViewId="0">
      <selection activeCell="H33" sqref="H33"/>
    </sheetView>
  </sheetViews>
  <sheetFormatPr defaultRowHeight="16.5" x14ac:dyDescent="0.3"/>
  <cols>
    <col min="1" max="4" width="9.140625" style="107"/>
    <col min="5" max="5" width="11.28515625" style="107" customWidth="1"/>
    <col min="6" max="6" width="40.42578125" style="107" customWidth="1"/>
    <col min="7" max="7" width="15.42578125" style="145" customWidth="1"/>
    <col min="8" max="8" width="16.7109375" style="107" customWidth="1"/>
    <col min="9" max="9" width="15.42578125" style="107" customWidth="1"/>
    <col min="10" max="10" width="16.85546875" style="107" customWidth="1"/>
    <col min="11" max="11" width="14.7109375" style="107" customWidth="1"/>
    <col min="12" max="16384" width="9.140625" style="107"/>
  </cols>
  <sheetData>
    <row r="1" spans="1:10" ht="15" customHeight="1" x14ac:dyDescent="0.3">
      <c r="H1" s="48"/>
      <c r="I1" s="48"/>
      <c r="J1" s="49" t="s">
        <v>347</v>
      </c>
    </row>
    <row r="2" spans="1:10" ht="60" customHeight="1" x14ac:dyDescent="0.3">
      <c r="H2" s="196" t="s">
        <v>133</v>
      </c>
      <c r="I2" s="196"/>
      <c r="J2" s="196"/>
    </row>
    <row r="3" spans="1:10" ht="45" customHeight="1" x14ac:dyDescent="0.3">
      <c r="B3" s="197" t="s">
        <v>235</v>
      </c>
      <c r="C3" s="197"/>
      <c r="D3" s="197"/>
      <c r="E3" s="197"/>
      <c r="F3" s="197"/>
      <c r="G3" s="197"/>
      <c r="H3" s="197"/>
      <c r="I3" s="197"/>
      <c r="J3" s="197"/>
    </row>
    <row r="4" spans="1:10" ht="27" x14ac:dyDescent="0.3">
      <c r="J4" s="108" t="s">
        <v>0</v>
      </c>
    </row>
    <row r="5" spans="1:10" ht="60.75" customHeight="1" x14ac:dyDescent="0.3">
      <c r="A5" s="198" t="s">
        <v>236</v>
      </c>
      <c r="B5" s="198"/>
      <c r="C5" s="198"/>
      <c r="D5" s="198" t="s">
        <v>237</v>
      </c>
      <c r="E5" s="198"/>
      <c r="F5" s="198" t="s">
        <v>238</v>
      </c>
      <c r="G5" s="204" t="s">
        <v>134</v>
      </c>
      <c r="H5" s="205"/>
      <c r="I5" s="205"/>
      <c r="J5" s="206"/>
    </row>
    <row r="6" spans="1:10" ht="16.5" customHeight="1" x14ac:dyDescent="0.3">
      <c r="A6" s="198"/>
      <c r="B6" s="198"/>
      <c r="C6" s="198"/>
      <c r="D6" s="198"/>
      <c r="E6" s="198"/>
      <c r="F6" s="198"/>
      <c r="G6" s="207" t="s">
        <v>257</v>
      </c>
      <c r="H6" s="200" t="s">
        <v>130</v>
      </c>
      <c r="I6" s="202" t="s">
        <v>131</v>
      </c>
      <c r="J6" s="202" t="s">
        <v>132</v>
      </c>
    </row>
    <row r="7" spans="1:10" ht="39.75" customHeight="1" x14ac:dyDescent="0.3">
      <c r="A7" s="116" t="s">
        <v>239</v>
      </c>
      <c r="B7" s="116" t="s">
        <v>240</v>
      </c>
      <c r="C7" s="116" t="s">
        <v>241</v>
      </c>
      <c r="D7" s="116" t="s">
        <v>242</v>
      </c>
      <c r="E7" s="116" t="s">
        <v>243</v>
      </c>
      <c r="F7" s="199"/>
      <c r="G7" s="208"/>
      <c r="H7" s="201"/>
      <c r="I7" s="203"/>
      <c r="J7" s="203"/>
    </row>
    <row r="8" spans="1:10" ht="21.75" customHeight="1" x14ac:dyDescent="0.3">
      <c r="A8" s="106"/>
      <c r="B8" s="106"/>
      <c r="C8" s="106"/>
      <c r="D8" s="106"/>
      <c r="E8" s="106"/>
      <c r="F8" s="137" t="s">
        <v>244</v>
      </c>
      <c r="G8" s="146">
        <v>0</v>
      </c>
      <c r="H8" s="146">
        <v>-5.8207660913467407E-11</v>
      </c>
      <c r="I8" s="146">
        <v>-5.8207660913467407E-11</v>
      </c>
      <c r="J8" s="146">
        <v>-5.8207660913467407E-11</v>
      </c>
    </row>
    <row r="9" spans="1:10" ht="33" x14ac:dyDescent="0.3">
      <c r="A9" s="103" t="s">
        <v>245</v>
      </c>
      <c r="B9" s="106"/>
      <c r="C9" s="106"/>
      <c r="D9" s="106"/>
      <c r="E9" s="106"/>
      <c r="F9" s="137" t="s">
        <v>246</v>
      </c>
      <c r="G9" s="146">
        <v>0</v>
      </c>
      <c r="H9" s="146">
        <v>-5.8207660913467407E-11</v>
      </c>
      <c r="I9" s="146">
        <v>-5.8207660913467407E-11</v>
      </c>
      <c r="J9" s="146">
        <v>-5.8207660913467407E-11</v>
      </c>
    </row>
    <row r="10" spans="1:10" x14ac:dyDescent="0.3">
      <c r="A10" s="106"/>
      <c r="B10" s="106"/>
      <c r="C10" s="106"/>
      <c r="D10" s="106"/>
      <c r="E10" s="106"/>
      <c r="F10" s="138" t="s">
        <v>247</v>
      </c>
      <c r="G10" s="147"/>
      <c r="H10" s="111"/>
      <c r="I10" s="111"/>
      <c r="J10" s="111"/>
    </row>
    <row r="11" spans="1:10" x14ac:dyDescent="0.3">
      <c r="A11" s="106"/>
      <c r="B11" s="103" t="s">
        <v>248</v>
      </c>
      <c r="C11" s="106"/>
      <c r="D11" s="106"/>
      <c r="E11" s="106"/>
      <c r="F11" s="137" t="s">
        <v>249</v>
      </c>
      <c r="G11" s="148">
        <v>0</v>
      </c>
      <c r="H11" s="148">
        <f>SUM(H13)</f>
        <v>0</v>
      </c>
      <c r="I11" s="148">
        <f t="shared" ref="I11:J11" si="0">SUM(I13)</f>
        <v>0</v>
      </c>
      <c r="J11" s="148">
        <f t="shared" si="0"/>
        <v>0</v>
      </c>
    </row>
    <row r="12" spans="1:10" x14ac:dyDescent="0.3">
      <c r="A12" s="106"/>
      <c r="B12" s="106"/>
      <c r="C12" s="106"/>
      <c r="D12" s="106"/>
      <c r="E12" s="106"/>
      <c r="F12" s="138" t="s">
        <v>247</v>
      </c>
      <c r="G12" s="149"/>
      <c r="H12" s="148"/>
      <c r="I12" s="148"/>
      <c r="J12" s="148"/>
    </row>
    <row r="13" spans="1:10" x14ac:dyDescent="0.3">
      <c r="A13" s="106"/>
      <c r="B13" s="106"/>
      <c r="C13" s="103" t="s">
        <v>250</v>
      </c>
      <c r="D13" s="106"/>
      <c r="E13" s="106"/>
      <c r="F13" s="137" t="s">
        <v>251</v>
      </c>
      <c r="G13" s="148">
        <v>0</v>
      </c>
      <c r="H13" s="148">
        <f>SUM(H17)</f>
        <v>0</v>
      </c>
      <c r="I13" s="148">
        <f t="shared" ref="I13:J13" si="1">SUM(I17)</f>
        <v>0</v>
      </c>
      <c r="J13" s="148">
        <f t="shared" si="1"/>
        <v>0</v>
      </c>
    </row>
    <row r="14" spans="1:10" x14ac:dyDescent="0.3">
      <c r="A14" s="106"/>
      <c r="B14" s="106"/>
      <c r="C14" s="106"/>
      <c r="D14" s="106"/>
      <c r="E14" s="106"/>
      <c r="F14" s="138" t="s">
        <v>247</v>
      </c>
      <c r="G14" s="149"/>
      <c r="H14" s="151"/>
      <c r="I14" s="151"/>
      <c r="J14" s="151"/>
    </row>
    <row r="15" spans="1:10" ht="66" x14ac:dyDescent="0.3">
      <c r="A15" s="106"/>
      <c r="B15" s="106"/>
      <c r="C15" s="106"/>
      <c r="D15" s="106"/>
      <c r="E15" s="106"/>
      <c r="F15" s="139" t="s">
        <v>253</v>
      </c>
      <c r="G15" s="148">
        <v>0</v>
      </c>
      <c r="H15" s="148">
        <v>0</v>
      </c>
      <c r="I15" s="148">
        <v>0</v>
      </c>
      <c r="J15" s="148">
        <v>0</v>
      </c>
    </row>
    <row r="16" spans="1:10" x14ac:dyDescent="0.3">
      <c r="A16" s="106"/>
      <c r="B16" s="106"/>
      <c r="C16" s="106"/>
      <c r="D16" s="106"/>
      <c r="E16" s="106"/>
      <c r="F16" s="139" t="s">
        <v>339</v>
      </c>
      <c r="G16" s="149"/>
      <c r="H16" s="134"/>
      <c r="I16" s="134"/>
      <c r="J16" s="134"/>
    </row>
    <row r="17" spans="1:10" ht="33" x14ac:dyDescent="0.3">
      <c r="A17" s="115"/>
      <c r="B17" s="115"/>
      <c r="C17" s="115"/>
      <c r="D17" s="163">
        <v>1049</v>
      </c>
      <c r="E17" s="163"/>
      <c r="F17" s="139" t="s">
        <v>342</v>
      </c>
      <c r="G17" s="148">
        <v>0</v>
      </c>
      <c r="H17" s="148">
        <v>0</v>
      </c>
      <c r="I17" s="148">
        <v>0</v>
      </c>
      <c r="J17" s="148">
        <v>0</v>
      </c>
    </row>
    <row r="18" spans="1:10" ht="33" x14ac:dyDescent="0.3">
      <c r="A18" s="106"/>
      <c r="B18" s="106"/>
      <c r="C18" s="106"/>
      <c r="D18" s="106"/>
      <c r="E18" s="106" t="s">
        <v>231</v>
      </c>
      <c r="F18" s="138" t="s">
        <v>232</v>
      </c>
      <c r="G18" s="148">
        <v>0</v>
      </c>
      <c r="H18" s="150">
        <f>SUM(H20+H24)</f>
        <v>-4.8000000009778887E-2</v>
      </c>
      <c r="I18" s="150">
        <f t="shared" ref="I18:J18" si="2">SUM(I20+I24)</f>
        <v>-4.8000000009778887E-2</v>
      </c>
      <c r="J18" s="150">
        <f t="shared" si="2"/>
        <v>2.0800000056624413E-2</v>
      </c>
    </row>
    <row r="19" spans="1:10" x14ac:dyDescent="0.3">
      <c r="A19" s="106"/>
      <c r="B19" s="106"/>
      <c r="C19" s="106"/>
      <c r="D19" s="106"/>
      <c r="E19" s="106"/>
      <c r="F19" s="138" t="s">
        <v>252</v>
      </c>
      <c r="G19" s="149"/>
      <c r="H19" s="135"/>
      <c r="I19" s="135"/>
      <c r="J19" s="135"/>
    </row>
    <row r="20" spans="1:10" ht="59.25" customHeight="1" x14ac:dyDescent="0.3">
      <c r="A20" s="106"/>
      <c r="B20" s="106"/>
      <c r="C20" s="106"/>
      <c r="D20" s="106"/>
      <c r="E20" s="106"/>
      <c r="F20" s="139" t="s">
        <v>253</v>
      </c>
      <c r="G20" s="148">
        <v>0</v>
      </c>
      <c r="H20" s="150">
        <f>SUM(H22:H23)</f>
        <v>290643.152</v>
      </c>
      <c r="I20" s="150">
        <f t="shared" ref="I20:J20" si="3">SUM(I22:I23)</f>
        <v>327978.152</v>
      </c>
      <c r="J20" s="150">
        <f t="shared" si="3"/>
        <v>592340.52080000006</v>
      </c>
    </row>
    <row r="21" spans="1:10" ht="49.5" x14ac:dyDescent="0.3">
      <c r="A21" s="106"/>
      <c r="B21" s="106"/>
      <c r="C21" s="106"/>
      <c r="D21" s="106"/>
      <c r="E21" s="106"/>
      <c r="F21" s="138" t="s">
        <v>254</v>
      </c>
      <c r="G21" s="149"/>
      <c r="H21" s="136"/>
      <c r="I21" s="136"/>
      <c r="J21" s="136"/>
    </row>
    <row r="22" spans="1:10" ht="33" x14ac:dyDescent="0.3">
      <c r="A22" s="106"/>
      <c r="B22" s="106"/>
      <c r="C22" s="106"/>
      <c r="D22" s="106"/>
      <c r="E22" s="106"/>
      <c r="F22" s="138" t="s">
        <v>255</v>
      </c>
      <c r="G22" s="149">
        <v>0</v>
      </c>
      <c r="H22" s="136">
        <f>93568.552-2.9</f>
        <v>93565.652000000002</v>
      </c>
      <c r="I22" s="136">
        <f>130903.552-2.9</f>
        <v>130900.652</v>
      </c>
      <c r="J22" s="136">
        <f>395263.0208</f>
        <v>395263.0208</v>
      </c>
    </row>
    <row r="23" spans="1:10" ht="24" customHeight="1" x14ac:dyDescent="0.3">
      <c r="A23" s="106"/>
      <c r="B23" s="106"/>
      <c r="C23" s="106"/>
      <c r="D23" s="106"/>
      <c r="E23" s="106"/>
      <c r="F23" s="138" t="s">
        <v>256</v>
      </c>
      <c r="G23" s="149">
        <v>0</v>
      </c>
      <c r="H23" s="136">
        <v>197077.5</v>
      </c>
      <c r="I23" s="136">
        <v>197077.5</v>
      </c>
      <c r="J23" s="136">
        <v>197077.5</v>
      </c>
    </row>
    <row r="24" spans="1:10" x14ac:dyDescent="0.3">
      <c r="A24" s="106"/>
      <c r="B24" s="106"/>
      <c r="C24" s="106"/>
      <c r="D24" s="106"/>
      <c r="E24" s="106"/>
      <c r="F24" s="139" t="s">
        <v>129</v>
      </c>
      <c r="G24" s="148">
        <v>0</v>
      </c>
      <c r="H24" s="150">
        <f>SUM(H26)</f>
        <v>-290643.20000000001</v>
      </c>
      <c r="I24" s="150">
        <f t="shared" ref="I24:J24" si="4">SUM(I26)</f>
        <v>-327978.2</v>
      </c>
      <c r="J24" s="150">
        <f t="shared" si="4"/>
        <v>-592340.5</v>
      </c>
    </row>
    <row r="25" spans="1:10" ht="49.5" x14ac:dyDescent="0.3">
      <c r="A25" s="106"/>
      <c r="B25" s="106"/>
      <c r="C25" s="106"/>
      <c r="D25" s="106"/>
      <c r="E25" s="106"/>
      <c r="F25" s="138" t="s">
        <v>254</v>
      </c>
      <c r="G25" s="149"/>
      <c r="H25" s="135"/>
      <c r="I25" s="135"/>
      <c r="J25" s="135"/>
    </row>
    <row r="26" spans="1:10" ht="33" x14ac:dyDescent="0.3">
      <c r="A26" s="106"/>
      <c r="B26" s="106"/>
      <c r="C26" s="106"/>
      <c r="D26" s="106"/>
      <c r="E26" s="106"/>
      <c r="F26" s="138" t="s">
        <v>255</v>
      </c>
      <c r="G26" s="149">
        <v>0</v>
      </c>
      <c r="H26" s="136">
        <f>-291043.2+400</f>
        <v>-290643.20000000001</v>
      </c>
      <c r="I26" s="136">
        <f>-328378.2+400</f>
        <v>-327978.2</v>
      </c>
      <c r="J26" s="136">
        <v>-592340.5</v>
      </c>
    </row>
    <row r="27" spans="1:10" ht="66" x14ac:dyDescent="0.3">
      <c r="A27" s="106"/>
      <c r="B27" s="106"/>
      <c r="C27" s="106"/>
      <c r="D27" s="106"/>
      <c r="E27" s="106"/>
      <c r="F27" s="139" t="s">
        <v>253</v>
      </c>
      <c r="G27" s="148">
        <f>SUM(G31+G35)</f>
        <v>0</v>
      </c>
      <c r="H27" s="148">
        <f t="shared" ref="H27:J27" si="5">SUM(H31+H35)</f>
        <v>0</v>
      </c>
      <c r="I27" s="148">
        <f t="shared" si="5"/>
        <v>0</v>
      </c>
      <c r="J27" s="148">
        <f t="shared" si="5"/>
        <v>0</v>
      </c>
    </row>
    <row r="28" spans="1:10" x14ac:dyDescent="0.3">
      <c r="A28" s="106"/>
      <c r="B28" s="106"/>
      <c r="C28" s="106"/>
      <c r="D28" s="106"/>
      <c r="E28" s="106"/>
      <c r="F28" s="139" t="s">
        <v>339</v>
      </c>
      <c r="G28" s="149"/>
      <c r="H28" s="136"/>
      <c r="I28" s="136"/>
      <c r="J28" s="136"/>
    </row>
    <row r="29" spans="1:10" ht="33" x14ac:dyDescent="0.3">
      <c r="A29" s="109"/>
      <c r="B29" s="109"/>
      <c r="C29" s="109"/>
      <c r="D29" s="109"/>
      <c r="E29" s="144" t="s">
        <v>233</v>
      </c>
      <c r="F29" s="140" t="s">
        <v>234</v>
      </c>
      <c r="G29" s="146">
        <v>0</v>
      </c>
      <c r="H29" s="146">
        <v>0</v>
      </c>
      <c r="I29" s="146">
        <v>0</v>
      </c>
      <c r="J29" s="146">
        <v>0</v>
      </c>
    </row>
    <row r="30" spans="1:10" x14ac:dyDescent="0.3">
      <c r="A30" s="52"/>
      <c r="B30" s="52"/>
      <c r="C30" s="52"/>
      <c r="D30" s="110"/>
      <c r="E30" s="106"/>
      <c r="F30" s="138" t="s">
        <v>252</v>
      </c>
      <c r="G30" s="147"/>
      <c r="H30" s="111"/>
      <c r="I30" s="111"/>
      <c r="J30" s="143"/>
    </row>
    <row r="31" spans="1:10" x14ac:dyDescent="0.3">
      <c r="A31" s="52"/>
      <c r="B31" s="52"/>
      <c r="C31" s="52"/>
      <c r="D31" s="110"/>
      <c r="E31" s="106"/>
      <c r="F31" s="139" t="s">
        <v>129</v>
      </c>
      <c r="G31" s="146">
        <v>0</v>
      </c>
      <c r="H31" s="117">
        <v>-74494</v>
      </c>
      <c r="I31" s="117">
        <v>-223483</v>
      </c>
      <c r="J31" s="117">
        <v>-308701.2</v>
      </c>
    </row>
    <row r="32" spans="1:10" ht="49.5" x14ac:dyDescent="0.3">
      <c r="A32" s="52"/>
      <c r="B32" s="52"/>
      <c r="C32" s="52"/>
      <c r="D32" s="110"/>
      <c r="E32" s="106"/>
      <c r="F32" s="138" t="s">
        <v>254</v>
      </c>
      <c r="G32" s="147"/>
      <c r="H32" s="111"/>
      <c r="I32" s="111"/>
      <c r="J32" s="143"/>
    </row>
    <row r="33" spans="1:10" ht="33" x14ac:dyDescent="0.3">
      <c r="A33" s="52"/>
      <c r="B33" s="52"/>
      <c r="C33" s="52"/>
      <c r="D33" s="110"/>
      <c r="E33" s="106"/>
      <c r="F33" s="138" t="s">
        <v>255</v>
      </c>
      <c r="G33" s="147">
        <v>0</v>
      </c>
      <c r="H33" s="111">
        <v>-74494</v>
      </c>
      <c r="I33" s="111">
        <v>-223483</v>
      </c>
      <c r="J33" s="111">
        <v>-308701.2</v>
      </c>
    </row>
    <row r="34" spans="1:10" x14ac:dyDescent="0.3">
      <c r="A34" s="52"/>
      <c r="B34" s="52"/>
      <c r="C34" s="52"/>
      <c r="D34" s="110"/>
      <c r="E34" s="106"/>
      <c r="F34" s="138" t="s">
        <v>252</v>
      </c>
      <c r="G34" s="147"/>
      <c r="H34" s="111"/>
      <c r="I34" s="111"/>
      <c r="J34" s="143"/>
    </row>
    <row r="35" spans="1:10" ht="55.5" customHeight="1" x14ac:dyDescent="0.3">
      <c r="A35" s="52"/>
      <c r="B35" s="52"/>
      <c r="C35" s="52"/>
      <c r="D35" s="110"/>
      <c r="E35" s="106"/>
      <c r="F35" s="141" t="s">
        <v>253</v>
      </c>
      <c r="G35" s="146">
        <v>0</v>
      </c>
      <c r="H35" s="117">
        <f>SUM(H37:H38)</f>
        <v>74494</v>
      </c>
      <c r="I35" s="117">
        <f t="shared" ref="I35:J35" si="6">SUM(I37:I38)</f>
        <v>223483</v>
      </c>
      <c r="J35" s="117">
        <f t="shared" si="6"/>
        <v>308701.2</v>
      </c>
    </row>
    <row r="36" spans="1:10" ht="49.5" x14ac:dyDescent="0.3">
      <c r="A36" s="52"/>
      <c r="B36" s="52"/>
      <c r="C36" s="52"/>
      <c r="D36" s="110"/>
      <c r="E36" s="106"/>
      <c r="F36" s="138" t="s">
        <v>254</v>
      </c>
      <c r="G36" s="147"/>
      <c r="H36" s="111"/>
      <c r="I36" s="111"/>
      <c r="J36" s="143"/>
    </row>
    <row r="37" spans="1:10" ht="33" x14ac:dyDescent="0.3">
      <c r="A37" s="52"/>
      <c r="B37" s="52"/>
      <c r="C37" s="112"/>
      <c r="D37" s="113"/>
      <c r="E37" s="114"/>
      <c r="F37" s="142" t="s">
        <v>255</v>
      </c>
      <c r="G37" s="147">
        <v>0</v>
      </c>
      <c r="H37" s="111">
        <f>SUM(74494-J38)</f>
        <v>49602</v>
      </c>
      <c r="I37" s="111">
        <f>SUM(223483-H38)</f>
        <v>198591</v>
      </c>
      <c r="J37" s="111">
        <v>283809.2</v>
      </c>
    </row>
    <row r="38" spans="1:10" ht="24" customHeight="1" x14ac:dyDescent="0.3">
      <c r="A38" s="52"/>
      <c r="B38" s="110"/>
      <c r="C38" s="106"/>
      <c r="D38" s="106"/>
      <c r="E38" s="106"/>
      <c r="F38" s="138" t="s">
        <v>256</v>
      </c>
      <c r="G38" s="147">
        <v>0</v>
      </c>
      <c r="H38" s="111">
        <v>24892</v>
      </c>
      <c r="I38" s="111">
        <v>24892</v>
      </c>
      <c r="J38" s="111">
        <v>24892</v>
      </c>
    </row>
  </sheetData>
  <mergeCells count="10">
    <mergeCell ref="H2:J2"/>
    <mergeCell ref="B3:J3"/>
    <mergeCell ref="A5:C6"/>
    <mergeCell ref="D5:E6"/>
    <mergeCell ref="F5:F7"/>
    <mergeCell ref="H6:H7"/>
    <mergeCell ref="I6:I7"/>
    <mergeCell ref="J6:J7"/>
    <mergeCell ref="G5:J5"/>
    <mergeCell ref="G6:G7"/>
  </mergeCells>
  <pageMargins left="0.70866141732283472" right="0.70866141732283472" top="0.74803149606299213" bottom="0.74803149606299213" header="0.31496062992125984" footer="0.31496062992125984"/>
  <pageSetup paperSize="9" scale="5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4"/>
  <sheetViews>
    <sheetView tabSelected="1" view="pageBreakPreview" zoomScale="87" zoomScaleNormal="100" zoomScaleSheetLayoutView="87" workbookViewId="0">
      <selection activeCell="C3" sqref="C3:H3"/>
    </sheetView>
  </sheetViews>
  <sheetFormatPr defaultRowHeight="17.25" x14ac:dyDescent="0.2"/>
  <cols>
    <col min="1" max="1" width="7.42578125" style="10" customWidth="1"/>
    <col min="2" max="2" width="8.7109375" style="10" customWidth="1"/>
    <col min="3" max="3" width="53.28515625" style="179" customWidth="1"/>
    <col min="4" max="4" width="17.140625" style="25" customWidth="1"/>
    <col min="5" max="5" width="17.85546875" style="25" customWidth="1"/>
    <col min="6" max="6" width="18.7109375" style="25" bestFit="1" customWidth="1"/>
    <col min="7" max="7" width="15.5703125" style="25" customWidth="1"/>
    <col min="8" max="8" width="18.140625" style="25" customWidth="1"/>
    <col min="9" max="9" width="9.5703125" style="1" customWidth="1"/>
    <col min="10" max="10" width="9.85546875" style="1" bestFit="1" customWidth="1"/>
    <col min="11" max="11" width="9.140625" style="1"/>
    <col min="12" max="12" width="9.140625" style="1" customWidth="1"/>
    <col min="13" max="16384" width="9.140625" style="1"/>
  </cols>
  <sheetData>
    <row r="1" spans="1:8" x14ac:dyDescent="0.2">
      <c r="A1" s="209" t="s">
        <v>348</v>
      </c>
      <c r="B1" s="209"/>
      <c r="C1" s="209"/>
      <c r="D1" s="209"/>
      <c r="E1" s="209"/>
      <c r="F1" s="209"/>
      <c r="G1" s="209"/>
      <c r="H1" s="209"/>
    </row>
    <row r="2" spans="1:8" ht="55.5" customHeight="1" x14ac:dyDescent="0.2">
      <c r="A2" s="56"/>
      <c r="B2" s="56"/>
      <c r="C2" s="170"/>
      <c r="D2" s="56"/>
      <c r="E2" s="56"/>
      <c r="F2" s="196" t="s">
        <v>133</v>
      </c>
      <c r="G2" s="196"/>
      <c r="H2" s="196"/>
    </row>
    <row r="3" spans="1:8" ht="51" customHeight="1" x14ac:dyDescent="0.2">
      <c r="A3" s="56"/>
      <c r="B3" s="56"/>
      <c r="C3" s="220" t="s">
        <v>352</v>
      </c>
      <c r="D3" s="220"/>
      <c r="E3" s="220"/>
      <c r="F3" s="220"/>
      <c r="G3" s="220"/>
      <c r="H3" s="220"/>
    </row>
    <row r="4" spans="1:8" x14ac:dyDescent="0.2">
      <c r="A4" s="2"/>
      <c r="B4" s="2"/>
      <c r="C4" s="171"/>
      <c r="D4" s="3"/>
      <c r="E4" s="3"/>
      <c r="F4" s="3"/>
      <c r="G4" s="210" t="s">
        <v>0</v>
      </c>
      <c r="H4" s="210"/>
    </row>
    <row r="5" spans="1:8" s="4" customFormat="1" ht="31.5" customHeight="1" x14ac:dyDescent="0.2">
      <c r="A5" s="211" t="s">
        <v>1</v>
      </c>
      <c r="B5" s="212"/>
      <c r="C5" s="213" t="s">
        <v>2</v>
      </c>
      <c r="D5" s="215" t="s">
        <v>3</v>
      </c>
      <c r="E5" s="217" t="s">
        <v>134</v>
      </c>
      <c r="F5" s="218"/>
      <c r="G5" s="218"/>
      <c r="H5" s="219"/>
    </row>
    <row r="6" spans="1:8" s="4" customFormat="1" ht="96" customHeight="1" x14ac:dyDescent="0.2">
      <c r="A6" s="5" t="s">
        <v>4</v>
      </c>
      <c r="B6" s="5" t="s">
        <v>5</v>
      </c>
      <c r="C6" s="214"/>
      <c r="D6" s="216"/>
      <c r="E6" s="6" t="s">
        <v>6</v>
      </c>
      <c r="F6" s="6" t="s">
        <v>7</v>
      </c>
      <c r="G6" s="6" t="s">
        <v>8</v>
      </c>
      <c r="H6" s="6" t="s">
        <v>9</v>
      </c>
    </row>
    <row r="7" spans="1:8" s="10" customFormat="1" ht="30.75" customHeight="1" x14ac:dyDescent="0.2">
      <c r="A7" s="7"/>
      <c r="B7" s="7"/>
      <c r="C7" s="172" t="s">
        <v>10</v>
      </c>
      <c r="D7" s="9">
        <f>SUM(E7:G7)</f>
        <v>2.8800000029150397E-2</v>
      </c>
      <c r="E7" s="9">
        <f>SUM(E9)</f>
        <v>0</v>
      </c>
      <c r="F7" s="9">
        <f>SUM(F9)</f>
        <v>-221969.47119999997</v>
      </c>
      <c r="G7" s="9">
        <f t="shared" ref="G7:H7" si="0">SUM(G9)</f>
        <v>221969.5</v>
      </c>
      <c r="H7" s="9">
        <f t="shared" si="0"/>
        <v>0</v>
      </c>
    </row>
    <row r="8" spans="1:8" x14ac:dyDescent="0.2">
      <c r="A8" s="7"/>
      <c r="B8" s="7"/>
      <c r="C8" s="172" t="s">
        <v>11</v>
      </c>
      <c r="D8" s="9"/>
      <c r="E8" s="9"/>
      <c r="F8" s="9"/>
      <c r="G8" s="9"/>
      <c r="H8" s="9"/>
    </row>
    <row r="9" spans="1:8" s="10" customFormat="1" ht="59.25" customHeight="1" x14ac:dyDescent="0.2">
      <c r="A9" s="11"/>
      <c r="B9" s="12"/>
      <c r="C9" s="173" t="s">
        <v>13</v>
      </c>
      <c r="D9" s="13">
        <f t="shared" ref="D9" si="1">SUM(D11+D108)</f>
        <v>2.8800000029150397E-2</v>
      </c>
      <c r="E9" s="13">
        <v>0</v>
      </c>
      <c r="F9" s="13">
        <f>SUM(F11+F108)</f>
        <v>-221969.47119999997</v>
      </c>
      <c r="G9" s="13">
        <f t="shared" ref="G9:H9" si="2">SUM(G11+G108)</f>
        <v>221969.5</v>
      </c>
      <c r="H9" s="13">
        <f t="shared" si="2"/>
        <v>0</v>
      </c>
    </row>
    <row r="10" spans="1:8" s="10" customFormat="1" x14ac:dyDescent="0.2">
      <c r="A10" s="11"/>
      <c r="B10" s="11"/>
      <c r="C10" s="174" t="s">
        <v>12</v>
      </c>
      <c r="D10" s="14"/>
      <c r="E10" s="14"/>
      <c r="F10" s="14"/>
      <c r="G10" s="14"/>
      <c r="H10" s="14"/>
    </row>
    <row r="11" spans="1:8" s="18" customFormat="1" ht="39" customHeight="1" x14ac:dyDescent="0.2">
      <c r="A11" s="15">
        <v>1049</v>
      </c>
      <c r="B11" s="15">
        <v>21001</v>
      </c>
      <c r="C11" s="175" t="s">
        <v>14</v>
      </c>
      <c r="D11" s="17">
        <f>SUM(D14+D105)</f>
        <v>2.0800000056624413E-2</v>
      </c>
      <c r="E11" s="17">
        <f>SUM(E14+E105)</f>
        <v>0</v>
      </c>
      <c r="F11" s="17">
        <f>SUM(F14+F105)</f>
        <v>-197077.47919999994</v>
      </c>
      <c r="G11" s="17">
        <f>SUM(G14+G105)</f>
        <v>197077.5</v>
      </c>
      <c r="H11" s="17">
        <f>SUM(H14+H105)</f>
        <v>0</v>
      </c>
    </row>
    <row r="12" spans="1:8" hidden="1" x14ac:dyDescent="0.2">
      <c r="A12" s="11"/>
      <c r="B12" s="11"/>
      <c r="C12" s="174" t="s">
        <v>12</v>
      </c>
      <c r="D12" s="14"/>
      <c r="E12" s="14"/>
      <c r="F12" s="14"/>
      <c r="G12" s="14"/>
      <c r="H12" s="14"/>
    </row>
    <row r="13" spans="1:8" x14ac:dyDescent="0.2">
      <c r="A13" s="11"/>
      <c r="B13" s="11"/>
      <c r="C13" s="174" t="s">
        <v>126</v>
      </c>
      <c r="D13" s="14"/>
      <c r="E13" s="14"/>
      <c r="F13" s="14"/>
      <c r="G13" s="14"/>
      <c r="H13" s="14"/>
    </row>
    <row r="14" spans="1:8" ht="34.5" x14ac:dyDescent="0.2">
      <c r="A14" s="11"/>
      <c r="B14" s="11"/>
      <c r="C14" s="176" t="s">
        <v>127</v>
      </c>
      <c r="D14" s="23">
        <f>SUM(D16+D51+D61+D76)</f>
        <v>592340.52080000006</v>
      </c>
      <c r="E14" s="23">
        <f>SUM(E16+E51+E61+E76)</f>
        <v>0</v>
      </c>
      <c r="F14" s="23">
        <f>SUM(F16+F51+F61+F76)</f>
        <v>395263.02080000006</v>
      </c>
      <c r="G14" s="23">
        <f>SUM(G16+G51+G61+G76)</f>
        <v>197077.5</v>
      </c>
      <c r="H14" s="23">
        <f>SUM(H16+H51+H61+H76)</f>
        <v>0</v>
      </c>
    </row>
    <row r="15" spans="1:8" x14ac:dyDescent="0.2">
      <c r="A15" s="11"/>
      <c r="B15" s="11"/>
      <c r="C15" s="174" t="s">
        <v>12</v>
      </c>
      <c r="D15" s="14"/>
      <c r="E15" s="14"/>
      <c r="F15" s="14"/>
      <c r="G15" s="14"/>
      <c r="H15" s="14"/>
    </row>
    <row r="16" spans="1:8" s="18" customFormat="1" ht="44.25" customHeight="1" x14ac:dyDescent="0.2">
      <c r="A16" s="15"/>
      <c r="B16" s="15"/>
      <c r="C16" s="175" t="s">
        <v>15</v>
      </c>
      <c r="D16" s="17">
        <f>SUM(D18+D20+D25+D29+D36+D39+D42+D34)</f>
        <v>314323.51780000003</v>
      </c>
      <c r="E16" s="17">
        <f>SUM(E18+E20+E25+E29+E36+E39+E42+E34)</f>
        <v>0</v>
      </c>
      <c r="F16" s="17">
        <f>SUM(F18+F20+F25+F29+F36+F39+F42+F34)</f>
        <v>270561.51780000003</v>
      </c>
      <c r="G16" s="17">
        <f>SUM(G18+G20+G25+G29+G36+G39+G42+G34)</f>
        <v>43762</v>
      </c>
      <c r="H16" s="17">
        <f>SUM(H18+H20+H25+H29+H36+H39+H42+H34)</f>
        <v>0</v>
      </c>
    </row>
    <row r="17" spans="1:8" x14ac:dyDescent="0.2">
      <c r="A17" s="11"/>
      <c r="B17" s="11"/>
      <c r="C17" s="174" t="s">
        <v>12</v>
      </c>
      <c r="D17" s="14"/>
      <c r="E17" s="14"/>
      <c r="F17" s="14"/>
      <c r="G17" s="14"/>
      <c r="H17" s="14"/>
    </row>
    <row r="18" spans="1:8" s="21" customFormat="1" ht="34.5" x14ac:dyDescent="0.2">
      <c r="A18" s="19"/>
      <c r="B18" s="19"/>
      <c r="C18" s="28" t="s">
        <v>20</v>
      </c>
      <c r="D18" s="35">
        <f>+D19</f>
        <v>432</v>
      </c>
      <c r="E18" s="35">
        <f t="shared" ref="E18:F18" si="3">+E19</f>
        <v>0</v>
      </c>
      <c r="F18" s="35">
        <f t="shared" si="3"/>
        <v>0</v>
      </c>
      <c r="G18" s="35">
        <f>+G19</f>
        <v>432</v>
      </c>
      <c r="H18" s="20"/>
    </row>
    <row r="19" spans="1:8" s="21" customFormat="1" ht="69" x14ac:dyDescent="0.2">
      <c r="A19" s="19"/>
      <c r="B19" s="19"/>
      <c r="C19" s="27" t="s">
        <v>21</v>
      </c>
      <c r="D19" s="36">
        <v>432</v>
      </c>
      <c r="E19" s="20"/>
      <c r="F19" s="20"/>
      <c r="G19" s="36">
        <v>432</v>
      </c>
      <c r="H19" s="20"/>
    </row>
    <row r="20" spans="1:8" s="21" customFormat="1" ht="34.5" x14ac:dyDescent="0.2">
      <c r="A20" s="19"/>
      <c r="B20" s="19"/>
      <c r="C20" s="28" t="s">
        <v>16</v>
      </c>
      <c r="D20" s="35">
        <f>SUM(D21:D24)</f>
        <v>-165915.06599999999</v>
      </c>
      <c r="E20" s="35">
        <f t="shared" ref="E20:G20" si="4">SUM(E21:E24)</f>
        <v>0</v>
      </c>
      <c r="F20" s="35">
        <f t="shared" si="4"/>
        <v>-171459.06599999999</v>
      </c>
      <c r="G20" s="35">
        <f t="shared" si="4"/>
        <v>5544</v>
      </c>
      <c r="H20" s="20"/>
    </row>
    <row r="21" spans="1:8" s="21" customFormat="1" ht="34.5" x14ac:dyDescent="0.2">
      <c r="A21" s="19"/>
      <c r="B21" s="19"/>
      <c r="C21" s="177" t="s">
        <v>102</v>
      </c>
      <c r="D21" s="36">
        <v>21415.934000000001</v>
      </c>
      <c r="E21" s="36"/>
      <c r="F21" s="36">
        <v>21415.934000000001</v>
      </c>
      <c r="G21" s="35"/>
      <c r="H21" s="20"/>
    </row>
    <row r="22" spans="1:8" s="21" customFormat="1" ht="34.5" x14ac:dyDescent="0.2">
      <c r="A22" s="19"/>
      <c r="B22" s="19"/>
      <c r="C22" s="177" t="s">
        <v>103</v>
      </c>
      <c r="D22" s="36">
        <f>SUM(E22:F22)</f>
        <v>-192875</v>
      </c>
      <c r="E22" s="36"/>
      <c r="F22" s="36">
        <v>-192875</v>
      </c>
      <c r="G22" s="35"/>
      <c r="H22" s="20"/>
    </row>
    <row r="23" spans="1:8" s="21" customFormat="1" ht="34.5" x14ac:dyDescent="0.2">
      <c r="A23" s="19"/>
      <c r="B23" s="19"/>
      <c r="C23" s="27" t="s">
        <v>22</v>
      </c>
      <c r="D23" s="36">
        <v>2580</v>
      </c>
      <c r="E23" s="36"/>
      <c r="F23" s="36"/>
      <c r="G23" s="36">
        <v>2580</v>
      </c>
      <c r="H23" s="20"/>
    </row>
    <row r="24" spans="1:8" s="21" customFormat="1" x14ac:dyDescent="0.2">
      <c r="A24" s="19"/>
      <c r="B24" s="19"/>
      <c r="C24" s="27" t="s">
        <v>23</v>
      </c>
      <c r="D24" s="36">
        <v>2964</v>
      </c>
      <c r="E24" s="36"/>
      <c r="F24" s="36"/>
      <c r="G24" s="36">
        <v>2964</v>
      </c>
      <c r="H24" s="20"/>
    </row>
    <row r="25" spans="1:8" s="21" customFormat="1" ht="34.5" x14ac:dyDescent="0.2">
      <c r="A25" s="19"/>
      <c r="B25" s="19"/>
      <c r="C25" s="28" t="s">
        <v>24</v>
      </c>
      <c r="D25" s="35">
        <f>SUM(D26:D28)</f>
        <v>6360</v>
      </c>
      <c r="E25" s="35">
        <f t="shared" ref="E25:F25" si="5">SUM(E26:E28)</f>
        <v>0</v>
      </c>
      <c r="F25" s="35">
        <f t="shared" si="5"/>
        <v>0</v>
      </c>
      <c r="G25" s="35">
        <f>SUM(G26:G28)</f>
        <v>6360</v>
      </c>
      <c r="H25" s="20"/>
    </row>
    <row r="26" spans="1:8" s="21" customFormat="1" ht="34.5" x14ac:dyDescent="0.2">
      <c r="A26" s="19"/>
      <c r="B26" s="19"/>
      <c r="C26" s="27" t="s">
        <v>25</v>
      </c>
      <c r="D26" s="36">
        <v>2100</v>
      </c>
      <c r="E26" s="20"/>
      <c r="F26" s="20"/>
      <c r="G26" s="36">
        <v>2100</v>
      </c>
      <c r="H26" s="20"/>
    </row>
    <row r="27" spans="1:8" s="21" customFormat="1" ht="34.5" x14ac:dyDescent="0.2">
      <c r="A27" s="19"/>
      <c r="B27" s="19"/>
      <c r="C27" s="27" t="s">
        <v>26</v>
      </c>
      <c r="D27" s="36">
        <v>1044</v>
      </c>
      <c r="E27" s="20"/>
      <c r="F27" s="20"/>
      <c r="G27" s="36">
        <v>1044</v>
      </c>
      <c r="H27" s="20"/>
    </row>
    <row r="28" spans="1:8" s="21" customFormat="1" ht="34.5" x14ac:dyDescent="0.2">
      <c r="A28" s="19"/>
      <c r="B28" s="19"/>
      <c r="C28" s="27" t="s">
        <v>27</v>
      </c>
      <c r="D28" s="36">
        <v>3216</v>
      </c>
      <c r="E28" s="20"/>
      <c r="F28" s="20"/>
      <c r="G28" s="36">
        <v>3216</v>
      </c>
      <c r="H28" s="20"/>
    </row>
    <row r="29" spans="1:8" s="21" customFormat="1" ht="34.5" x14ac:dyDescent="0.2">
      <c r="A29" s="19"/>
      <c r="B29" s="19"/>
      <c r="C29" s="28" t="s">
        <v>28</v>
      </c>
      <c r="D29" s="35">
        <f>SUM(D30:D33)</f>
        <v>41225.5</v>
      </c>
      <c r="E29" s="35">
        <f t="shared" ref="E29:G29" si="6">SUM(E30:E33)</f>
        <v>0</v>
      </c>
      <c r="F29" s="35">
        <f t="shared" si="6"/>
        <v>38529.5</v>
      </c>
      <c r="G29" s="35">
        <f t="shared" si="6"/>
        <v>2696</v>
      </c>
      <c r="H29" s="20"/>
    </row>
    <row r="30" spans="1:8" s="21" customFormat="1" ht="34.5" x14ac:dyDescent="0.2">
      <c r="A30" s="19"/>
      <c r="B30" s="19"/>
      <c r="C30" s="27" t="s">
        <v>104</v>
      </c>
      <c r="D30" s="36">
        <v>38529.5</v>
      </c>
      <c r="E30" s="36"/>
      <c r="F30" s="36">
        <v>38529.5</v>
      </c>
      <c r="G30" s="36"/>
      <c r="H30" s="20"/>
    </row>
    <row r="31" spans="1:8" s="21" customFormat="1" ht="51.75" x14ac:dyDescent="0.2">
      <c r="A31" s="19"/>
      <c r="B31" s="19"/>
      <c r="C31" s="27" t="s">
        <v>29</v>
      </c>
      <c r="D31" s="36">
        <v>396</v>
      </c>
      <c r="E31" s="20"/>
      <c r="F31" s="20"/>
      <c r="G31" s="36">
        <v>396</v>
      </c>
      <c r="H31" s="20"/>
    </row>
    <row r="32" spans="1:8" s="21" customFormat="1" ht="34.5" x14ac:dyDescent="0.2">
      <c r="A32" s="19"/>
      <c r="B32" s="19"/>
      <c r="C32" s="27" t="s">
        <v>30</v>
      </c>
      <c r="D32" s="36">
        <v>300</v>
      </c>
      <c r="E32" s="20"/>
      <c r="F32" s="20"/>
      <c r="G32" s="36">
        <v>300</v>
      </c>
      <c r="H32" s="20"/>
    </row>
    <row r="33" spans="1:8" s="21" customFormat="1" ht="34.5" x14ac:dyDescent="0.2">
      <c r="A33" s="19"/>
      <c r="B33" s="19"/>
      <c r="C33" s="27" t="s">
        <v>31</v>
      </c>
      <c r="D33" s="36">
        <v>2000</v>
      </c>
      <c r="E33" s="20"/>
      <c r="F33" s="20"/>
      <c r="G33" s="36">
        <v>2000</v>
      </c>
      <c r="H33" s="20"/>
    </row>
    <row r="34" spans="1:8" s="21" customFormat="1" ht="34.5" x14ac:dyDescent="0.2">
      <c r="A34" s="19"/>
      <c r="B34" s="19"/>
      <c r="C34" s="28" t="s">
        <v>105</v>
      </c>
      <c r="D34" s="35">
        <v>123</v>
      </c>
      <c r="E34" s="35"/>
      <c r="F34" s="35">
        <v>123</v>
      </c>
      <c r="G34" s="35"/>
      <c r="H34" s="35"/>
    </row>
    <row r="35" spans="1:8" s="21" customFormat="1" ht="21" customHeight="1" x14ac:dyDescent="0.2">
      <c r="A35" s="19"/>
      <c r="B35" s="19"/>
      <c r="C35" s="27" t="s">
        <v>106</v>
      </c>
      <c r="D35" s="36">
        <v>123</v>
      </c>
      <c r="E35" s="36"/>
      <c r="F35" s="36">
        <v>123</v>
      </c>
      <c r="G35" s="36"/>
      <c r="H35" s="20"/>
    </row>
    <row r="36" spans="1:8" s="21" customFormat="1" ht="21" customHeight="1" x14ac:dyDescent="0.2">
      <c r="A36" s="19"/>
      <c r="B36" s="19"/>
      <c r="C36" s="28" t="s">
        <v>32</v>
      </c>
      <c r="D36" s="35">
        <f>D37+D38</f>
        <v>13900</v>
      </c>
      <c r="E36" s="35">
        <f t="shared" ref="E36:F36" si="7">E37+E38</f>
        <v>0</v>
      </c>
      <c r="F36" s="35">
        <f t="shared" si="7"/>
        <v>0</v>
      </c>
      <c r="G36" s="35">
        <f>G37+G38</f>
        <v>13900</v>
      </c>
      <c r="H36" s="20"/>
    </row>
    <row r="37" spans="1:8" s="21" customFormat="1" ht="21" customHeight="1" x14ac:dyDescent="0.2">
      <c r="A37" s="19"/>
      <c r="B37" s="19"/>
      <c r="C37" s="27" t="s">
        <v>33</v>
      </c>
      <c r="D37" s="36">
        <v>4000</v>
      </c>
      <c r="E37" s="20"/>
      <c r="F37" s="20"/>
      <c r="G37" s="36">
        <v>4000</v>
      </c>
      <c r="H37" s="20"/>
    </row>
    <row r="38" spans="1:8" s="21" customFormat="1" ht="34.5" x14ac:dyDescent="0.2">
      <c r="A38" s="19"/>
      <c r="B38" s="19"/>
      <c r="C38" s="27" t="s">
        <v>34</v>
      </c>
      <c r="D38" s="36">
        <v>9900</v>
      </c>
      <c r="E38" s="20"/>
      <c r="F38" s="20"/>
      <c r="G38" s="36">
        <v>9900</v>
      </c>
      <c r="H38" s="20"/>
    </row>
    <row r="39" spans="1:8" s="21" customFormat="1" x14ac:dyDescent="0.2">
      <c r="A39" s="19"/>
      <c r="B39" s="19"/>
      <c r="C39" s="28" t="s">
        <v>35</v>
      </c>
      <c r="D39" s="35">
        <f>D40+D41</f>
        <v>1630</v>
      </c>
      <c r="E39" s="35">
        <f t="shared" ref="E39:F39" si="8">E40+E41</f>
        <v>0</v>
      </c>
      <c r="F39" s="35">
        <f t="shared" si="8"/>
        <v>0</v>
      </c>
      <c r="G39" s="35">
        <f>G40+G41</f>
        <v>1630</v>
      </c>
      <c r="H39" s="20"/>
    </row>
    <row r="40" spans="1:8" s="21" customFormat="1" ht="51.75" x14ac:dyDescent="0.2">
      <c r="A40" s="19"/>
      <c r="B40" s="19"/>
      <c r="C40" s="27" t="s">
        <v>36</v>
      </c>
      <c r="D40" s="36">
        <v>1200</v>
      </c>
      <c r="E40" s="20"/>
      <c r="F40" s="20"/>
      <c r="G40" s="36">
        <v>1200</v>
      </c>
      <c r="H40" s="20"/>
    </row>
    <row r="41" spans="1:8" s="21" customFormat="1" ht="34.5" x14ac:dyDescent="0.2">
      <c r="A41" s="19"/>
      <c r="B41" s="19"/>
      <c r="C41" s="27" t="s">
        <v>37</v>
      </c>
      <c r="D41" s="36">
        <v>430</v>
      </c>
      <c r="E41" s="20"/>
      <c r="F41" s="20"/>
      <c r="G41" s="36">
        <v>430</v>
      </c>
      <c r="H41" s="20"/>
    </row>
    <row r="42" spans="1:8" s="21" customFormat="1" x14ac:dyDescent="0.2">
      <c r="A42" s="19"/>
      <c r="B42" s="19"/>
      <c r="C42" s="28" t="s">
        <v>38</v>
      </c>
      <c r="D42" s="35">
        <f>SUM(D43:D50)</f>
        <v>416568.08380000002</v>
      </c>
      <c r="E42" s="35">
        <f t="shared" ref="E42:H42" si="9">SUM(E43:E50)</f>
        <v>0</v>
      </c>
      <c r="F42" s="35">
        <f t="shared" si="9"/>
        <v>403368.08380000002</v>
      </c>
      <c r="G42" s="35">
        <f t="shared" si="9"/>
        <v>13200</v>
      </c>
      <c r="H42" s="35">
        <f t="shared" si="9"/>
        <v>0</v>
      </c>
    </row>
    <row r="43" spans="1:8" s="21" customFormat="1" ht="34.5" x14ac:dyDescent="0.2">
      <c r="A43" s="19"/>
      <c r="B43" s="19"/>
      <c r="C43" s="27" t="s">
        <v>107</v>
      </c>
      <c r="D43" s="36">
        <v>4613.68</v>
      </c>
      <c r="E43" s="36"/>
      <c r="F43" s="36">
        <v>4613.68</v>
      </c>
      <c r="G43" s="36"/>
      <c r="H43" s="20"/>
    </row>
    <row r="44" spans="1:8" s="21" customFormat="1" ht="69" x14ac:dyDescent="0.2">
      <c r="A44" s="19"/>
      <c r="B44" s="19"/>
      <c r="C44" s="27" t="s">
        <v>108</v>
      </c>
      <c r="D44" s="36">
        <v>398754.40380000003</v>
      </c>
      <c r="E44" s="36"/>
      <c r="F44" s="36">
        <v>398754.40380000003</v>
      </c>
      <c r="G44" s="36"/>
      <c r="H44" s="20"/>
    </row>
    <row r="45" spans="1:8" s="21" customFormat="1" x14ac:dyDescent="0.2">
      <c r="A45" s="19"/>
      <c r="B45" s="19"/>
      <c r="C45" s="27" t="s">
        <v>39</v>
      </c>
      <c r="D45" s="36">
        <v>1320</v>
      </c>
      <c r="E45" s="20"/>
      <c r="F45" s="20"/>
      <c r="G45" s="36">
        <v>1320</v>
      </c>
      <c r="H45" s="20"/>
    </row>
    <row r="46" spans="1:8" s="21" customFormat="1" x14ac:dyDescent="0.2">
      <c r="A46" s="19"/>
      <c r="B46" s="19"/>
      <c r="C46" s="27" t="s">
        <v>40</v>
      </c>
      <c r="D46" s="36">
        <v>1140</v>
      </c>
      <c r="E46" s="20"/>
      <c r="F46" s="20"/>
      <c r="G46" s="36">
        <v>1140</v>
      </c>
      <c r="H46" s="20"/>
    </row>
    <row r="47" spans="1:8" s="21" customFormat="1" x14ac:dyDescent="0.2">
      <c r="A47" s="19"/>
      <c r="B47" s="19"/>
      <c r="C47" s="27" t="s">
        <v>41</v>
      </c>
      <c r="D47" s="36">
        <v>2340</v>
      </c>
      <c r="E47" s="20"/>
      <c r="F47" s="20"/>
      <c r="G47" s="36">
        <v>2340</v>
      </c>
      <c r="H47" s="20"/>
    </row>
    <row r="48" spans="1:8" s="21" customFormat="1" ht="34.5" x14ac:dyDescent="0.2">
      <c r="A48" s="19"/>
      <c r="B48" s="19"/>
      <c r="C48" s="27" t="s">
        <v>42</v>
      </c>
      <c r="D48" s="36">
        <v>6480</v>
      </c>
      <c r="E48" s="20"/>
      <c r="F48" s="20"/>
      <c r="G48" s="36">
        <v>6480</v>
      </c>
      <c r="H48" s="20"/>
    </row>
    <row r="49" spans="1:8" s="21" customFormat="1" ht="34.5" x14ac:dyDescent="0.2">
      <c r="A49" s="19"/>
      <c r="B49" s="19"/>
      <c r="C49" s="27" t="s">
        <v>43</v>
      </c>
      <c r="D49" s="36">
        <v>1440</v>
      </c>
      <c r="E49" s="20"/>
      <c r="F49" s="20"/>
      <c r="G49" s="36">
        <v>1440</v>
      </c>
      <c r="H49" s="20"/>
    </row>
    <row r="50" spans="1:8" s="21" customFormat="1" ht="51.75" x14ac:dyDescent="0.2">
      <c r="A50" s="19"/>
      <c r="B50" s="19"/>
      <c r="C50" s="27" t="s">
        <v>44</v>
      </c>
      <c r="D50" s="36">
        <v>480</v>
      </c>
      <c r="E50" s="20"/>
      <c r="F50" s="20"/>
      <c r="G50" s="36">
        <v>480</v>
      </c>
      <c r="H50" s="20"/>
    </row>
    <row r="51" spans="1:8" s="21" customFormat="1" ht="34.5" x14ac:dyDescent="0.2">
      <c r="A51" s="19"/>
      <c r="B51" s="19"/>
      <c r="C51" s="28" t="s">
        <v>45</v>
      </c>
      <c r="D51" s="35">
        <f t="shared" ref="D51:E51" si="10">SUM(D52:D60)</f>
        <v>-4430.7999999999984</v>
      </c>
      <c r="E51" s="35">
        <f t="shared" si="10"/>
        <v>0</v>
      </c>
      <c r="F51" s="35">
        <f>SUM(F52:F60)</f>
        <v>-8218.2999999999993</v>
      </c>
      <c r="G51" s="35">
        <f>SUM(G52:G60)</f>
        <v>3787.5</v>
      </c>
      <c r="H51" s="20"/>
    </row>
    <row r="52" spans="1:8" s="21" customFormat="1" ht="51.75" x14ac:dyDescent="0.2">
      <c r="A52" s="19"/>
      <c r="B52" s="19"/>
      <c r="C52" s="27" t="s">
        <v>46</v>
      </c>
      <c r="D52" s="36">
        <f>SUM(E52:G52)</f>
        <v>162.5</v>
      </c>
      <c r="E52" s="20"/>
      <c r="F52" s="20"/>
      <c r="G52" s="36">
        <v>162.5</v>
      </c>
      <c r="H52" s="20"/>
    </row>
    <row r="53" spans="1:8" s="21" customFormat="1" ht="34.5" x14ac:dyDescent="0.2">
      <c r="A53" s="19"/>
      <c r="B53" s="19"/>
      <c r="C53" s="27" t="s">
        <v>47</v>
      </c>
      <c r="D53" s="36">
        <f t="shared" ref="D53:D60" si="11">SUM(E53:G53)</f>
        <v>1680</v>
      </c>
      <c r="E53" s="20"/>
      <c r="F53" s="20"/>
      <c r="G53" s="36">
        <v>1680</v>
      </c>
      <c r="H53" s="20"/>
    </row>
    <row r="54" spans="1:8" s="21" customFormat="1" ht="51.75" x14ac:dyDescent="0.2">
      <c r="A54" s="19"/>
      <c r="B54" s="19"/>
      <c r="C54" s="27" t="s">
        <v>48</v>
      </c>
      <c r="D54" s="36">
        <f t="shared" si="11"/>
        <v>240</v>
      </c>
      <c r="E54" s="20"/>
      <c r="F54" s="20"/>
      <c r="G54" s="36">
        <v>240</v>
      </c>
      <c r="H54" s="20"/>
    </row>
    <row r="55" spans="1:8" s="24" customFormat="1" ht="39.75" customHeight="1" x14ac:dyDescent="0.2">
      <c r="A55" s="19"/>
      <c r="B55" s="19"/>
      <c r="C55" s="27" t="s">
        <v>17</v>
      </c>
      <c r="D55" s="36">
        <f t="shared" si="11"/>
        <v>-8636.5999999999985</v>
      </c>
      <c r="E55" s="36"/>
      <c r="F55" s="36">
        <f>34238.6-42875.2</f>
        <v>-8636.5999999999985</v>
      </c>
      <c r="G55" s="27"/>
      <c r="H55" s="38"/>
    </row>
    <row r="56" spans="1:8" s="21" customFormat="1" ht="51.75" x14ac:dyDescent="0.2">
      <c r="A56" s="19"/>
      <c r="B56" s="19"/>
      <c r="C56" s="27" t="s">
        <v>49</v>
      </c>
      <c r="D56" s="36">
        <f t="shared" si="11"/>
        <v>600</v>
      </c>
      <c r="E56" s="20"/>
      <c r="F56" s="20"/>
      <c r="G56" s="36">
        <v>600</v>
      </c>
      <c r="H56" s="20"/>
    </row>
    <row r="57" spans="1:8" s="21" customFormat="1" ht="51.75" x14ac:dyDescent="0.2">
      <c r="A57" s="19"/>
      <c r="B57" s="19"/>
      <c r="C57" s="27" t="s">
        <v>50</v>
      </c>
      <c r="D57" s="36">
        <f t="shared" si="11"/>
        <v>680</v>
      </c>
      <c r="E57" s="36"/>
      <c r="F57" s="36"/>
      <c r="G57" s="36">
        <v>680</v>
      </c>
      <c r="H57" s="20"/>
    </row>
    <row r="58" spans="1:8" s="21" customFormat="1" ht="69" x14ac:dyDescent="0.2">
      <c r="A58" s="19"/>
      <c r="B58" s="19"/>
      <c r="C58" s="27" t="s">
        <v>51</v>
      </c>
      <c r="D58" s="36">
        <f t="shared" si="11"/>
        <v>300</v>
      </c>
      <c r="E58" s="36"/>
      <c r="F58" s="36"/>
      <c r="G58" s="36">
        <v>300</v>
      </c>
      <c r="H58" s="20"/>
    </row>
    <row r="59" spans="1:8" s="21" customFormat="1" ht="51.75" x14ac:dyDescent="0.2">
      <c r="A59" s="19"/>
      <c r="B59" s="19"/>
      <c r="C59" s="27" t="s">
        <v>109</v>
      </c>
      <c r="D59" s="36">
        <f t="shared" si="11"/>
        <v>418.3</v>
      </c>
      <c r="E59" s="36"/>
      <c r="F59" s="36">
        <v>418.3</v>
      </c>
      <c r="G59" s="36"/>
      <c r="H59" s="20"/>
    </row>
    <row r="60" spans="1:8" s="21" customFormat="1" ht="51.75" x14ac:dyDescent="0.2">
      <c r="A60" s="19"/>
      <c r="B60" s="19"/>
      <c r="C60" s="27" t="s">
        <v>52</v>
      </c>
      <c r="D60" s="36">
        <f t="shared" si="11"/>
        <v>125</v>
      </c>
      <c r="E60" s="20"/>
      <c r="F60" s="20"/>
      <c r="G60" s="36">
        <v>125</v>
      </c>
      <c r="H60" s="20"/>
    </row>
    <row r="61" spans="1:8" s="21" customFormat="1" ht="34.5" x14ac:dyDescent="0.2">
      <c r="A61" s="19"/>
      <c r="B61" s="19"/>
      <c r="C61" s="28" t="s">
        <v>53</v>
      </c>
      <c r="D61" s="43">
        <f>SUM(D62:D75)</f>
        <v>172151.40300000002</v>
      </c>
      <c r="E61" s="43">
        <f>SUM(E62:E75)</f>
        <v>0</v>
      </c>
      <c r="F61" s="43">
        <f>SUM(F62:F75)</f>
        <v>132919.80300000001</v>
      </c>
      <c r="G61" s="43">
        <f t="shared" ref="G61" si="12">SUM(G62:G75)</f>
        <v>39231.599999999999</v>
      </c>
      <c r="H61" s="20"/>
    </row>
    <row r="62" spans="1:8" s="21" customFormat="1" x14ac:dyDescent="0.2">
      <c r="A62" s="19"/>
      <c r="B62" s="19"/>
      <c r="C62" s="27" t="s">
        <v>110</v>
      </c>
      <c r="D62" s="36">
        <v>121983.065</v>
      </c>
      <c r="E62" s="36"/>
      <c r="F62" s="36">
        <v>121983.065</v>
      </c>
      <c r="G62" s="43"/>
      <c r="H62" s="20"/>
    </row>
    <row r="63" spans="1:8" s="21" customFormat="1" ht="51.75" x14ac:dyDescent="0.2">
      <c r="A63" s="19"/>
      <c r="B63" s="19"/>
      <c r="C63" s="27" t="s">
        <v>111</v>
      </c>
      <c r="D63" s="36">
        <v>5038.3389999999999</v>
      </c>
      <c r="E63" s="36"/>
      <c r="F63" s="36">
        <v>5038.3389999999999</v>
      </c>
      <c r="G63" s="43"/>
      <c r="H63" s="20"/>
    </row>
    <row r="64" spans="1:8" s="21" customFormat="1" ht="51.75" x14ac:dyDescent="0.2">
      <c r="A64" s="19"/>
      <c r="B64" s="19"/>
      <c r="C64" s="27" t="s">
        <v>112</v>
      </c>
      <c r="D64" s="36">
        <v>4209.3690000000006</v>
      </c>
      <c r="E64" s="36"/>
      <c r="F64" s="36">
        <v>4209.3690000000006</v>
      </c>
      <c r="G64" s="43"/>
      <c r="H64" s="20"/>
    </row>
    <row r="65" spans="1:8" s="21" customFormat="1" ht="34.5" x14ac:dyDescent="0.2">
      <c r="A65" s="19"/>
      <c r="B65" s="19"/>
      <c r="C65" s="27" t="s">
        <v>113</v>
      </c>
      <c r="D65" s="36">
        <v>1149.03</v>
      </c>
      <c r="E65" s="36"/>
      <c r="F65" s="36">
        <v>1149.03</v>
      </c>
      <c r="G65" s="43"/>
      <c r="H65" s="20"/>
    </row>
    <row r="66" spans="1:8" s="21" customFormat="1" ht="51.75" x14ac:dyDescent="0.2">
      <c r="A66" s="19"/>
      <c r="B66" s="19"/>
      <c r="C66" s="27" t="s">
        <v>114</v>
      </c>
      <c r="D66" s="36">
        <f>SUM(E66:G66)</f>
        <v>540</v>
      </c>
      <c r="E66" s="36"/>
      <c r="F66" s="36">
        <v>540</v>
      </c>
      <c r="G66" s="43"/>
      <c r="H66" s="20"/>
    </row>
    <row r="67" spans="1:8" s="21" customFormat="1" ht="34.5" x14ac:dyDescent="0.2">
      <c r="A67" s="19"/>
      <c r="B67" s="19"/>
      <c r="C67" s="27" t="s">
        <v>54</v>
      </c>
      <c r="D67" s="36">
        <f t="shared" ref="D67:D75" si="13">SUM(E67:G67)</f>
        <v>790</v>
      </c>
      <c r="E67" s="20"/>
      <c r="F67" s="20"/>
      <c r="G67" s="36">
        <v>790</v>
      </c>
      <c r="H67" s="20"/>
    </row>
    <row r="68" spans="1:8" s="21" customFormat="1" ht="51.75" x14ac:dyDescent="0.2">
      <c r="A68" s="19"/>
      <c r="B68" s="19"/>
      <c r="C68" s="27" t="s">
        <v>55</v>
      </c>
      <c r="D68" s="36">
        <f t="shared" si="13"/>
        <v>2472</v>
      </c>
      <c r="E68" s="20"/>
      <c r="F68" s="20"/>
      <c r="G68" s="36">
        <v>2472</v>
      </c>
      <c r="H68" s="20"/>
    </row>
    <row r="69" spans="1:8" s="21" customFormat="1" ht="51.75" x14ac:dyDescent="0.2">
      <c r="A69" s="19"/>
      <c r="B69" s="19"/>
      <c r="C69" s="27" t="s">
        <v>56</v>
      </c>
      <c r="D69" s="36">
        <f t="shared" si="13"/>
        <v>2133.6</v>
      </c>
      <c r="E69" s="20"/>
      <c r="F69" s="20"/>
      <c r="G69" s="36">
        <v>2133.6</v>
      </c>
      <c r="H69" s="20"/>
    </row>
    <row r="70" spans="1:8" s="21" customFormat="1" ht="51.75" x14ac:dyDescent="0.2">
      <c r="A70" s="19"/>
      <c r="B70" s="19"/>
      <c r="C70" s="27" t="s">
        <v>57</v>
      </c>
      <c r="D70" s="36">
        <f t="shared" si="13"/>
        <v>1750</v>
      </c>
      <c r="E70" s="20"/>
      <c r="F70" s="20"/>
      <c r="G70" s="36">
        <v>1750</v>
      </c>
      <c r="H70" s="20"/>
    </row>
    <row r="71" spans="1:8" s="21" customFormat="1" ht="51.75" x14ac:dyDescent="0.2">
      <c r="A71" s="19"/>
      <c r="B71" s="19"/>
      <c r="C71" s="27" t="s">
        <v>58</v>
      </c>
      <c r="D71" s="36">
        <f t="shared" si="13"/>
        <v>730</v>
      </c>
      <c r="E71" s="20"/>
      <c r="F71" s="20"/>
      <c r="G71" s="36">
        <v>730</v>
      </c>
      <c r="H71" s="20"/>
    </row>
    <row r="72" spans="1:8" s="21" customFormat="1" ht="51.75" x14ac:dyDescent="0.2">
      <c r="A72" s="19"/>
      <c r="B72" s="19"/>
      <c r="C72" s="27" t="s">
        <v>59</v>
      </c>
      <c r="D72" s="36">
        <f t="shared" si="13"/>
        <v>924</v>
      </c>
      <c r="E72" s="20"/>
      <c r="F72" s="20"/>
      <c r="G72" s="36">
        <v>924</v>
      </c>
      <c r="H72" s="20"/>
    </row>
    <row r="73" spans="1:8" s="21" customFormat="1" ht="51.75" x14ac:dyDescent="0.2">
      <c r="A73" s="19"/>
      <c r="B73" s="19"/>
      <c r="C73" s="27" t="s">
        <v>60</v>
      </c>
      <c r="D73" s="36">
        <f t="shared" si="13"/>
        <v>320</v>
      </c>
      <c r="E73" s="20"/>
      <c r="F73" s="20"/>
      <c r="G73" s="36">
        <v>320</v>
      </c>
      <c r="H73" s="20"/>
    </row>
    <row r="74" spans="1:8" s="21" customFormat="1" ht="34.5" x14ac:dyDescent="0.2">
      <c r="A74" s="19"/>
      <c r="B74" s="19"/>
      <c r="C74" s="27" t="s">
        <v>61</v>
      </c>
      <c r="D74" s="36">
        <f t="shared" si="13"/>
        <v>912</v>
      </c>
      <c r="E74" s="20"/>
      <c r="F74" s="20"/>
      <c r="G74" s="36">
        <v>912</v>
      </c>
      <c r="H74" s="20"/>
    </row>
    <row r="75" spans="1:8" s="21" customFormat="1" ht="86.25" x14ac:dyDescent="0.2">
      <c r="A75" s="19"/>
      <c r="B75" s="19"/>
      <c r="C75" s="27" t="s">
        <v>62</v>
      </c>
      <c r="D75" s="36">
        <f t="shared" si="13"/>
        <v>29200</v>
      </c>
      <c r="E75" s="20"/>
      <c r="F75" s="20"/>
      <c r="G75" s="36">
        <v>29200</v>
      </c>
      <c r="H75" s="20"/>
    </row>
    <row r="76" spans="1:8" s="21" customFormat="1" ht="56.25" customHeight="1" x14ac:dyDescent="0.2">
      <c r="A76" s="19"/>
      <c r="B76" s="19"/>
      <c r="C76" s="178" t="s">
        <v>128</v>
      </c>
      <c r="D76" s="35">
        <f>SUM(D77+D101+D92)</f>
        <v>110296.4</v>
      </c>
      <c r="E76" s="35">
        <f t="shared" ref="E76:F76" si="14">SUM(E77+E101+E92)</f>
        <v>0</v>
      </c>
      <c r="F76" s="35">
        <f t="shared" si="14"/>
        <v>0</v>
      </c>
      <c r="G76" s="35">
        <f>SUM(G77+G101+G92)</f>
        <v>110296.4</v>
      </c>
      <c r="H76" s="20"/>
    </row>
    <row r="77" spans="1:8" s="21" customFormat="1" ht="45" customHeight="1" x14ac:dyDescent="0.2">
      <c r="A77" s="19"/>
      <c r="B77" s="19"/>
      <c r="C77" s="32" t="s">
        <v>229</v>
      </c>
      <c r="D77" s="35">
        <f t="shared" ref="D77:F77" si="15">SUM(D78:D91)</f>
        <v>63748.4</v>
      </c>
      <c r="E77" s="35">
        <f t="shared" si="15"/>
        <v>0</v>
      </c>
      <c r="F77" s="35">
        <f t="shared" si="15"/>
        <v>0</v>
      </c>
      <c r="G77" s="35">
        <f>SUM(G78:G91)</f>
        <v>63748.4</v>
      </c>
      <c r="H77" s="20"/>
    </row>
    <row r="78" spans="1:8" s="21" customFormat="1" ht="76.5" customHeight="1" x14ac:dyDescent="0.2">
      <c r="A78" s="19"/>
      <c r="B78" s="19"/>
      <c r="C78" s="27" t="s">
        <v>68</v>
      </c>
      <c r="D78" s="36">
        <f>SUM(E78:G78)</f>
        <v>4300</v>
      </c>
      <c r="E78" s="20"/>
      <c r="F78" s="20"/>
      <c r="G78" s="92">
        <v>4300</v>
      </c>
      <c r="H78" s="20"/>
    </row>
    <row r="79" spans="1:8" s="21" customFormat="1" ht="51.75" x14ac:dyDescent="0.2">
      <c r="A79" s="19"/>
      <c r="B79" s="19"/>
      <c r="C79" s="27" t="s">
        <v>69</v>
      </c>
      <c r="D79" s="36">
        <f t="shared" ref="D79:D90" si="16">SUM(E79:G79)</f>
        <v>3500</v>
      </c>
      <c r="E79" s="20"/>
      <c r="F79" s="20"/>
      <c r="G79" s="93">
        <v>3500</v>
      </c>
      <c r="H79" s="20"/>
    </row>
    <row r="80" spans="1:8" s="21" customFormat="1" ht="69" x14ac:dyDescent="0.2">
      <c r="A80" s="19"/>
      <c r="B80" s="19"/>
      <c r="C80" s="27" t="s">
        <v>70</v>
      </c>
      <c r="D80" s="36">
        <f t="shared" si="16"/>
        <v>13200</v>
      </c>
      <c r="E80" s="20"/>
      <c r="F80" s="20"/>
      <c r="G80" s="93">
        <v>13200</v>
      </c>
      <c r="H80" s="20"/>
    </row>
    <row r="81" spans="1:8" s="21" customFormat="1" ht="69" x14ac:dyDescent="0.2">
      <c r="A81" s="19"/>
      <c r="B81" s="19"/>
      <c r="C81" s="27" t="s">
        <v>71</v>
      </c>
      <c r="D81" s="36">
        <f t="shared" si="16"/>
        <v>7000</v>
      </c>
      <c r="E81" s="20"/>
      <c r="F81" s="20"/>
      <c r="G81" s="93">
        <v>7000</v>
      </c>
      <c r="H81" s="20"/>
    </row>
    <row r="82" spans="1:8" s="21" customFormat="1" ht="69" x14ac:dyDescent="0.2">
      <c r="A82" s="19"/>
      <c r="B82" s="19"/>
      <c r="C82" s="27" t="s">
        <v>72</v>
      </c>
      <c r="D82" s="36">
        <f t="shared" si="16"/>
        <v>6500</v>
      </c>
      <c r="E82" s="20"/>
      <c r="F82" s="20"/>
      <c r="G82" s="93">
        <v>6500</v>
      </c>
      <c r="H82" s="20"/>
    </row>
    <row r="83" spans="1:8" s="21" customFormat="1" ht="69" x14ac:dyDescent="0.2">
      <c r="A83" s="19"/>
      <c r="B83" s="19"/>
      <c r="C83" s="27" t="s">
        <v>73</v>
      </c>
      <c r="D83" s="36">
        <f t="shared" si="16"/>
        <v>1500</v>
      </c>
      <c r="E83" s="20"/>
      <c r="F83" s="20"/>
      <c r="G83" s="93">
        <v>1500</v>
      </c>
      <c r="H83" s="20"/>
    </row>
    <row r="84" spans="1:8" s="21" customFormat="1" ht="69" x14ac:dyDescent="0.2">
      <c r="A84" s="19"/>
      <c r="B84" s="19"/>
      <c r="C84" s="27" t="s">
        <v>74</v>
      </c>
      <c r="D84" s="36">
        <f t="shared" si="16"/>
        <v>6500</v>
      </c>
      <c r="E84" s="20"/>
      <c r="F84" s="20"/>
      <c r="G84" s="93">
        <v>6500</v>
      </c>
      <c r="H84" s="20"/>
    </row>
    <row r="85" spans="1:8" s="21" customFormat="1" ht="69" x14ac:dyDescent="0.2">
      <c r="A85" s="19"/>
      <c r="B85" s="19"/>
      <c r="C85" s="27" t="s">
        <v>75</v>
      </c>
      <c r="D85" s="36">
        <f t="shared" si="16"/>
        <v>128.5</v>
      </c>
      <c r="E85" s="20"/>
      <c r="F85" s="20"/>
      <c r="G85" s="93">
        <v>128.5</v>
      </c>
      <c r="H85" s="20"/>
    </row>
    <row r="86" spans="1:8" s="21" customFormat="1" ht="69" x14ac:dyDescent="0.2">
      <c r="A86" s="19"/>
      <c r="B86" s="19"/>
      <c r="C86" s="27" t="s">
        <v>76</v>
      </c>
      <c r="D86" s="36">
        <f t="shared" si="16"/>
        <v>2300</v>
      </c>
      <c r="E86" s="20"/>
      <c r="F86" s="20"/>
      <c r="G86" s="93">
        <v>2300</v>
      </c>
      <c r="H86" s="20"/>
    </row>
    <row r="87" spans="1:8" s="21" customFormat="1" ht="86.25" x14ac:dyDescent="0.2">
      <c r="A87" s="19"/>
      <c r="B87" s="19"/>
      <c r="C87" s="27" t="s">
        <v>77</v>
      </c>
      <c r="D87" s="36">
        <f t="shared" si="16"/>
        <v>600</v>
      </c>
      <c r="E87" s="20"/>
      <c r="F87" s="20"/>
      <c r="G87" s="93">
        <v>600</v>
      </c>
      <c r="H87" s="20"/>
    </row>
    <row r="88" spans="1:8" s="21" customFormat="1" ht="103.5" x14ac:dyDescent="0.2">
      <c r="A88" s="19"/>
      <c r="B88" s="19"/>
      <c r="C88" s="27" t="s">
        <v>78</v>
      </c>
      <c r="D88" s="36">
        <f t="shared" si="16"/>
        <v>492</v>
      </c>
      <c r="E88" s="20"/>
      <c r="F88" s="20"/>
      <c r="G88" s="93">
        <v>492</v>
      </c>
      <c r="H88" s="20"/>
    </row>
    <row r="89" spans="1:8" s="21" customFormat="1" ht="51.75" x14ac:dyDescent="0.2">
      <c r="A89" s="19"/>
      <c r="B89" s="19"/>
      <c r="C89" s="27" t="s">
        <v>79</v>
      </c>
      <c r="D89" s="36">
        <f t="shared" si="16"/>
        <v>3300</v>
      </c>
      <c r="E89" s="20"/>
      <c r="F89" s="20"/>
      <c r="G89" s="93">
        <v>3300</v>
      </c>
      <c r="H89" s="20"/>
    </row>
    <row r="90" spans="1:8" s="21" customFormat="1" ht="51.75" x14ac:dyDescent="0.2">
      <c r="A90" s="19"/>
      <c r="B90" s="19"/>
      <c r="C90" s="27" t="s">
        <v>80</v>
      </c>
      <c r="D90" s="36">
        <f t="shared" si="16"/>
        <v>14300</v>
      </c>
      <c r="E90" s="20"/>
      <c r="F90" s="20"/>
      <c r="G90" s="93">
        <v>14300</v>
      </c>
      <c r="H90" s="20"/>
    </row>
    <row r="91" spans="1:8" s="21" customFormat="1" ht="69" x14ac:dyDescent="0.2">
      <c r="A91" s="19"/>
      <c r="B91" s="19"/>
      <c r="C91" s="27" t="s">
        <v>81</v>
      </c>
      <c r="D91" s="36">
        <v>127.9</v>
      </c>
      <c r="E91" s="20"/>
      <c r="F91" s="20"/>
      <c r="G91" s="93">
        <v>127.9</v>
      </c>
      <c r="H91" s="20"/>
    </row>
    <row r="92" spans="1:8" s="21" customFormat="1" ht="51.75" x14ac:dyDescent="0.2">
      <c r="A92" s="19"/>
      <c r="B92" s="19"/>
      <c r="C92" s="32" t="s">
        <v>82</v>
      </c>
      <c r="D92" s="35">
        <f>SUM(D93:D100)</f>
        <v>33148</v>
      </c>
      <c r="E92" s="35">
        <f t="shared" ref="E92:G92" si="17">SUM(E93:E100)</f>
        <v>0</v>
      </c>
      <c r="F92" s="35">
        <f t="shared" si="17"/>
        <v>0</v>
      </c>
      <c r="G92" s="35">
        <f t="shared" si="17"/>
        <v>33148</v>
      </c>
      <c r="H92" s="20"/>
    </row>
    <row r="93" spans="1:8" s="21" customFormat="1" ht="69" x14ac:dyDescent="0.2">
      <c r="A93" s="19"/>
      <c r="B93" s="19"/>
      <c r="C93" s="27" t="s">
        <v>83</v>
      </c>
      <c r="D93" s="93">
        <v>770</v>
      </c>
      <c r="E93" s="20"/>
      <c r="F93" s="20"/>
      <c r="G93" s="93">
        <v>770</v>
      </c>
      <c r="H93" s="20"/>
    </row>
    <row r="94" spans="1:8" s="21" customFormat="1" ht="69" x14ac:dyDescent="0.2">
      <c r="A94" s="19"/>
      <c r="B94" s="19"/>
      <c r="C94" s="27" t="s">
        <v>84</v>
      </c>
      <c r="D94" s="93">
        <v>14300</v>
      </c>
      <c r="E94" s="20"/>
      <c r="F94" s="20"/>
      <c r="G94" s="93">
        <v>14300</v>
      </c>
      <c r="H94" s="20"/>
    </row>
    <row r="95" spans="1:8" s="21" customFormat="1" ht="69" x14ac:dyDescent="0.2">
      <c r="A95" s="19"/>
      <c r="B95" s="19"/>
      <c r="C95" s="27" t="s">
        <v>85</v>
      </c>
      <c r="D95" s="93">
        <v>3300</v>
      </c>
      <c r="E95" s="20"/>
      <c r="F95" s="20"/>
      <c r="G95" s="93">
        <v>3300</v>
      </c>
      <c r="H95" s="20"/>
    </row>
    <row r="96" spans="1:8" s="21" customFormat="1" ht="69" x14ac:dyDescent="0.2">
      <c r="A96" s="19"/>
      <c r="B96" s="19"/>
      <c r="C96" s="27" t="s">
        <v>86</v>
      </c>
      <c r="D96" s="93">
        <v>5016</v>
      </c>
      <c r="E96" s="20"/>
      <c r="F96" s="20"/>
      <c r="G96" s="93">
        <v>5016</v>
      </c>
      <c r="H96" s="20"/>
    </row>
    <row r="97" spans="1:8" s="21" customFormat="1" ht="69" x14ac:dyDescent="0.2">
      <c r="A97" s="19"/>
      <c r="B97" s="19"/>
      <c r="C97" s="27" t="s">
        <v>87</v>
      </c>
      <c r="D97" s="93">
        <v>5368</v>
      </c>
      <c r="E97" s="20"/>
      <c r="F97" s="20"/>
      <c r="G97" s="93">
        <v>5368</v>
      </c>
      <c r="H97" s="20"/>
    </row>
    <row r="98" spans="1:8" s="21" customFormat="1" ht="51.75" x14ac:dyDescent="0.2">
      <c r="A98" s="19"/>
      <c r="B98" s="19"/>
      <c r="C98" s="27" t="s">
        <v>88</v>
      </c>
      <c r="D98" s="93">
        <v>440</v>
      </c>
      <c r="E98" s="20"/>
      <c r="F98" s="20"/>
      <c r="G98" s="93">
        <v>440</v>
      </c>
      <c r="H98" s="20"/>
    </row>
    <row r="99" spans="1:8" s="21" customFormat="1" ht="51.75" x14ac:dyDescent="0.2">
      <c r="A99" s="19"/>
      <c r="B99" s="19"/>
      <c r="C99" s="27" t="s">
        <v>89</v>
      </c>
      <c r="D99" s="93">
        <v>192</v>
      </c>
      <c r="E99" s="20"/>
      <c r="F99" s="20"/>
      <c r="G99" s="93">
        <v>192</v>
      </c>
      <c r="H99" s="20"/>
    </row>
    <row r="100" spans="1:8" s="21" customFormat="1" ht="34.5" x14ac:dyDescent="0.2">
      <c r="A100" s="19"/>
      <c r="B100" s="19"/>
      <c r="C100" s="27" t="s">
        <v>90</v>
      </c>
      <c r="D100" s="93">
        <v>3762</v>
      </c>
      <c r="E100" s="20"/>
      <c r="F100" s="20"/>
      <c r="G100" s="93">
        <v>3762</v>
      </c>
      <c r="H100" s="20"/>
    </row>
    <row r="101" spans="1:8" s="21" customFormat="1" ht="51.75" x14ac:dyDescent="0.2">
      <c r="A101" s="19"/>
      <c r="B101" s="19"/>
      <c r="C101" s="32" t="s">
        <v>91</v>
      </c>
      <c r="D101" s="35">
        <f>SUM(D102:D104)</f>
        <v>13400</v>
      </c>
      <c r="E101" s="23"/>
      <c r="F101" s="23"/>
      <c r="G101" s="35">
        <f>SUM(G102:G104)</f>
        <v>13400</v>
      </c>
      <c r="H101" s="20"/>
    </row>
    <row r="102" spans="1:8" s="21" customFormat="1" ht="51.75" x14ac:dyDescent="0.2">
      <c r="A102" s="19"/>
      <c r="B102" s="19"/>
      <c r="C102" s="33" t="s">
        <v>92</v>
      </c>
      <c r="D102" s="36">
        <v>4000</v>
      </c>
      <c r="E102" s="20"/>
      <c r="F102" s="20"/>
      <c r="G102" s="36">
        <v>4000</v>
      </c>
      <c r="H102" s="20"/>
    </row>
    <row r="103" spans="1:8" s="21" customFormat="1" ht="34.5" x14ac:dyDescent="0.2">
      <c r="A103" s="19"/>
      <c r="B103" s="19"/>
      <c r="C103" s="33" t="s">
        <v>93</v>
      </c>
      <c r="D103" s="36">
        <v>5800</v>
      </c>
      <c r="E103" s="20"/>
      <c r="F103" s="20"/>
      <c r="G103" s="36">
        <v>5800</v>
      </c>
      <c r="H103" s="20"/>
    </row>
    <row r="104" spans="1:8" s="21" customFormat="1" ht="69" x14ac:dyDescent="0.2">
      <c r="A104" s="19"/>
      <c r="B104" s="19"/>
      <c r="C104" s="33" t="s">
        <v>94</v>
      </c>
      <c r="D104" s="36">
        <v>3600</v>
      </c>
      <c r="E104" s="20"/>
      <c r="F104" s="20"/>
      <c r="G104" s="36">
        <v>3600</v>
      </c>
      <c r="H104" s="20"/>
    </row>
    <row r="105" spans="1:8" s="21" customFormat="1" x14ac:dyDescent="0.2">
      <c r="A105" s="19"/>
      <c r="B105" s="19"/>
      <c r="C105" s="176" t="s">
        <v>124</v>
      </c>
      <c r="D105" s="46">
        <f t="shared" ref="D105:E105" si="18">SUM(D107)</f>
        <v>-592340.5</v>
      </c>
      <c r="E105" s="46">
        <f t="shared" si="18"/>
        <v>0</v>
      </c>
      <c r="F105" s="46">
        <f>SUM(F107)</f>
        <v>-592340.5</v>
      </c>
      <c r="G105" s="46"/>
      <c r="H105" s="23"/>
    </row>
    <row r="106" spans="1:8" s="21" customFormat="1" x14ac:dyDescent="0.2">
      <c r="A106" s="19"/>
      <c r="B106" s="19"/>
      <c r="C106" s="174" t="s">
        <v>125</v>
      </c>
      <c r="D106" s="36"/>
      <c r="E106" s="20"/>
      <c r="F106" s="20"/>
      <c r="G106" s="36"/>
      <c r="H106" s="20"/>
    </row>
    <row r="107" spans="1:8" s="18" customFormat="1" ht="41.25" customHeight="1" x14ac:dyDescent="0.2">
      <c r="A107" s="19"/>
      <c r="B107" s="19"/>
      <c r="C107" s="175" t="s">
        <v>18</v>
      </c>
      <c r="D107" s="17">
        <f>SUM(F107)</f>
        <v>-592340.5</v>
      </c>
      <c r="E107" s="17"/>
      <c r="F107" s="17">
        <f>-592337.6-2.9</f>
        <v>-592340.5</v>
      </c>
      <c r="G107" s="44"/>
      <c r="H107" s="17"/>
    </row>
    <row r="108" spans="1:8" s="18" customFormat="1" ht="34.5" x14ac:dyDescent="0.2">
      <c r="A108" s="15">
        <v>1049</v>
      </c>
      <c r="B108" s="15">
        <v>21002</v>
      </c>
      <c r="C108" s="175" t="s">
        <v>19</v>
      </c>
      <c r="D108" s="44">
        <f>SUM(D110+D112)</f>
        <v>7.999999972525984E-3</v>
      </c>
      <c r="E108" s="44">
        <f t="shared" ref="E108" si="19">SUM(E110+E112)</f>
        <v>0</v>
      </c>
      <c r="F108" s="44">
        <f>SUM(F110+F112)</f>
        <v>-24891.992000000027</v>
      </c>
      <c r="G108" s="44">
        <f>SUM(G110+G112)</f>
        <v>24892</v>
      </c>
      <c r="H108" s="44">
        <f>SUM(H110+H114+H117+H119+H122+H124+H125+H126+H127+H128)</f>
        <v>0</v>
      </c>
    </row>
    <row r="109" spans="1:8" s="18" customFormat="1" x14ac:dyDescent="0.2">
      <c r="A109" s="15"/>
      <c r="B109" s="15"/>
      <c r="C109" s="174" t="s">
        <v>126</v>
      </c>
      <c r="D109" s="17"/>
      <c r="E109" s="17"/>
      <c r="F109" s="17"/>
      <c r="G109" s="44"/>
      <c r="H109" s="37"/>
    </row>
    <row r="110" spans="1:8" s="18" customFormat="1" x14ac:dyDescent="0.2">
      <c r="A110" s="15"/>
      <c r="B110" s="15"/>
      <c r="C110" s="176" t="s">
        <v>124</v>
      </c>
      <c r="D110" s="17">
        <f>SUM(F110)</f>
        <v>-308701.2</v>
      </c>
      <c r="E110" s="17"/>
      <c r="F110" s="17">
        <v>-308701.2</v>
      </c>
      <c r="G110" s="44">
        <v>0</v>
      </c>
      <c r="H110" s="37"/>
    </row>
    <row r="111" spans="1:8" s="18" customFormat="1" x14ac:dyDescent="0.2">
      <c r="A111" s="15"/>
      <c r="B111" s="15"/>
      <c r="C111" s="174" t="s">
        <v>126</v>
      </c>
      <c r="D111" s="17"/>
      <c r="E111" s="17"/>
      <c r="F111" s="17"/>
      <c r="G111" s="44"/>
      <c r="H111" s="37"/>
    </row>
    <row r="112" spans="1:8" s="18" customFormat="1" ht="34.5" x14ac:dyDescent="0.2">
      <c r="A112" s="15"/>
      <c r="B112" s="15"/>
      <c r="C112" s="176" t="s">
        <v>127</v>
      </c>
      <c r="D112" s="17">
        <f>SUM(D114+D117+D119+D122+D124+D125+D126+D127+D128)</f>
        <v>308701.20799999998</v>
      </c>
      <c r="E112" s="17">
        <f t="shared" ref="E112:H112" si="20">SUM(E114+E117+E119+E122+E124+E125+E126+E127+E128)</f>
        <v>0</v>
      </c>
      <c r="F112" s="17">
        <f>SUM(F114+F117+F119+F122+F124+F125+F126+F127+F128)</f>
        <v>283809.20799999998</v>
      </c>
      <c r="G112" s="17">
        <f>SUM(G114+G117+G119+G122+G124+G125+G126+G127+G128)</f>
        <v>24892</v>
      </c>
      <c r="H112" s="17">
        <f t="shared" si="20"/>
        <v>0</v>
      </c>
    </row>
    <row r="113" spans="1:8" s="18" customFormat="1" x14ac:dyDescent="0.2">
      <c r="A113" s="15"/>
      <c r="B113" s="15"/>
      <c r="C113" s="174" t="s">
        <v>12</v>
      </c>
      <c r="D113" s="17"/>
      <c r="E113" s="17"/>
      <c r="F113" s="17"/>
      <c r="G113" s="44"/>
      <c r="H113" s="37"/>
    </row>
    <row r="114" spans="1:8" s="18" customFormat="1" ht="34.5" x14ac:dyDescent="0.2">
      <c r="A114" s="15"/>
      <c r="B114" s="15"/>
      <c r="C114" s="30" t="s">
        <v>115</v>
      </c>
      <c r="D114" s="35">
        <f t="shared" ref="D114" si="21">SUM(D115:D116)</f>
        <v>21408.62</v>
      </c>
      <c r="E114" s="35"/>
      <c r="F114" s="35">
        <f>SUM(F115:F116)</f>
        <v>21408.62</v>
      </c>
      <c r="G114" s="36"/>
      <c r="H114" s="37"/>
    </row>
    <row r="115" spans="1:8" s="18" customFormat="1" ht="34.5" x14ac:dyDescent="0.2">
      <c r="A115" s="15"/>
      <c r="B115" s="15"/>
      <c r="C115" s="31" t="s">
        <v>116</v>
      </c>
      <c r="D115" s="36">
        <f>SUM(F115)</f>
        <v>21395.1</v>
      </c>
      <c r="E115" s="36"/>
      <c r="F115" s="36">
        <v>21395.1</v>
      </c>
      <c r="G115" s="36"/>
      <c r="H115" s="37"/>
    </row>
    <row r="116" spans="1:8" s="18" customFormat="1" ht="34.5" x14ac:dyDescent="0.2">
      <c r="A116" s="15"/>
      <c r="B116" s="15"/>
      <c r="C116" s="31" t="s">
        <v>117</v>
      </c>
      <c r="D116" s="36">
        <f>SUM(F116)</f>
        <v>13.52</v>
      </c>
      <c r="E116" s="36"/>
      <c r="F116" s="36">
        <v>13.52</v>
      </c>
      <c r="G116" s="36"/>
      <c r="H116" s="37"/>
    </row>
    <row r="117" spans="1:8" s="18" customFormat="1" ht="34.5" x14ac:dyDescent="0.2">
      <c r="A117" s="15"/>
      <c r="B117" s="15"/>
      <c r="C117" s="30" t="s">
        <v>118</v>
      </c>
      <c r="D117" s="35">
        <f>SUM(D118)</f>
        <v>24582.799999999999</v>
      </c>
      <c r="E117" s="35">
        <f t="shared" ref="E117:F117" si="22">SUM(E118)</f>
        <v>0</v>
      </c>
      <c r="F117" s="35">
        <f t="shared" si="22"/>
        <v>24582.799999999999</v>
      </c>
      <c r="G117" s="36"/>
      <c r="H117" s="37"/>
    </row>
    <row r="118" spans="1:8" s="18" customFormat="1" ht="34.5" x14ac:dyDescent="0.2">
      <c r="A118" s="15"/>
      <c r="B118" s="15"/>
      <c r="C118" s="31" t="s">
        <v>119</v>
      </c>
      <c r="D118" s="36">
        <f>SUM(F118)</f>
        <v>24582.799999999999</v>
      </c>
      <c r="E118" s="36"/>
      <c r="F118" s="36">
        <v>24582.799999999999</v>
      </c>
      <c r="G118" s="36"/>
      <c r="H118" s="37"/>
    </row>
    <row r="119" spans="1:8" s="21" customFormat="1" x14ac:dyDescent="0.2">
      <c r="A119" s="19"/>
      <c r="B119" s="19"/>
      <c r="C119" s="30" t="s">
        <v>63</v>
      </c>
      <c r="D119" s="35">
        <f>D120+D121</f>
        <v>523.20000000000005</v>
      </c>
      <c r="E119" s="20"/>
      <c r="F119" s="20"/>
      <c r="G119" s="35">
        <f>G120+G121</f>
        <v>523.20000000000005</v>
      </c>
      <c r="H119" s="20"/>
    </row>
    <row r="120" spans="1:8" s="21" customFormat="1" ht="34.5" x14ac:dyDescent="0.2">
      <c r="A120" s="19"/>
      <c r="B120" s="19"/>
      <c r="C120" s="31" t="s">
        <v>64</v>
      </c>
      <c r="D120" s="36">
        <v>224.4</v>
      </c>
      <c r="E120" s="20"/>
      <c r="F120" s="20"/>
      <c r="G120" s="36">
        <v>224.4</v>
      </c>
      <c r="H120" s="20"/>
    </row>
    <row r="121" spans="1:8" s="21" customFormat="1" ht="34.5" x14ac:dyDescent="0.2">
      <c r="A121" s="19"/>
      <c r="B121" s="19"/>
      <c r="C121" s="31" t="s">
        <v>65</v>
      </c>
      <c r="D121" s="36">
        <v>298.8</v>
      </c>
      <c r="E121" s="20"/>
      <c r="F121" s="20"/>
      <c r="G121" s="36">
        <v>298.8</v>
      </c>
      <c r="H121" s="20"/>
    </row>
    <row r="122" spans="1:8" s="21" customFormat="1" x14ac:dyDescent="0.2">
      <c r="A122" s="19"/>
      <c r="B122" s="19"/>
      <c r="C122" s="32" t="s">
        <v>66</v>
      </c>
      <c r="D122" s="35">
        <f>D123</f>
        <v>298.8</v>
      </c>
      <c r="E122" s="20"/>
      <c r="F122" s="35">
        <f>F123</f>
        <v>0</v>
      </c>
      <c r="G122" s="35">
        <f>G123</f>
        <v>298.8</v>
      </c>
      <c r="H122" s="20"/>
    </row>
    <row r="123" spans="1:8" s="21" customFormat="1" ht="34.5" x14ac:dyDescent="0.2">
      <c r="A123" s="19"/>
      <c r="B123" s="19"/>
      <c r="C123" s="33" t="s">
        <v>67</v>
      </c>
      <c r="D123" s="36">
        <v>298.8</v>
      </c>
      <c r="E123" s="20"/>
      <c r="F123" s="20"/>
      <c r="G123" s="36">
        <v>298.8</v>
      </c>
      <c r="H123" s="20"/>
    </row>
    <row r="124" spans="1:8" s="21" customFormat="1" ht="34.5" x14ac:dyDescent="0.2">
      <c r="A124" s="19"/>
      <c r="B124" s="19"/>
      <c r="C124" s="33" t="s">
        <v>120</v>
      </c>
      <c r="D124" s="36">
        <v>235464.7</v>
      </c>
      <c r="E124" s="36"/>
      <c r="F124" s="36">
        <v>235464.7</v>
      </c>
      <c r="G124" s="36"/>
      <c r="H124" s="20"/>
    </row>
    <row r="125" spans="1:8" s="21" customFormat="1" ht="67.5" customHeight="1" x14ac:dyDescent="0.2">
      <c r="A125" s="19"/>
      <c r="B125" s="19"/>
      <c r="C125" s="33" t="s">
        <v>121</v>
      </c>
      <c r="D125" s="36">
        <v>675</v>
      </c>
      <c r="E125" s="36"/>
      <c r="F125" s="36">
        <v>675</v>
      </c>
      <c r="G125" s="36"/>
      <c r="H125" s="20"/>
    </row>
    <row r="126" spans="1:8" s="21" customFormat="1" ht="69" x14ac:dyDescent="0.2">
      <c r="A126" s="19"/>
      <c r="B126" s="19"/>
      <c r="C126" s="33" t="s">
        <v>122</v>
      </c>
      <c r="D126" s="36">
        <v>1292.9480000000001</v>
      </c>
      <c r="E126" s="36"/>
      <c r="F126" s="36">
        <v>1292.9480000000001</v>
      </c>
      <c r="G126" s="36"/>
      <c r="H126" s="20"/>
    </row>
    <row r="127" spans="1:8" s="21" customFormat="1" ht="34.5" x14ac:dyDescent="0.2">
      <c r="A127" s="19"/>
      <c r="B127" s="19"/>
      <c r="C127" s="33" t="s">
        <v>123</v>
      </c>
      <c r="D127" s="36">
        <v>385.14</v>
      </c>
      <c r="E127" s="36"/>
      <c r="F127" s="36">
        <v>385.14</v>
      </c>
      <c r="G127" s="36"/>
      <c r="H127" s="20"/>
    </row>
    <row r="128" spans="1:8" s="21" customFormat="1" ht="34.5" x14ac:dyDescent="0.2">
      <c r="A128" s="19"/>
      <c r="B128" s="19"/>
      <c r="C128" s="178" t="s">
        <v>101</v>
      </c>
      <c r="D128" s="35">
        <f>SUM(D129:D134)</f>
        <v>24070</v>
      </c>
      <c r="E128" s="35">
        <f t="shared" ref="E128:F128" si="23">SUM(E129:E134)</f>
        <v>0</v>
      </c>
      <c r="F128" s="35">
        <f t="shared" si="23"/>
        <v>0</v>
      </c>
      <c r="G128" s="35">
        <f>SUM(G129:G134)</f>
        <v>24070</v>
      </c>
      <c r="H128" s="20"/>
    </row>
    <row r="129" spans="1:8" ht="69" x14ac:dyDescent="0.2">
      <c r="A129" s="11"/>
      <c r="B129" s="34"/>
      <c r="C129" s="31" t="s">
        <v>95</v>
      </c>
      <c r="D129" s="36">
        <v>990</v>
      </c>
      <c r="E129" s="39"/>
      <c r="F129" s="40">
        <v>0</v>
      </c>
      <c r="G129" s="36">
        <v>990</v>
      </c>
      <c r="H129" s="41"/>
    </row>
    <row r="130" spans="1:8" ht="69" x14ac:dyDescent="0.2">
      <c r="A130" s="11"/>
      <c r="B130" s="34"/>
      <c r="C130" s="31" t="s">
        <v>96</v>
      </c>
      <c r="D130" s="36">
        <v>100</v>
      </c>
      <c r="E130" s="39"/>
      <c r="F130" s="40">
        <v>0</v>
      </c>
      <c r="G130" s="36">
        <v>100</v>
      </c>
      <c r="H130" s="41"/>
    </row>
    <row r="131" spans="1:8" ht="69" x14ac:dyDescent="0.2">
      <c r="A131" s="11"/>
      <c r="B131" s="34"/>
      <c r="C131" s="31" t="s">
        <v>97</v>
      </c>
      <c r="D131" s="36">
        <v>450</v>
      </c>
      <c r="E131" s="39"/>
      <c r="F131" s="40">
        <v>0</v>
      </c>
      <c r="G131" s="36">
        <v>450</v>
      </c>
      <c r="H131" s="41"/>
    </row>
    <row r="132" spans="1:8" ht="69" x14ac:dyDescent="0.2">
      <c r="A132" s="11"/>
      <c r="B132" s="34"/>
      <c r="C132" s="31" t="s">
        <v>98</v>
      </c>
      <c r="D132" s="36">
        <v>780</v>
      </c>
      <c r="E132" s="39"/>
      <c r="F132" s="40">
        <v>0</v>
      </c>
      <c r="G132" s="36">
        <v>780</v>
      </c>
      <c r="H132" s="41"/>
    </row>
    <row r="133" spans="1:8" x14ac:dyDescent="0.2">
      <c r="A133" s="11"/>
      <c r="B133" s="34"/>
      <c r="C133" s="31" t="s">
        <v>99</v>
      </c>
      <c r="D133" s="36">
        <v>20790</v>
      </c>
      <c r="E133" s="39"/>
      <c r="F133" s="40">
        <v>0</v>
      </c>
      <c r="G133" s="36">
        <v>20790</v>
      </c>
      <c r="H133" s="41"/>
    </row>
    <row r="134" spans="1:8" ht="51.75" x14ac:dyDescent="0.2">
      <c r="A134" s="11"/>
      <c r="B134" s="34"/>
      <c r="C134" s="31" t="s">
        <v>100</v>
      </c>
      <c r="D134" s="36">
        <v>960</v>
      </c>
      <c r="E134" s="39"/>
      <c r="F134" s="40">
        <v>0</v>
      </c>
      <c r="G134" s="36">
        <v>960</v>
      </c>
      <c r="H134" s="41"/>
    </row>
  </sheetData>
  <mergeCells count="8">
    <mergeCell ref="A1:H1"/>
    <mergeCell ref="G4:H4"/>
    <mergeCell ref="A5:B5"/>
    <mergeCell ref="C5:C6"/>
    <mergeCell ref="D5:D6"/>
    <mergeCell ref="E5:H5"/>
    <mergeCell ref="F2:H2"/>
    <mergeCell ref="C3:H3"/>
  </mergeCells>
  <printOptions horizontalCentered="1"/>
  <pageMargins left="0.17" right="0.17" top="0.28999999999999998" bottom="0.68" header="0.17" footer="0.34"/>
  <pageSetup paperSize="9" scale="73" firstPageNumber="236" orientation="landscape" useFirstPageNumber="1" r:id="rId1"/>
  <headerFooter>
    <oddFooter>&amp;C&amp;P</oddFooter>
  </headerFooter>
  <rowBreaks count="1" manualBreakCount="1">
    <brk id="123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5"/>
  <sheetViews>
    <sheetView view="pageBreakPreview" topLeftCell="A103" zoomScaleNormal="100" zoomScaleSheetLayoutView="100" workbookViewId="0">
      <selection activeCell="D6" sqref="D6:D7"/>
    </sheetView>
  </sheetViews>
  <sheetFormatPr defaultRowHeight="17.25" x14ac:dyDescent="0.2"/>
  <cols>
    <col min="1" max="1" width="7.42578125" style="10" customWidth="1"/>
    <col min="2" max="2" width="8.7109375" style="10" customWidth="1"/>
    <col min="3" max="3" width="62.42578125" style="1" customWidth="1"/>
    <col min="4" max="4" width="18.140625" style="98" customWidth="1"/>
    <col min="5" max="5" width="18.7109375" style="187" bestFit="1" customWidth="1"/>
    <col min="6" max="6" width="16" style="25" customWidth="1"/>
    <col min="7" max="7" width="17.140625" style="64" customWidth="1"/>
    <col min="8" max="8" width="9.5703125" style="1" customWidth="1"/>
    <col min="9" max="10" width="18.28515625" style="57" bestFit="1" customWidth="1"/>
    <col min="11" max="11" width="18.5703125" style="57" bestFit="1" customWidth="1"/>
    <col min="12" max="12" width="16.42578125" style="1" customWidth="1"/>
    <col min="13" max="16384" width="9.140625" style="1"/>
  </cols>
  <sheetData>
    <row r="1" spans="1:11" x14ac:dyDescent="0.2">
      <c r="A1" s="209" t="s">
        <v>340</v>
      </c>
      <c r="B1" s="209"/>
      <c r="C1" s="209"/>
      <c r="D1" s="209"/>
      <c r="E1" s="209"/>
      <c r="F1" s="209"/>
      <c r="G1" s="209"/>
    </row>
    <row r="2" spans="1:11" ht="48.75" customHeight="1" x14ac:dyDescent="0.2">
      <c r="A2" s="50"/>
      <c r="B2" s="50"/>
      <c r="C2" s="50"/>
      <c r="D2" s="94"/>
      <c r="E2" s="196" t="s">
        <v>133</v>
      </c>
      <c r="F2" s="196"/>
      <c r="G2" s="196"/>
    </row>
    <row r="3" spans="1:11" ht="53.25" customHeight="1" x14ac:dyDescent="0.2">
      <c r="A3" s="221" t="s">
        <v>139</v>
      </c>
      <c r="B3" s="221"/>
      <c r="C3" s="221"/>
      <c r="D3" s="221"/>
      <c r="E3" s="221"/>
      <c r="F3" s="221"/>
      <c r="G3" s="221"/>
    </row>
    <row r="4" spans="1:11" x14ac:dyDescent="0.2">
      <c r="A4" s="2"/>
      <c r="B4" s="2"/>
      <c r="C4" s="51"/>
      <c r="D4" s="95"/>
      <c r="E4" s="180"/>
      <c r="F4" s="222" t="s">
        <v>0</v>
      </c>
      <c r="G4" s="222"/>
    </row>
    <row r="5" spans="1:11" ht="60" customHeight="1" x14ac:dyDescent="0.2">
      <c r="A5" s="228" t="s">
        <v>1</v>
      </c>
      <c r="B5" s="229"/>
      <c r="C5" s="225" t="s">
        <v>135</v>
      </c>
      <c r="D5" s="232" t="s">
        <v>134</v>
      </c>
      <c r="E5" s="233"/>
      <c r="F5" s="233"/>
      <c r="G5" s="234"/>
    </row>
    <row r="6" spans="1:11" s="4" customFormat="1" ht="36.75" customHeight="1" x14ac:dyDescent="0.2">
      <c r="A6" s="230"/>
      <c r="B6" s="231"/>
      <c r="C6" s="226"/>
      <c r="D6" s="224" t="s">
        <v>230</v>
      </c>
      <c r="E6" s="223" t="s">
        <v>136</v>
      </c>
      <c r="F6" s="224" t="s">
        <v>137</v>
      </c>
      <c r="G6" s="224" t="s">
        <v>138</v>
      </c>
      <c r="I6" s="58"/>
      <c r="J6" s="58"/>
      <c r="K6" s="58"/>
    </row>
    <row r="7" spans="1:11" s="4" customFormat="1" ht="78" customHeight="1" x14ac:dyDescent="0.2">
      <c r="A7" s="5" t="s">
        <v>4</v>
      </c>
      <c r="B7" s="5" t="s">
        <v>5</v>
      </c>
      <c r="C7" s="227"/>
      <c r="D7" s="224"/>
      <c r="E7" s="223"/>
      <c r="F7" s="224"/>
      <c r="G7" s="224"/>
      <c r="I7" s="58"/>
      <c r="J7" s="58"/>
      <c r="K7" s="58"/>
    </row>
    <row r="8" spans="1:11" s="10" customFormat="1" ht="30.75" customHeight="1" x14ac:dyDescent="0.2">
      <c r="A8" s="7"/>
      <c r="B8" s="7"/>
      <c r="C8" s="8" t="s">
        <v>10</v>
      </c>
      <c r="D8" s="90">
        <v>0</v>
      </c>
      <c r="E8" s="192">
        <v>0</v>
      </c>
      <c r="F8" s="192">
        <v>0</v>
      </c>
      <c r="G8" s="192">
        <v>0</v>
      </c>
      <c r="I8" s="60"/>
      <c r="J8" s="60"/>
      <c r="K8" s="60"/>
    </row>
    <row r="9" spans="1:11" x14ac:dyDescent="0.2">
      <c r="A9" s="7"/>
      <c r="B9" s="7"/>
      <c r="C9" s="8" t="s">
        <v>11</v>
      </c>
      <c r="D9" s="97"/>
      <c r="E9" s="181"/>
      <c r="F9" s="59"/>
      <c r="G9" s="62"/>
    </row>
    <row r="10" spans="1:11" ht="34.5" x14ac:dyDescent="0.2">
      <c r="A10" s="11"/>
      <c r="B10" s="12"/>
      <c r="C10" s="12" t="s">
        <v>13</v>
      </c>
      <c r="D10" s="91">
        <v>0</v>
      </c>
      <c r="E10" s="181">
        <f>SUM(E12)</f>
        <v>-4.8000000009778887E-2</v>
      </c>
      <c r="F10" s="102">
        <f t="shared" ref="F10:G10" si="0">SUM(F12)</f>
        <v>-4.8000000009778887E-2</v>
      </c>
      <c r="G10" s="102">
        <f t="shared" si="0"/>
        <v>2.0800000056624413E-2</v>
      </c>
    </row>
    <row r="11" spans="1:11" x14ac:dyDescent="0.2">
      <c r="A11" s="11"/>
      <c r="B11" s="11"/>
      <c r="C11" s="11" t="s">
        <v>12</v>
      </c>
      <c r="D11" s="99"/>
      <c r="E11" s="182"/>
      <c r="F11" s="41"/>
      <c r="G11" s="63"/>
    </row>
    <row r="12" spans="1:11" ht="34.5" x14ac:dyDescent="0.2">
      <c r="A12" s="15">
        <v>1049</v>
      </c>
      <c r="B12" s="15">
        <v>21001</v>
      </c>
      <c r="C12" s="16" t="s">
        <v>14</v>
      </c>
      <c r="D12" s="61">
        <f t="shared" ref="D12:E12" si="1">SUM(D15+D106)</f>
        <v>0</v>
      </c>
      <c r="E12" s="183">
        <f t="shared" si="1"/>
        <v>-4.8000000009778887E-2</v>
      </c>
      <c r="F12" s="17">
        <f>SUM(F15+F106)</f>
        <v>-4.8000000009778887E-2</v>
      </c>
      <c r="G12" s="17">
        <f>SUM(G15+G106)</f>
        <v>2.0800000056624413E-2</v>
      </c>
    </row>
    <row r="13" spans="1:11" x14ac:dyDescent="0.2">
      <c r="A13" s="11"/>
      <c r="B13" s="11"/>
      <c r="C13" s="11" t="s">
        <v>12</v>
      </c>
      <c r="D13" s="99"/>
      <c r="E13" s="182"/>
      <c r="F13" s="41"/>
      <c r="G13" s="63"/>
    </row>
    <row r="14" spans="1:11" x14ac:dyDescent="0.2">
      <c r="A14" s="11"/>
      <c r="B14" s="11"/>
      <c r="C14" s="11" t="s">
        <v>126</v>
      </c>
      <c r="D14" s="99"/>
      <c r="E14" s="182"/>
      <c r="F14" s="41"/>
      <c r="G14" s="63"/>
    </row>
    <row r="15" spans="1:11" ht="34.5" x14ac:dyDescent="0.2">
      <c r="A15" s="11"/>
      <c r="B15" s="11"/>
      <c r="C15" s="45" t="s">
        <v>127</v>
      </c>
      <c r="D15" s="61">
        <f t="shared" ref="D15:F15" si="2">SUM(D17+D52+D62+D77)</f>
        <v>0</v>
      </c>
      <c r="E15" s="184">
        <f>SUM(E17+E52+E62+E77)</f>
        <v>290643.152</v>
      </c>
      <c r="F15" s="61">
        <f t="shared" si="2"/>
        <v>327978.152</v>
      </c>
      <c r="G15" s="61">
        <v>592340.52080000006</v>
      </c>
    </row>
    <row r="16" spans="1:11" x14ac:dyDescent="0.2">
      <c r="A16" s="11"/>
      <c r="B16" s="11"/>
      <c r="C16" s="11" t="s">
        <v>12</v>
      </c>
      <c r="D16" s="99"/>
      <c r="E16" s="182"/>
      <c r="F16" s="41"/>
      <c r="G16" s="63"/>
    </row>
    <row r="17" spans="1:7" ht="34.5" x14ac:dyDescent="0.2">
      <c r="A17" s="15"/>
      <c r="B17" s="15"/>
      <c r="C17" s="16" t="s">
        <v>15</v>
      </c>
      <c r="D17" s="61">
        <f t="shared" ref="D17:F17" si="3">SUM(D19+D21+D26+D30+D35+D37+D40+D43)</f>
        <v>0</v>
      </c>
      <c r="E17" s="184">
        <f t="shared" si="3"/>
        <v>119550.514</v>
      </c>
      <c r="F17" s="61">
        <f t="shared" si="3"/>
        <v>91947.114000000001</v>
      </c>
      <c r="G17" s="61">
        <v>314323.51780000003</v>
      </c>
    </row>
    <row r="18" spans="1:7" x14ac:dyDescent="0.2">
      <c r="A18" s="11"/>
      <c r="B18" s="11"/>
      <c r="C18" s="11" t="s">
        <v>12</v>
      </c>
      <c r="D18" s="99"/>
      <c r="E18" s="182"/>
      <c r="F18" s="41"/>
      <c r="G18" s="63"/>
    </row>
    <row r="19" spans="1:7" x14ac:dyDescent="0.2">
      <c r="A19" s="19"/>
      <c r="B19" s="19"/>
      <c r="C19" s="26" t="s">
        <v>20</v>
      </c>
      <c r="D19" s="61">
        <f t="shared" ref="D19:F19" si="4">SUM(D20)</f>
        <v>0</v>
      </c>
      <c r="E19" s="184">
        <f t="shared" si="4"/>
        <v>432</v>
      </c>
      <c r="F19" s="61">
        <f t="shared" si="4"/>
        <v>432</v>
      </c>
      <c r="G19" s="61">
        <v>432</v>
      </c>
    </row>
    <row r="20" spans="1:7" ht="51.75" x14ac:dyDescent="0.2">
      <c r="A20" s="19"/>
      <c r="B20" s="19"/>
      <c r="C20" s="27" t="s">
        <v>21</v>
      </c>
      <c r="D20" s="99">
        <v>0</v>
      </c>
      <c r="E20" s="185">
        <v>432</v>
      </c>
      <c r="F20" s="63">
        <v>432</v>
      </c>
      <c r="G20" s="63">
        <v>432</v>
      </c>
    </row>
    <row r="21" spans="1:7" x14ac:dyDescent="0.2">
      <c r="A21" s="19"/>
      <c r="B21" s="19"/>
      <c r="C21" s="26" t="s">
        <v>16</v>
      </c>
      <c r="D21" s="61">
        <f t="shared" ref="D21:F21" si="5">SUM(D22:D25)</f>
        <v>0</v>
      </c>
      <c r="E21" s="184">
        <f t="shared" si="5"/>
        <v>-11872.065999999999</v>
      </c>
      <c r="F21" s="61">
        <f t="shared" si="5"/>
        <v>-89537.065999999992</v>
      </c>
      <c r="G21" s="61">
        <v>-165915.06599999999</v>
      </c>
    </row>
    <row r="22" spans="1:7" ht="34.5" x14ac:dyDescent="0.2">
      <c r="A22" s="19"/>
      <c r="B22" s="19"/>
      <c r="C22" s="42" t="s">
        <v>102</v>
      </c>
      <c r="D22" s="99">
        <v>0</v>
      </c>
      <c r="E22" s="185">
        <v>21415.934000000001</v>
      </c>
      <c r="F22" s="63">
        <v>21415.934000000001</v>
      </c>
      <c r="G22" s="63">
        <v>21415.934000000001</v>
      </c>
    </row>
    <row r="23" spans="1:7" x14ac:dyDescent="0.2">
      <c r="A23" s="19"/>
      <c r="B23" s="19"/>
      <c r="C23" s="42" t="s">
        <v>103</v>
      </c>
      <c r="D23" s="99">
        <v>0</v>
      </c>
      <c r="E23" s="182">
        <v>-38832</v>
      </c>
      <c r="F23" s="41">
        <v>-116497</v>
      </c>
      <c r="G23" s="63">
        <v>-192875</v>
      </c>
    </row>
    <row r="24" spans="1:7" x14ac:dyDescent="0.2">
      <c r="A24" s="19"/>
      <c r="B24" s="19"/>
      <c r="C24" s="27" t="s">
        <v>22</v>
      </c>
      <c r="D24" s="99">
        <v>0</v>
      </c>
      <c r="E24" s="185">
        <v>2580</v>
      </c>
      <c r="F24" s="63">
        <v>2580</v>
      </c>
      <c r="G24" s="63">
        <v>2580</v>
      </c>
    </row>
    <row r="25" spans="1:7" x14ac:dyDescent="0.2">
      <c r="A25" s="19"/>
      <c r="B25" s="19"/>
      <c r="C25" s="27" t="s">
        <v>23</v>
      </c>
      <c r="D25" s="99">
        <v>0</v>
      </c>
      <c r="E25" s="185">
        <v>2964</v>
      </c>
      <c r="F25" s="63">
        <v>2964</v>
      </c>
      <c r="G25" s="63">
        <v>2964</v>
      </c>
    </row>
    <row r="26" spans="1:7" ht="34.5" x14ac:dyDescent="0.2">
      <c r="A26" s="19"/>
      <c r="B26" s="19"/>
      <c r="C26" s="26" t="s">
        <v>24</v>
      </c>
      <c r="D26" s="61">
        <f t="shared" ref="D26:F26" si="6">SUM(D27:D29)</f>
        <v>0</v>
      </c>
      <c r="E26" s="184">
        <f t="shared" si="6"/>
        <v>6360</v>
      </c>
      <c r="F26" s="61">
        <f t="shared" si="6"/>
        <v>6360</v>
      </c>
      <c r="G26" s="61">
        <v>6360</v>
      </c>
    </row>
    <row r="27" spans="1:7" x14ac:dyDescent="0.2">
      <c r="A27" s="19"/>
      <c r="B27" s="19"/>
      <c r="C27" s="27" t="s">
        <v>25</v>
      </c>
      <c r="D27" s="99">
        <v>0</v>
      </c>
      <c r="E27" s="185">
        <v>2100</v>
      </c>
      <c r="F27" s="63">
        <v>2100</v>
      </c>
      <c r="G27" s="63">
        <v>2100</v>
      </c>
    </row>
    <row r="28" spans="1:7" x14ac:dyDescent="0.2">
      <c r="A28" s="19"/>
      <c r="B28" s="19"/>
      <c r="C28" s="27" t="s">
        <v>26</v>
      </c>
      <c r="D28" s="99">
        <v>0</v>
      </c>
      <c r="E28" s="185">
        <v>1044</v>
      </c>
      <c r="F28" s="63">
        <v>1044</v>
      </c>
      <c r="G28" s="63">
        <v>1044</v>
      </c>
    </row>
    <row r="29" spans="1:7" x14ac:dyDescent="0.2">
      <c r="A29" s="19"/>
      <c r="B29" s="19"/>
      <c r="C29" s="27" t="s">
        <v>27</v>
      </c>
      <c r="D29" s="99">
        <v>0</v>
      </c>
      <c r="E29" s="185">
        <v>3216</v>
      </c>
      <c r="F29" s="63">
        <v>3216</v>
      </c>
      <c r="G29" s="63">
        <v>3216</v>
      </c>
    </row>
    <row r="30" spans="1:7" x14ac:dyDescent="0.2">
      <c r="A30" s="19"/>
      <c r="B30" s="19"/>
      <c r="C30" s="28" t="s">
        <v>28</v>
      </c>
      <c r="D30" s="61">
        <f t="shared" ref="D30:F30" si="7">SUM(D31:D34)</f>
        <v>0</v>
      </c>
      <c r="E30" s="184">
        <f t="shared" si="7"/>
        <v>41225.5</v>
      </c>
      <c r="F30" s="61">
        <f t="shared" si="7"/>
        <v>41225.5</v>
      </c>
      <c r="G30" s="61">
        <v>41225.5</v>
      </c>
    </row>
    <row r="31" spans="1:7" ht="34.5" x14ac:dyDescent="0.2">
      <c r="A31" s="19"/>
      <c r="B31" s="19"/>
      <c r="C31" s="27" t="s">
        <v>104</v>
      </c>
      <c r="D31" s="99">
        <v>0</v>
      </c>
      <c r="E31" s="185">
        <v>38529.5</v>
      </c>
      <c r="F31" s="63">
        <v>38529.5</v>
      </c>
      <c r="G31" s="63">
        <v>38529.5</v>
      </c>
    </row>
    <row r="32" spans="1:7" ht="34.5" x14ac:dyDescent="0.2">
      <c r="A32" s="19"/>
      <c r="B32" s="19"/>
      <c r="C32" s="27" t="s">
        <v>29</v>
      </c>
      <c r="D32" s="99">
        <v>0</v>
      </c>
      <c r="E32" s="185">
        <v>396</v>
      </c>
      <c r="F32" s="63">
        <v>396</v>
      </c>
      <c r="G32" s="63">
        <v>396</v>
      </c>
    </row>
    <row r="33" spans="1:7" ht="34.5" x14ac:dyDescent="0.2">
      <c r="A33" s="19"/>
      <c r="B33" s="19"/>
      <c r="C33" s="29" t="s">
        <v>30</v>
      </c>
      <c r="D33" s="99">
        <v>0</v>
      </c>
      <c r="E33" s="185">
        <v>300</v>
      </c>
      <c r="F33" s="63">
        <v>300</v>
      </c>
      <c r="G33" s="63">
        <v>300</v>
      </c>
    </row>
    <row r="34" spans="1:7" ht="34.5" x14ac:dyDescent="0.2">
      <c r="A34" s="19"/>
      <c r="B34" s="19"/>
      <c r="C34" s="27" t="s">
        <v>31</v>
      </c>
      <c r="D34" s="99">
        <v>0</v>
      </c>
      <c r="E34" s="185">
        <v>2000</v>
      </c>
      <c r="F34" s="63">
        <v>2000</v>
      </c>
      <c r="G34" s="63">
        <v>2000</v>
      </c>
    </row>
    <row r="35" spans="1:7" x14ac:dyDescent="0.2">
      <c r="A35" s="19"/>
      <c r="B35" s="19"/>
      <c r="C35" s="28" t="s">
        <v>105</v>
      </c>
      <c r="D35" s="61">
        <f t="shared" ref="D35:F35" si="8">SUM(D36)</f>
        <v>0</v>
      </c>
      <c r="E35" s="184">
        <f t="shared" si="8"/>
        <v>123</v>
      </c>
      <c r="F35" s="61">
        <f t="shared" si="8"/>
        <v>123</v>
      </c>
      <c r="G35" s="61">
        <v>123</v>
      </c>
    </row>
    <row r="36" spans="1:7" x14ac:dyDescent="0.2">
      <c r="A36" s="19"/>
      <c r="B36" s="19"/>
      <c r="C36" s="27" t="s">
        <v>106</v>
      </c>
      <c r="D36" s="99">
        <v>0</v>
      </c>
      <c r="E36" s="182">
        <v>123</v>
      </c>
      <c r="F36" s="41">
        <v>123</v>
      </c>
      <c r="G36" s="63">
        <v>123</v>
      </c>
    </row>
    <row r="37" spans="1:7" x14ac:dyDescent="0.2">
      <c r="A37" s="19"/>
      <c r="B37" s="19"/>
      <c r="C37" s="28" t="s">
        <v>32</v>
      </c>
      <c r="D37" s="61">
        <f t="shared" ref="D37:F37" si="9">SUM(D38:D39)</f>
        <v>0</v>
      </c>
      <c r="E37" s="184">
        <f t="shared" si="9"/>
        <v>13900</v>
      </c>
      <c r="F37" s="61">
        <f t="shared" si="9"/>
        <v>13900</v>
      </c>
      <c r="G37" s="61">
        <v>13900</v>
      </c>
    </row>
    <row r="38" spans="1:7" x14ac:dyDescent="0.2">
      <c r="A38" s="19"/>
      <c r="B38" s="19"/>
      <c r="C38" s="27" t="s">
        <v>33</v>
      </c>
      <c r="D38" s="41">
        <v>0</v>
      </c>
      <c r="E38" s="185">
        <v>4000</v>
      </c>
      <c r="F38" s="63">
        <v>4000</v>
      </c>
      <c r="G38" s="63">
        <v>4000</v>
      </c>
    </row>
    <row r="39" spans="1:7" x14ac:dyDescent="0.2">
      <c r="A39" s="19"/>
      <c r="B39" s="19"/>
      <c r="C39" s="27" t="s">
        <v>34</v>
      </c>
      <c r="D39" s="41">
        <v>0</v>
      </c>
      <c r="E39" s="185">
        <v>9900</v>
      </c>
      <c r="F39" s="63">
        <v>9900</v>
      </c>
      <c r="G39" s="63">
        <v>9900</v>
      </c>
    </row>
    <row r="40" spans="1:7" x14ac:dyDescent="0.2">
      <c r="A40" s="19"/>
      <c r="B40" s="19"/>
      <c r="C40" s="28" t="s">
        <v>35</v>
      </c>
      <c r="D40" s="61">
        <f t="shared" ref="D40:F40" si="10">SUM(D41:D42)</f>
        <v>0</v>
      </c>
      <c r="E40" s="184">
        <f t="shared" si="10"/>
        <v>1630</v>
      </c>
      <c r="F40" s="61">
        <f t="shared" si="10"/>
        <v>1630</v>
      </c>
      <c r="G40" s="61">
        <v>1630</v>
      </c>
    </row>
    <row r="41" spans="1:7" ht="34.5" x14ac:dyDescent="0.2">
      <c r="A41" s="19"/>
      <c r="B41" s="19"/>
      <c r="C41" s="27" t="s">
        <v>36</v>
      </c>
      <c r="D41" s="99">
        <v>0</v>
      </c>
      <c r="E41" s="185">
        <v>1200</v>
      </c>
      <c r="F41" s="63">
        <v>1200</v>
      </c>
      <c r="G41" s="63">
        <v>1200</v>
      </c>
    </row>
    <row r="42" spans="1:7" x14ac:dyDescent="0.2">
      <c r="A42" s="19"/>
      <c r="B42" s="19"/>
      <c r="C42" s="27" t="s">
        <v>37</v>
      </c>
      <c r="D42" s="99">
        <v>0</v>
      </c>
      <c r="E42" s="185">
        <v>430</v>
      </c>
      <c r="F42" s="63">
        <v>430</v>
      </c>
      <c r="G42" s="63">
        <v>430</v>
      </c>
    </row>
    <row r="43" spans="1:7" x14ac:dyDescent="0.2">
      <c r="A43" s="19"/>
      <c r="B43" s="19"/>
      <c r="C43" s="28" t="s">
        <v>38</v>
      </c>
      <c r="D43" s="61">
        <v>0</v>
      </c>
      <c r="E43" s="184">
        <f t="shared" ref="E43:F43" si="11">SUM(E44:E51)</f>
        <v>67752.08</v>
      </c>
      <c r="F43" s="61">
        <f t="shared" si="11"/>
        <v>117813.68</v>
      </c>
      <c r="G43" s="61">
        <v>416568.08380000002</v>
      </c>
    </row>
    <row r="44" spans="1:7" ht="34.5" x14ac:dyDescent="0.2">
      <c r="A44" s="19"/>
      <c r="B44" s="19"/>
      <c r="C44" s="27" t="s">
        <v>107</v>
      </c>
      <c r="D44" s="99">
        <v>0</v>
      </c>
      <c r="E44" s="185">
        <v>4613.68</v>
      </c>
      <c r="F44" s="63">
        <v>4613.68</v>
      </c>
      <c r="G44" s="63">
        <v>4613.68</v>
      </c>
    </row>
    <row r="45" spans="1:7" ht="51.75" x14ac:dyDescent="0.2">
      <c r="A45" s="19"/>
      <c r="B45" s="19"/>
      <c r="C45" s="27" t="s">
        <v>108</v>
      </c>
      <c r="D45" s="99">
        <v>0</v>
      </c>
      <c r="E45" s="185">
        <v>49938.400000000001</v>
      </c>
      <c r="F45" s="63">
        <v>100000</v>
      </c>
      <c r="G45" s="63">
        <v>398754.40380000003</v>
      </c>
    </row>
    <row r="46" spans="1:7" x14ac:dyDescent="0.2">
      <c r="A46" s="19"/>
      <c r="B46" s="19"/>
      <c r="C46" s="27" t="s">
        <v>39</v>
      </c>
      <c r="D46" s="99">
        <v>0</v>
      </c>
      <c r="E46" s="185">
        <v>1320</v>
      </c>
      <c r="F46" s="63">
        <v>1320</v>
      </c>
      <c r="G46" s="63">
        <v>1320</v>
      </c>
    </row>
    <row r="47" spans="1:7" x14ac:dyDescent="0.2">
      <c r="A47" s="19"/>
      <c r="B47" s="19"/>
      <c r="C47" s="27" t="s">
        <v>40</v>
      </c>
      <c r="D47" s="99">
        <v>0</v>
      </c>
      <c r="E47" s="185">
        <v>1140</v>
      </c>
      <c r="F47" s="63">
        <v>1140</v>
      </c>
      <c r="G47" s="63">
        <v>1140</v>
      </c>
    </row>
    <row r="48" spans="1:7" x14ac:dyDescent="0.2">
      <c r="A48" s="19"/>
      <c r="B48" s="19"/>
      <c r="C48" s="27" t="s">
        <v>41</v>
      </c>
      <c r="D48" s="99">
        <v>0</v>
      </c>
      <c r="E48" s="185">
        <v>2340</v>
      </c>
      <c r="F48" s="63">
        <v>2340</v>
      </c>
      <c r="G48" s="63">
        <v>2340</v>
      </c>
    </row>
    <row r="49" spans="1:7" x14ac:dyDescent="0.2">
      <c r="A49" s="19"/>
      <c r="B49" s="19"/>
      <c r="C49" s="27" t="s">
        <v>42</v>
      </c>
      <c r="D49" s="99">
        <v>0</v>
      </c>
      <c r="E49" s="185">
        <v>6480</v>
      </c>
      <c r="F49" s="63">
        <v>6480</v>
      </c>
      <c r="G49" s="63">
        <v>6480</v>
      </c>
    </row>
    <row r="50" spans="1:7" x14ac:dyDescent="0.2">
      <c r="A50" s="19"/>
      <c r="B50" s="19"/>
      <c r="C50" s="27" t="s">
        <v>43</v>
      </c>
      <c r="D50" s="99">
        <v>0</v>
      </c>
      <c r="E50" s="185">
        <v>1440</v>
      </c>
      <c r="F50" s="63">
        <v>1440</v>
      </c>
      <c r="G50" s="63">
        <v>1440</v>
      </c>
    </row>
    <row r="51" spans="1:7" ht="51.75" x14ac:dyDescent="0.2">
      <c r="A51" s="19"/>
      <c r="B51" s="19"/>
      <c r="C51" s="27" t="s">
        <v>44</v>
      </c>
      <c r="D51" s="99">
        <v>0</v>
      </c>
      <c r="E51" s="185">
        <v>480</v>
      </c>
      <c r="F51" s="63">
        <v>480</v>
      </c>
      <c r="G51" s="63">
        <v>480</v>
      </c>
    </row>
    <row r="52" spans="1:7" ht="34.5" x14ac:dyDescent="0.2">
      <c r="A52" s="19"/>
      <c r="B52" s="19"/>
      <c r="C52" s="28" t="s">
        <v>45</v>
      </c>
      <c r="D52" s="61">
        <f t="shared" ref="D52:F52" si="12">SUM(D53:D61)</f>
        <v>0</v>
      </c>
      <c r="E52" s="184">
        <f t="shared" si="12"/>
        <v>-4369.2</v>
      </c>
      <c r="F52" s="61">
        <f t="shared" si="12"/>
        <v>-4430.7999999999984</v>
      </c>
      <c r="G52" s="61">
        <v>-4430.7999999999984</v>
      </c>
    </row>
    <row r="53" spans="1:7" ht="34.5" x14ac:dyDescent="0.2">
      <c r="A53" s="19"/>
      <c r="B53" s="19"/>
      <c r="C53" s="29" t="s">
        <v>46</v>
      </c>
      <c r="D53" s="99">
        <v>0</v>
      </c>
      <c r="E53" s="185">
        <v>162.5</v>
      </c>
      <c r="F53" s="63">
        <v>162.5</v>
      </c>
      <c r="G53" s="63">
        <v>162.5</v>
      </c>
    </row>
    <row r="54" spans="1:7" ht="34.5" x14ac:dyDescent="0.2">
      <c r="A54" s="19"/>
      <c r="B54" s="19"/>
      <c r="C54" s="27" t="s">
        <v>47</v>
      </c>
      <c r="D54" s="99">
        <v>0</v>
      </c>
      <c r="E54" s="185">
        <v>1680</v>
      </c>
      <c r="F54" s="63">
        <v>1680</v>
      </c>
      <c r="G54" s="63">
        <v>1680</v>
      </c>
    </row>
    <row r="55" spans="1:7" ht="34.5" x14ac:dyDescent="0.2">
      <c r="A55" s="19"/>
      <c r="B55" s="19"/>
      <c r="C55" s="27" t="s">
        <v>48</v>
      </c>
      <c r="D55" s="99">
        <v>0</v>
      </c>
      <c r="E55" s="185">
        <v>240</v>
      </c>
      <c r="F55" s="63">
        <v>240</v>
      </c>
      <c r="G55" s="63">
        <v>240</v>
      </c>
    </row>
    <row r="56" spans="1:7" ht="34.5" x14ac:dyDescent="0.2">
      <c r="A56" s="19"/>
      <c r="B56" s="19"/>
      <c r="C56" s="27" t="s">
        <v>17</v>
      </c>
      <c r="D56" s="99">
        <v>0</v>
      </c>
      <c r="E56" s="185">
        <v>-8575</v>
      </c>
      <c r="F56" s="63">
        <v>-8636.5999999999985</v>
      </c>
      <c r="G56" s="63">
        <v>-8636.5999999999985</v>
      </c>
    </row>
    <row r="57" spans="1:7" ht="51.75" x14ac:dyDescent="0.2">
      <c r="A57" s="19"/>
      <c r="B57" s="19"/>
      <c r="C57" s="29" t="s">
        <v>49</v>
      </c>
      <c r="D57" s="99">
        <v>0</v>
      </c>
      <c r="E57" s="185">
        <v>600</v>
      </c>
      <c r="F57" s="63">
        <v>600</v>
      </c>
      <c r="G57" s="63">
        <v>600</v>
      </c>
    </row>
    <row r="58" spans="1:7" ht="34.5" x14ac:dyDescent="0.2">
      <c r="A58" s="19"/>
      <c r="B58" s="19"/>
      <c r="C58" s="29" t="s">
        <v>50</v>
      </c>
      <c r="D58" s="99">
        <v>0</v>
      </c>
      <c r="E58" s="185">
        <v>680</v>
      </c>
      <c r="F58" s="63">
        <v>680</v>
      </c>
      <c r="G58" s="63">
        <v>680</v>
      </c>
    </row>
    <row r="59" spans="1:7" ht="69" x14ac:dyDescent="0.2">
      <c r="A59" s="19"/>
      <c r="B59" s="19"/>
      <c r="C59" s="27" t="s">
        <v>51</v>
      </c>
      <c r="D59" s="99">
        <v>0</v>
      </c>
      <c r="E59" s="185">
        <v>300</v>
      </c>
      <c r="F59" s="63">
        <v>300</v>
      </c>
      <c r="G59" s="63">
        <v>300</v>
      </c>
    </row>
    <row r="60" spans="1:7" ht="51.75" x14ac:dyDescent="0.2">
      <c r="A60" s="19"/>
      <c r="B60" s="19"/>
      <c r="C60" s="27" t="s">
        <v>109</v>
      </c>
      <c r="D60" s="99">
        <v>0</v>
      </c>
      <c r="E60" s="185">
        <v>418.3</v>
      </c>
      <c r="F60" s="63">
        <v>418.3</v>
      </c>
      <c r="G60" s="63">
        <v>418.3</v>
      </c>
    </row>
    <row r="61" spans="1:7" ht="51.75" x14ac:dyDescent="0.2">
      <c r="A61" s="19"/>
      <c r="B61" s="19"/>
      <c r="C61" s="29" t="s">
        <v>52</v>
      </c>
      <c r="D61" s="99">
        <v>0</v>
      </c>
      <c r="E61" s="185">
        <v>125</v>
      </c>
      <c r="F61" s="63">
        <v>125</v>
      </c>
      <c r="G61" s="63">
        <v>125</v>
      </c>
    </row>
    <row r="62" spans="1:7" ht="34.5" x14ac:dyDescent="0.2">
      <c r="A62" s="19"/>
      <c r="B62" s="19"/>
      <c r="C62" s="28" t="s">
        <v>53</v>
      </c>
      <c r="D62" s="61">
        <f t="shared" ref="D62:F62" si="13">SUM(D63:D76)</f>
        <v>0</v>
      </c>
      <c r="E62" s="184">
        <f t="shared" si="13"/>
        <v>65168.337999999996</v>
      </c>
      <c r="F62" s="61">
        <f t="shared" si="13"/>
        <v>130168.33800000002</v>
      </c>
      <c r="G62" s="61">
        <v>172151.40300000002</v>
      </c>
    </row>
    <row r="63" spans="1:7" x14ac:dyDescent="0.2">
      <c r="A63" s="19"/>
      <c r="B63" s="19"/>
      <c r="C63" s="29" t="s">
        <v>110</v>
      </c>
      <c r="D63" s="99">
        <v>0</v>
      </c>
      <c r="E63" s="185">
        <v>15000</v>
      </c>
      <c r="F63" s="63">
        <v>80000</v>
      </c>
      <c r="G63" s="63">
        <v>121983.065</v>
      </c>
    </row>
    <row r="64" spans="1:7" ht="51.75" x14ac:dyDescent="0.2">
      <c r="A64" s="19"/>
      <c r="B64" s="19"/>
      <c r="C64" s="29" t="s">
        <v>111</v>
      </c>
      <c r="D64" s="99">
        <v>0</v>
      </c>
      <c r="E64" s="185">
        <v>5038.3389999999999</v>
      </c>
      <c r="F64" s="63">
        <v>5038.3389999999999</v>
      </c>
      <c r="G64" s="63">
        <v>5038.3389999999999</v>
      </c>
    </row>
    <row r="65" spans="1:7" ht="51.75" x14ac:dyDescent="0.2">
      <c r="A65" s="19"/>
      <c r="B65" s="19"/>
      <c r="C65" s="29" t="s">
        <v>112</v>
      </c>
      <c r="D65" s="99">
        <v>0</v>
      </c>
      <c r="E65" s="185">
        <v>4209.3690000000006</v>
      </c>
      <c r="F65" s="63">
        <v>4209.3690000000006</v>
      </c>
      <c r="G65" s="63">
        <v>4209.3690000000006</v>
      </c>
    </row>
    <row r="66" spans="1:7" ht="34.5" x14ac:dyDescent="0.2">
      <c r="A66" s="19"/>
      <c r="B66" s="19"/>
      <c r="C66" s="29" t="s">
        <v>113</v>
      </c>
      <c r="D66" s="99">
        <v>0</v>
      </c>
      <c r="E66" s="185">
        <v>1149.03</v>
      </c>
      <c r="F66" s="63">
        <v>1149.03</v>
      </c>
      <c r="G66" s="63">
        <v>1149.03</v>
      </c>
    </row>
    <row r="67" spans="1:7" ht="34.5" x14ac:dyDescent="0.2">
      <c r="A67" s="19"/>
      <c r="B67" s="19"/>
      <c r="C67" s="29" t="s">
        <v>114</v>
      </c>
      <c r="D67" s="99">
        <v>0</v>
      </c>
      <c r="E67" s="185">
        <v>540</v>
      </c>
      <c r="F67" s="63">
        <v>540</v>
      </c>
      <c r="G67" s="63">
        <v>540</v>
      </c>
    </row>
    <row r="68" spans="1:7" ht="34.5" x14ac:dyDescent="0.2">
      <c r="A68" s="19"/>
      <c r="B68" s="19"/>
      <c r="C68" s="27" t="s">
        <v>54</v>
      </c>
      <c r="D68" s="99">
        <v>0</v>
      </c>
      <c r="E68" s="185">
        <v>790</v>
      </c>
      <c r="F68" s="63">
        <v>790</v>
      </c>
      <c r="G68" s="63">
        <v>790</v>
      </c>
    </row>
    <row r="69" spans="1:7" ht="34.5" x14ac:dyDescent="0.2">
      <c r="A69" s="19"/>
      <c r="B69" s="19"/>
      <c r="C69" s="27" t="s">
        <v>55</v>
      </c>
      <c r="D69" s="99">
        <v>0</v>
      </c>
      <c r="E69" s="185">
        <v>2472</v>
      </c>
      <c r="F69" s="63">
        <v>2472</v>
      </c>
      <c r="G69" s="63">
        <v>2472</v>
      </c>
    </row>
    <row r="70" spans="1:7" ht="51.75" x14ac:dyDescent="0.2">
      <c r="A70" s="19"/>
      <c r="B70" s="19"/>
      <c r="C70" s="27" t="s">
        <v>56</v>
      </c>
      <c r="D70" s="99">
        <v>0</v>
      </c>
      <c r="E70" s="185">
        <v>2133.6</v>
      </c>
      <c r="F70" s="63">
        <v>2133.6</v>
      </c>
      <c r="G70" s="63">
        <v>2133.6</v>
      </c>
    </row>
    <row r="71" spans="1:7" ht="34.5" x14ac:dyDescent="0.2">
      <c r="A71" s="19"/>
      <c r="B71" s="19"/>
      <c r="C71" s="27" t="s">
        <v>57</v>
      </c>
      <c r="D71" s="99">
        <v>0</v>
      </c>
      <c r="E71" s="185">
        <v>1750</v>
      </c>
      <c r="F71" s="63">
        <v>1750</v>
      </c>
      <c r="G71" s="63">
        <v>1750</v>
      </c>
    </row>
    <row r="72" spans="1:7" ht="34.5" x14ac:dyDescent="0.2">
      <c r="A72" s="19"/>
      <c r="B72" s="19"/>
      <c r="C72" s="27" t="s">
        <v>58</v>
      </c>
      <c r="D72" s="99">
        <v>0</v>
      </c>
      <c r="E72" s="185">
        <v>730</v>
      </c>
      <c r="F72" s="63">
        <v>730</v>
      </c>
      <c r="G72" s="63">
        <v>730</v>
      </c>
    </row>
    <row r="73" spans="1:7" ht="34.5" x14ac:dyDescent="0.2">
      <c r="A73" s="19"/>
      <c r="B73" s="19"/>
      <c r="C73" s="27" t="s">
        <v>59</v>
      </c>
      <c r="D73" s="99">
        <v>0</v>
      </c>
      <c r="E73" s="185">
        <v>924</v>
      </c>
      <c r="F73" s="63">
        <v>924</v>
      </c>
      <c r="G73" s="63">
        <v>924</v>
      </c>
    </row>
    <row r="74" spans="1:7" ht="34.5" x14ac:dyDescent="0.2">
      <c r="A74" s="19"/>
      <c r="B74" s="19"/>
      <c r="C74" s="27" t="s">
        <v>60</v>
      </c>
      <c r="D74" s="99">
        <v>0</v>
      </c>
      <c r="E74" s="185">
        <v>320</v>
      </c>
      <c r="F74" s="63">
        <v>320</v>
      </c>
      <c r="G74" s="63">
        <v>320</v>
      </c>
    </row>
    <row r="75" spans="1:7" ht="34.5" x14ac:dyDescent="0.2">
      <c r="A75" s="19"/>
      <c r="B75" s="19"/>
      <c r="C75" s="27" t="s">
        <v>61</v>
      </c>
      <c r="D75" s="99">
        <v>0</v>
      </c>
      <c r="E75" s="185">
        <v>912</v>
      </c>
      <c r="F75" s="63">
        <v>912</v>
      </c>
      <c r="G75" s="63">
        <v>912</v>
      </c>
    </row>
    <row r="76" spans="1:7" ht="51.75" x14ac:dyDescent="0.2">
      <c r="A76" s="19"/>
      <c r="B76" s="19"/>
      <c r="C76" s="27" t="s">
        <v>62</v>
      </c>
      <c r="D76" s="99">
        <v>0</v>
      </c>
      <c r="E76" s="185">
        <v>29200</v>
      </c>
      <c r="F76" s="63">
        <v>29200</v>
      </c>
      <c r="G76" s="63">
        <v>29200</v>
      </c>
    </row>
    <row r="77" spans="1:7" ht="51.75" x14ac:dyDescent="0.2">
      <c r="A77" s="19"/>
      <c r="B77" s="19"/>
      <c r="C77" s="22" t="s">
        <v>128</v>
      </c>
      <c r="D77" s="61">
        <f t="shared" ref="D77:F77" si="14">SUM(D78+D93+D102)</f>
        <v>0</v>
      </c>
      <c r="E77" s="184">
        <f t="shared" si="14"/>
        <v>110293.5</v>
      </c>
      <c r="F77" s="61">
        <f t="shared" si="14"/>
        <v>110293.5</v>
      </c>
      <c r="G77" s="61">
        <v>110296.4</v>
      </c>
    </row>
    <row r="78" spans="1:7" x14ac:dyDescent="0.2">
      <c r="A78" s="19"/>
      <c r="B78" s="19"/>
      <c r="C78" s="32" t="s">
        <v>229</v>
      </c>
      <c r="D78" s="61">
        <f t="shared" ref="D78:F78" si="15">SUM(D79:D92)</f>
        <v>0</v>
      </c>
      <c r="E78" s="184">
        <f t="shared" si="15"/>
        <v>63745.5</v>
      </c>
      <c r="F78" s="61">
        <f t="shared" si="15"/>
        <v>63745.5</v>
      </c>
      <c r="G78" s="61">
        <v>63748.4</v>
      </c>
    </row>
    <row r="79" spans="1:7" ht="51.75" x14ac:dyDescent="0.2">
      <c r="A79" s="19"/>
      <c r="B79" s="19"/>
      <c r="C79" s="27" t="s">
        <v>68</v>
      </c>
      <c r="D79" s="99">
        <v>0</v>
      </c>
      <c r="E79" s="185">
        <v>4300</v>
      </c>
      <c r="F79" s="63">
        <v>4300</v>
      </c>
      <c r="G79" s="63">
        <v>4300</v>
      </c>
    </row>
    <row r="80" spans="1:7" ht="51.75" x14ac:dyDescent="0.2">
      <c r="A80" s="19"/>
      <c r="B80" s="19"/>
      <c r="C80" s="27" t="s">
        <v>69</v>
      </c>
      <c r="D80" s="99">
        <v>0</v>
      </c>
      <c r="E80" s="185">
        <v>3500</v>
      </c>
      <c r="F80" s="63">
        <v>3500</v>
      </c>
      <c r="G80" s="63">
        <v>3500</v>
      </c>
    </row>
    <row r="81" spans="1:7" ht="51.75" x14ac:dyDescent="0.2">
      <c r="A81" s="19"/>
      <c r="B81" s="19"/>
      <c r="C81" s="27" t="s">
        <v>70</v>
      </c>
      <c r="D81" s="99">
        <v>0</v>
      </c>
      <c r="E81" s="185">
        <v>13200</v>
      </c>
      <c r="F81" s="63">
        <v>13200</v>
      </c>
      <c r="G81" s="63">
        <v>13200</v>
      </c>
    </row>
    <row r="82" spans="1:7" ht="51.75" x14ac:dyDescent="0.2">
      <c r="A82" s="19"/>
      <c r="B82" s="19"/>
      <c r="C82" s="27" t="s">
        <v>71</v>
      </c>
      <c r="D82" s="99">
        <v>0</v>
      </c>
      <c r="E82" s="185">
        <v>7000</v>
      </c>
      <c r="F82" s="63">
        <v>7000</v>
      </c>
      <c r="G82" s="63">
        <v>7000</v>
      </c>
    </row>
    <row r="83" spans="1:7" ht="51.75" x14ac:dyDescent="0.2">
      <c r="A83" s="19"/>
      <c r="B83" s="19"/>
      <c r="C83" s="27" t="s">
        <v>72</v>
      </c>
      <c r="D83" s="99">
        <v>0</v>
      </c>
      <c r="E83" s="185">
        <v>6500</v>
      </c>
      <c r="F83" s="63">
        <v>6500</v>
      </c>
      <c r="G83" s="63">
        <v>6500</v>
      </c>
    </row>
    <row r="84" spans="1:7" ht="51.75" x14ac:dyDescent="0.2">
      <c r="A84" s="19"/>
      <c r="B84" s="19"/>
      <c r="C84" s="27" t="s">
        <v>73</v>
      </c>
      <c r="D84" s="99">
        <v>0</v>
      </c>
      <c r="E84" s="185">
        <v>1500</v>
      </c>
      <c r="F84" s="63">
        <v>1500</v>
      </c>
      <c r="G84" s="63">
        <v>1500</v>
      </c>
    </row>
    <row r="85" spans="1:7" ht="51.75" x14ac:dyDescent="0.2">
      <c r="A85" s="19"/>
      <c r="B85" s="19"/>
      <c r="C85" s="27" t="s">
        <v>74</v>
      </c>
      <c r="D85" s="99">
        <v>0</v>
      </c>
      <c r="E85" s="185">
        <v>6500</v>
      </c>
      <c r="F85" s="63">
        <v>6500</v>
      </c>
      <c r="G85" s="63">
        <v>6500</v>
      </c>
    </row>
    <row r="86" spans="1:7" ht="69" x14ac:dyDescent="0.2">
      <c r="A86" s="19"/>
      <c r="B86" s="19"/>
      <c r="C86" s="27" t="s">
        <v>75</v>
      </c>
      <c r="D86" s="99">
        <v>0</v>
      </c>
      <c r="E86" s="185">
        <v>128.5</v>
      </c>
      <c r="F86" s="63">
        <v>128.5</v>
      </c>
      <c r="G86" s="63">
        <v>128.5</v>
      </c>
    </row>
    <row r="87" spans="1:7" ht="51.75" x14ac:dyDescent="0.2">
      <c r="A87" s="19"/>
      <c r="B87" s="19"/>
      <c r="C87" s="27" t="s">
        <v>76</v>
      </c>
      <c r="D87" s="99">
        <v>0</v>
      </c>
      <c r="E87" s="185">
        <v>2300</v>
      </c>
      <c r="F87" s="63">
        <v>2300</v>
      </c>
      <c r="G87" s="63">
        <v>2300</v>
      </c>
    </row>
    <row r="88" spans="1:7" ht="69" x14ac:dyDescent="0.2">
      <c r="A88" s="19"/>
      <c r="B88" s="19"/>
      <c r="C88" s="27" t="s">
        <v>77</v>
      </c>
      <c r="D88" s="99">
        <v>0</v>
      </c>
      <c r="E88" s="185">
        <v>600</v>
      </c>
      <c r="F88" s="63">
        <v>600</v>
      </c>
      <c r="G88" s="63">
        <v>600</v>
      </c>
    </row>
    <row r="89" spans="1:7" ht="69" x14ac:dyDescent="0.2">
      <c r="A89" s="19"/>
      <c r="B89" s="19"/>
      <c r="C89" s="27" t="s">
        <v>78</v>
      </c>
      <c r="D89" s="99">
        <v>0</v>
      </c>
      <c r="E89" s="185">
        <v>492</v>
      </c>
      <c r="F89" s="63">
        <v>492</v>
      </c>
      <c r="G89" s="63">
        <v>492</v>
      </c>
    </row>
    <row r="90" spans="1:7" ht="51.75" x14ac:dyDescent="0.2">
      <c r="A90" s="19"/>
      <c r="B90" s="19"/>
      <c r="C90" s="27" t="s">
        <v>79</v>
      </c>
      <c r="D90" s="99">
        <v>0</v>
      </c>
      <c r="E90" s="185">
        <v>3300</v>
      </c>
      <c r="F90" s="63">
        <v>3300</v>
      </c>
      <c r="G90" s="63">
        <v>3300</v>
      </c>
    </row>
    <row r="91" spans="1:7" ht="51.75" x14ac:dyDescent="0.2">
      <c r="A91" s="19"/>
      <c r="B91" s="19"/>
      <c r="C91" s="27" t="s">
        <v>80</v>
      </c>
      <c r="D91" s="99">
        <v>0</v>
      </c>
      <c r="E91" s="185">
        <v>14300</v>
      </c>
      <c r="F91" s="63">
        <v>14300</v>
      </c>
      <c r="G91" s="63">
        <v>14300</v>
      </c>
    </row>
    <row r="92" spans="1:7" ht="69" x14ac:dyDescent="0.2">
      <c r="A92" s="19"/>
      <c r="B92" s="19"/>
      <c r="C92" s="27" t="s">
        <v>81</v>
      </c>
      <c r="D92" s="99">
        <v>0</v>
      </c>
      <c r="E92" s="185">
        <v>125</v>
      </c>
      <c r="F92" s="63">
        <v>125</v>
      </c>
      <c r="G92" s="63">
        <v>127.9</v>
      </c>
    </row>
    <row r="93" spans="1:7" ht="34.5" x14ac:dyDescent="0.2">
      <c r="A93" s="19"/>
      <c r="B93" s="19"/>
      <c r="C93" s="32" t="s">
        <v>82</v>
      </c>
      <c r="D93" s="61">
        <f t="shared" ref="D93:F93" si="16">SUM(D94:D101)</f>
        <v>0</v>
      </c>
      <c r="E93" s="184">
        <f t="shared" si="16"/>
        <v>33148</v>
      </c>
      <c r="F93" s="61">
        <f t="shared" si="16"/>
        <v>33148</v>
      </c>
      <c r="G93" s="61">
        <v>33148</v>
      </c>
    </row>
    <row r="94" spans="1:7" ht="51.75" x14ac:dyDescent="0.2">
      <c r="A94" s="19"/>
      <c r="B94" s="19"/>
      <c r="C94" s="27" t="s">
        <v>83</v>
      </c>
      <c r="D94" s="63">
        <v>0</v>
      </c>
      <c r="E94" s="185">
        <v>770</v>
      </c>
      <c r="F94" s="63">
        <v>770</v>
      </c>
      <c r="G94" s="63">
        <v>770</v>
      </c>
    </row>
    <row r="95" spans="1:7" ht="51.75" x14ac:dyDescent="0.2">
      <c r="A95" s="19"/>
      <c r="B95" s="19"/>
      <c r="C95" s="27" t="s">
        <v>84</v>
      </c>
      <c r="D95" s="63">
        <v>0</v>
      </c>
      <c r="E95" s="185">
        <v>14300</v>
      </c>
      <c r="F95" s="63">
        <v>14300</v>
      </c>
      <c r="G95" s="63">
        <v>14300</v>
      </c>
    </row>
    <row r="96" spans="1:7" ht="51.75" x14ac:dyDescent="0.2">
      <c r="A96" s="19"/>
      <c r="B96" s="19"/>
      <c r="C96" s="27" t="s">
        <v>85</v>
      </c>
      <c r="D96" s="63">
        <v>0</v>
      </c>
      <c r="E96" s="185">
        <v>3300</v>
      </c>
      <c r="F96" s="63">
        <v>3300</v>
      </c>
      <c r="G96" s="63">
        <v>3300</v>
      </c>
    </row>
    <row r="97" spans="1:7" ht="51.75" x14ac:dyDescent="0.2">
      <c r="A97" s="19"/>
      <c r="B97" s="19"/>
      <c r="C97" s="27" t="s">
        <v>86</v>
      </c>
      <c r="D97" s="63">
        <v>0</v>
      </c>
      <c r="E97" s="185">
        <v>5016</v>
      </c>
      <c r="F97" s="63">
        <v>5016</v>
      </c>
      <c r="G97" s="63">
        <v>5016</v>
      </c>
    </row>
    <row r="98" spans="1:7" ht="51.75" x14ac:dyDescent="0.2">
      <c r="A98" s="19"/>
      <c r="B98" s="19"/>
      <c r="C98" s="27" t="s">
        <v>87</v>
      </c>
      <c r="D98" s="63">
        <v>0</v>
      </c>
      <c r="E98" s="185">
        <v>5368</v>
      </c>
      <c r="F98" s="63">
        <v>5368</v>
      </c>
      <c r="G98" s="63">
        <v>5368</v>
      </c>
    </row>
    <row r="99" spans="1:7" ht="51.75" x14ac:dyDescent="0.2">
      <c r="A99" s="19"/>
      <c r="B99" s="19"/>
      <c r="C99" s="27" t="s">
        <v>88</v>
      </c>
      <c r="D99" s="63">
        <v>0</v>
      </c>
      <c r="E99" s="185">
        <v>440</v>
      </c>
      <c r="F99" s="63">
        <v>440</v>
      </c>
      <c r="G99" s="63">
        <v>440</v>
      </c>
    </row>
    <row r="100" spans="1:7" ht="51.75" x14ac:dyDescent="0.2">
      <c r="A100" s="19"/>
      <c r="B100" s="19"/>
      <c r="C100" s="27" t="s">
        <v>89</v>
      </c>
      <c r="D100" s="63">
        <v>0</v>
      </c>
      <c r="E100" s="185">
        <v>192</v>
      </c>
      <c r="F100" s="63">
        <v>192</v>
      </c>
      <c r="G100" s="63">
        <v>192</v>
      </c>
    </row>
    <row r="101" spans="1:7" ht="34.5" x14ac:dyDescent="0.2">
      <c r="A101" s="19"/>
      <c r="B101" s="19"/>
      <c r="C101" s="27" t="s">
        <v>90</v>
      </c>
      <c r="D101" s="63">
        <v>0</v>
      </c>
      <c r="E101" s="185">
        <v>3762</v>
      </c>
      <c r="F101" s="63">
        <v>3762</v>
      </c>
      <c r="G101" s="63">
        <v>3762</v>
      </c>
    </row>
    <row r="102" spans="1:7" ht="34.5" x14ac:dyDescent="0.2">
      <c r="A102" s="19"/>
      <c r="B102" s="19"/>
      <c r="C102" s="32" t="s">
        <v>91</v>
      </c>
      <c r="D102" s="61">
        <f t="shared" ref="D102:F102" si="17">SUM(D103:D105)</f>
        <v>0</v>
      </c>
      <c r="E102" s="184">
        <f t="shared" si="17"/>
        <v>13400</v>
      </c>
      <c r="F102" s="61">
        <f t="shared" si="17"/>
        <v>13400</v>
      </c>
      <c r="G102" s="61">
        <v>13400</v>
      </c>
    </row>
    <row r="103" spans="1:7" ht="34.5" x14ac:dyDescent="0.2">
      <c r="A103" s="19"/>
      <c r="B103" s="19"/>
      <c r="C103" s="33" t="s">
        <v>92</v>
      </c>
      <c r="D103" s="63">
        <v>0</v>
      </c>
      <c r="E103" s="185">
        <v>4000</v>
      </c>
      <c r="F103" s="63">
        <v>4000</v>
      </c>
      <c r="G103" s="63">
        <v>4000</v>
      </c>
    </row>
    <row r="104" spans="1:7" ht="34.5" x14ac:dyDescent="0.2">
      <c r="A104" s="19"/>
      <c r="B104" s="19"/>
      <c r="C104" s="33" t="s">
        <v>93</v>
      </c>
      <c r="D104" s="63">
        <v>0</v>
      </c>
      <c r="E104" s="185">
        <v>5800</v>
      </c>
      <c r="F104" s="63">
        <v>5800</v>
      </c>
      <c r="G104" s="63">
        <v>5800</v>
      </c>
    </row>
    <row r="105" spans="1:7" ht="51.75" x14ac:dyDescent="0.2">
      <c r="A105" s="19"/>
      <c r="B105" s="19"/>
      <c r="C105" s="33" t="s">
        <v>94</v>
      </c>
      <c r="D105" s="63">
        <v>0</v>
      </c>
      <c r="E105" s="185">
        <v>3600</v>
      </c>
      <c r="F105" s="63">
        <v>3600</v>
      </c>
      <c r="G105" s="63">
        <v>3600</v>
      </c>
    </row>
    <row r="106" spans="1:7" x14ac:dyDescent="0.2">
      <c r="A106" s="19"/>
      <c r="B106" s="19"/>
      <c r="C106" s="45" t="s">
        <v>124</v>
      </c>
      <c r="D106" s="61">
        <f>SUM(D108)</f>
        <v>0</v>
      </c>
      <c r="E106" s="184">
        <f t="shared" ref="E106:F106" si="18">SUM(E108)</f>
        <v>-290643.20000000001</v>
      </c>
      <c r="F106" s="61">
        <f t="shared" si="18"/>
        <v>-327978.2</v>
      </c>
      <c r="G106" s="61">
        <v>-592340.5</v>
      </c>
    </row>
    <row r="107" spans="1:7" x14ac:dyDescent="0.2">
      <c r="A107" s="19"/>
      <c r="B107" s="19"/>
      <c r="C107" s="11" t="s">
        <v>125</v>
      </c>
      <c r="D107" s="99"/>
      <c r="E107" s="182"/>
      <c r="F107" s="41"/>
      <c r="G107" s="63"/>
    </row>
    <row r="108" spans="1:7" ht="34.5" x14ac:dyDescent="0.2">
      <c r="A108" s="19"/>
      <c r="B108" s="19"/>
      <c r="C108" s="16" t="s">
        <v>18</v>
      </c>
      <c r="D108" s="96">
        <v>0</v>
      </c>
      <c r="E108" s="184">
        <f>-290643.2</f>
        <v>-290643.20000000001</v>
      </c>
      <c r="F108" s="61">
        <f>-327978.2</f>
        <v>-327978.2</v>
      </c>
      <c r="G108" s="61">
        <v>-592340.5</v>
      </c>
    </row>
    <row r="109" spans="1:7" x14ac:dyDescent="0.2">
      <c r="A109" s="15">
        <v>1049</v>
      </c>
      <c r="B109" s="15">
        <v>21002</v>
      </c>
      <c r="C109" s="16" t="s">
        <v>19</v>
      </c>
      <c r="D109" s="61">
        <f t="shared" ref="D109:F109" si="19">SUM(D111+D113)</f>
        <v>0</v>
      </c>
      <c r="E109" s="184">
        <f t="shared" si="19"/>
        <v>8.0000000016298145E-3</v>
      </c>
      <c r="F109" s="61">
        <f t="shared" si="19"/>
        <v>8.0000000016298145E-3</v>
      </c>
      <c r="G109" s="61">
        <v>7.999999972525984E-3</v>
      </c>
    </row>
    <row r="110" spans="1:7" x14ac:dyDescent="0.2">
      <c r="A110" s="15"/>
      <c r="B110" s="15"/>
      <c r="C110" s="11" t="s">
        <v>126</v>
      </c>
      <c r="D110" s="99"/>
      <c r="E110" s="182"/>
      <c r="F110" s="41"/>
      <c r="G110" s="63"/>
    </row>
    <row r="111" spans="1:7" x14ac:dyDescent="0.2">
      <c r="A111" s="15"/>
      <c r="B111" s="15"/>
      <c r="C111" s="45" t="s">
        <v>124</v>
      </c>
      <c r="D111" s="96">
        <v>0</v>
      </c>
      <c r="E111" s="186">
        <v>-74494</v>
      </c>
      <c r="F111" s="65">
        <v>-223483</v>
      </c>
      <c r="G111" s="61">
        <v>-308701.2</v>
      </c>
    </row>
    <row r="112" spans="1:7" x14ac:dyDescent="0.2">
      <c r="A112" s="15"/>
      <c r="B112" s="15"/>
      <c r="C112" s="11" t="s">
        <v>126</v>
      </c>
      <c r="D112" s="99"/>
      <c r="E112" s="182"/>
      <c r="F112" s="41"/>
      <c r="G112" s="63"/>
    </row>
    <row r="113" spans="1:7" ht="34.5" x14ac:dyDescent="0.2">
      <c r="A113" s="15"/>
      <c r="B113" s="15"/>
      <c r="C113" s="45" t="s">
        <v>127</v>
      </c>
      <c r="D113" s="61">
        <f t="shared" ref="D113:F113" si="20">SUM(D115+D118+D120+D123+D125+D126+D127+D128+D129)</f>
        <v>0</v>
      </c>
      <c r="E113" s="184">
        <f t="shared" si="20"/>
        <v>74494.008000000002</v>
      </c>
      <c r="F113" s="61">
        <f t="shared" si="20"/>
        <v>223483.008</v>
      </c>
      <c r="G113" s="61">
        <v>308701.20799999998</v>
      </c>
    </row>
    <row r="114" spans="1:7" x14ac:dyDescent="0.2">
      <c r="A114" s="15"/>
      <c r="B114" s="15"/>
      <c r="C114" s="11" t="s">
        <v>12</v>
      </c>
      <c r="D114" s="99"/>
      <c r="E114" s="182"/>
      <c r="F114" s="41"/>
      <c r="G114" s="63"/>
    </row>
    <row r="115" spans="1:7" ht="34.5" x14ac:dyDescent="0.2">
      <c r="A115" s="15"/>
      <c r="B115" s="15"/>
      <c r="C115" s="30" t="s">
        <v>115</v>
      </c>
      <c r="D115" s="61">
        <f t="shared" ref="D115:F115" si="21">SUM(D116:D117)</f>
        <v>0</v>
      </c>
      <c r="E115" s="184">
        <f t="shared" si="21"/>
        <v>9816.92</v>
      </c>
      <c r="F115" s="61">
        <f t="shared" si="21"/>
        <v>60973.52</v>
      </c>
      <c r="G115" s="61">
        <v>21408.62</v>
      </c>
    </row>
    <row r="116" spans="1:7" x14ac:dyDescent="0.2">
      <c r="A116" s="15"/>
      <c r="B116" s="15"/>
      <c r="C116" s="31" t="s">
        <v>116</v>
      </c>
      <c r="D116" s="99">
        <v>0</v>
      </c>
      <c r="E116" s="185">
        <f>10000-196.6</f>
        <v>9803.4</v>
      </c>
      <c r="F116" s="63">
        <v>60960</v>
      </c>
      <c r="G116" s="63">
        <v>21395.1</v>
      </c>
    </row>
    <row r="117" spans="1:7" x14ac:dyDescent="0.2">
      <c r="A117" s="15"/>
      <c r="B117" s="15"/>
      <c r="C117" s="31" t="s">
        <v>117</v>
      </c>
      <c r="D117" s="99">
        <v>0</v>
      </c>
      <c r="E117" s="185">
        <v>13.52</v>
      </c>
      <c r="F117" s="63">
        <v>13.52</v>
      </c>
      <c r="G117" s="63">
        <v>13.52</v>
      </c>
    </row>
    <row r="118" spans="1:7" x14ac:dyDescent="0.2">
      <c r="A118" s="15"/>
      <c r="B118" s="15"/>
      <c r="C118" s="30" t="s">
        <v>118</v>
      </c>
      <c r="D118" s="61">
        <f t="shared" ref="D118:F118" si="22">SUM(D119)</f>
        <v>0</v>
      </c>
      <c r="E118" s="184">
        <f t="shared" si="22"/>
        <v>27432</v>
      </c>
      <c r="F118" s="61">
        <f t="shared" si="22"/>
        <v>27432</v>
      </c>
      <c r="G118" s="61">
        <v>24582.799999999999</v>
      </c>
    </row>
    <row r="119" spans="1:7" ht="34.5" x14ac:dyDescent="0.2">
      <c r="A119" s="15"/>
      <c r="B119" s="15"/>
      <c r="C119" s="31" t="s">
        <v>119</v>
      </c>
      <c r="D119" s="99">
        <v>0</v>
      </c>
      <c r="E119" s="185">
        <v>27432</v>
      </c>
      <c r="F119" s="63">
        <v>27432</v>
      </c>
      <c r="G119" s="63">
        <v>24582.799999999999</v>
      </c>
    </row>
    <row r="120" spans="1:7" x14ac:dyDescent="0.2">
      <c r="A120" s="19"/>
      <c r="B120" s="19"/>
      <c r="C120" s="30" t="s">
        <v>63</v>
      </c>
      <c r="D120" s="61">
        <f t="shared" ref="D120:F120" si="23">SUM(D121:D122)</f>
        <v>0</v>
      </c>
      <c r="E120" s="184">
        <f t="shared" si="23"/>
        <v>523.20000000000005</v>
      </c>
      <c r="F120" s="61">
        <f t="shared" si="23"/>
        <v>523.20000000000005</v>
      </c>
      <c r="G120" s="61">
        <v>523.20000000000005</v>
      </c>
    </row>
    <row r="121" spans="1:7" ht="34.5" x14ac:dyDescent="0.2">
      <c r="A121" s="19"/>
      <c r="B121" s="19"/>
      <c r="C121" s="31" t="s">
        <v>64</v>
      </c>
      <c r="D121" s="99">
        <v>0</v>
      </c>
      <c r="E121" s="185">
        <v>224.4</v>
      </c>
      <c r="F121" s="63">
        <v>224.4</v>
      </c>
      <c r="G121" s="63">
        <v>224.4</v>
      </c>
    </row>
    <row r="122" spans="1:7" ht="34.5" x14ac:dyDescent="0.2">
      <c r="A122" s="19"/>
      <c r="B122" s="19"/>
      <c r="C122" s="31" t="s">
        <v>65</v>
      </c>
      <c r="D122" s="99">
        <v>0</v>
      </c>
      <c r="E122" s="185">
        <v>298.8</v>
      </c>
      <c r="F122" s="63">
        <v>298.8</v>
      </c>
      <c r="G122" s="63">
        <v>298.8</v>
      </c>
    </row>
    <row r="123" spans="1:7" x14ac:dyDescent="0.2">
      <c r="A123" s="19"/>
      <c r="B123" s="19"/>
      <c r="C123" s="32" t="s">
        <v>66</v>
      </c>
      <c r="D123" s="61">
        <f t="shared" ref="D123:F123" si="24">SUM(D124)</f>
        <v>0</v>
      </c>
      <c r="E123" s="184">
        <f t="shared" si="24"/>
        <v>298.8</v>
      </c>
      <c r="F123" s="61">
        <f t="shared" si="24"/>
        <v>298.8</v>
      </c>
      <c r="G123" s="61">
        <v>298.8</v>
      </c>
    </row>
    <row r="124" spans="1:7" x14ac:dyDescent="0.2">
      <c r="A124" s="19"/>
      <c r="B124" s="19"/>
      <c r="C124" s="33" t="s">
        <v>67</v>
      </c>
      <c r="D124" s="63">
        <v>0</v>
      </c>
      <c r="E124" s="185">
        <v>298.8</v>
      </c>
      <c r="F124" s="63">
        <v>298.8</v>
      </c>
      <c r="G124" s="63">
        <v>298.8</v>
      </c>
    </row>
    <row r="125" spans="1:7" ht="34.5" x14ac:dyDescent="0.2">
      <c r="A125" s="19"/>
      <c r="B125" s="19"/>
      <c r="C125" s="33" t="s">
        <v>120</v>
      </c>
      <c r="D125" s="63">
        <v>0</v>
      </c>
      <c r="E125" s="185">
        <v>10000</v>
      </c>
      <c r="F125" s="63">
        <f>108000-167.6</f>
        <v>107832.4</v>
      </c>
      <c r="G125" s="63">
        <v>235464.7</v>
      </c>
    </row>
    <row r="126" spans="1:7" ht="34.5" x14ac:dyDescent="0.2">
      <c r="A126" s="19"/>
      <c r="B126" s="19"/>
      <c r="C126" s="33" t="s">
        <v>121</v>
      </c>
      <c r="D126" s="63">
        <v>0</v>
      </c>
      <c r="E126" s="185">
        <v>675</v>
      </c>
      <c r="F126" s="63">
        <v>675</v>
      </c>
      <c r="G126" s="63">
        <v>675</v>
      </c>
    </row>
    <row r="127" spans="1:7" ht="51.75" x14ac:dyDescent="0.2">
      <c r="A127" s="19"/>
      <c r="B127" s="19"/>
      <c r="C127" s="33" t="s">
        <v>122</v>
      </c>
      <c r="D127" s="63">
        <v>0</v>
      </c>
      <c r="E127" s="185">
        <v>1292.9480000000001</v>
      </c>
      <c r="F127" s="63">
        <v>1292.9480000000001</v>
      </c>
      <c r="G127" s="63">
        <v>1292.9480000000001</v>
      </c>
    </row>
    <row r="128" spans="1:7" ht="34.5" x14ac:dyDescent="0.2">
      <c r="A128" s="19"/>
      <c r="B128" s="19"/>
      <c r="C128" s="33" t="s">
        <v>123</v>
      </c>
      <c r="D128" s="63">
        <v>0</v>
      </c>
      <c r="E128" s="185">
        <v>385.14</v>
      </c>
      <c r="F128" s="63">
        <v>385.14</v>
      </c>
      <c r="G128" s="63">
        <v>385.14</v>
      </c>
    </row>
    <row r="129" spans="1:7" ht="34.5" x14ac:dyDescent="0.2">
      <c r="A129" s="19"/>
      <c r="B129" s="19"/>
      <c r="C129" s="22" t="s">
        <v>101</v>
      </c>
      <c r="D129" s="61">
        <v>0</v>
      </c>
      <c r="E129" s="184">
        <f t="shared" ref="E129:F129" si="25">SUM(E130:E135)</f>
        <v>24070</v>
      </c>
      <c r="F129" s="61">
        <f t="shared" si="25"/>
        <v>24070</v>
      </c>
      <c r="G129" s="61">
        <v>24070</v>
      </c>
    </row>
    <row r="130" spans="1:7" ht="51.75" x14ac:dyDescent="0.2">
      <c r="A130" s="11"/>
      <c r="B130" s="34"/>
      <c r="C130" s="31" t="s">
        <v>95</v>
      </c>
      <c r="D130" s="99">
        <v>0</v>
      </c>
      <c r="E130" s="185">
        <v>990</v>
      </c>
      <c r="F130" s="63">
        <v>990</v>
      </c>
      <c r="G130" s="63">
        <v>990</v>
      </c>
    </row>
    <row r="131" spans="1:7" ht="51.75" x14ac:dyDescent="0.2">
      <c r="A131" s="11"/>
      <c r="B131" s="34"/>
      <c r="C131" s="31" t="s">
        <v>96</v>
      </c>
      <c r="D131" s="99">
        <v>0</v>
      </c>
      <c r="E131" s="185">
        <v>100</v>
      </c>
      <c r="F131" s="63">
        <v>100</v>
      </c>
      <c r="G131" s="63">
        <v>100</v>
      </c>
    </row>
    <row r="132" spans="1:7" ht="69" x14ac:dyDescent="0.2">
      <c r="A132" s="11"/>
      <c r="B132" s="34"/>
      <c r="C132" s="31" t="s">
        <v>97</v>
      </c>
      <c r="D132" s="99">
        <v>0</v>
      </c>
      <c r="E132" s="185">
        <v>450</v>
      </c>
      <c r="F132" s="63">
        <v>450</v>
      </c>
      <c r="G132" s="63">
        <v>450</v>
      </c>
    </row>
    <row r="133" spans="1:7" ht="51.75" x14ac:dyDescent="0.2">
      <c r="A133" s="11"/>
      <c r="B133" s="34"/>
      <c r="C133" s="31" t="s">
        <v>98</v>
      </c>
      <c r="D133" s="99">
        <v>0</v>
      </c>
      <c r="E133" s="185">
        <v>780</v>
      </c>
      <c r="F133" s="63">
        <v>780</v>
      </c>
      <c r="G133" s="63">
        <v>780</v>
      </c>
    </row>
    <row r="134" spans="1:7" x14ac:dyDescent="0.2">
      <c r="A134" s="11"/>
      <c r="B134" s="34"/>
      <c r="C134" s="31" t="s">
        <v>99</v>
      </c>
      <c r="D134" s="99">
        <v>0</v>
      </c>
      <c r="E134" s="185">
        <v>20790</v>
      </c>
      <c r="F134" s="63">
        <v>20790</v>
      </c>
      <c r="G134" s="63">
        <v>20790</v>
      </c>
    </row>
    <row r="135" spans="1:7" ht="51.75" x14ac:dyDescent="0.2">
      <c r="A135" s="11"/>
      <c r="B135" s="34"/>
      <c r="C135" s="31" t="s">
        <v>100</v>
      </c>
      <c r="D135" s="99">
        <v>0</v>
      </c>
      <c r="E135" s="185">
        <v>960</v>
      </c>
      <c r="F135" s="63">
        <v>960</v>
      </c>
      <c r="G135" s="63">
        <v>960</v>
      </c>
    </row>
  </sheetData>
  <mergeCells count="11">
    <mergeCell ref="E2:G2"/>
    <mergeCell ref="A1:G1"/>
    <mergeCell ref="A3:G3"/>
    <mergeCell ref="F4:G4"/>
    <mergeCell ref="E6:E7"/>
    <mergeCell ref="F6:F7"/>
    <mergeCell ref="G6:G7"/>
    <mergeCell ref="D6:D7"/>
    <mergeCell ref="C5:C7"/>
    <mergeCell ref="A5:B6"/>
    <mergeCell ref="D5:G5"/>
  </mergeCells>
  <pageMargins left="0.7" right="0.7" top="0.75" bottom="0.75" header="0.3" footer="0.3"/>
  <pageSetup paperSize="9" scale="9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"/>
  <sheetViews>
    <sheetView view="pageBreakPreview" topLeftCell="A16" zoomScaleNormal="100" zoomScaleSheetLayoutView="100" workbookViewId="0">
      <selection activeCell="F16" sqref="F16:F19"/>
    </sheetView>
  </sheetViews>
  <sheetFormatPr defaultRowHeight="13.5" x14ac:dyDescent="0.2"/>
  <cols>
    <col min="1" max="1" width="28.5703125" style="66" customWidth="1"/>
    <col min="2" max="2" width="47.5703125" style="66" customWidth="1"/>
    <col min="3" max="3" width="13.7109375" style="66" customWidth="1"/>
    <col min="4" max="6" width="15.28515625" style="66" customWidth="1"/>
    <col min="7" max="16384" width="9.140625" style="66"/>
  </cols>
  <sheetData>
    <row r="1" spans="1:6" ht="14.25" x14ac:dyDescent="0.2">
      <c r="F1" s="67" t="s">
        <v>349</v>
      </c>
    </row>
    <row r="2" spans="1:6" ht="47.25" customHeight="1" x14ac:dyDescent="0.2">
      <c r="D2" s="196" t="s">
        <v>133</v>
      </c>
      <c r="E2" s="196"/>
      <c r="F2" s="196"/>
    </row>
    <row r="3" spans="1:6" ht="43.5" customHeight="1" x14ac:dyDescent="0.2">
      <c r="A3" s="236" t="s">
        <v>341</v>
      </c>
      <c r="B3" s="236"/>
      <c r="C3" s="236"/>
      <c r="D3" s="236"/>
      <c r="E3" s="236"/>
      <c r="F3" s="236"/>
    </row>
    <row r="5" spans="1:6" ht="20.25" customHeight="1" x14ac:dyDescent="0.2">
      <c r="A5" s="238" t="s">
        <v>157</v>
      </c>
      <c r="B5" s="238"/>
      <c r="C5" s="238"/>
      <c r="D5" s="238"/>
      <c r="E5" s="238"/>
      <c r="F5" s="238"/>
    </row>
    <row r="6" spans="1:6" ht="16.5" x14ac:dyDescent="0.2">
      <c r="A6" s="237" t="s">
        <v>140</v>
      </c>
      <c r="B6" s="237"/>
      <c r="C6" s="237"/>
      <c r="D6" s="237"/>
      <c r="E6" s="237"/>
      <c r="F6" s="237"/>
    </row>
    <row r="7" spans="1:6" ht="16.5" x14ac:dyDescent="0.2">
      <c r="A7" s="157" t="s">
        <v>141</v>
      </c>
      <c r="B7" s="237" t="s">
        <v>142</v>
      </c>
      <c r="C7" s="237"/>
      <c r="D7" s="237"/>
      <c r="E7" s="237"/>
      <c r="F7" s="237"/>
    </row>
    <row r="8" spans="1:6" ht="16.5" x14ac:dyDescent="0.2">
      <c r="A8" s="156" t="s">
        <v>158</v>
      </c>
      <c r="B8" s="235" t="s">
        <v>159</v>
      </c>
      <c r="C8" s="235"/>
      <c r="D8" s="235"/>
      <c r="E8" s="235"/>
      <c r="F8" s="235"/>
    </row>
    <row r="9" spans="1:6" ht="16.5" x14ac:dyDescent="0.2">
      <c r="A9" s="237" t="s">
        <v>143</v>
      </c>
      <c r="B9" s="237"/>
      <c r="C9" s="237"/>
      <c r="D9" s="237"/>
      <c r="E9" s="237"/>
      <c r="F9" s="237"/>
    </row>
    <row r="10" spans="1:6" ht="51" customHeight="1" x14ac:dyDescent="0.2">
      <c r="A10" s="158" t="s">
        <v>144</v>
      </c>
      <c r="B10" s="156" t="s">
        <v>158</v>
      </c>
      <c r="C10" s="239" t="s">
        <v>134</v>
      </c>
      <c r="D10" s="240"/>
      <c r="E10" s="240"/>
      <c r="F10" s="241"/>
    </row>
    <row r="11" spans="1:6" ht="33" x14ac:dyDescent="0.2">
      <c r="A11" s="158" t="s">
        <v>145</v>
      </c>
      <c r="B11" s="156" t="s">
        <v>155</v>
      </c>
      <c r="C11" s="155" t="s">
        <v>257</v>
      </c>
      <c r="D11" s="155" t="s">
        <v>146</v>
      </c>
      <c r="E11" s="155" t="s">
        <v>147</v>
      </c>
      <c r="F11" s="155" t="s">
        <v>148</v>
      </c>
    </row>
    <row r="12" spans="1:6" ht="45.75" customHeight="1" x14ac:dyDescent="0.2">
      <c r="A12" s="158" t="s">
        <v>149</v>
      </c>
      <c r="B12" s="156" t="s">
        <v>161</v>
      </c>
      <c r="C12" s="156"/>
      <c r="D12" s="158"/>
      <c r="E12" s="158"/>
      <c r="F12" s="158"/>
    </row>
    <row r="13" spans="1:6" ht="77.25" customHeight="1" x14ac:dyDescent="0.2">
      <c r="A13" s="158" t="s">
        <v>150</v>
      </c>
      <c r="B13" s="156" t="s">
        <v>162</v>
      </c>
      <c r="C13" s="156"/>
      <c r="D13" s="158"/>
      <c r="E13" s="158"/>
      <c r="F13" s="158"/>
    </row>
    <row r="14" spans="1:6" ht="54.75" customHeight="1" x14ac:dyDescent="0.2">
      <c r="A14" s="158" t="s">
        <v>151</v>
      </c>
      <c r="B14" s="156" t="s">
        <v>156</v>
      </c>
      <c r="C14" s="156"/>
      <c r="D14" s="158"/>
      <c r="E14" s="158"/>
      <c r="F14" s="158"/>
    </row>
    <row r="15" spans="1:6" ht="16.5" x14ac:dyDescent="0.2">
      <c r="A15" s="198" t="s">
        <v>152</v>
      </c>
      <c r="B15" s="198"/>
      <c r="C15" s="155"/>
      <c r="D15" s="158"/>
      <c r="E15" s="158"/>
      <c r="F15" s="134"/>
    </row>
    <row r="16" spans="1:6" ht="16.5" x14ac:dyDescent="0.2">
      <c r="A16" s="235" t="s">
        <v>163</v>
      </c>
      <c r="B16" s="235"/>
      <c r="C16" s="156"/>
      <c r="D16" s="82"/>
      <c r="E16" s="82"/>
      <c r="F16" s="193">
        <f>SUM(F17:F19)</f>
        <v>5.16</v>
      </c>
    </row>
    <row r="17" spans="1:6" ht="16.5" x14ac:dyDescent="0.2">
      <c r="A17" s="235" t="s">
        <v>164</v>
      </c>
      <c r="B17" s="235"/>
      <c r="C17" s="156"/>
      <c r="D17" s="82"/>
      <c r="E17" s="82"/>
      <c r="F17" s="194">
        <f>-3</f>
        <v>-3</v>
      </c>
    </row>
    <row r="18" spans="1:6" ht="16.5" x14ac:dyDescent="0.2">
      <c r="A18" s="235" t="s">
        <v>165</v>
      </c>
      <c r="B18" s="235"/>
      <c r="C18" s="156"/>
      <c r="D18" s="168"/>
      <c r="E18" s="82"/>
      <c r="F18" s="195"/>
    </row>
    <row r="19" spans="1:6" ht="16.5" x14ac:dyDescent="0.2">
      <c r="A19" s="235" t="s">
        <v>166</v>
      </c>
      <c r="B19" s="235"/>
      <c r="C19" s="156"/>
      <c r="D19" s="168"/>
      <c r="E19" s="168"/>
      <c r="F19" s="193">
        <v>8.16</v>
      </c>
    </row>
    <row r="20" spans="1:6" ht="16.5" x14ac:dyDescent="0.2">
      <c r="A20" s="235" t="s">
        <v>167</v>
      </c>
      <c r="B20" s="235"/>
      <c r="C20" s="156"/>
      <c r="D20" s="82"/>
      <c r="E20" s="82"/>
      <c r="F20" s="82"/>
    </row>
    <row r="21" spans="1:6" ht="16.5" x14ac:dyDescent="0.2">
      <c r="A21" s="235" t="s">
        <v>168</v>
      </c>
      <c r="B21" s="235"/>
      <c r="C21" s="156"/>
      <c r="D21" s="82"/>
      <c r="E21" s="82"/>
      <c r="F21" s="82"/>
    </row>
    <row r="22" spans="1:6" ht="16.5" x14ac:dyDescent="0.2">
      <c r="A22" s="242" t="s">
        <v>153</v>
      </c>
      <c r="B22" s="242"/>
      <c r="C22" s="152">
        <v>0</v>
      </c>
      <c r="D22" s="152">
        <v>0</v>
      </c>
      <c r="E22" s="152">
        <v>0</v>
      </c>
      <c r="F22" s="152">
        <v>0</v>
      </c>
    </row>
    <row r="23" spans="1:6" ht="56.25" customHeight="1" x14ac:dyDescent="0.2">
      <c r="A23" s="158" t="s">
        <v>144</v>
      </c>
      <c r="B23" s="156" t="s">
        <v>158</v>
      </c>
      <c r="C23" s="239" t="s">
        <v>134</v>
      </c>
      <c r="D23" s="240"/>
      <c r="E23" s="240"/>
      <c r="F23" s="241"/>
    </row>
    <row r="24" spans="1:6" ht="33" x14ac:dyDescent="0.2">
      <c r="A24" s="158" t="s">
        <v>145</v>
      </c>
      <c r="B24" s="156" t="s">
        <v>169</v>
      </c>
      <c r="C24" s="155" t="s">
        <v>257</v>
      </c>
      <c r="D24" s="155" t="s">
        <v>146</v>
      </c>
      <c r="E24" s="155" t="s">
        <v>147</v>
      </c>
      <c r="F24" s="155" t="s">
        <v>148</v>
      </c>
    </row>
    <row r="25" spans="1:6" ht="33" x14ac:dyDescent="0.2">
      <c r="A25" s="158" t="s">
        <v>149</v>
      </c>
      <c r="B25" s="156" t="s">
        <v>170</v>
      </c>
      <c r="C25" s="156"/>
      <c r="D25" s="158"/>
      <c r="E25" s="158"/>
      <c r="F25" s="158"/>
    </row>
    <row r="26" spans="1:6" ht="51" customHeight="1" x14ac:dyDescent="0.2">
      <c r="A26" s="158" t="s">
        <v>150</v>
      </c>
      <c r="B26" s="156" t="s">
        <v>171</v>
      </c>
      <c r="C26" s="156"/>
      <c r="D26" s="158"/>
      <c r="E26" s="158"/>
      <c r="F26" s="158"/>
    </row>
    <row r="27" spans="1:6" ht="51" customHeight="1" x14ac:dyDescent="0.2">
      <c r="A27" s="158" t="s">
        <v>151</v>
      </c>
      <c r="B27" s="156" t="s">
        <v>156</v>
      </c>
      <c r="C27" s="156"/>
      <c r="D27" s="158"/>
      <c r="E27" s="158"/>
      <c r="F27" s="158"/>
    </row>
    <row r="28" spans="1:6" ht="16.5" x14ac:dyDescent="0.2">
      <c r="A28" s="239" t="s">
        <v>152</v>
      </c>
      <c r="B28" s="241"/>
      <c r="C28" s="155"/>
      <c r="D28" s="158"/>
      <c r="E28" s="158"/>
      <c r="F28" s="158"/>
    </row>
    <row r="29" spans="1:6" ht="16.5" customHeight="1" x14ac:dyDescent="0.2">
      <c r="A29" s="243" t="s">
        <v>172</v>
      </c>
      <c r="B29" s="244"/>
      <c r="C29" s="156"/>
      <c r="D29" s="82"/>
      <c r="E29" s="82"/>
      <c r="F29" s="82">
        <v>3</v>
      </c>
    </row>
    <row r="30" spans="1:6" ht="16.5" x14ac:dyDescent="0.2">
      <c r="A30" s="243" t="s">
        <v>160</v>
      </c>
      <c r="B30" s="244"/>
      <c r="C30" s="165"/>
      <c r="D30" s="166"/>
      <c r="E30" s="166"/>
      <c r="F30" s="166">
        <v>3</v>
      </c>
    </row>
    <row r="31" spans="1:6" ht="16.5" x14ac:dyDescent="0.2">
      <c r="A31" s="243" t="s">
        <v>173</v>
      </c>
      <c r="B31" s="244"/>
      <c r="C31" s="156"/>
      <c r="D31" s="82"/>
      <c r="E31" s="82"/>
      <c r="F31" s="82"/>
    </row>
    <row r="32" spans="1:6" ht="16.5" customHeight="1" x14ac:dyDescent="0.2">
      <c r="A32" s="243" t="s">
        <v>168</v>
      </c>
      <c r="B32" s="244"/>
      <c r="C32" s="156"/>
      <c r="D32" s="153"/>
      <c r="E32" s="153"/>
      <c r="F32" s="153"/>
    </row>
    <row r="33" spans="1:6" ht="16.5" customHeight="1" x14ac:dyDescent="0.2">
      <c r="A33" s="245" t="s">
        <v>153</v>
      </c>
      <c r="B33" s="246"/>
      <c r="C33" s="152">
        <v>0</v>
      </c>
      <c r="D33" s="152">
        <v>0</v>
      </c>
      <c r="E33" s="152">
        <v>0</v>
      </c>
      <c r="F33" s="152">
        <v>0</v>
      </c>
    </row>
  </sheetData>
  <mergeCells count="23">
    <mergeCell ref="A30:B30"/>
    <mergeCell ref="C23:F23"/>
    <mergeCell ref="A31:B31"/>
    <mergeCell ref="A32:B32"/>
    <mergeCell ref="A33:B33"/>
    <mergeCell ref="A22:B22"/>
    <mergeCell ref="A15:B15"/>
    <mergeCell ref="A16:B16"/>
    <mergeCell ref="A28:B28"/>
    <mergeCell ref="A29:B29"/>
    <mergeCell ref="D2:F2"/>
    <mergeCell ref="A18:B18"/>
    <mergeCell ref="A19:B19"/>
    <mergeCell ref="A20:B20"/>
    <mergeCell ref="A21:B21"/>
    <mergeCell ref="A3:F3"/>
    <mergeCell ref="A17:B17"/>
    <mergeCell ref="B7:F7"/>
    <mergeCell ref="B8:F8"/>
    <mergeCell ref="A9:F9"/>
    <mergeCell ref="A5:F5"/>
    <mergeCell ref="A6:F6"/>
    <mergeCell ref="C10:F10"/>
  </mergeCells>
  <pageMargins left="0.7" right="0.7" top="0.75" bottom="0.75" header="0.3" footer="0.3"/>
  <pageSetup paperSize="9" scale="5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7"/>
  <sheetViews>
    <sheetView view="pageBreakPreview" zoomScale="85" zoomScaleNormal="100" zoomScaleSheetLayoutView="85" workbookViewId="0">
      <selection activeCell="M15" sqref="M15"/>
    </sheetView>
  </sheetViews>
  <sheetFormatPr defaultColWidth="8.28515625" defaultRowHeight="12.75" x14ac:dyDescent="0.2"/>
  <cols>
    <col min="1" max="1" width="28.5703125" style="47" customWidth="1"/>
    <col min="2" max="2" width="47.7109375" style="47" customWidth="1"/>
    <col min="3" max="3" width="16" style="47" customWidth="1"/>
    <col min="4" max="6" width="15.140625" style="48" customWidth="1"/>
    <col min="7" max="16384" width="8.28515625" style="47"/>
  </cols>
  <sheetData>
    <row r="1" spans="1:6" ht="14.25" x14ac:dyDescent="0.2">
      <c r="D1" s="66"/>
      <c r="E1" s="66"/>
      <c r="F1" s="67" t="s">
        <v>350</v>
      </c>
    </row>
    <row r="2" spans="1:6" ht="14.25" customHeight="1" x14ac:dyDescent="0.2">
      <c r="D2" s="196" t="s">
        <v>133</v>
      </c>
      <c r="E2" s="196"/>
      <c r="F2" s="196"/>
    </row>
    <row r="4" spans="1:6" ht="32.25" customHeight="1" x14ac:dyDescent="0.2">
      <c r="A4" s="236" t="s">
        <v>346</v>
      </c>
      <c r="B4" s="236"/>
      <c r="C4" s="236"/>
      <c r="D4" s="236"/>
      <c r="E4" s="236"/>
      <c r="F4" s="236"/>
    </row>
    <row r="5" spans="1:6" ht="21.75" customHeight="1" x14ac:dyDescent="0.2">
      <c r="A5" s="167"/>
      <c r="B5" s="167"/>
      <c r="C5" s="167"/>
      <c r="D5" s="167"/>
      <c r="E5" s="167"/>
      <c r="F5" s="167" t="s">
        <v>344</v>
      </c>
    </row>
    <row r="6" spans="1:6" ht="20.45" customHeight="1" x14ac:dyDescent="0.2">
      <c r="A6" s="238" t="s">
        <v>345</v>
      </c>
      <c r="B6" s="238"/>
      <c r="C6" s="238"/>
      <c r="D6" s="238"/>
      <c r="E6" s="238"/>
      <c r="F6" s="238"/>
    </row>
    <row r="7" spans="1:6" ht="21.75" customHeight="1" x14ac:dyDescent="0.2">
      <c r="A7" s="237" t="s">
        <v>174</v>
      </c>
      <c r="B7" s="237"/>
      <c r="C7" s="237"/>
      <c r="D7" s="237"/>
      <c r="E7" s="237"/>
      <c r="F7" s="237"/>
    </row>
    <row r="8" spans="1:6" ht="27.75" customHeight="1" x14ac:dyDescent="0.2">
      <c r="A8" s="161" t="s">
        <v>141</v>
      </c>
      <c r="B8" s="237" t="s">
        <v>142</v>
      </c>
      <c r="C8" s="237"/>
      <c r="D8" s="237"/>
      <c r="E8" s="237"/>
      <c r="F8" s="237"/>
    </row>
    <row r="9" spans="1:6" ht="18.75" customHeight="1" x14ac:dyDescent="0.2">
      <c r="A9" s="160" t="s">
        <v>158</v>
      </c>
      <c r="B9" s="235" t="s">
        <v>159</v>
      </c>
      <c r="C9" s="235"/>
      <c r="D9" s="235"/>
      <c r="E9" s="235"/>
      <c r="F9" s="235"/>
    </row>
    <row r="10" spans="1:6" ht="23.25" customHeight="1" x14ac:dyDescent="0.2">
      <c r="A10" s="237" t="s">
        <v>143</v>
      </c>
      <c r="B10" s="237"/>
      <c r="C10" s="237"/>
      <c r="D10" s="237"/>
      <c r="E10" s="237"/>
      <c r="F10" s="237"/>
    </row>
    <row r="11" spans="1:6" ht="50.25" customHeight="1" x14ac:dyDescent="0.2">
      <c r="A11" s="162"/>
      <c r="B11" s="162"/>
      <c r="C11" s="239" t="s">
        <v>134</v>
      </c>
      <c r="D11" s="240"/>
      <c r="E11" s="240"/>
      <c r="F11" s="241"/>
    </row>
    <row r="12" spans="1:6" ht="20.25" customHeight="1" x14ac:dyDescent="0.2">
      <c r="A12" s="162" t="s">
        <v>144</v>
      </c>
      <c r="B12" s="160" t="s">
        <v>158</v>
      </c>
      <c r="C12" s="160"/>
      <c r="D12" s="198"/>
      <c r="E12" s="198"/>
      <c r="F12" s="198"/>
    </row>
    <row r="13" spans="1:6" ht="36.75" customHeight="1" x14ac:dyDescent="0.2">
      <c r="A13" s="162" t="s">
        <v>145</v>
      </c>
      <c r="B13" s="160" t="s">
        <v>155</v>
      </c>
      <c r="C13" s="159" t="s">
        <v>230</v>
      </c>
      <c r="D13" s="159" t="s">
        <v>146</v>
      </c>
      <c r="E13" s="159" t="s">
        <v>147</v>
      </c>
      <c r="F13" s="159" t="s">
        <v>148</v>
      </c>
    </row>
    <row r="14" spans="1:6" ht="41.25" customHeight="1" x14ac:dyDescent="0.2">
      <c r="A14" s="162" t="s">
        <v>149</v>
      </c>
      <c r="B14" s="160" t="s">
        <v>161</v>
      </c>
      <c r="C14" s="160"/>
      <c r="D14" s="162"/>
      <c r="E14" s="162"/>
      <c r="F14" s="162"/>
    </row>
    <row r="15" spans="1:6" ht="83.25" customHeight="1" x14ac:dyDescent="0.2">
      <c r="A15" s="162" t="s">
        <v>150</v>
      </c>
      <c r="B15" s="160" t="s">
        <v>162</v>
      </c>
      <c r="C15" s="160"/>
      <c r="D15" s="162"/>
      <c r="E15" s="162"/>
      <c r="F15" s="162"/>
    </row>
    <row r="16" spans="1:6" ht="36.75" customHeight="1" x14ac:dyDescent="0.2">
      <c r="A16" s="162" t="s">
        <v>151</v>
      </c>
      <c r="B16" s="160" t="s">
        <v>156</v>
      </c>
      <c r="C16" s="160"/>
      <c r="D16" s="162"/>
      <c r="E16" s="162"/>
      <c r="F16" s="162"/>
    </row>
    <row r="17" spans="1:6" ht="10.7" customHeight="1" x14ac:dyDescent="0.2">
      <c r="A17" s="162" t="s">
        <v>154</v>
      </c>
      <c r="B17" s="160" t="s">
        <v>154</v>
      </c>
      <c r="C17" s="160"/>
      <c r="D17" s="162"/>
      <c r="E17" s="162"/>
      <c r="F17" s="162"/>
    </row>
    <row r="18" spans="1:6" ht="26.25" customHeight="1" x14ac:dyDescent="0.2">
      <c r="A18" s="198" t="s">
        <v>152</v>
      </c>
      <c r="B18" s="198"/>
      <c r="C18" s="159"/>
      <c r="D18" s="162"/>
      <c r="E18" s="162"/>
      <c r="F18" s="162"/>
    </row>
    <row r="19" spans="1:6" ht="21" customHeight="1" x14ac:dyDescent="0.2">
      <c r="A19" s="235" t="s">
        <v>163</v>
      </c>
      <c r="B19" s="235"/>
      <c r="C19" s="160"/>
      <c r="D19" s="82"/>
      <c r="E19" s="82"/>
      <c r="F19" s="84">
        <f>SUM(F20:F22)</f>
        <v>6.129999999999999</v>
      </c>
    </row>
    <row r="20" spans="1:6" ht="21" customHeight="1" x14ac:dyDescent="0.2">
      <c r="A20" s="235" t="s">
        <v>164</v>
      </c>
      <c r="B20" s="235"/>
      <c r="C20" s="160"/>
      <c r="D20" s="82"/>
      <c r="E20" s="82"/>
      <c r="F20" s="84">
        <f>-3+0.93</f>
        <v>-2.0699999999999998</v>
      </c>
    </row>
    <row r="21" spans="1:6" ht="21" customHeight="1" x14ac:dyDescent="0.2">
      <c r="A21" s="235" t="s">
        <v>165</v>
      </c>
      <c r="B21" s="235"/>
      <c r="C21" s="160"/>
      <c r="D21" s="82"/>
      <c r="E21" s="82"/>
      <c r="F21" s="84"/>
    </row>
    <row r="22" spans="1:6" ht="21" customHeight="1" x14ac:dyDescent="0.2">
      <c r="A22" s="235" t="s">
        <v>166</v>
      </c>
      <c r="B22" s="235"/>
      <c r="C22" s="160"/>
      <c r="D22" s="82"/>
      <c r="E22" s="82"/>
      <c r="F22" s="84">
        <v>8.1999999999999993</v>
      </c>
    </row>
    <row r="23" spans="1:6" ht="21" customHeight="1" x14ac:dyDescent="0.2">
      <c r="A23" s="235" t="s">
        <v>168</v>
      </c>
      <c r="B23" s="235"/>
      <c r="C23" s="160"/>
      <c r="D23" s="83"/>
      <c r="E23" s="83"/>
      <c r="F23" s="84"/>
    </row>
    <row r="24" spans="1:6" ht="21" customHeight="1" x14ac:dyDescent="0.2">
      <c r="A24" s="242" t="s">
        <v>153</v>
      </c>
      <c r="B24" s="242"/>
      <c r="C24" s="83">
        <v>0</v>
      </c>
      <c r="D24" s="83">
        <v>290643.152</v>
      </c>
      <c r="E24" s="84">
        <v>327978.152</v>
      </c>
      <c r="F24" s="84">
        <v>592340.52080000006</v>
      </c>
    </row>
    <row r="25" spans="1:6" s="66" customFormat="1" ht="56.25" customHeight="1" x14ac:dyDescent="0.2">
      <c r="A25" s="162" t="s">
        <v>144</v>
      </c>
      <c r="B25" s="160" t="s">
        <v>158</v>
      </c>
      <c r="C25" s="239" t="s">
        <v>134</v>
      </c>
      <c r="D25" s="240"/>
      <c r="E25" s="240"/>
      <c r="F25" s="241"/>
    </row>
    <row r="26" spans="1:6" s="66" customFormat="1" ht="33" x14ac:dyDescent="0.2">
      <c r="A26" s="162" t="s">
        <v>145</v>
      </c>
      <c r="B26" s="160" t="s">
        <v>169</v>
      </c>
      <c r="C26" s="159" t="s">
        <v>257</v>
      </c>
      <c r="D26" s="159" t="s">
        <v>146</v>
      </c>
      <c r="E26" s="159" t="s">
        <v>147</v>
      </c>
      <c r="F26" s="159" t="s">
        <v>148</v>
      </c>
    </row>
    <row r="27" spans="1:6" s="66" customFormat="1" ht="33" x14ac:dyDescent="0.2">
      <c r="A27" s="162" t="s">
        <v>149</v>
      </c>
      <c r="B27" s="160" t="s">
        <v>170</v>
      </c>
      <c r="C27" s="160"/>
      <c r="D27" s="162"/>
      <c r="E27" s="162"/>
      <c r="F27" s="162"/>
    </row>
    <row r="28" spans="1:6" s="66" customFormat="1" ht="51" customHeight="1" x14ac:dyDescent="0.2">
      <c r="A28" s="162" t="s">
        <v>150</v>
      </c>
      <c r="B28" s="160" t="s">
        <v>171</v>
      </c>
      <c r="C28" s="160"/>
      <c r="D28" s="162"/>
      <c r="E28" s="162"/>
      <c r="F28" s="162"/>
    </row>
    <row r="29" spans="1:6" s="66" customFormat="1" ht="51" customHeight="1" x14ac:dyDescent="0.2">
      <c r="A29" s="162" t="s">
        <v>151</v>
      </c>
      <c r="B29" s="160" t="s">
        <v>156</v>
      </c>
      <c r="C29" s="160"/>
      <c r="D29" s="162"/>
      <c r="E29" s="162"/>
      <c r="F29" s="162"/>
    </row>
    <row r="30" spans="1:6" s="66" customFormat="1" ht="16.5" x14ac:dyDescent="0.2">
      <c r="A30" s="198" t="s">
        <v>152</v>
      </c>
      <c r="B30" s="198"/>
      <c r="C30" s="159"/>
      <c r="D30" s="162"/>
      <c r="E30" s="162"/>
      <c r="F30" s="83"/>
    </row>
    <row r="31" spans="1:6" s="66" customFormat="1" ht="16.5" x14ac:dyDescent="0.2">
      <c r="A31" s="235" t="s">
        <v>172</v>
      </c>
      <c r="B31" s="235"/>
      <c r="C31" s="160"/>
      <c r="D31" s="82"/>
      <c r="E31" s="82"/>
      <c r="F31" s="164">
        <v>3</v>
      </c>
    </row>
    <row r="32" spans="1:6" s="66" customFormat="1" ht="16.5" x14ac:dyDescent="0.2">
      <c r="A32" s="235" t="s">
        <v>160</v>
      </c>
      <c r="B32" s="235"/>
      <c r="C32" s="160"/>
      <c r="D32" s="82"/>
      <c r="E32" s="82"/>
      <c r="F32" s="164">
        <v>3</v>
      </c>
    </row>
    <row r="33" spans="1:6" s="66" customFormat="1" ht="16.5" x14ac:dyDescent="0.2">
      <c r="A33" s="235" t="s">
        <v>173</v>
      </c>
      <c r="B33" s="235"/>
      <c r="C33" s="160"/>
      <c r="D33" s="82"/>
      <c r="E33" s="82"/>
      <c r="F33" s="164"/>
    </row>
    <row r="34" spans="1:6" s="66" customFormat="1" ht="16.5" x14ac:dyDescent="0.2">
      <c r="A34" s="235" t="s">
        <v>168</v>
      </c>
      <c r="B34" s="235"/>
      <c r="C34" s="160"/>
      <c r="D34" s="83"/>
      <c r="E34" s="83"/>
      <c r="F34" s="83"/>
    </row>
    <row r="35" spans="1:6" s="66" customFormat="1" ht="16.5" x14ac:dyDescent="0.2">
      <c r="A35" s="242" t="s">
        <v>153</v>
      </c>
      <c r="B35" s="242"/>
      <c r="C35" s="162">
        <v>0</v>
      </c>
      <c r="D35" s="84">
        <v>74494.008000000002</v>
      </c>
      <c r="E35" s="84">
        <v>223483.008</v>
      </c>
      <c r="F35" s="84">
        <v>308701.20799999998</v>
      </c>
    </row>
    <row r="37" spans="1:6" ht="14.25" x14ac:dyDescent="0.2">
      <c r="F37" s="169" t="s">
        <v>343</v>
      </c>
    </row>
    <row r="38" spans="1:6" ht="20.45" customHeight="1" x14ac:dyDescent="0.2">
      <c r="A38" s="238" t="s">
        <v>124</v>
      </c>
      <c r="B38" s="238"/>
      <c r="C38" s="238"/>
      <c r="D38" s="238"/>
      <c r="E38" s="238"/>
      <c r="F38" s="238"/>
    </row>
    <row r="39" spans="1:6" ht="21.75" customHeight="1" x14ac:dyDescent="0.2">
      <c r="A39" s="237" t="s">
        <v>174</v>
      </c>
      <c r="B39" s="237"/>
      <c r="C39" s="237"/>
      <c r="D39" s="237"/>
      <c r="E39" s="237"/>
      <c r="F39" s="237"/>
    </row>
    <row r="40" spans="1:6" ht="27.75" customHeight="1" x14ac:dyDescent="0.2">
      <c r="A40" s="81" t="s">
        <v>141</v>
      </c>
      <c r="B40" s="237" t="s">
        <v>142</v>
      </c>
      <c r="C40" s="237"/>
      <c r="D40" s="237"/>
      <c r="E40" s="237"/>
      <c r="F40" s="237"/>
    </row>
    <row r="41" spans="1:6" ht="18.75" customHeight="1" x14ac:dyDescent="0.2">
      <c r="A41" s="54" t="s">
        <v>158</v>
      </c>
      <c r="B41" s="235" t="s">
        <v>159</v>
      </c>
      <c r="C41" s="235"/>
      <c r="D41" s="235"/>
      <c r="E41" s="235"/>
      <c r="F41" s="235"/>
    </row>
    <row r="42" spans="1:6" ht="23.25" customHeight="1" x14ac:dyDescent="0.2">
      <c r="A42" s="237" t="s">
        <v>143</v>
      </c>
      <c r="B42" s="237"/>
      <c r="C42" s="237"/>
      <c r="D42" s="237"/>
      <c r="E42" s="237"/>
      <c r="F42" s="237"/>
    </row>
    <row r="43" spans="1:6" ht="50.25" customHeight="1" x14ac:dyDescent="0.2">
      <c r="A43" s="53"/>
      <c r="B43" s="53"/>
      <c r="C43" s="239" t="s">
        <v>134</v>
      </c>
      <c r="D43" s="240"/>
      <c r="E43" s="240"/>
      <c r="F43" s="241"/>
    </row>
    <row r="44" spans="1:6" ht="20.25" customHeight="1" x14ac:dyDescent="0.2">
      <c r="A44" s="53" t="s">
        <v>144</v>
      </c>
      <c r="B44" s="54" t="s">
        <v>158</v>
      </c>
      <c r="C44" s="100"/>
      <c r="D44" s="198"/>
      <c r="E44" s="198"/>
      <c r="F44" s="198"/>
    </row>
    <row r="45" spans="1:6" ht="36.75" customHeight="1" x14ac:dyDescent="0.2">
      <c r="A45" s="53" t="s">
        <v>145</v>
      </c>
      <c r="B45" s="54" t="s">
        <v>155</v>
      </c>
      <c r="C45" s="154" t="s">
        <v>230</v>
      </c>
      <c r="D45" s="55" t="s">
        <v>146</v>
      </c>
      <c r="E45" s="55" t="s">
        <v>147</v>
      </c>
      <c r="F45" s="55" t="s">
        <v>148</v>
      </c>
    </row>
    <row r="46" spans="1:6" ht="41.25" customHeight="1" x14ac:dyDescent="0.2">
      <c r="A46" s="53" t="s">
        <v>149</v>
      </c>
      <c r="B46" s="54" t="s">
        <v>161</v>
      </c>
      <c r="C46" s="100"/>
      <c r="D46" s="53"/>
      <c r="E46" s="53"/>
      <c r="F46" s="53"/>
    </row>
    <row r="47" spans="1:6" ht="83.25" customHeight="1" x14ac:dyDescent="0.2">
      <c r="A47" s="53" t="s">
        <v>150</v>
      </c>
      <c r="B47" s="54" t="s">
        <v>162</v>
      </c>
      <c r="C47" s="100"/>
      <c r="D47" s="53"/>
      <c r="E47" s="53"/>
      <c r="F47" s="53"/>
    </row>
    <row r="48" spans="1:6" ht="36.75" customHeight="1" x14ac:dyDescent="0.2">
      <c r="A48" s="53" t="s">
        <v>151</v>
      </c>
      <c r="B48" s="54" t="s">
        <v>156</v>
      </c>
      <c r="C48" s="100"/>
      <c r="D48" s="53"/>
      <c r="E48" s="53"/>
      <c r="F48" s="53"/>
    </row>
    <row r="49" spans="1:6" ht="10.7" customHeight="1" x14ac:dyDescent="0.2">
      <c r="A49" s="53" t="s">
        <v>154</v>
      </c>
      <c r="B49" s="54" t="s">
        <v>154</v>
      </c>
      <c r="C49" s="100"/>
      <c r="D49" s="53"/>
      <c r="E49" s="53"/>
      <c r="F49" s="53"/>
    </row>
    <row r="50" spans="1:6" ht="26.25" customHeight="1" x14ac:dyDescent="0.2">
      <c r="A50" s="198" t="s">
        <v>152</v>
      </c>
      <c r="B50" s="198"/>
      <c r="C50" s="101"/>
      <c r="D50" s="53"/>
      <c r="E50" s="53"/>
      <c r="F50" s="53"/>
    </row>
    <row r="51" spans="1:6" ht="21" customHeight="1" x14ac:dyDescent="0.2">
      <c r="A51" s="235" t="s">
        <v>163</v>
      </c>
      <c r="B51" s="235"/>
      <c r="C51" s="100"/>
      <c r="D51" s="82"/>
      <c r="E51" s="82"/>
      <c r="F51" s="83">
        <v>-0.93</v>
      </c>
    </row>
    <row r="52" spans="1:6" ht="21" customHeight="1" x14ac:dyDescent="0.2">
      <c r="A52" s="235" t="s">
        <v>164</v>
      </c>
      <c r="B52" s="235"/>
      <c r="C52" s="100"/>
      <c r="D52" s="82"/>
      <c r="E52" s="82"/>
      <c r="F52" s="83">
        <v>-0.93</v>
      </c>
    </row>
    <row r="53" spans="1:6" ht="21" customHeight="1" x14ac:dyDescent="0.2">
      <c r="A53" s="235" t="s">
        <v>165</v>
      </c>
      <c r="B53" s="235"/>
      <c r="C53" s="100"/>
      <c r="D53" s="82"/>
      <c r="E53" s="82"/>
      <c r="F53" s="84"/>
    </row>
    <row r="54" spans="1:6" ht="21" customHeight="1" x14ac:dyDescent="0.2">
      <c r="A54" s="235" t="s">
        <v>166</v>
      </c>
      <c r="B54" s="235"/>
      <c r="C54" s="100"/>
      <c r="D54" s="82"/>
      <c r="E54" s="82"/>
      <c r="F54" s="82"/>
    </row>
    <row r="55" spans="1:6" ht="21" customHeight="1" x14ac:dyDescent="0.2">
      <c r="A55" s="235" t="s">
        <v>168</v>
      </c>
      <c r="B55" s="235"/>
      <c r="C55" s="100"/>
      <c r="D55" s="82"/>
      <c r="E55" s="82"/>
      <c r="F55" s="82"/>
    </row>
    <row r="56" spans="1:6" ht="21" customHeight="1" x14ac:dyDescent="0.2">
      <c r="A56" s="242" t="s">
        <v>153</v>
      </c>
      <c r="B56" s="242"/>
      <c r="C56" s="83">
        <v>0</v>
      </c>
      <c r="D56" s="84">
        <v>-290643.20000000001</v>
      </c>
      <c r="E56" s="84">
        <v>-327978.2</v>
      </c>
      <c r="F56" s="84">
        <v>-592340.5</v>
      </c>
    </row>
    <row r="57" spans="1:6" s="66" customFormat="1" ht="56.25" customHeight="1" x14ac:dyDescent="0.2">
      <c r="A57" s="106" t="s">
        <v>144</v>
      </c>
      <c r="B57" s="104" t="s">
        <v>158</v>
      </c>
      <c r="C57" s="239" t="s">
        <v>134</v>
      </c>
      <c r="D57" s="240"/>
      <c r="E57" s="240"/>
      <c r="F57" s="241"/>
    </row>
    <row r="58" spans="1:6" s="66" customFormat="1" ht="33" x14ac:dyDescent="0.2">
      <c r="A58" s="106" t="s">
        <v>145</v>
      </c>
      <c r="B58" s="104" t="s">
        <v>169</v>
      </c>
      <c r="C58" s="105" t="s">
        <v>257</v>
      </c>
      <c r="D58" s="105" t="s">
        <v>146</v>
      </c>
      <c r="E58" s="105" t="s">
        <v>147</v>
      </c>
      <c r="F58" s="105" t="s">
        <v>148</v>
      </c>
    </row>
    <row r="59" spans="1:6" s="66" customFormat="1" ht="33" x14ac:dyDescent="0.2">
      <c r="A59" s="106" t="s">
        <v>149</v>
      </c>
      <c r="B59" s="104" t="s">
        <v>170</v>
      </c>
      <c r="C59" s="104"/>
      <c r="D59" s="106"/>
      <c r="E59" s="106"/>
      <c r="F59" s="106"/>
    </row>
    <row r="60" spans="1:6" s="66" customFormat="1" ht="51" customHeight="1" x14ac:dyDescent="0.2">
      <c r="A60" s="106" t="s">
        <v>150</v>
      </c>
      <c r="B60" s="104" t="s">
        <v>171</v>
      </c>
      <c r="C60" s="104"/>
      <c r="D60" s="106"/>
      <c r="E60" s="106"/>
      <c r="F60" s="106"/>
    </row>
    <row r="61" spans="1:6" s="66" customFormat="1" ht="51" customHeight="1" x14ac:dyDescent="0.2">
      <c r="A61" s="106" t="s">
        <v>151</v>
      </c>
      <c r="B61" s="104" t="s">
        <v>156</v>
      </c>
      <c r="C61" s="104"/>
      <c r="D61" s="106"/>
      <c r="E61" s="106"/>
      <c r="F61" s="106"/>
    </row>
    <row r="62" spans="1:6" s="66" customFormat="1" ht="16.5" x14ac:dyDescent="0.2">
      <c r="A62" s="198" t="s">
        <v>152</v>
      </c>
      <c r="B62" s="198"/>
      <c r="C62" s="105"/>
      <c r="D62" s="106"/>
      <c r="E62" s="106"/>
      <c r="F62" s="83"/>
    </row>
    <row r="63" spans="1:6" s="66" customFormat="1" ht="16.5" x14ac:dyDescent="0.2">
      <c r="A63" s="235" t="s">
        <v>172</v>
      </c>
      <c r="B63" s="235"/>
      <c r="C63" s="104"/>
      <c r="D63" s="82"/>
      <c r="E63" s="82"/>
      <c r="F63" s="164">
        <v>-3</v>
      </c>
    </row>
    <row r="64" spans="1:6" s="66" customFormat="1" ht="16.5" x14ac:dyDescent="0.2">
      <c r="A64" s="235" t="s">
        <v>160</v>
      </c>
      <c r="B64" s="235"/>
      <c r="C64" s="104"/>
      <c r="D64" s="82"/>
      <c r="E64" s="82"/>
      <c r="F64" s="164">
        <v>-3</v>
      </c>
    </row>
    <row r="65" spans="1:6" s="66" customFormat="1" ht="16.5" x14ac:dyDescent="0.2">
      <c r="A65" s="235" t="s">
        <v>173</v>
      </c>
      <c r="B65" s="235"/>
      <c r="C65" s="104"/>
      <c r="D65" s="82"/>
      <c r="E65" s="82"/>
      <c r="F65" s="164"/>
    </row>
    <row r="66" spans="1:6" s="66" customFormat="1" ht="16.5" x14ac:dyDescent="0.2">
      <c r="A66" s="235" t="s">
        <v>168</v>
      </c>
      <c r="B66" s="235"/>
      <c r="C66" s="104"/>
      <c r="D66" s="83"/>
      <c r="E66" s="83"/>
      <c r="F66" s="83"/>
    </row>
    <row r="67" spans="1:6" s="66" customFormat="1" ht="16.5" x14ac:dyDescent="0.2">
      <c r="A67" s="242" t="s">
        <v>153</v>
      </c>
      <c r="B67" s="242"/>
      <c r="C67" s="106">
        <v>0</v>
      </c>
      <c r="D67" s="84">
        <v>-74494</v>
      </c>
      <c r="E67" s="84">
        <v>-223483</v>
      </c>
      <c r="F67" s="84">
        <v>-308701.2</v>
      </c>
    </row>
  </sheetData>
  <mergeCells count="44">
    <mergeCell ref="A35:B35"/>
    <mergeCell ref="A30:B30"/>
    <mergeCell ref="A31:B31"/>
    <mergeCell ref="A32:B32"/>
    <mergeCell ref="A33:B33"/>
    <mergeCell ref="A34:B34"/>
    <mergeCell ref="A21:B21"/>
    <mergeCell ref="A22:B22"/>
    <mergeCell ref="A23:B23"/>
    <mergeCell ref="A24:B24"/>
    <mergeCell ref="C25:F25"/>
    <mergeCell ref="C11:F11"/>
    <mergeCell ref="D12:F12"/>
    <mergeCell ref="A18:B18"/>
    <mergeCell ref="A19:B19"/>
    <mergeCell ref="A20:B20"/>
    <mergeCell ref="A6:F6"/>
    <mergeCell ref="A7:F7"/>
    <mergeCell ref="B8:F8"/>
    <mergeCell ref="B9:F9"/>
    <mergeCell ref="A10:F10"/>
    <mergeCell ref="A66:B66"/>
    <mergeCell ref="A67:B67"/>
    <mergeCell ref="C57:F57"/>
    <mergeCell ref="A62:B62"/>
    <mergeCell ref="A63:B63"/>
    <mergeCell ref="A64:B64"/>
    <mergeCell ref="A65:B65"/>
    <mergeCell ref="D2:F2"/>
    <mergeCell ref="A4:F4"/>
    <mergeCell ref="A55:B55"/>
    <mergeCell ref="A56:B56"/>
    <mergeCell ref="D44:F44"/>
    <mergeCell ref="A50:B50"/>
    <mergeCell ref="A51:B51"/>
    <mergeCell ref="A52:B52"/>
    <mergeCell ref="A53:B53"/>
    <mergeCell ref="A54:B54"/>
    <mergeCell ref="A42:F42"/>
    <mergeCell ref="B40:F40"/>
    <mergeCell ref="B41:F41"/>
    <mergeCell ref="A38:F38"/>
    <mergeCell ref="A39:F39"/>
    <mergeCell ref="C43:F43"/>
  </mergeCells>
  <pageMargins left="0.7" right="0.7" top="0.75" bottom="0.75" header="0.3" footer="0.3"/>
  <pageSetup paperSize="9" scale="55" orientation="landscape" r:id="rId1"/>
  <rowBreaks count="2" manualBreakCount="2">
    <brk id="24" max="16383" man="1"/>
    <brk id="56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VO128"/>
  <sheetViews>
    <sheetView view="pageBreakPreview" topLeftCell="A85" zoomScaleNormal="100" zoomScaleSheetLayoutView="100" workbookViewId="0">
      <selection activeCell="D9" sqref="D9:D11"/>
    </sheetView>
  </sheetViews>
  <sheetFormatPr defaultColWidth="0" defaultRowHeight="14.25" x14ac:dyDescent="0.2"/>
  <cols>
    <col min="1" max="1" width="18.42578125" style="69" customWidth="1"/>
    <col min="2" max="2" width="53.5703125" style="69" customWidth="1"/>
    <col min="3" max="3" width="14.5703125" style="69" customWidth="1"/>
    <col min="4" max="4" width="10.5703125" style="69" customWidth="1"/>
    <col min="5" max="5" width="15.28515625" style="69" customWidth="1"/>
    <col min="6" max="6" width="10.5703125" style="72" customWidth="1"/>
    <col min="7" max="7" width="23.7109375" style="72" customWidth="1"/>
    <col min="8" max="90" width="9.140625" style="69" hidden="1" customWidth="1"/>
    <col min="91" max="91" width="18.7109375" style="69" hidden="1" customWidth="1"/>
    <col min="92" max="92" width="18.5703125" style="69" hidden="1" customWidth="1"/>
    <col min="93" max="95" width="9.140625" style="69" hidden="1" customWidth="1"/>
    <col min="96" max="239" width="0" style="69" hidden="1" customWidth="1"/>
    <col min="240" max="243" width="18.42578125" style="69" hidden="1" customWidth="1"/>
    <col min="244" max="244" width="20.42578125" style="69" hidden="1" customWidth="1"/>
    <col min="245" max="245" width="17.85546875" style="69" hidden="1" customWidth="1"/>
    <col min="246" max="246" width="18.42578125" style="69" hidden="1" customWidth="1"/>
    <col min="247" max="256" width="0" style="69" hidden="1"/>
    <col min="257" max="257" width="18.42578125" style="69" hidden="1" customWidth="1"/>
    <col min="258" max="258" width="53.5703125" style="69" hidden="1" customWidth="1"/>
    <col min="259" max="259" width="14.5703125" style="69" hidden="1" customWidth="1"/>
    <col min="260" max="260" width="10.5703125" style="69" hidden="1" customWidth="1"/>
    <col min="261" max="261" width="18.140625" style="69" hidden="1" customWidth="1"/>
    <col min="262" max="262" width="12.85546875" style="69" hidden="1" customWidth="1"/>
    <col min="263" max="263" width="23.28515625" style="69" hidden="1" customWidth="1"/>
    <col min="264" max="502" width="0" style="69" hidden="1" customWidth="1"/>
    <col min="503" max="512" width="0" style="69" hidden="1"/>
    <col min="513" max="513" width="18.42578125" style="69" hidden="1" customWidth="1"/>
    <col min="514" max="514" width="53.5703125" style="69" hidden="1" customWidth="1"/>
    <col min="515" max="515" width="14.5703125" style="69" hidden="1" customWidth="1"/>
    <col min="516" max="516" width="10.5703125" style="69" hidden="1" customWidth="1"/>
    <col min="517" max="517" width="18.140625" style="69" hidden="1" customWidth="1"/>
    <col min="518" max="518" width="12.85546875" style="69" hidden="1" customWidth="1"/>
    <col min="519" max="519" width="23.28515625" style="69" hidden="1" customWidth="1"/>
    <col min="520" max="758" width="0" style="69" hidden="1" customWidth="1"/>
    <col min="759" max="768" width="0" style="69" hidden="1"/>
    <col min="769" max="769" width="18.42578125" style="69" hidden="1" customWidth="1"/>
    <col min="770" max="770" width="53.5703125" style="69" hidden="1" customWidth="1"/>
    <col min="771" max="771" width="14.5703125" style="69" hidden="1" customWidth="1"/>
    <col min="772" max="772" width="10.5703125" style="69" hidden="1" customWidth="1"/>
    <col min="773" max="773" width="18.140625" style="69" hidden="1" customWidth="1"/>
    <col min="774" max="774" width="12.85546875" style="69" hidden="1" customWidth="1"/>
    <col min="775" max="775" width="23.28515625" style="69" hidden="1" customWidth="1"/>
    <col min="776" max="1014" width="0" style="69" hidden="1" customWidth="1"/>
    <col min="1015" max="1024" width="0" style="69" hidden="1"/>
    <col min="1025" max="1025" width="18.42578125" style="69" hidden="1" customWidth="1"/>
    <col min="1026" max="1026" width="53.5703125" style="69" hidden="1" customWidth="1"/>
    <col min="1027" max="1027" width="14.5703125" style="69" hidden="1" customWidth="1"/>
    <col min="1028" max="1028" width="10.5703125" style="69" hidden="1" customWidth="1"/>
    <col min="1029" max="1029" width="18.140625" style="69" hidden="1" customWidth="1"/>
    <col min="1030" max="1030" width="12.85546875" style="69" hidden="1" customWidth="1"/>
    <col min="1031" max="1031" width="23.28515625" style="69" hidden="1" customWidth="1"/>
    <col min="1032" max="1270" width="0" style="69" hidden="1" customWidth="1"/>
    <col min="1271" max="1280" width="0" style="69" hidden="1"/>
    <col min="1281" max="1281" width="18.42578125" style="69" hidden="1" customWidth="1"/>
    <col min="1282" max="1282" width="53.5703125" style="69" hidden="1" customWidth="1"/>
    <col min="1283" max="1283" width="14.5703125" style="69" hidden="1" customWidth="1"/>
    <col min="1284" max="1284" width="10.5703125" style="69" hidden="1" customWidth="1"/>
    <col min="1285" max="1285" width="18.140625" style="69" hidden="1" customWidth="1"/>
    <col min="1286" max="1286" width="12.85546875" style="69" hidden="1" customWidth="1"/>
    <col min="1287" max="1287" width="23.28515625" style="69" hidden="1" customWidth="1"/>
    <col min="1288" max="1526" width="0" style="69" hidden="1" customWidth="1"/>
    <col min="1527" max="1536" width="0" style="69" hidden="1"/>
    <col min="1537" max="1537" width="18.42578125" style="69" hidden="1" customWidth="1"/>
    <col min="1538" max="1538" width="53.5703125" style="69" hidden="1" customWidth="1"/>
    <col min="1539" max="1539" width="14.5703125" style="69" hidden="1" customWidth="1"/>
    <col min="1540" max="1540" width="10.5703125" style="69" hidden="1" customWidth="1"/>
    <col min="1541" max="1541" width="18.140625" style="69" hidden="1" customWidth="1"/>
    <col min="1542" max="1542" width="12.85546875" style="69" hidden="1" customWidth="1"/>
    <col min="1543" max="1543" width="23.28515625" style="69" hidden="1" customWidth="1"/>
    <col min="1544" max="1782" width="0" style="69" hidden="1" customWidth="1"/>
    <col min="1783" max="1792" width="0" style="69" hidden="1"/>
    <col min="1793" max="1793" width="18.42578125" style="69" hidden="1" customWidth="1"/>
    <col min="1794" max="1794" width="53.5703125" style="69" hidden="1" customWidth="1"/>
    <col min="1795" max="1795" width="14.5703125" style="69" hidden="1" customWidth="1"/>
    <col min="1796" max="1796" width="10.5703125" style="69" hidden="1" customWidth="1"/>
    <col min="1797" max="1797" width="18.140625" style="69" hidden="1" customWidth="1"/>
    <col min="1798" max="1798" width="12.85546875" style="69" hidden="1" customWidth="1"/>
    <col min="1799" max="1799" width="23.28515625" style="69" hidden="1" customWidth="1"/>
    <col min="1800" max="2038" width="0" style="69" hidden="1" customWidth="1"/>
    <col min="2039" max="2048" width="0" style="69" hidden="1"/>
    <col min="2049" max="2049" width="18.42578125" style="69" hidden="1" customWidth="1"/>
    <col min="2050" max="2050" width="53.5703125" style="69" hidden="1" customWidth="1"/>
    <col min="2051" max="2051" width="14.5703125" style="69" hidden="1" customWidth="1"/>
    <col min="2052" max="2052" width="10.5703125" style="69" hidden="1" customWidth="1"/>
    <col min="2053" max="2053" width="18.140625" style="69" hidden="1" customWidth="1"/>
    <col min="2054" max="2054" width="12.85546875" style="69" hidden="1" customWidth="1"/>
    <col min="2055" max="2055" width="23.28515625" style="69" hidden="1" customWidth="1"/>
    <col min="2056" max="2294" width="0" style="69" hidden="1" customWidth="1"/>
    <col min="2295" max="2304" width="0" style="69" hidden="1"/>
    <col min="2305" max="2305" width="18.42578125" style="69" hidden="1" customWidth="1"/>
    <col min="2306" max="2306" width="53.5703125" style="69" hidden="1" customWidth="1"/>
    <col min="2307" max="2307" width="14.5703125" style="69" hidden="1" customWidth="1"/>
    <col min="2308" max="2308" width="10.5703125" style="69" hidden="1" customWidth="1"/>
    <col min="2309" max="2309" width="18.140625" style="69" hidden="1" customWidth="1"/>
    <col min="2310" max="2310" width="12.85546875" style="69" hidden="1" customWidth="1"/>
    <col min="2311" max="2311" width="23.28515625" style="69" hidden="1" customWidth="1"/>
    <col min="2312" max="2550" width="0" style="69" hidden="1" customWidth="1"/>
    <col min="2551" max="2560" width="0" style="69" hidden="1"/>
    <col min="2561" max="2561" width="18.42578125" style="69" hidden="1" customWidth="1"/>
    <col min="2562" max="2562" width="53.5703125" style="69" hidden="1" customWidth="1"/>
    <col min="2563" max="2563" width="14.5703125" style="69" hidden="1" customWidth="1"/>
    <col min="2564" max="2564" width="10.5703125" style="69" hidden="1" customWidth="1"/>
    <col min="2565" max="2565" width="18.140625" style="69" hidden="1" customWidth="1"/>
    <col min="2566" max="2566" width="12.85546875" style="69" hidden="1" customWidth="1"/>
    <col min="2567" max="2567" width="23.28515625" style="69" hidden="1" customWidth="1"/>
    <col min="2568" max="2806" width="0" style="69" hidden="1" customWidth="1"/>
    <col min="2807" max="2816" width="0" style="69" hidden="1"/>
    <col min="2817" max="2817" width="18.42578125" style="69" hidden="1" customWidth="1"/>
    <col min="2818" max="2818" width="53.5703125" style="69" hidden="1" customWidth="1"/>
    <col min="2819" max="2819" width="14.5703125" style="69" hidden="1" customWidth="1"/>
    <col min="2820" max="2820" width="10.5703125" style="69" hidden="1" customWidth="1"/>
    <col min="2821" max="2821" width="18.140625" style="69" hidden="1" customWidth="1"/>
    <col min="2822" max="2822" width="12.85546875" style="69" hidden="1" customWidth="1"/>
    <col min="2823" max="2823" width="23.28515625" style="69" hidden="1" customWidth="1"/>
    <col min="2824" max="3062" width="0" style="69" hidden="1" customWidth="1"/>
    <col min="3063" max="3072" width="0" style="69" hidden="1"/>
    <col min="3073" max="3073" width="18.42578125" style="69" hidden="1" customWidth="1"/>
    <col min="3074" max="3074" width="53.5703125" style="69" hidden="1" customWidth="1"/>
    <col min="3075" max="3075" width="14.5703125" style="69" hidden="1" customWidth="1"/>
    <col min="3076" max="3076" width="10.5703125" style="69" hidden="1" customWidth="1"/>
    <col min="3077" max="3077" width="18.140625" style="69" hidden="1" customWidth="1"/>
    <col min="3078" max="3078" width="12.85546875" style="69" hidden="1" customWidth="1"/>
    <col min="3079" max="3079" width="23.28515625" style="69" hidden="1" customWidth="1"/>
    <col min="3080" max="3318" width="0" style="69" hidden="1" customWidth="1"/>
    <col min="3319" max="3328" width="0" style="69" hidden="1"/>
    <col min="3329" max="3329" width="18.42578125" style="69" hidden="1" customWidth="1"/>
    <col min="3330" max="3330" width="53.5703125" style="69" hidden="1" customWidth="1"/>
    <col min="3331" max="3331" width="14.5703125" style="69" hidden="1" customWidth="1"/>
    <col min="3332" max="3332" width="10.5703125" style="69" hidden="1" customWidth="1"/>
    <col min="3333" max="3333" width="18.140625" style="69" hidden="1" customWidth="1"/>
    <col min="3334" max="3334" width="12.85546875" style="69" hidden="1" customWidth="1"/>
    <col min="3335" max="3335" width="23.28515625" style="69" hidden="1" customWidth="1"/>
    <col min="3336" max="3574" width="0" style="69" hidden="1" customWidth="1"/>
    <col min="3575" max="3584" width="0" style="69" hidden="1"/>
    <col min="3585" max="3585" width="18.42578125" style="69" hidden="1" customWidth="1"/>
    <col min="3586" max="3586" width="53.5703125" style="69" hidden="1" customWidth="1"/>
    <col min="3587" max="3587" width="14.5703125" style="69" hidden="1" customWidth="1"/>
    <col min="3588" max="3588" width="10.5703125" style="69" hidden="1" customWidth="1"/>
    <col min="3589" max="3589" width="18.140625" style="69" hidden="1" customWidth="1"/>
    <col min="3590" max="3590" width="12.85546875" style="69" hidden="1" customWidth="1"/>
    <col min="3591" max="3591" width="23.28515625" style="69" hidden="1" customWidth="1"/>
    <col min="3592" max="3830" width="0" style="69" hidden="1" customWidth="1"/>
    <col min="3831" max="3840" width="0" style="69" hidden="1"/>
    <col min="3841" max="3841" width="18.42578125" style="69" hidden="1" customWidth="1"/>
    <col min="3842" max="3842" width="53.5703125" style="69" hidden="1" customWidth="1"/>
    <col min="3843" max="3843" width="14.5703125" style="69" hidden="1" customWidth="1"/>
    <col min="3844" max="3844" width="10.5703125" style="69" hidden="1" customWidth="1"/>
    <col min="3845" max="3845" width="18.140625" style="69" hidden="1" customWidth="1"/>
    <col min="3846" max="3846" width="12.85546875" style="69" hidden="1" customWidth="1"/>
    <col min="3847" max="3847" width="23.28515625" style="69" hidden="1" customWidth="1"/>
    <col min="3848" max="4086" width="0" style="69" hidden="1" customWidth="1"/>
    <col min="4087" max="4096" width="0" style="69" hidden="1"/>
    <col min="4097" max="4097" width="18.42578125" style="69" hidden="1" customWidth="1"/>
    <col min="4098" max="4098" width="53.5703125" style="69" hidden="1" customWidth="1"/>
    <col min="4099" max="4099" width="14.5703125" style="69" hidden="1" customWidth="1"/>
    <col min="4100" max="4100" width="10.5703125" style="69" hidden="1" customWidth="1"/>
    <col min="4101" max="4101" width="18.140625" style="69" hidden="1" customWidth="1"/>
    <col min="4102" max="4102" width="12.85546875" style="69" hidden="1" customWidth="1"/>
    <col min="4103" max="4103" width="23.28515625" style="69" hidden="1" customWidth="1"/>
    <col min="4104" max="4342" width="0" style="69" hidden="1" customWidth="1"/>
    <col min="4343" max="4352" width="0" style="69" hidden="1"/>
    <col min="4353" max="4353" width="18.42578125" style="69" hidden="1" customWidth="1"/>
    <col min="4354" max="4354" width="53.5703125" style="69" hidden="1" customWidth="1"/>
    <col min="4355" max="4355" width="14.5703125" style="69" hidden="1" customWidth="1"/>
    <col min="4356" max="4356" width="10.5703125" style="69" hidden="1" customWidth="1"/>
    <col min="4357" max="4357" width="18.140625" style="69" hidden="1" customWidth="1"/>
    <col min="4358" max="4358" width="12.85546875" style="69" hidden="1" customWidth="1"/>
    <col min="4359" max="4359" width="23.28515625" style="69" hidden="1" customWidth="1"/>
    <col min="4360" max="4598" width="0" style="69" hidden="1" customWidth="1"/>
    <col min="4599" max="4608" width="0" style="69" hidden="1"/>
    <col min="4609" max="4609" width="18.42578125" style="69" hidden="1" customWidth="1"/>
    <col min="4610" max="4610" width="53.5703125" style="69" hidden="1" customWidth="1"/>
    <col min="4611" max="4611" width="14.5703125" style="69" hidden="1" customWidth="1"/>
    <col min="4612" max="4612" width="10.5703125" style="69" hidden="1" customWidth="1"/>
    <col min="4613" max="4613" width="18.140625" style="69" hidden="1" customWidth="1"/>
    <col min="4614" max="4614" width="12.85546875" style="69" hidden="1" customWidth="1"/>
    <col min="4615" max="4615" width="23.28515625" style="69" hidden="1" customWidth="1"/>
    <col min="4616" max="4854" width="0" style="69" hidden="1" customWidth="1"/>
    <col min="4855" max="4864" width="0" style="69" hidden="1"/>
    <col min="4865" max="4865" width="18.42578125" style="69" hidden="1" customWidth="1"/>
    <col min="4866" max="4866" width="53.5703125" style="69" hidden="1" customWidth="1"/>
    <col min="4867" max="4867" width="14.5703125" style="69" hidden="1" customWidth="1"/>
    <col min="4868" max="4868" width="10.5703125" style="69" hidden="1" customWidth="1"/>
    <col min="4869" max="4869" width="18.140625" style="69" hidden="1" customWidth="1"/>
    <col min="4870" max="4870" width="12.85546875" style="69" hidden="1" customWidth="1"/>
    <col min="4871" max="4871" width="23.28515625" style="69" hidden="1" customWidth="1"/>
    <col min="4872" max="5110" width="0" style="69" hidden="1" customWidth="1"/>
    <col min="5111" max="5120" width="0" style="69" hidden="1"/>
    <col min="5121" max="5121" width="18.42578125" style="69" hidden="1" customWidth="1"/>
    <col min="5122" max="5122" width="53.5703125" style="69" hidden="1" customWidth="1"/>
    <col min="5123" max="5123" width="14.5703125" style="69" hidden="1" customWidth="1"/>
    <col min="5124" max="5124" width="10.5703125" style="69" hidden="1" customWidth="1"/>
    <col min="5125" max="5125" width="18.140625" style="69" hidden="1" customWidth="1"/>
    <col min="5126" max="5126" width="12.85546875" style="69" hidden="1" customWidth="1"/>
    <col min="5127" max="5127" width="23.28515625" style="69" hidden="1" customWidth="1"/>
    <col min="5128" max="5366" width="0" style="69" hidden="1" customWidth="1"/>
    <col min="5367" max="5376" width="0" style="69" hidden="1"/>
    <col min="5377" max="5377" width="18.42578125" style="69" hidden="1" customWidth="1"/>
    <col min="5378" max="5378" width="53.5703125" style="69" hidden="1" customWidth="1"/>
    <col min="5379" max="5379" width="14.5703125" style="69" hidden="1" customWidth="1"/>
    <col min="5380" max="5380" width="10.5703125" style="69" hidden="1" customWidth="1"/>
    <col min="5381" max="5381" width="18.140625" style="69" hidden="1" customWidth="1"/>
    <col min="5382" max="5382" width="12.85546875" style="69" hidden="1" customWidth="1"/>
    <col min="5383" max="5383" width="23.28515625" style="69" hidden="1" customWidth="1"/>
    <col min="5384" max="5622" width="0" style="69" hidden="1" customWidth="1"/>
    <col min="5623" max="5632" width="0" style="69" hidden="1"/>
    <col min="5633" max="5633" width="18.42578125" style="69" hidden="1" customWidth="1"/>
    <col min="5634" max="5634" width="53.5703125" style="69" hidden="1" customWidth="1"/>
    <col min="5635" max="5635" width="14.5703125" style="69" hidden="1" customWidth="1"/>
    <col min="5636" max="5636" width="10.5703125" style="69" hidden="1" customWidth="1"/>
    <col min="5637" max="5637" width="18.140625" style="69" hidden="1" customWidth="1"/>
    <col min="5638" max="5638" width="12.85546875" style="69" hidden="1" customWidth="1"/>
    <col min="5639" max="5639" width="23.28515625" style="69" hidden="1" customWidth="1"/>
    <col min="5640" max="5878" width="0" style="69" hidden="1" customWidth="1"/>
    <col min="5879" max="5888" width="0" style="69" hidden="1"/>
    <col min="5889" max="5889" width="18.42578125" style="69" hidden="1" customWidth="1"/>
    <col min="5890" max="5890" width="53.5703125" style="69" hidden="1" customWidth="1"/>
    <col min="5891" max="5891" width="14.5703125" style="69" hidden="1" customWidth="1"/>
    <col min="5892" max="5892" width="10.5703125" style="69" hidden="1" customWidth="1"/>
    <col min="5893" max="5893" width="18.140625" style="69" hidden="1" customWidth="1"/>
    <col min="5894" max="5894" width="12.85546875" style="69" hidden="1" customWidth="1"/>
    <col min="5895" max="5895" width="23.28515625" style="69" hidden="1" customWidth="1"/>
    <col min="5896" max="6134" width="0" style="69" hidden="1" customWidth="1"/>
    <col min="6135" max="6144" width="0" style="69" hidden="1"/>
    <col min="6145" max="6145" width="18.42578125" style="69" hidden="1" customWidth="1"/>
    <col min="6146" max="6146" width="53.5703125" style="69" hidden="1" customWidth="1"/>
    <col min="6147" max="6147" width="14.5703125" style="69" hidden="1" customWidth="1"/>
    <col min="6148" max="6148" width="10.5703125" style="69" hidden="1" customWidth="1"/>
    <col min="6149" max="6149" width="18.140625" style="69" hidden="1" customWidth="1"/>
    <col min="6150" max="6150" width="12.85546875" style="69" hidden="1" customWidth="1"/>
    <col min="6151" max="6151" width="23.28515625" style="69" hidden="1" customWidth="1"/>
    <col min="6152" max="6390" width="0" style="69" hidden="1" customWidth="1"/>
    <col min="6391" max="6400" width="0" style="69" hidden="1"/>
    <col min="6401" max="6401" width="18.42578125" style="69" hidden="1" customWidth="1"/>
    <col min="6402" max="6402" width="53.5703125" style="69" hidden="1" customWidth="1"/>
    <col min="6403" max="6403" width="14.5703125" style="69" hidden="1" customWidth="1"/>
    <col min="6404" max="6404" width="10.5703125" style="69" hidden="1" customWidth="1"/>
    <col min="6405" max="6405" width="18.140625" style="69" hidden="1" customWidth="1"/>
    <col min="6406" max="6406" width="12.85546875" style="69" hidden="1" customWidth="1"/>
    <col min="6407" max="6407" width="23.28515625" style="69" hidden="1" customWidth="1"/>
    <col min="6408" max="6646" width="0" style="69" hidden="1" customWidth="1"/>
    <col min="6647" max="6656" width="0" style="69" hidden="1"/>
    <col min="6657" max="6657" width="18.42578125" style="69" hidden="1" customWidth="1"/>
    <col min="6658" max="6658" width="53.5703125" style="69" hidden="1" customWidth="1"/>
    <col min="6659" max="6659" width="14.5703125" style="69" hidden="1" customWidth="1"/>
    <col min="6660" max="6660" width="10.5703125" style="69" hidden="1" customWidth="1"/>
    <col min="6661" max="6661" width="18.140625" style="69" hidden="1" customWidth="1"/>
    <col min="6662" max="6662" width="12.85546875" style="69" hidden="1" customWidth="1"/>
    <col min="6663" max="6663" width="23.28515625" style="69" hidden="1" customWidth="1"/>
    <col min="6664" max="6902" width="0" style="69" hidden="1" customWidth="1"/>
    <col min="6903" max="6912" width="0" style="69" hidden="1"/>
    <col min="6913" max="6913" width="18.42578125" style="69" hidden="1" customWidth="1"/>
    <col min="6914" max="6914" width="53.5703125" style="69" hidden="1" customWidth="1"/>
    <col min="6915" max="6915" width="14.5703125" style="69" hidden="1" customWidth="1"/>
    <col min="6916" max="6916" width="10.5703125" style="69" hidden="1" customWidth="1"/>
    <col min="6917" max="6917" width="18.140625" style="69" hidden="1" customWidth="1"/>
    <col min="6918" max="6918" width="12.85546875" style="69" hidden="1" customWidth="1"/>
    <col min="6919" max="6919" width="23.28515625" style="69" hidden="1" customWidth="1"/>
    <col min="6920" max="7158" width="0" style="69" hidden="1" customWidth="1"/>
    <col min="7159" max="7168" width="0" style="69" hidden="1"/>
    <col min="7169" max="7169" width="18.42578125" style="69" hidden="1" customWidth="1"/>
    <col min="7170" max="7170" width="53.5703125" style="69" hidden="1" customWidth="1"/>
    <col min="7171" max="7171" width="14.5703125" style="69" hidden="1" customWidth="1"/>
    <col min="7172" max="7172" width="10.5703125" style="69" hidden="1" customWidth="1"/>
    <col min="7173" max="7173" width="18.140625" style="69" hidden="1" customWidth="1"/>
    <col min="7174" max="7174" width="12.85546875" style="69" hidden="1" customWidth="1"/>
    <col min="7175" max="7175" width="23.28515625" style="69" hidden="1" customWidth="1"/>
    <col min="7176" max="7414" width="0" style="69" hidden="1" customWidth="1"/>
    <col min="7415" max="7424" width="0" style="69" hidden="1"/>
    <col min="7425" max="7425" width="18.42578125" style="69" hidden="1" customWidth="1"/>
    <col min="7426" max="7426" width="53.5703125" style="69" hidden="1" customWidth="1"/>
    <col min="7427" max="7427" width="14.5703125" style="69" hidden="1" customWidth="1"/>
    <col min="7428" max="7428" width="10.5703125" style="69" hidden="1" customWidth="1"/>
    <col min="7429" max="7429" width="18.140625" style="69" hidden="1" customWidth="1"/>
    <col min="7430" max="7430" width="12.85546875" style="69" hidden="1" customWidth="1"/>
    <col min="7431" max="7431" width="23.28515625" style="69" hidden="1" customWidth="1"/>
    <col min="7432" max="7670" width="0" style="69" hidden="1" customWidth="1"/>
    <col min="7671" max="7680" width="0" style="69" hidden="1"/>
    <col min="7681" max="7681" width="18.42578125" style="69" hidden="1" customWidth="1"/>
    <col min="7682" max="7682" width="53.5703125" style="69" hidden="1" customWidth="1"/>
    <col min="7683" max="7683" width="14.5703125" style="69" hidden="1" customWidth="1"/>
    <col min="7684" max="7684" width="10.5703125" style="69" hidden="1" customWidth="1"/>
    <col min="7685" max="7685" width="18.140625" style="69" hidden="1" customWidth="1"/>
    <col min="7686" max="7686" width="12.85546875" style="69" hidden="1" customWidth="1"/>
    <col min="7687" max="7687" width="23.28515625" style="69" hidden="1" customWidth="1"/>
    <col min="7688" max="7926" width="0" style="69" hidden="1" customWidth="1"/>
    <col min="7927" max="7936" width="0" style="69" hidden="1"/>
    <col min="7937" max="7937" width="18.42578125" style="69" hidden="1" customWidth="1"/>
    <col min="7938" max="7938" width="53.5703125" style="69" hidden="1" customWidth="1"/>
    <col min="7939" max="7939" width="14.5703125" style="69" hidden="1" customWidth="1"/>
    <col min="7940" max="7940" width="10.5703125" style="69" hidden="1" customWidth="1"/>
    <col min="7941" max="7941" width="18.140625" style="69" hidden="1" customWidth="1"/>
    <col min="7942" max="7942" width="12.85546875" style="69" hidden="1" customWidth="1"/>
    <col min="7943" max="7943" width="23.28515625" style="69" hidden="1" customWidth="1"/>
    <col min="7944" max="8182" width="0" style="69" hidden="1" customWidth="1"/>
    <col min="8183" max="8192" width="0" style="69" hidden="1"/>
    <col min="8193" max="8193" width="18.42578125" style="69" hidden="1" customWidth="1"/>
    <col min="8194" max="8194" width="53.5703125" style="69" hidden="1" customWidth="1"/>
    <col min="8195" max="8195" width="14.5703125" style="69" hidden="1" customWidth="1"/>
    <col min="8196" max="8196" width="10.5703125" style="69" hidden="1" customWidth="1"/>
    <col min="8197" max="8197" width="18.140625" style="69" hidden="1" customWidth="1"/>
    <col min="8198" max="8198" width="12.85546875" style="69" hidden="1" customWidth="1"/>
    <col min="8199" max="8199" width="23.28515625" style="69" hidden="1" customWidth="1"/>
    <col min="8200" max="8438" width="0" style="69" hidden="1" customWidth="1"/>
    <col min="8439" max="8448" width="0" style="69" hidden="1"/>
    <col min="8449" max="8449" width="18.42578125" style="69" hidden="1" customWidth="1"/>
    <col min="8450" max="8450" width="53.5703125" style="69" hidden="1" customWidth="1"/>
    <col min="8451" max="8451" width="14.5703125" style="69" hidden="1" customWidth="1"/>
    <col min="8452" max="8452" width="10.5703125" style="69" hidden="1" customWidth="1"/>
    <col min="8453" max="8453" width="18.140625" style="69" hidden="1" customWidth="1"/>
    <col min="8454" max="8454" width="12.85546875" style="69" hidden="1" customWidth="1"/>
    <col min="8455" max="8455" width="23.28515625" style="69" hidden="1" customWidth="1"/>
    <col min="8456" max="8694" width="0" style="69" hidden="1" customWidth="1"/>
    <col min="8695" max="8704" width="0" style="69" hidden="1"/>
    <col min="8705" max="8705" width="18.42578125" style="69" hidden="1" customWidth="1"/>
    <col min="8706" max="8706" width="53.5703125" style="69" hidden="1" customWidth="1"/>
    <col min="8707" max="8707" width="14.5703125" style="69" hidden="1" customWidth="1"/>
    <col min="8708" max="8708" width="10.5703125" style="69" hidden="1" customWidth="1"/>
    <col min="8709" max="8709" width="18.140625" style="69" hidden="1" customWidth="1"/>
    <col min="8710" max="8710" width="12.85546875" style="69" hidden="1" customWidth="1"/>
    <col min="8711" max="8711" width="23.28515625" style="69" hidden="1" customWidth="1"/>
    <col min="8712" max="8950" width="0" style="69" hidden="1" customWidth="1"/>
    <col min="8951" max="8960" width="0" style="69" hidden="1"/>
    <col min="8961" max="8961" width="18.42578125" style="69" hidden="1" customWidth="1"/>
    <col min="8962" max="8962" width="53.5703125" style="69" hidden="1" customWidth="1"/>
    <col min="8963" max="8963" width="14.5703125" style="69" hidden="1" customWidth="1"/>
    <col min="8964" max="8964" width="10.5703125" style="69" hidden="1" customWidth="1"/>
    <col min="8965" max="8965" width="18.140625" style="69" hidden="1" customWidth="1"/>
    <col min="8966" max="8966" width="12.85546875" style="69" hidden="1" customWidth="1"/>
    <col min="8967" max="8967" width="23.28515625" style="69" hidden="1" customWidth="1"/>
    <col min="8968" max="9206" width="0" style="69" hidden="1" customWidth="1"/>
    <col min="9207" max="9216" width="0" style="69" hidden="1"/>
    <col min="9217" max="9217" width="18.42578125" style="69" hidden="1" customWidth="1"/>
    <col min="9218" max="9218" width="53.5703125" style="69" hidden="1" customWidth="1"/>
    <col min="9219" max="9219" width="14.5703125" style="69" hidden="1" customWidth="1"/>
    <col min="9220" max="9220" width="10.5703125" style="69" hidden="1" customWidth="1"/>
    <col min="9221" max="9221" width="18.140625" style="69" hidden="1" customWidth="1"/>
    <col min="9222" max="9222" width="12.85546875" style="69" hidden="1" customWidth="1"/>
    <col min="9223" max="9223" width="23.28515625" style="69" hidden="1" customWidth="1"/>
    <col min="9224" max="9462" width="0" style="69" hidden="1" customWidth="1"/>
    <col min="9463" max="9472" width="0" style="69" hidden="1"/>
    <col min="9473" max="9473" width="18.42578125" style="69" hidden="1" customWidth="1"/>
    <col min="9474" max="9474" width="53.5703125" style="69" hidden="1" customWidth="1"/>
    <col min="9475" max="9475" width="14.5703125" style="69" hidden="1" customWidth="1"/>
    <col min="9476" max="9476" width="10.5703125" style="69" hidden="1" customWidth="1"/>
    <col min="9477" max="9477" width="18.140625" style="69" hidden="1" customWidth="1"/>
    <col min="9478" max="9478" width="12.85546875" style="69" hidden="1" customWidth="1"/>
    <col min="9479" max="9479" width="23.28515625" style="69" hidden="1" customWidth="1"/>
    <col min="9480" max="9718" width="0" style="69" hidden="1" customWidth="1"/>
    <col min="9719" max="9728" width="0" style="69" hidden="1"/>
    <col min="9729" max="9729" width="18.42578125" style="69" hidden="1" customWidth="1"/>
    <col min="9730" max="9730" width="53.5703125" style="69" hidden="1" customWidth="1"/>
    <col min="9731" max="9731" width="14.5703125" style="69" hidden="1" customWidth="1"/>
    <col min="9732" max="9732" width="10.5703125" style="69" hidden="1" customWidth="1"/>
    <col min="9733" max="9733" width="18.140625" style="69" hidden="1" customWidth="1"/>
    <col min="9734" max="9734" width="12.85546875" style="69" hidden="1" customWidth="1"/>
    <col min="9735" max="9735" width="23.28515625" style="69" hidden="1" customWidth="1"/>
    <col min="9736" max="9974" width="0" style="69" hidden="1" customWidth="1"/>
    <col min="9975" max="9984" width="0" style="69" hidden="1"/>
    <col min="9985" max="9985" width="18.42578125" style="69" hidden="1" customWidth="1"/>
    <col min="9986" max="9986" width="53.5703125" style="69" hidden="1" customWidth="1"/>
    <col min="9987" max="9987" width="14.5703125" style="69" hidden="1" customWidth="1"/>
    <col min="9988" max="9988" width="10.5703125" style="69" hidden="1" customWidth="1"/>
    <col min="9989" max="9989" width="18.140625" style="69" hidden="1" customWidth="1"/>
    <col min="9990" max="9990" width="12.85546875" style="69" hidden="1" customWidth="1"/>
    <col min="9991" max="9991" width="23.28515625" style="69" hidden="1" customWidth="1"/>
    <col min="9992" max="10230" width="0" style="69" hidden="1" customWidth="1"/>
    <col min="10231" max="10240" width="0" style="69" hidden="1"/>
    <col min="10241" max="10241" width="18.42578125" style="69" hidden="1" customWidth="1"/>
    <col min="10242" max="10242" width="53.5703125" style="69" hidden="1" customWidth="1"/>
    <col min="10243" max="10243" width="14.5703125" style="69" hidden="1" customWidth="1"/>
    <col min="10244" max="10244" width="10.5703125" style="69" hidden="1" customWidth="1"/>
    <col min="10245" max="10245" width="18.140625" style="69" hidden="1" customWidth="1"/>
    <col min="10246" max="10246" width="12.85546875" style="69" hidden="1" customWidth="1"/>
    <col min="10247" max="10247" width="23.28515625" style="69" hidden="1" customWidth="1"/>
    <col min="10248" max="10486" width="0" style="69" hidden="1" customWidth="1"/>
    <col min="10487" max="10496" width="0" style="69" hidden="1"/>
    <col min="10497" max="10497" width="18.42578125" style="69" hidden="1" customWidth="1"/>
    <col min="10498" max="10498" width="53.5703125" style="69" hidden="1" customWidth="1"/>
    <col min="10499" max="10499" width="14.5703125" style="69" hidden="1" customWidth="1"/>
    <col min="10500" max="10500" width="10.5703125" style="69" hidden="1" customWidth="1"/>
    <col min="10501" max="10501" width="18.140625" style="69" hidden="1" customWidth="1"/>
    <col min="10502" max="10502" width="12.85546875" style="69" hidden="1" customWidth="1"/>
    <col min="10503" max="10503" width="23.28515625" style="69" hidden="1" customWidth="1"/>
    <col min="10504" max="10742" width="0" style="69" hidden="1" customWidth="1"/>
    <col min="10743" max="10752" width="0" style="69" hidden="1"/>
    <col min="10753" max="10753" width="18.42578125" style="69" hidden="1" customWidth="1"/>
    <col min="10754" max="10754" width="53.5703125" style="69" hidden="1" customWidth="1"/>
    <col min="10755" max="10755" width="14.5703125" style="69" hidden="1" customWidth="1"/>
    <col min="10756" max="10756" width="10.5703125" style="69" hidden="1" customWidth="1"/>
    <col min="10757" max="10757" width="18.140625" style="69" hidden="1" customWidth="1"/>
    <col min="10758" max="10758" width="12.85546875" style="69" hidden="1" customWidth="1"/>
    <col min="10759" max="10759" width="23.28515625" style="69" hidden="1" customWidth="1"/>
    <col min="10760" max="10998" width="0" style="69" hidden="1" customWidth="1"/>
    <col min="10999" max="11008" width="0" style="69" hidden="1"/>
    <col min="11009" max="11009" width="18.42578125" style="69" hidden="1" customWidth="1"/>
    <col min="11010" max="11010" width="53.5703125" style="69" hidden="1" customWidth="1"/>
    <col min="11011" max="11011" width="14.5703125" style="69" hidden="1" customWidth="1"/>
    <col min="11012" max="11012" width="10.5703125" style="69" hidden="1" customWidth="1"/>
    <col min="11013" max="11013" width="18.140625" style="69" hidden="1" customWidth="1"/>
    <col min="11014" max="11014" width="12.85546875" style="69" hidden="1" customWidth="1"/>
    <col min="11015" max="11015" width="23.28515625" style="69" hidden="1" customWidth="1"/>
    <col min="11016" max="11254" width="0" style="69" hidden="1" customWidth="1"/>
    <col min="11255" max="11264" width="0" style="69" hidden="1"/>
    <col min="11265" max="11265" width="18.42578125" style="69" hidden="1" customWidth="1"/>
    <col min="11266" max="11266" width="53.5703125" style="69" hidden="1" customWidth="1"/>
    <col min="11267" max="11267" width="14.5703125" style="69" hidden="1" customWidth="1"/>
    <col min="11268" max="11268" width="10.5703125" style="69" hidden="1" customWidth="1"/>
    <col min="11269" max="11269" width="18.140625" style="69" hidden="1" customWidth="1"/>
    <col min="11270" max="11270" width="12.85546875" style="69" hidden="1" customWidth="1"/>
    <col min="11271" max="11271" width="23.28515625" style="69" hidden="1" customWidth="1"/>
    <col min="11272" max="11510" width="0" style="69" hidden="1" customWidth="1"/>
    <col min="11511" max="11520" width="0" style="69" hidden="1"/>
    <col min="11521" max="11521" width="18.42578125" style="69" hidden="1" customWidth="1"/>
    <col min="11522" max="11522" width="53.5703125" style="69" hidden="1" customWidth="1"/>
    <col min="11523" max="11523" width="14.5703125" style="69" hidden="1" customWidth="1"/>
    <col min="11524" max="11524" width="10.5703125" style="69" hidden="1" customWidth="1"/>
    <col min="11525" max="11525" width="18.140625" style="69" hidden="1" customWidth="1"/>
    <col min="11526" max="11526" width="12.85546875" style="69" hidden="1" customWidth="1"/>
    <col min="11527" max="11527" width="23.28515625" style="69" hidden="1" customWidth="1"/>
    <col min="11528" max="11766" width="0" style="69" hidden="1" customWidth="1"/>
    <col min="11767" max="11776" width="0" style="69" hidden="1"/>
    <col min="11777" max="11777" width="18.42578125" style="69" hidden="1" customWidth="1"/>
    <col min="11778" max="11778" width="53.5703125" style="69" hidden="1" customWidth="1"/>
    <col min="11779" max="11779" width="14.5703125" style="69" hidden="1" customWidth="1"/>
    <col min="11780" max="11780" width="10.5703125" style="69" hidden="1" customWidth="1"/>
    <col min="11781" max="11781" width="18.140625" style="69" hidden="1" customWidth="1"/>
    <col min="11782" max="11782" width="12.85546875" style="69" hidden="1" customWidth="1"/>
    <col min="11783" max="11783" width="23.28515625" style="69" hidden="1" customWidth="1"/>
    <col min="11784" max="12022" width="0" style="69" hidden="1" customWidth="1"/>
    <col min="12023" max="12032" width="0" style="69" hidden="1"/>
    <col min="12033" max="12033" width="18.42578125" style="69" hidden="1" customWidth="1"/>
    <col min="12034" max="12034" width="53.5703125" style="69" hidden="1" customWidth="1"/>
    <col min="12035" max="12035" width="14.5703125" style="69" hidden="1" customWidth="1"/>
    <col min="12036" max="12036" width="10.5703125" style="69" hidden="1" customWidth="1"/>
    <col min="12037" max="12037" width="18.140625" style="69" hidden="1" customWidth="1"/>
    <col min="12038" max="12038" width="12.85546875" style="69" hidden="1" customWidth="1"/>
    <col min="12039" max="12039" width="23.28515625" style="69" hidden="1" customWidth="1"/>
    <col min="12040" max="12278" width="0" style="69" hidden="1" customWidth="1"/>
    <col min="12279" max="12288" width="0" style="69" hidden="1"/>
    <col min="12289" max="12289" width="18.42578125" style="69" hidden="1" customWidth="1"/>
    <col min="12290" max="12290" width="53.5703125" style="69" hidden="1" customWidth="1"/>
    <col min="12291" max="12291" width="14.5703125" style="69" hidden="1" customWidth="1"/>
    <col min="12292" max="12292" width="10.5703125" style="69" hidden="1" customWidth="1"/>
    <col min="12293" max="12293" width="18.140625" style="69" hidden="1" customWidth="1"/>
    <col min="12294" max="12294" width="12.85546875" style="69" hidden="1" customWidth="1"/>
    <col min="12295" max="12295" width="23.28515625" style="69" hidden="1" customWidth="1"/>
    <col min="12296" max="12534" width="0" style="69" hidden="1" customWidth="1"/>
    <col min="12535" max="12544" width="0" style="69" hidden="1"/>
    <col min="12545" max="12545" width="18.42578125" style="69" hidden="1" customWidth="1"/>
    <col min="12546" max="12546" width="53.5703125" style="69" hidden="1" customWidth="1"/>
    <col min="12547" max="12547" width="14.5703125" style="69" hidden="1" customWidth="1"/>
    <col min="12548" max="12548" width="10.5703125" style="69" hidden="1" customWidth="1"/>
    <col min="12549" max="12549" width="18.140625" style="69" hidden="1" customWidth="1"/>
    <col min="12550" max="12550" width="12.85546875" style="69" hidden="1" customWidth="1"/>
    <col min="12551" max="12551" width="23.28515625" style="69" hidden="1" customWidth="1"/>
    <col min="12552" max="12790" width="0" style="69" hidden="1" customWidth="1"/>
    <col min="12791" max="12800" width="0" style="69" hidden="1"/>
    <col min="12801" max="12801" width="18.42578125" style="69" hidden="1" customWidth="1"/>
    <col min="12802" max="12802" width="53.5703125" style="69" hidden="1" customWidth="1"/>
    <col min="12803" max="12803" width="14.5703125" style="69" hidden="1" customWidth="1"/>
    <col min="12804" max="12804" width="10.5703125" style="69" hidden="1" customWidth="1"/>
    <col min="12805" max="12805" width="18.140625" style="69" hidden="1" customWidth="1"/>
    <col min="12806" max="12806" width="12.85546875" style="69" hidden="1" customWidth="1"/>
    <col min="12807" max="12807" width="23.28515625" style="69" hidden="1" customWidth="1"/>
    <col min="12808" max="13046" width="0" style="69" hidden="1" customWidth="1"/>
    <col min="13047" max="13056" width="0" style="69" hidden="1"/>
    <col min="13057" max="13057" width="18.42578125" style="69" hidden="1" customWidth="1"/>
    <col min="13058" max="13058" width="53.5703125" style="69" hidden="1" customWidth="1"/>
    <col min="13059" max="13059" width="14.5703125" style="69" hidden="1" customWidth="1"/>
    <col min="13060" max="13060" width="10.5703125" style="69" hidden="1" customWidth="1"/>
    <col min="13061" max="13061" width="18.140625" style="69" hidden="1" customWidth="1"/>
    <col min="13062" max="13062" width="12.85546875" style="69" hidden="1" customWidth="1"/>
    <col min="13063" max="13063" width="23.28515625" style="69" hidden="1" customWidth="1"/>
    <col min="13064" max="13302" width="0" style="69" hidden="1" customWidth="1"/>
    <col min="13303" max="13312" width="0" style="69" hidden="1"/>
    <col min="13313" max="13313" width="18.42578125" style="69" hidden="1" customWidth="1"/>
    <col min="13314" max="13314" width="53.5703125" style="69" hidden="1" customWidth="1"/>
    <col min="13315" max="13315" width="14.5703125" style="69" hidden="1" customWidth="1"/>
    <col min="13316" max="13316" width="10.5703125" style="69" hidden="1" customWidth="1"/>
    <col min="13317" max="13317" width="18.140625" style="69" hidden="1" customWidth="1"/>
    <col min="13318" max="13318" width="12.85546875" style="69" hidden="1" customWidth="1"/>
    <col min="13319" max="13319" width="23.28515625" style="69" hidden="1" customWidth="1"/>
    <col min="13320" max="13558" width="0" style="69" hidden="1" customWidth="1"/>
    <col min="13559" max="13568" width="0" style="69" hidden="1"/>
    <col min="13569" max="13569" width="18.42578125" style="69" hidden="1" customWidth="1"/>
    <col min="13570" max="13570" width="53.5703125" style="69" hidden="1" customWidth="1"/>
    <col min="13571" max="13571" width="14.5703125" style="69" hidden="1" customWidth="1"/>
    <col min="13572" max="13572" width="10.5703125" style="69" hidden="1" customWidth="1"/>
    <col min="13573" max="13573" width="18.140625" style="69" hidden="1" customWidth="1"/>
    <col min="13574" max="13574" width="12.85546875" style="69" hidden="1" customWidth="1"/>
    <col min="13575" max="13575" width="23.28515625" style="69" hidden="1" customWidth="1"/>
    <col min="13576" max="13814" width="0" style="69" hidden="1" customWidth="1"/>
    <col min="13815" max="13824" width="0" style="69" hidden="1"/>
    <col min="13825" max="13825" width="18.42578125" style="69" hidden="1" customWidth="1"/>
    <col min="13826" max="13826" width="53.5703125" style="69" hidden="1" customWidth="1"/>
    <col min="13827" max="13827" width="14.5703125" style="69" hidden="1" customWidth="1"/>
    <col min="13828" max="13828" width="10.5703125" style="69" hidden="1" customWidth="1"/>
    <col min="13829" max="13829" width="18.140625" style="69" hidden="1" customWidth="1"/>
    <col min="13830" max="13830" width="12.85546875" style="69" hidden="1" customWidth="1"/>
    <col min="13831" max="13831" width="23.28515625" style="69" hidden="1" customWidth="1"/>
    <col min="13832" max="14070" width="0" style="69" hidden="1" customWidth="1"/>
    <col min="14071" max="14080" width="0" style="69" hidden="1"/>
    <col min="14081" max="14081" width="18.42578125" style="69" hidden="1" customWidth="1"/>
    <col min="14082" max="14082" width="53.5703125" style="69" hidden="1" customWidth="1"/>
    <col min="14083" max="14083" width="14.5703125" style="69" hidden="1" customWidth="1"/>
    <col min="14084" max="14084" width="10.5703125" style="69" hidden="1" customWidth="1"/>
    <col min="14085" max="14085" width="18.140625" style="69" hidden="1" customWidth="1"/>
    <col min="14086" max="14086" width="12.85546875" style="69" hidden="1" customWidth="1"/>
    <col min="14087" max="14087" width="23.28515625" style="69" hidden="1" customWidth="1"/>
    <col min="14088" max="14326" width="0" style="69" hidden="1" customWidth="1"/>
    <col min="14327" max="14336" width="0" style="69" hidden="1"/>
    <col min="14337" max="14337" width="18.42578125" style="69" hidden="1" customWidth="1"/>
    <col min="14338" max="14338" width="53.5703125" style="69" hidden="1" customWidth="1"/>
    <col min="14339" max="14339" width="14.5703125" style="69" hidden="1" customWidth="1"/>
    <col min="14340" max="14340" width="10.5703125" style="69" hidden="1" customWidth="1"/>
    <col min="14341" max="14341" width="18.140625" style="69" hidden="1" customWidth="1"/>
    <col min="14342" max="14342" width="12.85546875" style="69" hidden="1" customWidth="1"/>
    <col min="14343" max="14343" width="23.28515625" style="69" hidden="1" customWidth="1"/>
    <col min="14344" max="14582" width="0" style="69" hidden="1" customWidth="1"/>
    <col min="14583" max="14592" width="0" style="69" hidden="1"/>
    <col min="14593" max="14593" width="18.42578125" style="69" hidden="1" customWidth="1"/>
    <col min="14594" max="14594" width="53.5703125" style="69" hidden="1" customWidth="1"/>
    <col min="14595" max="14595" width="14.5703125" style="69" hidden="1" customWidth="1"/>
    <col min="14596" max="14596" width="10.5703125" style="69" hidden="1" customWidth="1"/>
    <col min="14597" max="14597" width="18.140625" style="69" hidden="1" customWidth="1"/>
    <col min="14598" max="14598" width="12.85546875" style="69" hidden="1" customWidth="1"/>
    <col min="14599" max="14599" width="23.28515625" style="69" hidden="1" customWidth="1"/>
    <col min="14600" max="14838" width="0" style="69" hidden="1" customWidth="1"/>
    <col min="14839" max="14848" width="0" style="69" hidden="1"/>
    <col min="14849" max="14849" width="18.42578125" style="69" hidden="1" customWidth="1"/>
    <col min="14850" max="14850" width="53.5703125" style="69" hidden="1" customWidth="1"/>
    <col min="14851" max="14851" width="14.5703125" style="69" hidden="1" customWidth="1"/>
    <col min="14852" max="14852" width="10.5703125" style="69" hidden="1" customWidth="1"/>
    <col min="14853" max="14853" width="18.140625" style="69" hidden="1" customWidth="1"/>
    <col min="14854" max="14854" width="12.85546875" style="69" hidden="1" customWidth="1"/>
    <col min="14855" max="14855" width="23.28515625" style="69" hidden="1" customWidth="1"/>
    <col min="14856" max="15094" width="0" style="69" hidden="1" customWidth="1"/>
    <col min="15095" max="15104" width="0" style="69" hidden="1"/>
    <col min="15105" max="15105" width="18.42578125" style="69" hidden="1" customWidth="1"/>
    <col min="15106" max="15106" width="53.5703125" style="69" hidden="1" customWidth="1"/>
    <col min="15107" max="15107" width="14.5703125" style="69" hidden="1" customWidth="1"/>
    <col min="15108" max="15108" width="10.5703125" style="69" hidden="1" customWidth="1"/>
    <col min="15109" max="15109" width="18.140625" style="69" hidden="1" customWidth="1"/>
    <col min="15110" max="15110" width="12.85546875" style="69" hidden="1" customWidth="1"/>
    <col min="15111" max="15111" width="23.28515625" style="69" hidden="1" customWidth="1"/>
    <col min="15112" max="15350" width="0" style="69" hidden="1" customWidth="1"/>
    <col min="15351" max="15360" width="0" style="69" hidden="1"/>
    <col min="15361" max="15361" width="18.42578125" style="69" hidden="1" customWidth="1"/>
    <col min="15362" max="15362" width="53.5703125" style="69" hidden="1" customWidth="1"/>
    <col min="15363" max="15363" width="14.5703125" style="69" hidden="1" customWidth="1"/>
    <col min="15364" max="15364" width="10.5703125" style="69" hidden="1" customWidth="1"/>
    <col min="15365" max="15365" width="18.140625" style="69" hidden="1" customWidth="1"/>
    <col min="15366" max="15366" width="12.85546875" style="69" hidden="1" customWidth="1"/>
    <col min="15367" max="15367" width="23.28515625" style="69" hidden="1" customWidth="1"/>
    <col min="15368" max="15606" width="0" style="69" hidden="1" customWidth="1"/>
    <col min="15607" max="15616" width="0" style="69" hidden="1"/>
    <col min="15617" max="15617" width="18.42578125" style="69" hidden="1" customWidth="1"/>
    <col min="15618" max="15618" width="53.5703125" style="69" hidden="1" customWidth="1"/>
    <col min="15619" max="15619" width="14.5703125" style="69" hidden="1" customWidth="1"/>
    <col min="15620" max="15620" width="10.5703125" style="69" hidden="1" customWidth="1"/>
    <col min="15621" max="15621" width="18.140625" style="69" hidden="1" customWidth="1"/>
    <col min="15622" max="15622" width="12.85546875" style="69" hidden="1" customWidth="1"/>
    <col min="15623" max="15623" width="23.28515625" style="69" hidden="1" customWidth="1"/>
    <col min="15624" max="15862" width="0" style="69" hidden="1" customWidth="1"/>
    <col min="15863" max="15872" width="0" style="69" hidden="1"/>
    <col min="15873" max="15873" width="18.42578125" style="69" hidden="1" customWidth="1"/>
    <col min="15874" max="15874" width="53.5703125" style="69" hidden="1" customWidth="1"/>
    <col min="15875" max="15875" width="14.5703125" style="69" hidden="1" customWidth="1"/>
    <col min="15876" max="15876" width="10.5703125" style="69" hidden="1" customWidth="1"/>
    <col min="15877" max="15877" width="18.140625" style="69" hidden="1" customWidth="1"/>
    <col min="15878" max="15878" width="12.85546875" style="69" hidden="1" customWidth="1"/>
    <col min="15879" max="15879" width="23.28515625" style="69" hidden="1" customWidth="1"/>
    <col min="15880" max="16118" width="0" style="69" hidden="1" customWidth="1"/>
    <col min="16119" max="16128" width="0" style="69" hidden="1"/>
    <col min="16129" max="16129" width="18.42578125" style="69" hidden="1" customWidth="1"/>
    <col min="16130" max="16130" width="53.5703125" style="69" hidden="1" customWidth="1"/>
    <col min="16131" max="16131" width="14.5703125" style="69" hidden="1" customWidth="1"/>
    <col min="16132" max="16132" width="10.5703125" style="69" hidden="1" customWidth="1"/>
    <col min="16133" max="16133" width="18.140625" style="69" hidden="1" customWidth="1"/>
    <col min="16134" max="16134" width="12.85546875" style="69" hidden="1" customWidth="1"/>
    <col min="16135" max="16135" width="23.28515625" style="69" hidden="1" customWidth="1"/>
    <col min="16136" max="16374" width="0" style="69" hidden="1" customWidth="1"/>
    <col min="16375" max="16384" width="0" style="69" hidden="1"/>
  </cols>
  <sheetData>
    <row r="1" spans="1:256" ht="16.5" x14ac:dyDescent="0.3">
      <c r="A1" s="68"/>
      <c r="B1" s="68"/>
      <c r="C1" s="68"/>
      <c r="D1" s="68"/>
      <c r="E1" s="68"/>
      <c r="F1" s="250" t="s">
        <v>351</v>
      </c>
      <c r="G1" s="250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  <c r="AH1" s="68"/>
      <c r="AI1" s="68"/>
      <c r="AJ1" s="68"/>
      <c r="AK1" s="68"/>
      <c r="AL1" s="68"/>
      <c r="AM1" s="68"/>
      <c r="AN1" s="68"/>
      <c r="AO1" s="68"/>
      <c r="AP1" s="68"/>
      <c r="AQ1" s="68"/>
      <c r="AR1" s="68"/>
      <c r="AS1" s="68"/>
      <c r="AT1" s="68"/>
      <c r="AU1" s="68"/>
      <c r="AV1" s="68"/>
      <c r="AW1" s="68"/>
      <c r="AX1" s="68"/>
      <c r="AY1" s="68"/>
      <c r="AZ1" s="68"/>
      <c r="BA1" s="68"/>
      <c r="BB1" s="68"/>
      <c r="BC1" s="68"/>
      <c r="BD1" s="68"/>
      <c r="BE1" s="68"/>
      <c r="BF1" s="68"/>
      <c r="BG1" s="68"/>
      <c r="BH1" s="68"/>
      <c r="BI1" s="68"/>
      <c r="BJ1" s="68"/>
      <c r="BK1" s="68"/>
      <c r="BL1" s="68"/>
      <c r="BM1" s="68"/>
      <c r="BN1" s="68"/>
      <c r="BO1" s="68"/>
      <c r="BP1" s="68"/>
      <c r="BQ1" s="68"/>
      <c r="BR1" s="68"/>
      <c r="BS1" s="68"/>
      <c r="BT1" s="68"/>
      <c r="BU1" s="68"/>
      <c r="BV1" s="68"/>
      <c r="BW1" s="68"/>
      <c r="BX1" s="68"/>
      <c r="BY1" s="68"/>
      <c r="BZ1" s="68"/>
      <c r="CA1" s="68"/>
      <c r="CB1" s="68"/>
      <c r="CC1" s="68"/>
      <c r="CD1" s="68"/>
      <c r="CE1" s="68"/>
      <c r="CF1" s="68"/>
      <c r="CG1" s="68"/>
      <c r="CH1" s="68"/>
      <c r="CI1" s="68"/>
      <c r="CJ1" s="68"/>
      <c r="CK1" s="68"/>
      <c r="CL1" s="68"/>
      <c r="CM1" s="68"/>
      <c r="CN1" s="68"/>
      <c r="CO1" s="68"/>
      <c r="CP1" s="68"/>
      <c r="CQ1" s="68"/>
      <c r="CR1" s="68"/>
      <c r="CS1" s="68"/>
      <c r="CT1" s="68"/>
      <c r="CU1" s="68"/>
      <c r="CV1" s="68"/>
      <c r="CW1" s="68"/>
      <c r="CX1" s="68"/>
      <c r="CY1" s="68"/>
      <c r="CZ1" s="68"/>
      <c r="DA1" s="68"/>
      <c r="DB1" s="68"/>
      <c r="DC1" s="68"/>
      <c r="DD1" s="68"/>
      <c r="DE1" s="68"/>
      <c r="DF1" s="68"/>
      <c r="DG1" s="68"/>
      <c r="DH1" s="68"/>
      <c r="DI1" s="68"/>
      <c r="DJ1" s="68"/>
      <c r="DK1" s="68"/>
      <c r="DL1" s="68"/>
      <c r="DM1" s="68"/>
      <c r="DN1" s="68"/>
      <c r="DO1" s="68"/>
      <c r="DP1" s="68"/>
      <c r="DQ1" s="68"/>
      <c r="DR1" s="68"/>
      <c r="DS1" s="68"/>
      <c r="DT1" s="68"/>
      <c r="DU1" s="68"/>
      <c r="DV1" s="68"/>
      <c r="DW1" s="68"/>
      <c r="DX1" s="68"/>
      <c r="DY1" s="68"/>
      <c r="DZ1" s="68"/>
      <c r="EA1" s="68"/>
      <c r="EB1" s="68"/>
      <c r="EC1" s="68"/>
      <c r="ED1" s="68"/>
      <c r="EE1" s="68"/>
      <c r="EF1" s="68"/>
      <c r="EG1" s="68"/>
      <c r="EH1" s="68"/>
      <c r="EI1" s="68"/>
      <c r="EJ1" s="68"/>
      <c r="EK1" s="68"/>
      <c r="EL1" s="68"/>
      <c r="EM1" s="68"/>
      <c r="EN1" s="68"/>
      <c r="EO1" s="68"/>
      <c r="EP1" s="68"/>
      <c r="EQ1" s="68"/>
      <c r="ER1" s="68"/>
      <c r="ES1" s="68"/>
      <c r="ET1" s="68"/>
      <c r="EU1" s="68"/>
      <c r="EV1" s="68"/>
      <c r="EW1" s="68"/>
      <c r="EX1" s="68"/>
      <c r="EY1" s="68"/>
      <c r="EZ1" s="68"/>
      <c r="FA1" s="68"/>
      <c r="FB1" s="68"/>
      <c r="FC1" s="68"/>
      <c r="FD1" s="68"/>
      <c r="FE1" s="68"/>
      <c r="FF1" s="68"/>
      <c r="FG1" s="68"/>
      <c r="FH1" s="68"/>
      <c r="FI1" s="68"/>
      <c r="FJ1" s="68"/>
      <c r="FK1" s="68"/>
      <c r="FL1" s="68"/>
      <c r="FM1" s="68"/>
      <c r="FN1" s="68"/>
      <c r="FO1" s="68"/>
      <c r="FP1" s="68"/>
      <c r="FQ1" s="68"/>
      <c r="FR1" s="68"/>
      <c r="FS1" s="68"/>
      <c r="FT1" s="68"/>
      <c r="FU1" s="68"/>
      <c r="FV1" s="68"/>
      <c r="FW1" s="68"/>
      <c r="FX1" s="68"/>
      <c r="FY1" s="68"/>
      <c r="FZ1" s="68"/>
      <c r="GA1" s="68"/>
      <c r="GB1" s="68"/>
      <c r="GC1" s="68"/>
      <c r="GD1" s="68"/>
      <c r="GE1" s="68"/>
      <c r="GF1" s="68"/>
      <c r="GG1" s="68"/>
      <c r="GH1" s="68"/>
      <c r="GI1" s="68"/>
      <c r="GJ1" s="68"/>
      <c r="GK1" s="68"/>
      <c r="GL1" s="68"/>
      <c r="GM1" s="68"/>
      <c r="GN1" s="68"/>
      <c r="GO1" s="68"/>
      <c r="GP1" s="68"/>
      <c r="GQ1" s="68"/>
      <c r="GR1" s="68"/>
      <c r="GS1" s="68"/>
      <c r="GT1" s="68"/>
      <c r="GU1" s="68"/>
      <c r="GV1" s="68"/>
      <c r="GW1" s="68"/>
      <c r="GX1" s="68"/>
      <c r="GY1" s="68"/>
      <c r="GZ1" s="68"/>
      <c r="HA1" s="68"/>
      <c r="HB1" s="68"/>
      <c r="HC1" s="68"/>
      <c r="HD1" s="68"/>
      <c r="HE1" s="68"/>
      <c r="HF1" s="68"/>
      <c r="HG1" s="68"/>
      <c r="HH1" s="68"/>
      <c r="HI1" s="68"/>
      <c r="HJ1" s="68"/>
      <c r="HK1" s="68"/>
      <c r="HL1" s="68"/>
      <c r="HM1" s="68"/>
      <c r="HN1" s="68"/>
      <c r="HO1" s="68"/>
      <c r="HP1" s="68"/>
      <c r="HQ1" s="68"/>
      <c r="HR1" s="68"/>
      <c r="HS1" s="68"/>
      <c r="HT1" s="68"/>
      <c r="HU1" s="68"/>
      <c r="HV1" s="68"/>
      <c r="HW1" s="68"/>
      <c r="HX1" s="68"/>
      <c r="HY1" s="68"/>
      <c r="HZ1" s="68"/>
      <c r="IA1" s="68"/>
      <c r="IB1" s="68"/>
      <c r="IC1" s="68"/>
      <c r="ID1" s="68"/>
      <c r="IE1" s="68"/>
      <c r="IF1" s="68"/>
      <c r="IG1" s="68"/>
      <c r="IH1" s="68"/>
      <c r="II1" s="68"/>
      <c r="IJ1" s="68"/>
      <c r="IK1" s="68"/>
      <c r="IL1" s="68"/>
      <c r="IM1" s="68"/>
      <c r="IN1" s="68"/>
      <c r="IO1" s="68"/>
      <c r="IP1" s="68"/>
      <c r="IQ1" s="68"/>
      <c r="IR1" s="68"/>
      <c r="IS1" s="68"/>
      <c r="IT1" s="68"/>
      <c r="IU1" s="68"/>
      <c r="IV1" s="68"/>
    </row>
    <row r="2" spans="1:256" ht="16.5" x14ac:dyDescent="0.3">
      <c r="A2" s="68"/>
      <c r="B2" s="68"/>
      <c r="C2" s="68"/>
      <c r="D2" s="68"/>
      <c r="E2" s="68"/>
      <c r="F2" s="250" t="s">
        <v>175</v>
      </c>
      <c r="G2" s="250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68"/>
      <c r="AH2" s="68"/>
      <c r="AI2" s="68"/>
      <c r="AJ2" s="68"/>
      <c r="AK2" s="68"/>
      <c r="AL2" s="68"/>
      <c r="AM2" s="68"/>
      <c r="AN2" s="68"/>
      <c r="AO2" s="68"/>
      <c r="AP2" s="68"/>
      <c r="AQ2" s="68"/>
      <c r="AR2" s="68"/>
      <c r="AS2" s="68"/>
      <c r="AT2" s="68"/>
      <c r="AU2" s="68"/>
      <c r="AV2" s="68"/>
      <c r="AW2" s="68"/>
      <c r="AX2" s="68"/>
      <c r="AY2" s="68"/>
      <c r="AZ2" s="68"/>
      <c r="BA2" s="68"/>
      <c r="BB2" s="68"/>
      <c r="BC2" s="68"/>
      <c r="BD2" s="68"/>
      <c r="BE2" s="68"/>
      <c r="BF2" s="68"/>
      <c r="BG2" s="68"/>
      <c r="BH2" s="68"/>
      <c r="BI2" s="68"/>
      <c r="BJ2" s="68"/>
      <c r="BK2" s="68"/>
      <c r="BL2" s="68"/>
      <c r="BM2" s="68"/>
      <c r="BN2" s="68"/>
      <c r="BO2" s="68"/>
      <c r="BP2" s="68"/>
      <c r="BQ2" s="68"/>
      <c r="BR2" s="68"/>
      <c r="BS2" s="68"/>
      <c r="BT2" s="68"/>
      <c r="BU2" s="68"/>
      <c r="BV2" s="68"/>
      <c r="BW2" s="68"/>
      <c r="BX2" s="68"/>
      <c r="BY2" s="68"/>
      <c r="BZ2" s="68"/>
      <c r="CA2" s="68"/>
      <c r="CB2" s="68"/>
      <c r="CC2" s="68"/>
      <c r="CD2" s="68"/>
      <c r="CE2" s="68"/>
      <c r="CF2" s="68"/>
      <c r="CG2" s="68"/>
      <c r="CH2" s="68"/>
      <c r="CI2" s="68"/>
      <c r="CJ2" s="68"/>
      <c r="CK2" s="68"/>
      <c r="CL2" s="68"/>
      <c r="CM2" s="68"/>
      <c r="CN2" s="68"/>
      <c r="CO2" s="68"/>
      <c r="CP2" s="68"/>
      <c r="CQ2" s="68"/>
      <c r="CR2" s="68"/>
      <c r="CS2" s="68"/>
      <c r="CT2" s="68"/>
      <c r="CU2" s="68"/>
      <c r="CV2" s="68"/>
      <c r="CW2" s="68"/>
      <c r="CX2" s="68"/>
      <c r="CY2" s="68"/>
      <c r="CZ2" s="68"/>
      <c r="DA2" s="68"/>
      <c r="DB2" s="68"/>
      <c r="DC2" s="68"/>
      <c r="DD2" s="68"/>
      <c r="DE2" s="68"/>
      <c r="DF2" s="68"/>
      <c r="DG2" s="68"/>
      <c r="DH2" s="68"/>
      <c r="DI2" s="68"/>
      <c r="DJ2" s="68"/>
      <c r="DK2" s="68"/>
      <c r="DL2" s="68"/>
      <c r="DM2" s="68"/>
      <c r="DN2" s="68"/>
      <c r="DO2" s="68"/>
      <c r="DP2" s="68"/>
      <c r="DQ2" s="68"/>
      <c r="DR2" s="68"/>
      <c r="DS2" s="68"/>
      <c r="DT2" s="68"/>
      <c r="DU2" s="68"/>
      <c r="DV2" s="68"/>
      <c r="DW2" s="68"/>
      <c r="DX2" s="68"/>
      <c r="DY2" s="68"/>
      <c r="DZ2" s="68"/>
      <c r="EA2" s="68"/>
      <c r="EB2" s="68"/>
      <c r="EC2" s="68"/>
      <c r="ED2" s="68"/>
      <c r="EE2" s="68"/>
      <c r="EF2" s="68"/>
      <c r="EG2" s="68"/>
      <c r="EH2" s="68"/>
      <c r="EI2" s="68"/>
      <c r="EJ2" s="68"/>
      <c r="EK2" s="68"/>
      <c r="EL2" s="68"/>
      <c r="EM2" s="68"/>
      <c r="EN2" s="68"/>
      <c r="EO2" s="68"/>
      <c r="EP2" s="68"/>
      <c r="EQ2" s="68"/>
      <c r="ER2" s="68"/>
      <c r="ES2" s="68"/>
      <c r="ET2" s="68"/>
      <c r="EU2" s="68"/>
      <c r="EV2" s="68"/>
      <c r="EW2" s="68"/>
      <c r="EX2" s="68"/>
      <c r="EY2" s="68"/>
      <c r="EZ2" s="68"/>
      <c r="FA2" s="68"/>
      <c r="FB2" s="68"/>
      <c r="FC2" s="68"/>
      <c r="FD2" s="68"/>
      <c r="FE2" s="68"/>
      <c r="FF2" s="68"/>
      <c r="FG2" s="68"/>
      <c r="FH2" s="68"/>
      <c r="FI2" s="68"/>
      <c r="FJ2" s="68"/>
      <c r="FK2" s="68"/>
      <c r="FL2" s="68"/>
      <c r="FM2" s="68"/>
      <c r="FN2" s="68"/>
      <c r="FO2" s="68"/>
      <c r="FP2" s="68"/>
      <c r="FQ2" s="68"/>
      <c r="FR2" s="68"/>
      <c r="FS2" s="68"/>
      <c r="FT2" s="68"/>
      <c r="FU2" s="68"/>
      <c r="FV2" s="68"/>
      <c r="FW2" s="68"/>
      <c r="FX2" s="68"/>
      <c r="FY2" s="68"/>
      <c r="FZ2" s="68"/>
      <c r="GA2" s="68"/>
      <c r="GB2" s="68"/>
      <c r="GC2" s="68"/>
      <c r="GD2" s="68"/>
      <c r="GE2" s="68"/>
      <c r="GF2" s="68"/>
      <c r="GG2" s="68"/>
      <c r="GH2" s="68"/>
      <c r="GI2" s="68"/>
      <c r="GJ2" s="68"/>
      <c r="GK2" s="68"/>
      <c r="GL2" s="68"/>
      <c r="GM2" s="68"/>
      <c r="GN2" s="68"/>
      <c r="GO2" s="68"/>
      <c r="GP2" s="68"/>
      <c r="GQ2" s="68"/>
      <c r="GR2" s="68"/>
      <c r="GS2" s="68"/>
      <c r="GT2" s="68"/>
      <c r="GU2" s="68"/>
      <c r="GV2" s="68"/>
      <c r="GW2" s="68"/>
      <c r="GX2" s="68"/>
      <c r="GY2" s="68"/>
      <c r="GZ2" s="68"/>
      <c r="HA2" s="68"/>
      <c r="HB2" s="68"/>
      <c r="HC2" s="68"/>
      <c r="HD2" s="68"/>
      <c r="HE2" s="68"/>
      <c r="HF2" s="68"/>
      <c r="HG2" s="68"/>
      <c r="HH2" s="68"/>
      <c r="HI2" s="68"/>
      <c r="HJ2" s="68"/>
      <c r="HK2" s="68"/>
      <c r="HL2" s="68"/>
      <c r="HM2" s="68"/>
      <c r="HN2" s="68"/>
      <c r="HO2" s="68"/>
      <c r="HP2" s="68"/>
      <c r="HQ2" s="68"/>
      <c r="HR2" s="68"/>
      <c r="HS2" s="68"/>
      <c r="HT2" s="68"/>
      <c r="HU2" s="68"/>
      <c r="HV2" s="68"/>
      <c r="HW2" s="68"/>
      <c r="HX2" s="68"/>
      <c r="HY2" s="68"/>
      <c r="HZ2" s="68"/>
      <c r="IA2" s="68"/>
      <c r="IB2" s="68"/>
      <c r="IC2" s="68"/>
      <c r="ID2" s="68"/>
      <c r="IE2" s="68"/>
      <c r="IF2" s="68"/>
      <c r="IG2" s="68"/>
      <c r="IH2" s="68"/>
      <c r="II2" s="68"/>
      <c r="IJ2" s="68"/>
      <c r="IK2" s="68"/>
      <c r="IL2" s="68"/>
      <c r="IM2" s="68"/>
      <c r="IN2" s="68"/>
      <c r="IO2" s="68"/>
      <c r="IP2" s="68"/>
      <c r="IQ2" s="68"/>
      <c r="IR2" s="68"/>
      <c r="IS2" s="68"/>
      <c r="IT2" s="68"/>
      <c r="IU2" s="68"/>
      <c r="IV2" s="68"/>
    </row>
    <row r="3" spans="1:256" ht="16.5" x14ac:dyDescent="0.3">
      <c r="A3" s="68"/>
      <c r="B3" s="68"/>
      <c r="C3" s="68"/>
      <c r="D3" s="68"/>
      <c r="E3" s="68"/>
      <c r="F3" s="250" t="s">
        <v>176</v>
      </c>
      <c r="G3" s="250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68"/>
      <c r="AH3" s="68"/>
      <c r="AI3" s="68"/>
      <c r="AJ3" s="68"/>
      <c r="AK3" s="68"/>
      <c r="AL3" s="68"/>
      <c r="AM3" s="68"/>
      <c r="AN3" s="68"/>
      <c r="AO3" s="68"/>
      <c r="AP3" s="68"/>
      <c r="AQ3" s="68"/>
      <c r="AR3" s="68"/>
      <c r="AS3" s="68"/>
      <c r="AT3" s="68"/>
      <c r="AU3" s="68"/>
      <c r="AV3" s="68"/>
      <c r="AW3" s="68"/>
      <c r="AX3" s="68"/>
      <c r="AY3" s="68"/>
      <c r="AZ3" s="68"/>
      <c r="BA3" s="68"/>
      <c r="BB3" s="68"/>
      <c r="BC3" s="68"/>
      <c r="BD3" s="68"/>
      <c r="BE3" s="68"/>
      <c r="BF3" s="68"/>
      <c r="BG3" s="68"/>
      <c r="BH3" s="68"/>
      <c r="BI3" s="68"/>
      <c r="BJ3" s="68"/>
      <c r="BK3" s="68"/>
      <c r="BL3" s="68"/>
      <c r="BM3" s="68"/>
      <c r="BN3" s="68"/>
      <c r="BO3" s="68"/>
      <c r="BP3" s="68"/>
      <c r="BQ3" s="68"/>
      <c r="BR3" s="68"/>
      <c r="BS3" s="68"/>
      <c r="BT3" s="68"/>
      <c r="BU3" s="68"/>
      <c r="BV3" s="68"/>
      <c r="BW3" s="68"/>
      <c r="BX3" s="68"/>
      <c r="BY3" s="68"/>
      <c r="BZ3" s="68"/>
      <c r="CA3" s="68"/>
      <c r="CB3" s="68"/>
      <c r="CC3" s="68"/>
      <c r="CD3" s="68"/>
      <c r="CE3" s="68"/>
      <c r="CF3" s="68"/>
      <c r="CG3" s="68"/>
      <c r="CH3" s="68"/>
      <c r="CI3" s="68"/>
      <c r="CJ3" s="68"/>
      <c r="CK3" s="68"/>
      <c r="CL3" s="68"/>
      <c r="CM3" s="68"/>
      <c r="CN3" s="68"/>
      <c r="CO3" s="68"/>
      <c r="CP3" s="68"/>
      <c r="CQ3" s="68"/>
      <c r="CR3" s="68"/>
      <c r="CS3" s="68"/>
      <c r="CT3" s="68"/>
      <c r="CU3" s="68"/>
      <c r="CV3" s="68"/>
      <c r="CW3" s="68"/>
      <c r="CX3" s="68"/>
      <c r="CY3" s="68"/>
      <c r="CZ3" s="68"/>
      <c r="DA3" s="68"/>
      <c r="DB3" s="68"/>
      <c r="DC3" s="68"/>
      <c r="DD3" s="68"/>
      <c r="DE3" s="68"/>
      <c r="DF3" s="68"/>
      <c r="DG3" s="68"/>
      <c r="DH3" s="68"/>
      <c r="DI3" s="68"/>
      <c r="DJ3" s="68"/>
      <c r="DK3" s="68"/>
      <c r="DL3" s="68"/>
      <c r="DM3" s="68"/>
      <c r="DN3" s="68"/>
      <c r="DO3" s="68"/>
      <c r="DP3" s="68"/>
      <c r="DQ3" s="68"/>
      <c r="DR3" s="68"/>
      <c r="DS3" s="68"/>
      <c r="DT3" s="68"/>
      <c r="DU3" s="68"/>
      <c r="DV3" s="68"/>
      <c r="DW3" s="68"/>
      <c r="DX3" s="68"/>
      <c r="DY3" s="68"/>
      <c r="DZ3" s="68"/>
      <c r="EA3" s="68"/>
      <c r="EB3" s="68"/>
      <c r="EC3" s="68"/>
      <c r="ED3" s="68"/>
      <c r="EE3" s="68"/>
      <c r="EF3" s="68"/>
      <c r="EG3" s="68"/>
      <c r="EH3" s="68"/>
      <c r="EI3" s="68"/>
      <c r="EJ3" s="68"/>
      <c r="EK3" s="68"/>
      <c r="EL3" s="68"/>
      <c r="EM3" s="68"/>
      <c r="EN3" s="68"/>
      <c r="EO3" s="68"/>
      <c r="EP3" s="68"/>
      <c r="EQ3" s="68"/>
      <c r="ER3" s="68"/>
      <c r="ES3" s="68"/>
      <c r="ET3" s="68"/>
      <c r="EU3" s="68"/>
      <c r="EV3" s="68"/>
      <c r="EW3" s="68"/>
      <c r="EX3" s="68"/>
      <c r="EY3" s="68"/>
      <c r="EZ3" s="68"/>
      <c r="FA3" s="68"/>
      <c r="FB3" s="68"/>
      <c r="FC3" s="68"/>
      <c r="FD3" s="68"/>
      <c r="FE3" s="68"/>
      <c r="FF3" s="68"/>
      <c r="FG3" s="68"/>
      <c r="FH3" s="68"/>
      <c r="FI3" s="68"/>
      <c r="FJ3" s="68"/>
      <c r="FK3" s="68"/>
      <c r="FL3" s="68"/>
      <c r="FM3" s="68"/>
      <c r="FN3" s="68"/>
      <c r="FO3" s="68"/>
      <c r="FP3" s="68"/>
      <c r="FQ3" s="68"/>
      <c r="FR3" s="68"/>
      <c r="FS3" s="68"/>
      <c r="FT3" s="68"/>
      <c r="FU3" s="68"/>
      <c r="FV3" s="68"/>
      <c r="FW3" s="68"/>
      <c r="FX3" s="68"/>
      <c r="FY3" s="68"/>
      <c r="FZ3" s="68"/>
      <c r="GA3" s="68"/>
      <c r="GB3" s="68"/>
      <c r="GC3" s="68"/>
      <c r="GD3" s="68"/>
      <c r="GE3" s="68"/>
      <c r="GF3" s="68"/>
      <c r="GG3" s="68"/>
      <c r="GH3" s="68"/>
      <c r="GI3" s="68"/>
      <c r="GJ3" s="68"/>
      <c r="GK3" s="68"/>
      <c r="GL3" s="68"/>
      <c r="GM3" s="68"/>
      <c r="GN3" s="68"/>
      <c r="GO3" s="68"/>
      <c r="GP3" s="68"/>
      <c r="GQ3" s="68"/>
      <c r="GR3" s="68"/>
      <c r="GS3" s="68"/>
      <c r="GT3" s="68"/>
      <c r="GU3" s="68"/>
      <c r="GV3" s="68"/>
      <c r="GW3" s="68"/>
      <c r="GX3" s="68"/>
      <c r="GY3" s="68"/>
      <c r="GZ3" s="68"/>
      <c r="HA3" s="68"/>
      <c r="HB3" s="68"/>
      <c r="HC3" s="68"/>
      <c r="HD3" s="68"/>
      <c r="HE3" s="68"/>
      <c r="HF3" s="68"/>
      <c r="HG3" s="68"/>
      <c r="HH3" s="68"/>
      <c r="HI3" s="68"/>
      <c r="HJ3" s="68"/>
      <c r="HK3" s="68"/>
      <c r="HL3" s="68"/>
      <c r="HM3" s="68"/>
      <c r="HN3" s="68"/>
      <c r="HO3" s="68"/>
      <c r="HP3" s="68"/>
      <c r="HQ3" s="68"/>
      <c r="HR3" s="68"/>
      <c r="HS3" s="68"/>
      <c r="HT3" s="68"/>
      <c r="HU3" s="68"/>
      <c r="HV3" s="68"/>
      <c r="HW3" s="68"/>
      <c r="HX3" s="68"/>
      <c r="HY3" s="68"/>
      <c r="HZ3" s="68"/>
      <c r="IA3" s="68"/>
      <c r="IB3" s="68"/>
      <c r="IC3" s="68"/>
      <c r="ID3" s="68"/>
      <c r="IE3" s="68"/>
      <c r="IF3" s="68"/>
      <c r="IG3" s="68"/>
      <c r="IH3" s="68"/>
      <c r="II3" s="68"/>
      <c r="IJ3" s="68"/>
      <c r="IK3" s="68"/>
      <c r="IL3" s="68"/>
      <c r="IM3" s="68"/>
      <c r="IN3" s="68"/>
      <c r="IO3" s="68"/>
      <c r="IP3" s="68"/>
      <c r="IQ3" s="68"/>
      <c r="IR3" s="68"/>
      <c r="IS3" s="68"/>
      <c r="IT3" s="68"/>
      <c r="IU3" s="68"/>
      <c r="IV3" s="68"/>
    </row>
    <row r="4" spans="1:256" ht="16.5" x14ac:dyDescent="0.3">
      <c r="A4" s="68"/>
      <c r="B4" s="68"/>
      <c r="C4" s="68"/>
      <c r="D4" s="68"/>
      <c r="E4" s="68"/>
      <c r="F4" s="189"/>
      <c r="G4" s="70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68"/>
      <c r="Z4" s="68"/>
      <c r="AA4" s="68"/>
      <c r="AB4" s="68"/>
      <c r="AC4" s="68"/>
      <c r="AD4" s="68"/>
      <c r="AE4" s="68"/>
      <c r="AF4" s="68"/>
      <c r="AG4" s="68"/>
      <c r="AH4" s="68"/>
      <c r="AI4" s="68"/>
      <c r="AJ4" s="68"/>
      <c r="AK4" s="68"/>
      <c r="AL4" s="68"/>
      <c r="AM4" s="68"/>
      <c r="AN4" s="68"/>
      <c r="AO4" s="68"/>
      <c r="AP4" s="68"/>
      <c r="AQ4" s="68"/>
      <c r="AR4" s="68"/>
      <c r="AS4" s="68"/>
      <c r="AT4" s="68"/>
      <c r="AU4" s="68"/>
      <c r="AV4" s="68"/>
      <c r="AW4" s="68"/>
      <c r="AX4" s="68"/>
      <c r="AY4" s="68"/>
      <c r="AZ4" s="68"/>
      <c r="BA4" s="68"/>
      <c r="BB4" s="68"/>
      <c r="BC4" s="68"/>
      <c r="BD4" s="68"/>
      <c r="BE4" s="68"/>
      <c r="BF4" s="68"/>
      <c r="BG4" s="68"/>
      <c r="BH4" s="68"/>
      <c r="BI4" s="68"/>
      <c r="BJ4" s="68"/>
      <c r="BK4" s="68"/>
      <c r="BL4" s="68"/>
      <c r="BM4" s="68"/>
      <c r="BN4" s="68"/>
      <c r="BO4" s="68"/>
      <c r="BP4" s="68"/>
      <c r="BQ4" s="68"/>
      <c r="BR4" s="68"/>
      <c r="BS4" s="68"/>
      <c r="BT4" s="68"/>
      <c r="BU4" s="68"/>
      <c r="BV4" s="68"/>
      <c r="BW4" s="68"/>
      <c r="BX4" s="68"/>
      <c r="BY4" s="68"/>
      <c r="BZ4" s="68"/>
      <c r="CA4" s="68"/>
      <c r="CB4" s="68"/>
      <c r="CC4" s="68"/>
      <c r="CD4" s="68"/>
      <c r="CE4" s="68"/>
      <c r="CF4" s="68"/>
      <c r="CG4" s="68"/>
      <c r="CH4" s="68"/>
      <c r="CI4" s="68"/>
      <c r="CJ4" s="68"/>
      <c r="CK4" s="68"/>
      <c r="CL4" s="68"/>
      <c r="CM4" s="68"/>
      <c r="CN4" s="68"/>
      <c r="CO4" s="68"/>
      <c r="CP4" s="68"/>
      <c r="CQ4" s="68"/>
      <c r="CR4" s="68"/>
      <c r="CS4" s="68"/>
      <c r="CT4" s="68"/>
      <c r="CU4" s="68"/>
      <c r="CV4" s="68"/>
      <c r="CW4" s="68"/>
      <c r="CX4" s="68"/>
      <c r="CY4" s="68"/>
      <c r="CZ4" s="68"/>
      <c r="DA4" s="68"/>
      <c r="DB4" s="68"/>
      <c r="DC4" s="68"/>
      <c r="DD4" s="68"/>
      <c r="DE4" s="68"/>
      <c r="DF4" s="68"/>
      <c r="DG4" s="68"/>
      <c r="DH4" s="68"/>
      <c r="DI4" s="68"/>
      <c r="DJ4" s="68"/>
      <c r="DK4" s="68"/>
      <c r="DL4" s="68"/>
      <c r="DM4" s="68"/>
      <c r="DN4" s="68"/>
      <c r="DO4" s="68"/>
      <c r="DP4" s="68"/>
      <c r="DQ4" s="68"/>
      <c r="DR4" s="68"/>
      <c r="DS4" s="68"/>
      <c r="DT4" s="68"/>
      <c r="DU4" s="68"/>
      <c r="DV4" s="68"/>
      <c r="DW4" s="68"/>
      <c r="DX4" s="68"/>
      <c r="DY4" s="68"/>
      <c r="DZ4" s="68"/>
      <c r="EA4" s="68"/>
      <c r="EB4" s="68"/>
      <c r="EC4" s="68"/>
      <c r="ED4" s="68"/>
      <c r="EE4" s="68"/>
      <c r="EF4" s="68"/>
      <c r="EG4" s="68"/>
      <c r="EH4" s="68"/>
      <c r="EI4" s="68"/>
      <c r="EJ4" s="68"/>
      <c r="EK4" s="68"/>
      <c r="EL4" s="68"/>
      <c r="EM4" s="68"/>
      <c r="EN4" s="68"/>
      <c r="EO4" s="68"/>
      <c r="EP4" s="68"/>
      <c r="EQ4" s="68"/>
      <c r="ER4" s="68"/>
      <c r="ES4" s="68"/>
      <c r="ET4" s="68"/>
      <c r="EU4" s="68"/>
      <c r="EV4" s="68"/>
      <c r="EW4" s="68"/>
      <c r="EX4" s="68"/>
      <c r="EY4" s="68"/>
      <c r="EZ4" s="68"/>
      <c r="FA4" s="68"/>
      <c r="FB4" s="68"/>
      <c r="FC4" s="68"/>
      <c r="FD4" s="68"/>
      <c r="FE4" s="68"/>
      <c r="FF4" s="68"/>
      <c r="FG4" s="68"/>
      <c r="FH4" s="68"/>
      <c r="FI4" s="68"/>
      <c r="FJ4" s="68"/>
      <c r="FK4" s="68"/>
      <c r="FL4" s="68"/>
      <c r="FM4" s="68"/>
      <c r="FN4" s="68"/>
      <c r="FO4" s="68"/>
      <c r="FP4" s="68"/>
      <c r="FQ4" s="68"/>
      <c r="FR4" s="68"/>
      <c r="FS4" s="68"/>
      <c r="FT4" s="68"/>
      <c r="FU4" s="68"/>
      <c r="FV4" s="68"/>
      <c r="FW4" s="68"/>
      <c r="FX4" s="68"/>
      <c r="FY4" s="68"/>
      <c r="FZ4" s="68"/>
      <c r="GA4" s="68"/>
      <c r="GB4" s="68"/>
      <c r="GC4" s="68"/>
      <c r="GD4" s="68"/>
      <c r="GE4" s="68"/>
      <c r="GF4" s="68"/>
      <c r="GG4" s="68"/>
      <c r="GH4" s="68"/>
      <c r="GI4" s="68"/>
      <c r="GJ4" s="68"/>
      <c r="GK4" s="68"/>
      <c r="GL4" s="68"/>
      <c r="GM4" s="68"/>
      <c r="GN4" s="68"/>
      <c r="GO4" s="68"/>
      <c r="GP4" s="68"/>
      <c r="GQ4" s="68"/>
      <c r="GR4" s="68"/>
      <c r="GS4" s="68"/>
      <c r="GT4" s="68"/>
      <c r="GU4" s="68"/>
      <c r="GV4" s="68"/>
      <c r="GW4" s="68"/>
      <c r="GX4" s="68"/>
      <c r="GY4" s="68"/>
      <c r="GZ4" s="68"/>
      <c r="HA4" s="68"/>
      <c r="HB4" s="68"/>
      <c r="HC4" s="68"/>
      <c r="HD4" s="68"/>
      <c r="HE4" s="68"/>
      <c r="HF4" s="68"/>
      <c r="HG4" s="68"/>
      <c r="HH4" s="68"/>
      <c r="HI4" s="68"/>
      <c r="HJ4" s="68"/>
      <c r="HK4" s="68"/>
      <c r="HL4" s="68"/>
      <c r="HM4" s="68"/>
      <c r="HN4" s="68"/>
      <c r="HO4" s="68"/>
      <c r="HP4" s="68"/>
      <c r="HQ4" s="68"/>
      <c r="HR4" s="68"/>
      <c r="HS4" s="68"/>
      <c r="HT4" s="68"/>
      <c r="HU4" s="68"/>
      <c r="HV4" s="68"/>
      <c r="HW4" s="68"/>
      <c r="HX4" s="68"/>
      <c r="HY4" s="68"/>
      <c r="HZ4" s="68"/>
      <c r="IA4" s="68"/>
      <c r="IB4" s="68"/>
      <c r="IC4" s="68"/>
      <c r="ID4" s="68"/>
      <c r="IE4" s="68"/>
      <c r="IF4" s="68"/>
      <c r="IG4" s="68"/>
      <c r="IH4" s="68"/>
      <c r="II4" s="68"/>
      <c r="IJ4" s="68"/>
      <c r="IK4" s="68"/>
      <c r="IL4" s="68"/>
      <c r="IM4" s="68"/>
      <c r="IN4" s="68"/>
      <c r="IO4" s="68"/>
      <c r="IP4" s="68"/>
      <c r="IQ4" s="68"/>
      <c r="IR4" s="68"/>
      <c r="IS4" s="68"/>
      <c r="IT4" s="68"/>
      <c r="IU4" s="68"/>
      <c r="IV4" s="68"/>
    </row>
    <row r="5" spans="1:256" x14ac:dyDescent="0.2">
      <c r="A5" s="251" t="s">
        <v>177</v>
      </c>
      <c r="B5" s="251"/>
      <c r="C5" s="251"/>
      <c r="D5" s="251"/>
      <c r="E5" s="251"/>
      <c r="F5" s="251"/>
      <c r="G5" s="251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  <c r="AJ5" s="68"/>
      <c r="AK5" s="68"/>
      <c r="AL5" s="68"/>
      <c r="AM5" s="68"/>
      <c r="AN5" s="68"/>
      <c r="AO5" s="68"/>
      <c r="AP5" s="68"/>
      <c r="AQ5" s="68"/>
      <c r="AR5" s="68"/>
      <c r="AS5" s="68"/>
      <c r="AT5" s="68"/>
      <c r="AU5" s="68"/>
      <c r="AV5" s="68"/>
      <c r="AW5" s="68"/>
      <c r="AX5" s="68"/>
      <c r="AY5" s="68"/>
      <c r="AZ5" s="68"/>
      <c r="BA5" s="68"/>
      <c r="BB5" s="68"/>
      <c r="BC5" s="68"/>
      <c r="BD5" s="68"/>
      <c r="BE5" s="68"/>
      <c r="BF5" s="68"/>
      <c r="BG5" s="68"/>
      <c r="BH5" s="68"/>
      <c r="BI5" s="68"/>
      <c r="BJ5" s="68"/>
      <c r="BK5" s="68"/>
      <c r="BL5" s="68"/>
      <c r="BM5" s="68"/>
      <c r="BN5" s="68"/>
      <c r="BO5" s="68"/>
      <c r="BP5" s="68"/>
      <c r="BQ5" s="68"/>
      <c r="BR5" s="68"/>
      <c r="BS5" s="68"/>
      <c r="BT5" s="68"/>
      <c r="BU5" s="68"/>
      <c r="BV5" s="68"/>
      <c r="BW5" s="68"/>
      <c r="BX5" s="68"/>
      <c r="BY5" s="68"/>
      <c r="BZ5" s="68"/>
      <c r="CA5" s="68"/>
      <c r="CB5" s="68"/>
      <c r="CC5" s="68"/>
      <c r="CD5" s="68"/>
      <c r="CE5" s="68"/>
      <c r="CF5" s="68"/>
      <c r="CG5" s="68"/>
      <c r="CH5" s="68"/>
      <c r="CI5" s="68"/>
      <c r="CJ5" s="68"/>
      <c r="CK5" s="68"/>
      <c r="CL5" s="68"/>
      <c r="CM5" s="68"/>
      <c r="CN5" s="68"/>
      <c r="CO5" s="68"/>
      <c r="CP5" s="68"/>
      <c r="CQ5" s="68"/>
      <c r="CR5" s="68"/>
      <c r="CS5" s="68"/>
      <c r="CT5" s="68"/>
      <c r="CU5" s="68"/>
      <c r="CV5" s="68"/>
      <c r="CW5" s="68"/>
      <c r="CX5" s="68"/>
      <c r="CY5" s="68"/>
      <c r="CZ5" s="68"/>
      <c r="DA5" s="68"/>
      <c r="DB5" s="68"/>
      <c r="DC5" s="68"/>
      <c r="DD5" s="68"/>
      <c r="DE5" s="68"/>
      <c r="DF5" s="68"/>
      <c r="DG5" s="68"/>
      <c r="DH5" s="68"/>
      <c r="DI5" s="68"/>
      <c r="DJ5" s="68"/>
      <c r="DK5" s="68"/>
      <c r="DL5" s="68"/>
      <c r="DM5" s="68"/>
      <c r="DN5" s="68"/>
      <c r="DO5" s="68"/>
      <c r="DP5" s="68"/>
      <c r="DQ5" s="68"/>
      <c r="DR5" s="68"/>
      <c r="DS5" s="68"/>
      <c r="DT5" s="68"/>
      <c r="DU5" s="68"/>
      <c r="DV5" s="68"/>
      <c r="DW5" s="68"/>
      <c r="DX5" s="68"/>
      <c r="DY5" s="68"/>
      <c r="DZ5" s="68"/>
      <c r="EA5" s="68"/>
      <c r="EB5" s="68"/>
      <c r="EC5" s="68"/>
      <c r="ED5" s="68"/>
      <c r="EE5" s="68"/>
      <c r="EF5" s="68"/>
      <c r="EG5" s="68"/>
      <c r="EH5" s="68"/>
      <c r="EI5" s="68"/>
      <c r="EJ5" s="68"/>
      <c r="EK5" s="68"/>
      <c r="EL5" s="68"/>
      <c r="EM5" s="68"/>
      <c r="EN5" s="68"/>
      <c r="EO5" s="68"/>
      <c r="EP5" s="68"/>
      <c r="EQ5" s="68"/>
      <c r="ER5" s="68"/>
      <c r="ES5" s="68"/>
      <c r="ET5" s="68"/>
      <c r="EU5" s="68"/>
      <c r="EV5" s="68"/>
      <c r="EW5" s="68"/>
      <c r="EX5" s="68"/>
      <c r="EY5" s="68"/>
      <c r="EZ5" s="68"/>
      <c r="FA5" s="68"/>
      <c r="FB5" s="68"/>
      <c r="FC5" s="68"/>
      <c r="FD5" s="68"/>
      <c r="FE5" s="68"/>
      <c r="FF5" s="68"/>
      <c r="FG5" s="68"/>
      <c r="FH5" s="68"/>
      <c r="FI5" s="68"/>
      <c r="FJ5" s="68"/>
      <c r="FK5" s="68"/>
      <c r="FL5" s="68"/>
      <c r="FM5" s="68"/>
      <c r="FN5" s="68"/>
      <c r="FO5" s="68"/>
      <c r="FP5" s="68"/>
      <c r="FQ5" s="68"/>
      <c r="FR5" s="68"/>
      <c r="FS5" s="68"/>
      <c r="FT5" s="68"/>
      <c r="FU5" s="68"/>
      <c r="FV5" s="68"/>
      <c r="FW5" s="68"/>
      <c r="FX5" s="68"/>
      <c r="FY5" s="68"/>
      <c r="FZ5" s="68"/>
      <c r="GA5" s="68"/>
      <c r="GB5" s="68"/>
      <c r="GC5" s="68"/>
      <c r="GD5" s="68"/>
      <c r="GE5" s="68"/>
      <c r="GF5" s="68"/>
      <c r="GG5" s="68"/>
      <c r="GH5" s="68"/>
      <c r="GI5" s="68"/>
      <c r="GJ5" s="68"/>
      <c r="GK5" s="68"/>
      <c r="GL5" s="68"/>
      <c r="GM5" s="68"/>
      <c r="GN5" s="68"/>
      <c r="GO5" s="68"/>
      <c r="GP5" s="68"/>
      <c r="GQ5" s="68"/>
      <c r="GR5" s="68"/>
      <c r="GS5" s="68"/>
      <c r="GT5" s="68"/>
      <c r="GU5" s="68"/>
      <c r="GV5" s="68"/>
      <c r="GW5" s="68"/>
      <c r="GX5" s="68"/>
      <c r="GY5" s="68"/>
      <c r="GZ5" s="68"/>
      <c r="HA5" s="68"/>
      <c r="HB5" s="68"/>
      <c r="HC5" s="68"/>
      <c r="HD5" s="68"/>
      <c r="HE5" s="68"/>
      <c r="HF5" s="68"/>
      <c r="HG5" s="68"/>
      <c r="HH5" s="68"/>
      <c r="HI5" s="68"/>
      <c r="HJ5" s="68"/>
      <c r="HK5" s="68"/>
      <c r="HL5" s="68"/>
      <c r="HM5" s="68"/>
      <c r="HN5" s="68"/>
      <c r="HO5" s="68"/>
      <c r="HP5" s="68"/>
      <c r="HQ5" s="68"/>
      <c r="HR5" s="68"/>
      <c r="HS5" s="68"/>
      <c r="HT5" s="68"/>
      <c r="HU5" s="68"/>
      <c r="HV5" s="68"/>
      <c r="HW5" s="68"/>
      <c r="HX5" s="68"/>
      <c r="HY5" s="68"/>
      <c r="HZ5" s="68"/>
      <c r="IA5" s="68"/>
      <c r="IB5" s="68"/>
      <c r="IC5" s="68"/>
      <c r="ID5" s="68"/>
      <c r="IE5" s="68"/>
      <c r="IF5" s="68"/>
      <c r="IG5" s="68"/>
      <c r="IH5" s="68"/>
      <c r="II5" s="68"/>
      <c r="IJ5" s="68"/>
      <c r="IK5" s="68"/>
      <c r="IL5" s="68"/>
      <c r="IM5" s="68"/>
      <c r="IN5" s="68"/>
      <c r="IO5" s="68"/>
      <c r="IP5" s="68"/>
      <c r="IQ5" s="68"/>
      <c r="IR5" s="68"/>
      <c r="IS5" s="68"/>
      <c r="IT5" s="68"/>
      <c r="IU5" s="68"/>
      <c r="IV5" s="68"/>
    </row>
    <row r="6" spans="1:256" ht="19.5" customHeight="1" x14ac:dyDescent="0.2">
      <c r="A6" s="251"/>
      <c r="B6" s="251"/>
      <c r="C6" s="251"/>
      <c r="D6" s="251"/>
      <c r="E6" s="251"/>
      <c r="F6" s="251"/>
      <c r="G6" s="251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8"/>
      <c r="AE6" s="68"/>
      <c r="AF6" s="68"/>
      <c r="AG6" s="68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  <c r="BG6" s="68"/>
      <c r="BH6" s="68"/>
      <c r="BI6" s="68"/>
      <c r="BJ6" s="68"/>
      <c r="BK6" s="68"/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68"/>
      <c r="BX6" s="68"/>
      <c r="BY6" s="68"/>
      <c r="BZ6" s="68"/>
      <c r="CA6" s="68"/>
      <c r="CB6" s="68"/>
      <c r="CC6" s="68"/>
      <c r="CD6" s="68"/>
      <c r="CE6" s="68"/>
      <c r="CF6" s="68"/>
      <c r="CG6" s="68"/>
      <c r="CH6" s="68"/>
      <c r="CI6" s="68"/>
      <c r="CJ6" s="68"/>
      <c r="CK6" s="68"/>
      <c r="CL6" s="68"/>
      <c r="CM6" s="68"/>
      <c r="CN6" s="68"/>
      <c r="CO6" s="68"/>
      <c r="CP6" s="68"/>
      <c r="CQ6" s="68"/>
      <c r="CR6" s="68"/>
      <c r="CS6" s="68"/>
      <c r="CT6" s="68"/>
      <c r="CU6" s="68"/>
      <c r="CV6" s="68"/>
      <c r="CW6" s="68"/>
      <c r="CX6" s="68"/>
      <c r="CY6" s="68"/>
      <c r="CZ6" s="68"/>
      <c r="DA6" s="68"/>
      <c r="DB6" s="68"/>
      <c r="DC6" s="68"/>
      <c r="DD6" s="68"/>
      <c r="DE6" s="68"/>
      <c r="DF6" s="68"/>
      <c r="DG6" s="68"/>
      <c r="DH6" s="68"/>
      <c r="DI6" s="68"/>
      <c r="DJ6" s="68"/>
      <c r="DK6" s="68"/>
      <c r="DL6" s="68"/>
      <c r="DM6" s="68"/>
      <c r="DN6" s="68"/>
      <c r="DO6" s="68"/>
      <c r="DP6" s="68"/>
      <c r="DQ6" s="68"/>
      <c r="DR6" s="68"/>
      <c r="DS6" s="68"/>
      <c r="DT6" s="68"/>
      <c r="DU6" s="68"/>
      <c r="DV6" s="68"/>
      <c r="DW6" s="68"/>
      <c r="DX6" s="68"/>
      <c r="DY6" s="68"/>
      <c r="DZ6" s="68"/>
      <c r="EA6" s="68"/>
      <c r="EB6" s="68"/>
      <c r="EC6" s="68"/>
      <c r="ED6" s="68"/>
      <c r="EE6" s="68"/>
      <c r="EF6" s="68"/>
      <c r="EG6" s="68"/>
      <c r="EH6" s="68"/>
      <c r="EI6" s="68"/>
      <c r="EJ6" s="68"/>
      <c r="EK6" s="68"/>
      <c r="EL6" s="68"/>
      <c r="EM6" s="68"/>
      <c r="EN6" s="68"/>
      <c r="EO6" s="68"/>
      <c r="EP6" s="68"/>
      <c r="EQ6" s="68"/>
      <c r="ER6" s="68"/>
      <c r="ES6" s="68"/>
      <c r="ET6" s="68"/>
      <c r="EU6" s="68"/>
      <c r="EV6" s="68"/>
      <c r="EW6" s="68"/>
      <c r="EX6" s="68"/>
      <c r="EY6" s="68"/>
      <c r="EZ6" s="68"/>
      <c r="FA6" s="68"/>
      <c r="FB6" s="68"/>
      <c r="FC6" s="68"/>
      <c r="FD6" s="68"/>
      <c r="FE6" s="68"/>
      <c r="FF6" s="68"/>
      <c r="FG6" s="68"/>
      <c r="FH6" s="68"/>
      <c r="FI6" s="68"/>
      <c r="FJ6" s="68"/>
      <c r="FK6" s="68"/>
      <c r="FL6" s="68"/>
      <c r="FM6" s="68"/>
      <c r="FN6" s="68"/>
      <c r="FO6" s="68"/>
      <c r="FP6" s="68"/>
      <c r="FQ6" s="68"/>
      <c r="FR6" s="68"/>
      <c r="FS6" s="68"/>
      <c r="FT6" s="68"/>
      <c r="FU6" s="68"/>
      <c r="FV6" s="68"/>
      <c r="FW6" s="68"/>
      <c r="FX6" s="68"/>
      <c r="FY6" s="68"/>
      <c r="FZ6" s="68"/>
      <c r="GA6" s="68"/>
      <c r="GB6" s="68"/>
      <c r="GC6" s="68"/>
      <c r="GD6" s="68"/>
      <c r="GE6" s="68"/>
      <c r="GF6" s="68"/>
      <c r="GG6" s="68"/>
      <c r="GH6" s="68"/>
      <c r="GI6" s="68"/>
      <c r="GJ6" s="68"/>
      <c r="GK6" s="68"/>
      <c r="GL6" s="68"/>
      <c r="GM6" s="68"/>
      <c r="GN6" s="68"/>
      <c r="GO6" s="68"/>
      <c r="GP6" s="68"/>
      <c r="GQ6" s="68"/>
      <c r="GR6" s="68"/>
      <c r="GS6" s="68"/>
      <c r="GT6" s="68"/>
      <c r="GU6" s="68"/>
      <c r="GV6" s="68"/>
      <c r="GW6" s="68"/>
      <c r="GX6" s="68"/>
      <c r="GY6" s="68"/>
      <c r="GZ6" s="68"/>
      <c r="HA6" s="68"/>
      <c r="HB6" s="68"/>
      <c r="HC6" s="68"/>
      <c r="HD6" s="68"/>
      <c r="HE6" s="68"/>
      <c r="HF6" s="68"/>
      <c r="HG6" s="68"/>
      <c r="HH6" s="68"/>
      <c r="HI6" s="68"/>
      <c r="HJ6" s="68"/>
      <c r="HK6" s="68"/>
      <c r="HL6" s="68"/>
      <c r="HM6" s="68"/>
      <c r="HN6" s="68"/>
      <c r="HO6" s="68"/>
      <c r="HP6" s="68"/>
      <c r="HQ6" s="68"/>
      <c r="HR6" s="68"/>
      <c r="HS6" s="68"/>
      <c r="HT6" s="68"/>
      <c r="HU6" s="68"/>
      <c r="HV6" s="68"/>
      <c r="HW6" s="68"/>
      <c r="HX6" s="68"/>
      <c r="HY6" s="68"/>
      <c r="HZ6" s="68"/>
      <c r="IA6" s="68"/>
      <c r="IB6" s="68"/>
      <c r="IC6" s="68"/>
      <c r="ID6" s="68"/>
      <c r="IE6" s="68"/>
      <c r="IF6" s="68"/>
      <c r="IG6" s="68"/>
      <c r="IH6" s="68"/>
      <c r="II6" s="68"/>
      <c r="IJ6" s="68"/>
      <c r="IK6" s="68"/>
      <c r="IL6" s="68"/>
      <c r="IM6" s="68"/>
      <c r="IN6" s="68"/>
      <c r="IO6" s="68"/>
      <c r="IP6" s="68"/>
      <c r="IQ6" s="68"/>
      <c r="IR6" s="68"/>
      <c r="IS6" s="68"/>
      <c r="IT6" s="68"/>
      <c r="IU6" s="68"/>
      <c r="IV6" s="68"/>
    </row>
    <row r="7" spans="1:256" ht="15" x14ac:dyDescent="0.25">
      <c r="A7" s="71"/>
    </row>
    <row r="8" spans="1:256" ht="15" x14ac:dyDescent="0.25">
      <c r="A8" s="71"/>
    </row>
    <row r="9" spans="1:256" x14ac:dyDescent="0.2">
      <c r="A9" s="252" t="s">
        <v>178</v>
      </c>
      <c r="B9" s="252" t="s">
        <v>179</v>
      </c>
      <c r="C9" s="252" t="s">
        <v>180</v>
      </c>
      <c r="D9" s="252" t="s">
        <v>181</v>
      </c>
      <c r="E9" s="253" t="s">
        <v>182</v>
      </c>
      <c r="F9" s="253" t="s">
        <v>183</v>
      </c>
      <c r="G9" s="253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8"/>
      <c r="AE9" s="68"/>
      <c r="AF9" s="68"/>
      <c r="AG9" s="68"/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8"/>
      <c r="AT9" s="68"/>
      <c r="AU9" s="68"/>
      <c r="AV9" s="68"/>
      <c r="AW9" s="68"/>
      <c r="AX9" s="68"/>
      <c r="AY9" s="68"/>
      <c r="AZ9" s="68"/>
      <c r="BA9" s="68"/>
      <c r="BB9" s="68"/>
      <c r="BC9" s="68"/>
      <c r="BD9" s="68"/>
      <c r="BE9" s="68"/>
      <c r="BF9" s="68"/>
      <c r="BG9" s="68"/>
      <c r="BH9" s="68"/>
      <c r="BI9" s="68"/>
      <c r="BJ9" s="68"/>
      <c r="BK9" s="68"/>
      <c r="BL9" s="68"/>
      <c r="BM9" s="68"/>
      <c r="BN9" s="68"/>
      <c r="BO9" s="68"/>
      <c r="BP9" s="68"/>
      <c r="BQ9" s="68"/>
      <c r="BR9" s="68"/>
      <c r="BS9" s="68"/>
      <c r="BT9" s="68"/>
      <c r="BU9" s="68"/>
      <c r="BV9" s="68"/>
      <c r="BW9" s="68"/>
      <c r="BX9" s="68"/>
      <c r="BY9" s="68"/>
      <c r="BZ9" s="68"/>
      <c r="CA9" s="68"/>
      <c r="CB9" s="68"/>
      <c r="CC9" s="68"/>
      <c r="CD9" s="68"/>
      <c r="CE9" s="68"/>
      <c r="CF9" s="68"/>
      <c r="CG9" s="68"/>
      <c r="CH9" s="68"/>
      <c r="CI9" s="68"/>
      <c r="CJ9" s="68"/>
      <c r="CK9" s="68"/>
      <c r="CL9" s="68"/>
      <c r="CM9" s="68"/>
      <c r="CN9" s="68"/>
      <c r="CO9" s="68"/>
      <c r="CP9" s="68"/>
      <c r="CQ9" s="68"/>
      <c r="CR9" s="68"/>
      <c r="CS9" s="68"/>
      <c r="CT9" s="68"/>
      <c r="CU9" s="68"/>
      <c r="CV9" s="68"/>
      <c r="CW9" s="68"/>
      <c r="CX9" s="68"/>
      <c r="CY9" s="68"/>
      <c r="CZ9" s="68"/>
      <c r="DA9" s="68"/>
      <c r="DB9" s="68"/>
      <c r="DC9" s="68"/>
      <c r="DD9" s="68"/>
      <c r="DE9" s="68"/>
      <c r="DF9" s="68"/>
      <c r="DG9" s="68"/>
      <c r="DH9" s="68"/>
      <c r="DI9" s="68"/>
      <c r="DJ9" s="68"/>
      <c r="DK9" s="68"/>
      <c r="DL9" s="68"/>
      <c r="DM9" s="68"/>
      <c r="DN9" s="68"/>
      <c r="DO9" s="68"/>
      <c r="DP9" s="68"/>
      <c r="DQ9" s="68"/>
      <c r="DR9" s="68"/>
      <c r="DS9" s="68"/>
      <c r="DT9" s="68"/>
      <c r="DU9" s="68"/>
      <c r="DV9" s="68"/>
      <c r="DW9" s="68"/>
      <c r="DX9" s="68"/>
      <c r="DY9" s="68"/>
      <c r="DZ9" s="68"/>
      <c r="EA9" s="68"/>
      <c r="EB9" s="68"/>
      <c r="EC9" s="68"/>
      <c r="ED9" s="68"/>
      <c r="EE9" s="68"/>
      <c r="EF9" s="68"/>
      <c r="EG9" s="68"/>
      <c r="EH9" s="68"/>
      <c r="EI9" s="68"/>
      <c r="EJ9" s="68"/>
      <c r="EK9" s="68"/>
      <c r="EL9" s="68"/>
      <c r="EM9" s="68"/>
      <c r="EN9" s="68"/>
      <c r="EO9" s="68"/>
      <c r="EP9" s="68"/>
      <c r="EQ9" s="68"/>
      <c r="ER9" s="68"/>
      <c r="ES9" s="68"/>
      <c r="ET9" s="68"/>
      <c r="EU9" s="68"/>
      <c r="EV9" s="68"/>
      <c r="EW9" s="68"/>
      <c r="EX9" s="68"/>
      <c r="EY9" s="68"/>
      <c r="EZ9" s="68"/>
      <c r="FA9" s="68"/>
      <c r="FB9" s="68"/>
      <c r="FC9" s="68"/>
      <c r="FD9" s="68"/>
      <c r="FE9" s="68"/>
      <c r="FF9" s="68"/>
      <c r="FG9" s="68"/>
      <c r="FH9" s="68"/>
      <c r="FI9" s="68"/>
      <c r="FJ9" s="68"/>
      <c r="FK9" s="68"/>
      <c r="FL9" s="68"/>
      <c r="FM9" s="68"/>
      <c r="FN9" s="68"/>
      <c r="FO9" s="68"/>
      <c r="FP9" s="68"/>
      <c r="FQ9" s="68"/>
      <c r="FR9" s="68"/>
      <c r="FS9" s="68"/>
      <c r="FT9" s="68"/>
      <c r="FU9" s="68"/>
      <c r="FV9" s="68"/>
      <c r="FW9" s="68"/>
      <c r="FX9" s="68"/>
      <c r="FY9" s="68"/>
      <c r="FZ9" s="68"/>
      <c r="GA9" s="68"/>
      <c r="GB9" s="68"/>
      <c r="GC9" s="68"/>
      <c r="GD9" s="68"/>
      <c r="GE9" s="68"/>
      <c r="GF9" s="68"/>
      <c r="GG9" s="68"/>
      <c r="GH9" s="68"/>
      <c r="GI9" s="68"/>
      <c r="GJ9" s="68"/>
      <c r="GK9" s="68"/>
      <c r="GL9" s="68"/>
      <c r="GM9" s="68"/>
      <c r="GN9" s="68"/>
      <c r="GO9" s="68"/>
      <c r="GP9" s="68"/>
      <c r="GQ9" s="68"/>
      <c r="GR9" s="68"/>
      <c r="GS9" s="68"/>
      <c r="GT9" s="68"/>
      <c r="GU9" s="68"/>
      <c r="GV9" s="68"/>
      <c r="GW9" s="68"/>
      <c r="GX9" s="68"/>
      <c r="GY9" s="68"/>
      <c r="GZ9" s="68"/>
      <c r="HA9" s="68"/>
      <c r="HB9" s="68"/>
      <c r="HC9" s="68"/>
      <c r="HD9" s="68"/>
      <c r="HE9" s="68"/>
      <c r="HF9" s="68"/>
      <c r="HG9" s="68"/>
      <c r="HH9" s="68"/>
      <c r="HI9" s="68"/>
      <c r="HJ9" s="68"/>
      <c r="HK9" s="68"/>
      <c r="HL9" s="68"/>
      <c r="HM9" s="68"/>
      <c r="HN9" s="68"/>
      <c r="HO9" s="68"/>
      <c r="HP9" s="68"/>
      <c r="HQ9" s="68"/>
      <c r="HR9" s="68"/>
      <c r="HS9" s="68"/>
      <c r="HT9" s="68"/>
      <c r="HU9" s="68"/>
      <c r="HV9" s="68"/>
      <c r="HW9" s="68"/>
      <c r="HX9" s="68"/>
      <c r="HY9" s="68"/>
      <c r="HZ9" s="68"/>
      <c r="IA9" s="68"/>
      <c r="IB9" s="68"/>
      <c r="IC9" s="68"/>
      <c r="ID9" s="68"/>
      <c r="IE9" s="68"/>
      <c r="IF9" s="68"/>
      <c r="IG9" s="68"/>
      <c r="IH9" s="68"/>
      <c r="II9" s="68"/>
      <c r="IJ9" s="68"/>
      <c r="IK9" s="68"/>
      <c r="IL9" s="68"/>
      <c r="IM9" s="68"/>
      <c r="IN9" s="68"/>
      <c r="IO9" s="68"/>
      <c r="IP9" s="68"/>
      <c r="IQ9" s="68"/>
      <c r="IR9" s="68"/>
      <c r="IS9" s="68"/>
      <c r="IT9" s="68"/>
      <c r="IU9" s="68"/>
      <c r="IV9" s="68"/>
    </row>
    <row r="10" spans="1:256" ht="54" customHeight="1" x14ac:dyDescent="0.2">
      <c r="A10" s="252"/>
      <c r="B10" s="252"/>
      <c r="C10" s="252"/>
      <c r="D10" s="252"/>
      <c r="E10" s="253"/>
      <c r="F10" s="253"/>
      <c r="G10" s="253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8"/>
      <c r="AT10" s="68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8"/>
      <c r="BI10" s="68"/>
      <c r="BJ10" s="68"/>
      <c r="BK10" s="68"/>
      <c r="BL10" s="68"/>
      <c r="BM10" s="68"/>
      <c r="BN10" s="68"/>
      <c r="BO10" s="68"/>
      <c r="BP10" s="68"/>
      <c r="BQ10" s="68"/>
      <c r="BR10" s="68"/>
      <c r="BS10" s="68"/>
      <c r="BT10" s="68"/>
      <c r="BU10" s="68"/>
      <c r="BV10" s="68"/>
      <c r="BW10" s="68"/>
      <c r="BX10" s="68"/>
      <c r="BY10" s="68"/>
      <c r="BZ10" s="68"/>
      <c r="CA10" s="68"/>
      <c r="CB10" s="68"/>
      <c r="CC10" s="68"/>
      <c r="CD10" s="68"/>
      <c r="CE10" s="68"/>
      <c r="CF10" s="68"/>
      <c r="CG10" s="68"/>
      <c r="CH10" s="68"/>
      <c r="CI10" s="68"/>
      <c r="CJ10" s="68"/>
      <c r="CK10" s="68"/>
      <c r="CL10" s="68"/>
      <c r="CM10" s="68"/>
      <c r="CN10" s="68"/>
      <c r="CO10" s="68"/>
      <c r="CP10" s="68"/>
      <c r="CQ10" s="68"/>
      <c r="CR10" s="68"/>
      <c r="CS10" s="68"/>
      <c r="CT10" s="68"/>
      <c r="CU10" s="68"/>
      <c r="CV10" s="68"/>
      <c r="CW10" s="68"/>
      <c r="CX10" s="68"/>
      <c r="CY10" s="68"/>
      <c r="CZ10" s="68"/>
      <c r="DA10" s="68"/>
      <c r="DB10" s="68"/>
      <c r="DC10" s="68"/>
      <c r="DD10" s="68"/>
      <c r="DE10" s="68"/>
      <c r="DF10" s="68"/>
      <c r="DG10" s="68"/>
      <c r="DH10" s="68"/>
      <c r="DI10" s="68"/>
      <c r="DJ10" s="68"/>
      <c r="DK10" s="68"/>
      <c r="DL10" s="68"/>
      <c r="DM10" s="68"/>
      <c r="DN10" s="68"/>
      <c r="DO10" s="68"/>
      <c r="DP10" s="68"/>
      <c r="DQ10" s="68"/>
      <c r="DR10" s="68"/>
      <c r="DS10" s="68"/>
      <c r="DT10" s="68"/>
      <c r="DU10" s="68"/>
      <c r="DV10" s="68"/>
      <c r="DW10" s="68"/>
      <c r="DX10" s="68"/>
      <c r="DY10" s="68"/>
      <c r="DZ10" s="68"/>
      <c r="EA10" s="68"/>
      <c r="EB10" s="68"/>
      <c r="EC10" s="68"/>
      <c r="ED10" s="68"/>
      <c r="EE10" s="68"/>
      <c r="EF10" s="68"/>
      <c r="EG10" s="68"/>
      <c r="EH10" s="68"/>
      <c r="EI10" s="68"/>
      <c r="EJ10" s="68"/>
      <c r="EK10" s="68"/>
      <c r="EL10" s="68"/>
      <c r="EM10" s="68"/>
      <c r="EN10" s="68"/>
      <c r="EO10" s="68"/>
      <c r="EP10" s="68"/>
      <c r="EQ10" s="68"/>
      <c r="ER10" s="68"/>
      <c r="ES10" s="68"/>
      <c r="ET10" s="68"/>
      <c r="EU10" s="68"/>
      <c r="EV10" s="68"/>
      <c r="EW10" s="68"/>
      <c r="EX10" s="68"/>
      <c r="EY10" s="68"/>
      <c r="EZ10" s="68"/>
      <c r="FA10" s="68"/>
      <c r="FB10" s="68"/>
      <c r="FC10" s="68"/>
      <c r="FD10" s="68"/>
      <c r="FE10" s="68"/>
      <c r="FF10" s="68"/>
      <c r="FG10" s="68"/>
      <c r="FH10" s="68"/>
      <c r="FI10" s="68"/>
      <c r="FJ10" s="68"/>
      <c r="FK10" s="68"/>
      <c r="FL10" s="68"/>
      <c r="FM10" s="68"/>
      <c r="FN10" s="68"/>
      <c r="FO10" s="68"/>
      <c r="FP10" s="68"/>
      <c r="FQ10" s="68"/>
      <c r="FR10" s="68"/>
      <c r="FS10" s="68"/>
      <c r="FT10" s="68"/>
      <c r="FU10" s="68"/>
      <c r="FV10" s="68"/>
      <c r="FW10" s="68"/>
      <c r="FX10" s="68"/>
      <c r="FY10" s="68"/>
      <c r="FZ10" s="68"/>
      <c r="GA10" s="68"/>
      <c r="GB10" s="68"/>
      <c r="GC10" s="68"/>
      <c r="GD10" s="68"/>
      <c r="GE10" s="68"/>
      <c r="GF10" s="68"/>
      <c r="GG10" s="68"/>
      <c r="GH10" s="68"/>
      <c r="GI10" s="68"/>
      <c r="GJ10" s="68"/>
      <c r="GK10" s="68"/>
      <c r="GL10" s="68"/>
      <c r="GM10" s="68"/>
      <c r="GN10" s="68"/>
      <c r="GO10" s="68"/>
      <c r="GP10" s="68"/>
      <c r="GQ10" s="68"/>
      <c r="GR10" s="68"/>
      <c r="GS10" s="68"/>
      <c r="GT10" s="68"/>
      <c r="GU10" s="68"/>
      <c r="GV10" s="68"/>
      <c r="GW10" s="68"/>
      <c r="GX10" s="68"/>
      <c r="GY10" s="68"/>
      <c r="GZ10" s="68"/>
      <c r="HA10" s="68"/>
      <c r="HB10" s="68"/>
      <c r="HC10" s="68"/>
      <c r="HD10" s="68"/>
      <c r="HE10" s="68"/>
      <c r="HF10" s="68"/>
      <c r="HG10" s="68"/>
      <c r="HH10" s="68"/>
      <c r="HI10" s="68"/>
      <c r="HJ10" s="68"/>
      <c r="HK10" s="68"/>
      <c r="HL10" s="68"/>
      <c r="HM10" s="68"/>
      <c r="HN10" s="68"/>
      <c r="HO10" s="68"/>
      <c r="HP10" s="68"/>
      <c r="HQ10" s="68"/>
      <c r="HR10" s="68"/>
      <c r="HS10" s="68"/>
      <c r="HT10" s="68"/>
      <c r="HU10" s="68"/>
      <c r="HV10" s="68"/>
      <c r="HW10" s="68"/>
      <c r="HX10" s="68"/>
      <c r="HY10" s="68"/>
      <c r="HZ10" s="68"/>
      <c r="IA10" s="68"/>
      <c r="IB10" s="68"/>
      <c r="IC10" s="68"/>
      <c r="ID10" s="68"/>
      <c r="IE10" s="68"/>
      <c r="IF10" s="68"/>
      <c r="IG10" s="68"/>
      <c r="IH10" s="68"/>
      <c r="II10" s="68"/>
      <c r="IJ10" s="68"/>
      <c r="IK10" s="68"/>
      <c r="IL10" s="68"/>
      <c r="IM10" s="68"/>
      <c r="IN10" s="68"/>
      <c r="IO10" s="68"/>
      <c r="IP10" s="68"/>
      <c r="IQ10" s="68"/>
      <c r="IR10" s="68"/>
      <c r="IS10" s="68"/>
      <c r="IT10" s="68"/>
      <c r="IU10" s="68"/>
      <c r="IV10" s="68"/>
    </row>
    <row r="11" spans="1:256" ht="33" x14ac:dyDescent="0.2">
      <c r="A11" s="252"/>
      <c r="B11" s="252"/>
      <c r="C11" s="252"/>
      <c r="D11" s="252"/>
      <c r="E11" s="253"/>
      <c r="F11" s="191" t="s">
        <v>184</v>
      </c>
      <c r="G11" s="191" t="s">
        <v>185</v>
      </c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68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68"/>
      <c r="BI11" s="68"/>
      <c r="BJ11" s="68"/>
      <c r="BK11" s="68"/>
      <c r="BL11" s="68"/>
      <c r="BM11" s="68"/>
      <c r="BN11" s="68"/>
      <c r="BO11" s="68"/>
      <c r="BP11" s="68"/>
      <c r="BQ11" s="68"/>
      <c r="BR11" s="68"/>
      <c r="BS11" s="68"/>
      <c r="BT11" s="68"/>
      <c r="BU11" s="68"/>
      <c r="BV11" s="68"/>
      <c r="BW11" s="68"/>
      <c r="BX11" s="68"/>
      <c r="BY11" s="68"/>
      <c r="BZ11" s="68"/>
      <c r="CA11" s="68"/>
      <c r="CB11" s="68"/>
      <c r="CC11" s="68"/>
      <c r="CD11" s="68"/>
      <c r="CE11" s="68"/>
      <c r="CF11" s="68"/>
      <c r="CG11" s="68"/>
      <c r="CH11" s="68"/>
      <c r="CI11" s="68"/>
      <c r="CJ11" s="68"/>
      <c r="CK11" s="68"/>
      <c r="CL11" s="68"/>
      <c r="CM11" s="68"/>
      <c r="CN11" s="68"/>
      <c r="CO11" s="68"/>
      <c r="CP11" s="68"/>
      <c r="CQ11" s="68"/>
      <c r="CR11" s="68"/>
      <c r="CS11" s="68"/>
      <c r="CT11" s="68"/>
      <c r="CU11" s="68"/>
      <c r="CV11" s="68"/>
      <c r="CW11" s="68"/>
      <c r="CX11" s="68"/>
      <c r="CY11" s="68"/>
      <c r="CZ11" s="68"/>
      <c r="DA11" s="68"/>
      <c r="DB11" s="68"/>
      <c r="DC11" s="68"/>
      <c r="DD11" s="68"/>
      <c r="DE11" s="68"/>
      <c r="DF11" s="68"/>
      <c r="DG11" s="68"/>
      <c r="DH11" s="68"/>
      <c r="DI11" s="68"/>
      <c r="DJ11" s="68"/>
      <c r="DK11" s="68"/>
      <c r="DL11" s="68"/>
      <c r="DM11" s="68"/>
      <c r="DN11" s="68"/>
      <c r="DO11" s="68"/>
      <c r="DP11" s="68"/>
      <c r="DQ11" s="68"/>
      <c r="DR11" s="68"/>
      <c r="DS11" s="68"/>
      <c r="DT11" s="68"/>
      <c r="DU11" s="68"/>
      <c r="DV11" s="68"/>
      <c r="DW11" s="68"/>
      <c r="DX11" s="68"/>
      <c r="DY11" s="68"/>
      <c r="DZ11" s="68"/>
      <c r="EA11" s="68"/>
      <c r="EB11" s="68"/>
      <c r="EC11" s="68"/>
      <c r="ED11" s="68"/>
      <c r="EE11" s="68"/>
      <c r="EF11" s="68"/>
      <c r="EG11" s="68"/>
      <c r="EH11" s="68"/>
      <c r="EI11" s="68"/>
      <c r="EJ11" s="68"/>
      <c r="EK11" s="68"/>
      <c r="EL11" s="68"/>
      <c r="EM11" s="68"/>
      <c r="EN11" s="68"/>
      <c r="EO11" s="68"/>
      <c r="EP11" s="68"/>
      <c r="EQ11" s="68"/>
      <c r="ER11" s="68"/>
      <c r="ES11" s="68"/>
      <c r="ET11" s="68"/>
      <c r="EU11" s="68"/>
      <c r="EV11" s="68"/>
      <c r="EW11" s="68"/>
      <c r="EX11" s="68"/>
      <c r="EY11" s="68"/>
      <c r="EZ11" s="68"/>
      <c r="FA11" s="68"/>
      <c r="FB11" s="68"/>
      <c r="FC11" s="68"/>
      <c r="FD11" s="68"/>
      <c r="FE11" s="68"/>
      <c r="FF11" s="68"/>
      <c r="FG11" s="68"/>
      <c r="FH11" s="68"/>
      <c r="FI11" s="68"/>
      <c r="FJ11" s="68"/>
      <c r="FK11" s="68"/>
      <c r="FL11" s="68"/>
      <c r="FM11" s="68"/>
      <c r="FN11" s="68"/>
      <c r="FO11" s="68"/>
      <c r="FP11" s="68"/>
      <c r="FQ11" s="68"/>
      <c r="FR11" s="68"/>
      <c r="FS11" s="68"/>
      <c r="FT11" s="68"/>
      <c r="FU11" s="68"/>
      <c r="FV11" s="68"/>
      <c r="FW11" s="68"/>
      <c r="FX11" s="68"/>
      <c r="FY11" s="68"/>
      <c r="FZ11" s="68"/>
      <c r="GA11" s="68"/>
      <c r="GB11" s="68"/>
      <c r="GC11" s="68"/>
      <c r="GD11" s="68"/>
      <c r="GE11" s="68"/>
      <c r="GF11" s="68"/>
      <c r="GG11" s="68"/>
      <c r="GH11" s="68"/>
      <c r="GI11" s="68"/>
      <c r="GJ11" s="68"/>
      <c r="GK11" s="68"/>
      <c r="GL11" s="68"/>
      <c r="GM11" s="68"/>
      <c r="GN11" s="68"/>
      <c r="GO11" s="68"/>
      <c r="GP11" s="68"/>
      <c r="GQ11" s="68"/>
      <c r="GR11" s="68"/>
      <c r="GS11" s="68"/>
      <c r="GT11" s="68"/>
      <c r="GU11" s="68"/>
      <c r="GV11" s="68"/>
      <c r="GW11" s="68"/>
      <c r="GX11" s="68"/>
      <c r="GY11" s="68"/>
      <c r="GZ11" s="68"/>
      <c r="HA11" s="68"/>
      <c r="HB11" s="68"/>
      <c r="HC11" s="68"/>
      <c r="HD11" s="68"/>
      <c r="HE11" s="68"/>
      <c r="HF11" s="68"/>
      <c r="HG11" s="68"/>
      <c r="HH11" s="68"/>
      <c r="HI11" s="68"/>
      <c r="HJ11" s="68"/>
      <c r="HK11" s="68"/>
      <c r="HL11" s="68"/>
      <c r="HM11" s="68"/>
      <c r="HN11" s="68"/>
      <c r="HO11" s="68"/>
      <c r="HP11" s="68"/>
      <c r="HQ11" s="68"/>
      <c r="HR11" s="68"/>
      <c r="HS11" s="68"/>
      <c r="HT11" s="68"/>
      <c r="HU11" s="68"/>
      <c r="HV11" s="68"/>
      <c r="HW11" s="68"/>
      <c r="HX11" s="68"/>
      <c r="HY11" s="68"/>
      <c r="HZ11" s="68"/>
      <c r="IA11" s="68"/>
      <c r="IB11" s="68"/>
      <c r="IC11" s="68"/>
      <c r="ID11" s="68"/>
      <c r="IE11" s="68"/>
      <c r="IF11" s="68"/>
      <c r="IG11" s="68"/>
      <c r="IH11" s="68"/>
      <c r="II11" s="68"/>
      <c r="IJ11" s="68"/>
      <c r="IK11" s="68"/>
      <c r="IL11" s="68"/>
      <c r="IM11" s="68"/>
      <c r="IN11" s="68"/>
      <c r="IO11" s="68"/>
      <c r="IP11" s="68"/>
      <c r="IQ11" s="68"/>
      <c r="IR11" s="68"/>
      <c r="IS11" s="68"/>
      <c r="IT11" s="68"/>
      <c r="IU11" s="68"/>
      <c r="IV11" s="68"/>
    </row>
    <row r="12" spans="1:256" ht="16.5" x14ac:dyDescent="0.3">
      <c r="A12" s="188">
        <v>1</v>
      </c>
      <c r="B12" s="188">
        <v>2</v>
      </c>
      <c r="C12" s="188">
        <v>3</v>
      </c>
      <c r="D12" s="188">
        <v>4</v>
      </c>
      <c r="E12" s="188">
        <v>5</v>
      </c>
      <c r="F12" s="188">
        <v>6</v>
      </c>
      <c r="G12" s="188">
        <v>7</v>
      </c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8"/>
      <c r="AE12" s="68"/>
      <c r="AF12" s="68"/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8"/>
      <c r="BT12" s="68"/>
      <c r="BU12" s="68"/>
      <c r="BV12" s="68"/>
      <c r="BW12" s="68"/>
      <c r="BX12" s="68"/>
      <c r="BY12" s="68"/>
      <c r="BZ12" s="68"/>
      <c r="CA12" s="68"/>
      <c r="CB12" s="68"/>
      <c r="CC12" s="68"/>
      <c r="CD12" s="68"/>
      <c r="CE12" s="68"/>
      <c r="CF12" s="68"/>
      <c r="CG12" s="68"/>
      <c r="CH12" s="68"/>
      <c r="CI12" s="68"/>
      <c r="CJ12" s="68"/>
      <c r="CK12" s="68"/>
      <c r="CL12" s="68"/>
      <c r="CM12" s="68"/>
      <c r="CN12" s="68"/>
      <c r="CO12" s="68"/>
      <c r="CP12" s="68"/>
      <c r="CQ12" s="68"/>
      <c r="CR12" s="68"/>
      <c r="CS12" s="68"/>
      <c r="CT12" s="68"/>
      <c r="CU12" s="68"/>
      <c r="CV12" s="68"/>
      <c r="CW12" s="68"/>
      <c r="CX12" s="68"/>
      <c r="CY12" s="68"/>
      <c r="CZ12" s="68"/>
      <c r="DA12" s="68"/>
      <c r="DB12" s="68"/>
      <c r="DC12" s="68"/>
      <c r="DD12" s="68"/>
      <c r="DE12" s="68"/>
      <c r="DF12" s="68"/>
      <c r="DG12" s="68"/>
      <c r="DH12" s="68"/>
      <c r="DI12" s="68"/>
      <c r="DJ12" s="68"/>
      <c r="DK12" s="68"/>
      <c r="DL12" s="68"/>
      <c r="DM12" s="68"/>
      <c r="DN12" s="68"/>
      <c r="DO12" s="68"/>
      <c r="DP12" s="68"/>
      <c r="DQ12" s="68"/>
      <c r="DR12" s="68"/>
      <c r="DS12" s="68"/>
      <c r="DT12" s="68"/>
      <c r="DU12" s="68"/>
      <c r="DV12" s="68"/>
      <c r="DW12" s="68"/>
      <c r="DX12" s="68"/>
      <c r="DY12" s="68"/>
      <c r="DZ12" s="68"/>
      <c r="EA12" s="68"/>
      <c r="EB12" s="68"/>
      <c r="EC12" s="68"/>
      <c r="ED12" s="68"/>
      <c r="EE12" s="68"/>
      <c r="EF12" s="68"/>
      <c r="EG12" s="68"/>
      <c r="EH12" s="68"/>
      <c r="EI12" s="68"/>
      <c r="EJ12" s="68"/>
      <c r="EK12" s="68"/>
      <c r="EL12" s="68"/>
      <c r="EM12" s="68"/>
      <c r="EN12" s="68"/>
      <c r="EO12" s="68"/>
      <c r="EP12" s="68"/>
      <c r="EQ12" s="68"/>
      <c r="ER12" s="68"/>
      <c r="ES12" s="68"/>
      <c r="ET12" s="68"/>
      <c r="EU12" s="68"/>
      <c r="EV12" s="68"/>
      <c r="EW12" s="68"/>
      <c r="EX12" s="68"/>
      <c r="EY12" s="68"/>
      <c r="EZ12" s="68"/>
      <c r="FA12" s="68"/>
      <c r="FB12" s="68"/>
      <c r="FC12" s="68"/>
      <c r="FD12" s="68"/>
      <c r="FE12" s="68"/>
      <c r="FF12" s="68"/>
      <c r="FG12" s="68"/>
      <c r="FH12" s="68"/>
      <c r="FI12" s="68"/>
      <c r="FJ12" s="68"/>
      <c r="FK12" s="68"/>
      <c r="FL12" s="68"/>
      <c r="FM12" s="68"/>
      <c r="FN12" s="68"/>
      <c r="FO12" s="68"/>
      <c r="FP12" s="68"/>
      <c r="FQ12" s="68"/>
      <c r="FR12" s="68"/>
      <c r="FS12" s="68"/>
      <c r="FT12" s="68"/>
      <c r="FU12" s="68"/>
      <c r="FV12" s="68"/>
      <c r="FW12" s="68"/>
      <c r="FX12" s="68"/>
      <c r="FY12" s="68"/>
      <c r="FZ12" s="68"/>
      <c r="GA12" s="68"/>
      <c r="GB12" s="68"/>
      <c r="GC12" s="68"/>
      <c r="GD12" s="68"/>
      <c r="GE12" s="68"/>
      <c r="GF12" s="68"/>
      <c r="GG12" s="68"/>
      <c r="GH12" s="68"/>
      <c r="GI12" s="68"/>
      <c r="GJ12" s="68"/>
      <c r="GK12" s="68"/>
      <c r="GL12" s="68"/>
      <c r="GM12" s="68"/>
      <c r="GN12" s="68"/>
      <c r="GO12" s="68"/>
      <c r="GP12" s="68"/>
      <c r="GQ12" s="68"/>
      <c r="GR12" s="68"/>
      <c r="GS12" s="68"/>
      <c r="GT12" s="68"/>
      <c r="GU12" s="68"/>
      <c r="GV12" s="68"/>
      <c r="GW12" s="68"/>
      <c r="GX12" s="68"/>
      <c r="GY12" s="68"/>
      <c r="GZ12" s="68"/>
      <c r="HA12" s="68"/>
      <c r="HB12" s="68"/>
      <c r="HC12" s="68"/>
      <c r="HD12" s="68"/>
      <c r="HE12" s="68"/>
      <c r="HF12" s="68"/>
      <c r="HG12" s="68"/>
      <c r="HH12" s="68"/>
      <c r="HI12" s="68"/>
      <c r="HJ12" s="68"/>
      <c r="HK12" s="68"/>
      <c r="HL12" s="68"/>
      <c r="HM12" s="68"/>
      <c r="HN12" s="68"/>
      <c r="HO12" s="68"/>
      <c r="HP12" s="68"/>
      <c r="HQ12" s="68"/>
      <c r="HR12" s="68"/>
      <c r="HS12" s="68"/>
      <c r="HT12" s="68"/>
      <c r="HU12" s="68"/>
      <c r="HV12" s="68"/>
      <c r="HW12" s="68"/>
      <c r="HX12" s="68"/>
      <c r="HY12" s="68"/>
      <c r="HZ12" s="68"/>
      <c r="IA12" s="68"/>
      <c r="IB12" s="68"/>
      <c r="IC12" s="68"/>
      <c r="ID12" s="68"/>
      <c r="IE12" s="68"/>
      <c r="IF12" s="68"/>
      <c r="IG12" s="68"/>
      <c r="IH12" s="68"/>
      <c r="II12" s="68"/>
      <c r="IJ12" s="68"/>
      <c r="IK12" s="68"/>
      <c r="IL12" s="68"/>
      <c r="IM12" s="68"/>
      <c r="IN12" s="68"/>
      <c r="IO12" s="68"/>
      <c r="IP12" s="68"/>
      <c r="IQ12" s="68"/>
      <c r="IR12" s="68"/>
      <c r="IS12" s="68"/>
      <c r="IT12" s="68"/>
      <c r="IU12" s="68"/>
      <c r="IV12" s="68"/>
    </row>
    <row r="13" spans="1:256" ht="16.5" x14ac:dyDescent="0.3">
      <c r="A13" s="248" t="s">
        <v>127</v>
      </c>
      <c r="B13" s="249"/>
      <c r="C13" s="249"/>
      <c r="D13" s="249"/>
      <c r="E13" s="249"/>
      <c r="F13" s="249"/>
      <c r="G13" s="73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68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8"/>
      <c r="BI13" s="68"/>
      <c r="BJ13" s="68"/>
      <c r="BK13" s="68"/>
      <c r="BL13" s="68"/>
      <c r="BM13" s="68"/>
      <c r="BN13" s="68"/>
      <c r="BO13" s="68"/>
      <c r="BP13" s="68"/>
      <c r="BQ13" s="68"/>
      <c r="BR13" s="68"/>
      <c r="BS13" s="68"/>
      <c r="BT13" s="68"/>
      <c r="BU13" s="68"/>
      <c r="BV13" s="68"/>
      <c r="BW13" s="68"/>
      <c r="BX13" s="68"/>
      <c r="BY13" s="68"/>
      <c r="BZ13" s="68"/>
      <c r="CA13" s="68"/>
      <c r="CB13" s="68"/>
      <c r="CC13" s="68"/>
      <c r="CD13" s="68"/>
      <c r="CE13" s="68"/>
      <c r="CF13" s="68"/>
      <c r="CG13" s="68"/>
      <c r="CH13" s="68"/>
      <c r="CI13" s="68"/>
      <c r="CJ13" s="68"/>
      <c r="CK13" s="68"/>
      <c r="CL13" s="68"/>
      <c r="CM13" s="68"/>
      <c r="CN13" s="68"/>
      <c r="CO13" s="68"/>
      <c r="CP13" s="68"/>
      <c r="CQ13" s="68"/>
      <c r="CR13" s="68"/>
      <c r="CS13" s="68"/>
      <c r="CT13" s="68"/>
      <c r="CU13" s="68"/>
      <c r="CV13" s="68"/>
      <c r="CW13" s="68"/>
      <c r="CX13" s="68"/>
      <c r="CY13" s="68"/>
      <c r="CZ13" s="68"/>
      <c r="DA13" s="68"/>
      <c r="DB13" s="68"/>
      <c r="DC13" s="68"/>
      <c r="DD13" s="68"/>
      <c r="DE13" s="68"/>
      <c r="DF13" s="68"/>
      <c r="DG13" s="68"/>
      <c r="DH13" s="68"/>
      <c r="DI13" s="68"/>
      <c r="DJ13" s="68"/>
      <c r="DK13" s="68"/>
      <c r="DL13" s="68"/>
      <c r="DM13" s="68"/>
      <c r="DN13" s="68"/>
      <c r="DO13" s="68"/>
      <c r="DP13" s="68"/>
      <c r="DQ13" s="68"/>
      <c r="DR13" s="68"/>
      <c r="DS13" s="68"/>
      <c r="DT13" s="68"/>
      <c r="DU13" s="68"/>
      <c r="DV13" s="68"/>
      <c r="DW13" s="68"/>
      <c r="DX13" s="68"/>
      <c r="DY13" s="68"/>
      <c r="DZ13" s="68"/>
      <c r="EA13" s="68"/>
      <c r="EB13" s="68"/>
      <c r="EC13" s="68"/>
      <c r="ED13" s="68"/>
      <c r="EE13" s="68"/>
      <c r="EF13" s="68"/>
      <c r="EG13" s="68"/>
      <c r="EH13" s="68"/>
      <c r="EI13" s="68"/>
      <c r="EJ13" s="68"/>
      <c r="EK13" s="68"/>
      <c r="EL13" s="68"/>
      <c r="EM13" s="68"/>
      <c r="EN13" s="68"/>
      <c r="EO13" s="68"/>
      <c r="EP13" s="68"/>
      <c r="EQ13" s="68"/>
      <c r="ER13" s="68"/>
      <c r="ES13" s="68"/>
      <c r="ET13" s="68"/>
      <c r="EU13" s="68"/>
      <c r="EV13" s="68"/>
      <c r="EW13" s="68"/>
      <c r="EX13" s="68"/>
      <c r="EY13" s="68"/>
      <c r="EZ13" s="68"/>
      <c r="FA13" s="68"/>
      <c r="FB13" s="68"/>
      <c r="FC13" s="68"/>
      <c r="FD13" s="68"/>
      <c r="FE13" s="68"/>
      <c r="FF13" s="68"/>
      <c r="FG13" s="68"/>
      <c r="FH13" s="68"/>
      <c r="FI13" s="68"/>
      <c r="FJ13" s="68"/>
      <c r="FK13" s="68"/>
      <c r="FL13" s="68"/>
      <c r="FM13" s="68"/>
      <c r="FN13" s="68"/>
      <c r="FO13" s="68"/>
      <c r="FP13" s="68"/>
      <c r="FQ13" s="68"/>
      <c r="FR13" s="68"/>
      <c r="FS13" s="68"/>
      <c r="FT13" s="68"/>
      <c r="FU13" s="68"/>
      <c r="FV13" s="68"/>
      <c r="FW13" s="68"/>
      <c r="FX13" s="68"/>
      <c r="FY13" s="68"/>
      <c r="FZ13" s="68"/>
      <c r="GA13" s="68"/>
      <c r="GB13" s="68"/>
      <c r="GC13" s="68"/>
      <c r="GD13" s="68"/>
      <c r="GE13" s="68"/>
      <c r="GF13" s="68"/>
      <c r="GG13" s="68"/>
      <c r="GH13" s="68"/>
      <c r="GI13" s="68"/>
      <c r="GJ13" s="68"/>
      <c r="GK13" s="68"/>
      <c r="GL13" s="68"/>
      <c r="GM13" s="68"/>
      <c r="GN13" s="68"/>
      <c r="GO13" s="68"/>
      <c r="GP13" s="68"/>
      <c r="GQ13" s="68"/>
      <c r="GR13" s="68"/>
      <c r="GS13" s="68"/>
      <c r="GT13" s="68"/>
      <c r="GU13" s="68"/>
      <c r="GV13" s="68"/>
      <c r="GW13" s="68"/>
      <c r="GX13" s="68"/>
      <c r="GY13" s="68"/>
      <c r="GZ13" s="68"/>
      <c r="HA13" s="68"/>
      <c r="HB13" s="68"/>
      <c r="HC13" s="68"/>
      <c r="HD13" s="68"/>
      <c r="HE13" s="68"/>
      <c r="HF13" s="68"/>
      <c r="HG13" s="68"/>
      <c r="HH13" s="68"/>
      <c r="HI13" s="68"/>
      <c r="HJ13" s="68"/>
      <c r="HK13" s="68"/>
      <c r="HL13" s="68"/>
      <c r="HM13" s="68"/>
      <c r="HN13" s="68"/>
      <c r="HO13" s="68"/>
      <c r="HP13" s="68"/>
      <c r="HQ13" s="68"/>
      <c r="HR13" s="68"/>
      <c r="HS13" s="68"/>
      <c r="HT13" s="68"/>
      <c r="HU13" s="68"/>
      <c r="HV13" s="68"/>
      <c r="HW13" s="68"/>
      <c r="HX13" s="68"/>
      <c r="HY13" s="68"/>
      <c r="HZ13" s="68"/>
      <c r="IA13" s="68"/>
      <c r="IB13" s="68"/>
      <c r="IC13" s="68"/>
      <c r="ID13" s="68"/>
      <c r="IE13" s="68"/>
      <c r="IF13" s="68"/>
      <c r="IG13" s="68"/>
      <c r="IH13" s="68"/>
      <c r="II13" s="68"/>
      <c r="IJ13" s="68"/>
      <c r="IK13" s="68"/>
      <c r="IL13" s="68"/>
      <c r="IM13" s="68"/>
      <c r="IN13" s="68"/>
      <c r="IO13" s="68"/>
      <c r="IP13" s="68"/>
      <c r="IQ13" s="68"/>
      <c r="IR13" s="68"/>
      <c r="IS13" s="68"/>
      <c r="IT13" s="68"/>
      <c r="IU13" s="68"/>
      <c r="IV13" s="68"/>
    </row>
    <row r="14" spans="1:256" ht="16.5" x14ac:dyDescent="0.3">
      <c r="A14" s="74"/>
      <c r="B14" s="75" t="s">
        <v>186</v>
      </c>
      <c r="C14" s="247"/>
      <c r="D14" s="247"/>
      <c r="E14" s="118"/>
      <c r="F14" s="119"/>
      <c r="G14" s="118">
        <f>SUM(G15:G128)</f>
        <v>872026.69999999984</v>
      </c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8"/>
      <c r="AT14" s="68"/>
      <c r="AU14" s="68"/>
      <c r="AV14" s="68"/>
      <c r="AW14" s="68"/>
      <c r="AX14" s="68"/>
      <c r="AY14" s="68"/>
      <c r="AZ14" s="68"/>
      <c r="BA14" s="68"/>
      <c r="BB14" s="68"/>
      <c r="BC14" s="68"/>
      <c r="BD14" s="68"/>
      <c r="BE14" s="68"/>
      <c r="BF14" s="68"/>
      <c r="BG14" s="68"/>
      <c r="BH14" s="68"/>
      <c r="BI14" s="68"/>
      <c r="BJ14" s="68"/>
      <c r="BK14" s="68"/>
      <c r="BL14" s="68"/>
      <c r="BM14" s="68"/>
      <c r="BN14" s="68"/>
      <c r="BO14" s="68"/>
      <c r="BP14" s="68"/>
      <c r="BQ14" s="68"/>
      <c r="BR14" s="68"/>
      <c r="BS14" s="68"/>
      <c r="BT14" s="68"/>
      <c r="BU14" s="68"/>
      <c r="BV14" s="68"/>
      <c r="BW14" s="68"/>
      <c r="BX14" s="68"/>
      <c r="BY14" s="68"/>
      <c r="BZ14" s="68"/>
      <c r="CA14" s="68"/>
      <c r="CB14" s="68"/>
      <c r="CC14" s="68"/>
      <c r="CD14" s="68"/>
      <c r="CE14" s="68"/>
      <c r="CF14" s="68"/>
      <c r="CG14" s="68"/>
      <c r="CH14" s="68"/>
      <c r="CI14" s="68"/>
      <c r="CJ14" s="68"/>
      <c r="CK14" s="68"/>
      <c r="CL14" s="68"/>
      <c r="CM14" s="68"/>
      <c r="CN14" s="68"/>
      <c r="CO14" s="68"/>
      <c r="CP14" s="68"/>
      <c r="CQ14" s="68"/>
      <c r="CR14" s="68"/>
      <c r="CS14" s="68"/>
      <c r="CT14" s="68"/>
      <c r="CU14" s="68"/>
      <c r="CV14" s="68"/>
      <c r="CW14" s="68"/>
      <c r="CX14" s="68"/>
      <c r="CY14" s="68"/>
      <c r="CZ14" s="68"/>
      <c r="DA14" s="68"/>
      <c r="DB14" s="68"/>
      <c r="DC14" s="68"/>
      <c r="DD14" s="68"/>
      <c r="DE14" s="68"/>
      <c r="DF14" s="68"/>
      <c r="DG14" s="68"/>
      <c r="DH14" s="68"/>
      <c r="DI14" s="68"/>
      <c r="DJ14" s="68"/>
      <c r="DK14" s="68"/>
      <c r="DL14" s="68"/>
      <c r="DM14" s="68"/>
      <c r="DN14" s="68"/>
      <c r="DO14" s="68"/>
      <c r="DP14" s="68"/>
      <c r="DQ14" s="68"/>
      <c r="DR14" s="68"/>
      <c r="DS14" s="68"/>
      <c r="DT14" s="68"/>
      <c r="DU14" s="68"/>
      <c r="DV14" s="68"/>
      <c r="DW14" s="68"/>
      <c r="DX14" s="68"/>
      <c r="DY14" s="68"/>
      <c r="DZ14" s="68"/>
      <c r="EA14" s="68"/>
      <c r="EB14" s="68"/>
      <c r="EC14" s="68"/>
      <c r="ED14" s="68"/>
      <c r="EE14" s="68"/>
      <c r="EF14" s="68"/>
      <c r="EG14" s="68"/>
      <c r="EH14" s="68"/>
      <c r="EI14" s="68"/>
      <c r="EJ14" s="68"/>
      <c r="EK14" s="68"/>
      <c r="EL14" s="68"/>
      <c r="EM14" s="68"/>
      <c r="EN14" s="68"/>
      <c r="EO14" s="68"/>
      <c r="EP14" s="68"/>
      <c r="EQ14" s="68"/>
      <c r="ER14" s="68"/>
      <c r="ES14" s="68"/>
      <c r="ET14" s="68"/>
      <c r="EU14" s="68"/>
      <c r="EV14" s="68"/>
      <c r="EW14" s="68"/>
      <c r="EX14" s="68"/>
      <c r="EY14" s="68"/>
      <c r="EZ14" s="68"/>
      <c r="FA14" s="68"/>
      <c r="FB14" s="68"/>
      <c r="FC14" s="68"/>
      <c r="FD14" s="68"/>
      <c r="FE14" s="68"/>
      <c r="FF14" s="68"/>
      <c r="FG14" s="68"/>
      <c r="FH14" s="68"/>
      <c r="FI14" s="68"/>
      <c r="FJ14" s="68"/>
      <c r="FK14" s="68"/>
      <c r="FL14" s="68"/>
      <c r="FM14" s="68"/>
      <c r="FN14" s="68"/>
      <c r="FO14" s="68"/>
      <c r="FP14" s="68"/>
      <c r="FQ14" s="68"/>
      <c r="FR14" s="68"/>
      <c r="FS14" s="68"/>
      <c r="FT14" s="68"/>
      <c r="FU14" s="68"/>
      <c r="FV14" s="68"/>
      <c r="FW14" s="68"/>
      <c r="FX14" s="68"/>
      <c r="FY14" s="68"/>
      <c r="FZ14" s="68"/>
      <c r="GA14" s="68"/>
      <c r="GB14" s="68"/>
      <c r="GC14" s="68"/>
      <c r="GD14" s="68"/>
      <c r="GE14" s="68"/>
      <c r="GF14" s="68"/>
      <c r="GG14" s="68"/>
      <c r="GH14" s="68"/>
      <c r="GI14" s="68"/>
      <c r="GJ14" s="68"/>
      <c r="GK14" s="68"/>
      <c r="GL14" s="68"/>
      <c r="GM14" s="68"/>
      <c r="GN14" s="68"/>
      <c r="GO14" s="68"/>
      <c r="GP14" s="68"/>
      <c r="GQ14" s="68"/>
      <c r="GR14" s="68"/>
      <c r="GS14" s="68"/>
      <c r="GT14" s="68"/>
      <c r="GU14" s="68"/>
      <c r="GV14" s="68"/>
      <c r="GW14" s="68"/>
      <c r="GX14" s="68"/>
      <c r="GY14" s="68"/>
      <c r="GZ14" s="68"/>
      <c r="HA14" s="68"/>
      <c r="HB14" s="68"/>
      <c r="HC14" s="68"/>
      <c r="HD14" s="68"/>
      <c r="HE14" s="68"/>
      <c r="HF14" s="68"/>
      <c r="HG14" s="68"/>
      <c r="HH14" s="68"/>
      <c r="HI14" s="68"/>
      <c r="HJ14" s="68"/>
      <c r="HK14" s="68"/>
      <c r="HL14" s="68"/>
      <c r="HM14" s="68"/>
      <c r="HN14" s="68"/>
      <c r="HO14" s="68"/>
      <c r="HP14" s="68"/>
      <c r="HQ14" s="68"/>
      <c r="HR14" s="68"/>
      <c r="HS14" s="68"/>
      <c r="HT14" s="68"/>
      <c r="HU14" s="68"/>
      <c r="HV14" s="68"/>
      <c r="HW14" s="68"/>
      <c r="HX14" s="68"/>
      <c r="HY14" s="68"/>
      <c r="HZ14" s="68"/>
      <c r="IA14" s="68"/>
      <c r="IB14" s="68"/>
      <c r="IC14" s="68"/>
      <c r="ID14" s="68"/>
      <c r="IE14" s="68"/>
      <c r="IF14" s="68"/>
      <c r="IG14" s="68"/>
      <c r="IH14" s="68"/>
      <c r="II14" s="68"/>
      <c r="IJ14" s="68"/>
      <c r="IK14" s="68"/>
      <c r="IL14" s="68"/>
      <c r="IM14" s="68"/>
      <c r="IN14" s="68"/>
      <c r="IO14" s="68"/>
      <c r="IP14" s="68"/>
      <c r="IQ14" s="68"/>
      <c r="IR14" s="68"/>
      <c r="IS14" s="68"/>
      <c r="IT14" s="68"/>
      <c r="IU14" s="68"/>
      <c r="IV14" s="68"/>
    </row>
    <row r="15" spans="1:256" ht="16.5" x14ac:dyDescent="0.3">
      <c r="A15" s="74" t="s">
        <v>187</v>
      </c>
      <c r="B15" s="76" t="s">
        <v>258</v>
      </c>
      <c r="C15" s="120" t="s">
        <v>259</v>
      </c>
      <c r="D15" s="190" t="s">
        <v>188</v>
      </c>
      <c r="E15" s="77">
        <v>-192936005</v>
      </c>
      <c r="F15" s="121"/>
      <c r="G15" s="78">
        <v>-192936</v>
      </c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8"/>
      <c r="AE15" s="68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8"/>
      <c r="AT15" s="68"/>
      <c r="AU15" s="68"/>
      <c r="AV15" s="68"/>
      <c r="AW15" s="68"/>
      <c r="AX15" s="68"/>
      <c r="AY15" s="68"/>
      <c r="AZ15" s="68"/>
      <c r="BA15" s="68"/>
      <c r="BB15" s="68"/>
      <c r="BC15" s="68"/>
      <c r="BD15" s="68"/>
      <c r="BE15" s="68"/>
      <c r="BF15" s="68"/>
      <c r="BG15" s="68"/>
      <c r="BH15" s="68"/>
      <c r="BI15" s="68"/>
      <c r="BJ15" s="68"/>
      <c r="BK15" s="68"/>
      <c r="BL15" s="68"/>
      <c r="BM15" s="68"/>
      <c r="BN15" s="68"/>
      <c r="BO15" s="68"/>
      <c r="BP15" s="68"/>
      <c r="BQ15" s="68"/>
      <c r="BR15" s="68"/>
      <c r="BS15" s="68"/>
      <c r="BT15" s="68"/>
      <c r="BU15" s="68"/>
      <c r="BV15" s="68"/>
      <c r="BW15" s="68"/>
      <c r="BX15" s="68"/>
      <c r="BY15" s="68"/>
      <c r="BZ15" s="68"/>
      <c r="CA15" s="68"/>
      <c r="CB15" s="68"/>
      <c r="CC15" s="68"/>
      <c r="CD15" s="68"/>
      <c r="CE15" s="68"/>
      <c r="CF15" s="68"/>
      <c r="CG15" s="68"/>
      <c r="CH15" s="68"/>
      <c r="CI15" s="68"/>
      <c r="CJ15" s="68"/>
      <c r="CK15" s="68"/>
      <c r="CL15" s="68"/>
      <c r="CM15" s="68"/>
      <c r="CN15" s="68"/>
      <c r="CO15" s="68"/>
      <c r="CP15" s="68"/>
      <c r="CQ15" s="68"/>
      <c r="CR15" s="68"/>
      <c r="CS15" s="68"/>
      <c r="CT15" s="68"/>
      <c r="CU15" s="68"/>
      <c r="CV15" s="68"/>
      <c r="CW15" s="68"/>
      <c r="CX15" s="68"/>
      <c r="CY15" s="68"/>
      <c r="CZ15" s="68"/>
      <c r="DA15" s="68"/>
      <c r="DB15" s="68"/>
      <c r="DC15" s="68"/>
      <c r="DD15" s="68"/>
      <c r="DE15" s="68"/>
      <c r="DF15" s="68"/>
      <c r="DG15" s="68"/>
      <c r="DH15" s="68"/>
      <c r="DI15" s="68"/>
      <c r="DJ15" s="68"/>
      <c r="DK15" s="68"/>
      <c r="DL15" s="68"/>
      <c r="DM15" s="68"/>
      <c r="DN15" s="68"/>
      <c r="DO15" s="68"/>
      <c r="DP15" s="68"/>
      <c r="DQ15" s="68"/>
      <c r="DR15" s="68"/>
      <c r="DS15" s="68"/>
      <c r="DT15" s="68"/>
      <c r="DU15" s="68"/>
      <c r="DV15" s="68"/>
      <c r="DW15" s="68"/>
      <c r="DX15" s="68"/>
      <c r="DY15" s="68"/>
      <c r="DZ15" s="68"/>
      <c r="EA15" s="68"/>
      <c r="EB15" s="68"/>
      <c r="EC15" s="68"/>
      <c r="ED15" s="68"/>
      <c r="EE15" s="68"/>
      <c r="EF15" s="68"/>
      <c r="EG15" s="68"/>
      <c r="EH15" s="68"/>
      <c r="EI15" s="68"/>
      <c r="EJ15" s="68"/>
      <c r="EK15" s="68"/>
      <c r="EL15" s="68"/>
      <c r="EM15" s="68"/>
      <c r="EN15" s="68"/>
      <c r="EO15" s="68"/>
      <c r="EP15" s="68"/>
      <c r="EQ15" s="68"/>
      <c r="ER15" s="68"/>
      <c r="ES15" s="68"/>
      <c r="ET15" s="68"/>
      <c r="EU15" s="68"/>
      <c r="EV15" s="68"/>
      <c r="EW15" s="68"/>
      <c r="EX15" s="68"/>
      <c r="EY15" s="68"/>
      <c r="EZ15" s="68"/>
      <c r="FA15" s="68"/>
      <c r="FB15" s="68"/>
      <c r="FC15" s="68"/>
      <c r="FD15" s="68"/>
      <c r="FE15" s="68"/>
      <c r="FF15" s="68"/>
      <c r="FG15" s="68"/>
      <c r="FH15" s="68"/>
      <c r="FI15" s="68"/>
      <c r="FJ15" s="68"/>
      <c r="FK15" s="68"/>
      <c r="FL15" s="68"/>
      <c r="FM15" s="68"/>
      <c r="FN15" s="68"/>
      <c r="FO15" s="68"/>
      <c r="FP15" s="68"/>
      <c r="FQ15" s="68"/>
      <c r="FR15" s="68"/>
      <c r="FS15" s="68"/>
      <c r="FT15" s="68"/>
      <c r="FU15" s="68"/>
      <c r="FV15" s="68"/>
      <c r="FW15" s="68"/>
      <c r="FX15" s="68"/>
      <c r="FY15" s="68"/>
      <c r="FZ15" s="68"/>
      <c r="GA15" s="68"/>
      <c r="GB15" s="68"/>
      <c r="GC15" s="68"/>
      <c r="GD15" s="68"/>
      <c r="GE15" s="68"/>
      <c r="GF15" s="68"/>
      <c r="GG15" s="68"/>
      <c r="GH15" s="68"/>
      <c r="GI15" s="68"/>
      <c r="GJ15" s="68"/>
      <c r="GK15" s="68"/>
      <c r="GL15" s="68"/>
      <c r="GM15" s="68"/>
      <c r="GN15" s="68"/>
      <c r="GO15" s="68"/>
      <c r="GP15" s="68"/>
      <c r="GQ15" s="68"/>
      <c r="GR15" s="68"/>
      <c r="GS15" s="68"/>
      <c r="GT15" s="68"/>
      <c r="GU15" s="68"/>
      <c r="GV15" s="68"/>
      <c r="GW15" s="68"/>
      <c r="GX15" s="68"/>
      <c r="GY15" s="68"/>
      <c r="GZ15" s="68"/>
      <c r="HA15" s="68"/>
      <c r="HB15" s="68"/>
      <c r="HC15" s="68"/>
      <c r="HD15" s="68"/>
      <c r="HE15" s="68"/>
      <c r="HF15" s="68"/>
      <c r="HG15" s="68"/>
      <c r="HH15" s="68"/>
      <c r="HI15" s="68"/>
      <c r="HJ15" s="68"/>
      <c r="HK15" s="68"/>
      <c r="HL15" s="68"/>
      <c r="HM15" s="68"/>
      <c r="HN15" s="68"/>
      <c r="HO15" s="68"/>
      <c r="HP15" s="68"/>
      <c r="HQ15" s="68"/>
      <c r="HR15" s="68"/>
      <c r="HS15" s="68"/>
      <c r="HT15" s="68"/>
      <c r="HU15" s="68"/>
      <c r="HV15" s="68"/>
      <c r="HW15" s="68"/>
      <c r="HX15" s="68"/>
      <c r="HY15" s="68"/>
      <c r="HZ15" s="68"/>
      <c r="IA15" s="68"/>
      <c r="IB15" s="68"/>
      <c r="IC15" s="68"/>
      <c r="ID15" s="68"/>
      <c r="IE15" s="68"/>
      <c r="IF15" s="68"/>
      <c r="IG15" s="68"/>
      <c r="IH15" s="68"/>
      <c r="II15" s="68"/>
      <c r="IJ15" s="68"/>
      <c r="IK15" s="68"/>
      <c r="IL15" s="68"/>
      <c r="IM15" s="68"/>
      <c r="IN15" s="68"/>
      <c r="IO15" s="68"/>
      <c r="IP15" s="68"/>
      <c r="IQ15" s="68"/>
      <c r="IR15" s="68"/>
      <c r="IS15" s="68"/>
      <c r="IT15" s="68"/>
      <c r="IU15" s="68"/>
      <c r="IV15" s="68"/>
    </row>
    <row r="16" spans="1:256" ht="16.5" x14ac:dyDescent="0.3">
      <c r="A16" s="74" t="s">
        <v>260</v>
      </c>
      <c r="B16" s="76" t="s">
        <v>258</v>
      </c>
      <c r="C16" s="120" t="s">
        <v>259</v>
      </c>
      <c r="D16" s="188" t="s">
        <v>188</v>
      </c>
      <c r="E16" s="77">
        <v>-8562575</v>
      </c>
      <c r="F16" s="188">
        <v>1</v>
      </c>
      <c r="G16" s="78">
        <v>-8562.5</v>
      </c>
      <c r="H16" s="68"/>
      <c r="I16" s="68"/>
      <c r="J16" s="68"/>
      <c r="K16" s="68"/>
      <c r="L16" s="68"/>
      <c r="M16" s="68"/>
      <c r="N16" s="68"/>
      <c r="O16" s="68"/>
      <c r="P16" s="68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8"/>
      <c r="AE16" s="68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8"/>
      <c r="AT16" s="68"/>
      <c r="AU16" s="68"/>
      <c r="AV16" s="68"/>
      <c r="AW16" s="68"/>
      <c r="AX16" s="68"/>
      <c r="AY16" s="68"/>
      <c r="AZ16" s="68"/>
      <c r="BA16" s="68"/>
      <c r="BB16" s="68"/>
      <c r="BC16" s="68"/>
      <c r="BD16" s="68"/>
      <c r="BE16" s="68"/>
      <c r="BF16" s="68"/>
      <c r="BG16" s="68"/>
      <c r="BH16" s="68"/>
      <c r="BI16" s="68"/>
      <c r="BJ16" s="68"/>
      <c r="BK16" s="68"/>
      <c r="BL16" s="68"/>
      <c r="BM16" s="68"/>
      <c r="BN16" s="68"/>
      <c r="BO16" s="68"/>
      <c r="BP16" s="68"/>
      <c r="BQ16" s="68"/>
      <c r="BR16" s="68"/>
      <c r="BS16" s="68"/>
      <c r="BT16" s="68"/>
      <c r="BU16" s="68"/>
      <c r="BV16" s="68"/>
      <c r="BW16" s="68"/>
      <c r="BX16" s="68"/>
      <c r="BY16" s="68"/>
      <c r="BZ16" s="68"/>
      <c r="CA16" s="68"/>
      <c r="CB16" s="68"/>
      <c r="CC16" s="68"/>
      <c r="CD16" s="68"/>
      <c r="CE16" s="68"/>
      <c r="CF16" s="68"/>
      <c r="CG16" s="68"/>
      <c r="CH16" s="68"/>
      <c r="CI16" s="68"/>
      <c r="CJ16" s="68"/>
      <c r="CK16" s="68"/>
      <c r="CL16" s="68"/>
      <c r="CM16" s="68"/>
      <c r="CN16" s="68"/>
      <c r="CO16" s="68"/>
      <c r="CP16" s="68"/>
      <c r="CQ16" s="68"/>
      <c r="CR16" s="68"/>
      <c r="CS16" s="68"/>
      <c r="CT16" s="68"/>
      <c r="CU16" s="68"/>
      <c r="CV16" s="68"/>
      <c r="CW16" s="68"/>
      <c r="CX16" s="68"/>
      <c r="CY16" s="68"/>
      <c r="CZ16" s="68"/>
      <c r="DA16" s="68"/>
      <c r="DB16" s="68"/>
      <c r="DC16" s="68"/>
      <c r="DD16" s="68"/>
      <c r="DE16" s="68"/>
      <c r="DF16" s="68"/>
      <c r="DG16" s="68"/>
      <c r="DH16" s="68"/>
      <c r="DI16" s="68"/>
      <c r="DJ16" s="68"/>
      <c r="DK16" s="68"/>
      <c r="DL16" s="68"/>
      <c r="DM16" s="68"/>
      <c r="DN16" s="68"/>
      <c r="DO16" s="68"/>
      <c r="DP16" s="68"/>
      <c r="DQ16" s="68"/>
      <c r="DR16" s="68"/>
      <c r="DS16" s="68"/>
      <c r="DT16" s="68"/>
      <c r="DU16" s="68"/>
      <c r="DV16" s="68"/>
      <c r="DW16" s="68"/>
      <c r="DX16" s="68"/>
      <c r="DY16" s="68"/>
      <c r="DZ16" s="68"/>
      <c r="EA16" s="68"/>
      <c r="EB16" s="68"/>
      <c r="EC16" s="68"/>
      <c r="ED16" s="68"/>
      <c r="EE16" s="68"/>
      <c r="EF16" s="68"/>
      <c r="EG16" s="68"/>
      <c r="EH16" s="68"/>
      <c r="EI16" s="68"/>
      <c r="EJ16" s="68"/>
      <c r="EK16" s="68"/>
      <c r="EL16" s="68"/>
      <c r="EM16" s="68"/>
      <c r="EN16" s="68"/>
      <c r="EO16" s="68"/>
      <c r="EP16" s="68"/>
      <c r="EQ16" s="68"/>
      <c r="ER16" s="68"/>
      <c r="ES16" s="68"/>
      <c r="ET16" s="68"/>
      <c r="EU16" s="68"/>
      <c r="EV16" s="68"/>
      <c r="EW16" s="68"/>
      <c r="EX16" s="68"/>
      <c r="EY16" s="68"/>
      <c r="EZ16" s="68"/>
      <c r="FA16" s="68"/>
      <c r="FB16" s="68"/>
      <c r="FC16" s="68"/>
      <c r="FD16" s="68"/>
      <c r="FE16" s="68"/>
      <c r="FF16" s="68"/>
      <c r="FG16" s="68"/>
      <c r="FH16" s="68"/>
      <c r="FI16" s="68"/>
      <c r="FJ16" s="68"/>
      <c r="FK16" s="68"/>
      <c r="FL16" s="68"/>
      <c r="FM16" s="68"/>
      <c r="FN16" s="68"/>
      <c r="FO16" s="68"/>
      <c r="FP16" s="68"/>
      <c r="FQ16" s="68"/>
      <c r="FR16" s="68"/>
      <c r="FS16" s="68"/>
      <c r="FT16" s="68"/>
      <c r="FU16" s="68"/>
      <c r="FV16" s="68"/>
      <c r="FW16" s="68"/>
      <c r="FX16" s="68"/>
      <c r="FY16" s="68"/>
      <c r="FZ16" s="68"/>
      <c r="GA16" s="68"/>
      <c r="GB16" s="68"/>
      <c r="GC16" s="68"/>
      <c r="GD16" s="68"/>
      <c r="GE16" s="68"/>
      <c r="GF16" s="68"/>
      <c r="GG16" s="68"/>
      <c r="GH16" s="68"/>
      <c r="GI16" s="68"/>
      <c r="GJ16" s="68"/>
      <c r="GK16" s="68"/>
      <c r="GL16" s="68"/>
      <c r="GM16" s="68"/>
      <c r="GN16" s="68"/>
      <c r="GO16" s="68"/>
      <c r="GP16" s="68"/>
      <c r="GQ16" s="68"/>
      <c r="GR16" s="68"/>
      <c r="GS16" s="68"/>
      <c r="GT16" s="68"/>
      <c r="GU16" s="68"/>
      <c r="GV16" s="68"/>
      <c r="GW16" s="68"/>
      <c r="GX16" s="68"/>
      <c r="GY16" s="68"/>
      <c r="GZ16" s="68"/>
      <c r="HA16" s="68"/>
      <c r="HB16" s="68"/>
      <c r="HC16" s="68"/>
      <c r="HD16" s="68"/>
      <c r="HE16" s="68"/>
      <c r="HF16" s="68"/>
      <c r="HG16" s="68"/>
      <c r="HH16" s="68"/>
      <c r="HI16" s="68"/>
      <c r="HJ16" s="68"/>
      <c r="HK16" s="68"/>
      <c r="HL16" s="68"/>
      <c r="HM16" s="68"/>
      <c r="HN16" s="68"/>
      <c r="HO16" s="68"/>
      <c r="HP16" s="68"/>
      <c r="HQ16" s="68"/>
      <c r="HR16" s="68"/>
      <c r="HS16" s="68"/>
      <c r="HT16" s="68"/>
      <c r="HU16" s="68"/>
      <c r="HV16" s="68"/>
      <c r="HW16" s="68"/>
      <c r="HX16" s="68"/>
      <c r="HY16" s="68"/>
      <c r="HZ16" s="68"/>
      <c r="IA16" s="68"/>
      <c r="IB16" s="68"/>
      <c r="IC16" s="68"/>
      <c r="ID16" s="68"/>
      <c r="IE16" s="68"/>
      <c r="IF16" s="68"/>
      <c r="IG16" s="68"/>
      <c r="IH16" s="68"/>
      <c r="II16" s="68"/>
      <c r="IJ16" s="68"/>
      <c r="IK16" s="68"/>
      <c r="IL16" s="68"/>
      <c r="IM16" s="68"/>
      <c r="IN16" s="68"/>
      <c r="IO16" s="68"/>
      <c r="IP16" s="68"/>
      <c r="IQ16" s="68"/>
      <c r="IR16" s="68"/>
      <c r="IS16" s="68"/>
      <c r="IT16" s="68"/>
      <c r="IU16" s="68"/>
      <c r="IV16" s="68"/>
    </row>
    <row r="17" spans="1:256" ht="16.5" x14ac:dyDescent="0.3">
      <c r="A17" s="122" t="s">
        <v>261</v>
      </c>
      <c r="B17" s="123" t="s">
        <v>262</v>
      </c>
      <c r="C17" s="120" t="s">
        <v>259</v>
      </c>
      <c r="D17" s="190" t="s">
        <v>188</v>
      </c>
      <c r="E17" s="77">
        <v>61000</v>
      </c>
      <c r="F17" s="188"/>
      <c r="G17" s="78">
        <v>61</v>
      </c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8"/>
      <c r="AE17" s="68"/>
      <c r="AF17" s="68"/>
      <c r="AG17" s="68"/>
      <c r="AH17" s="68"/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8"/>
      <c r="AT17" s="68"/>
      <c r="AU17" s="68"/>
      <c r="AV17" s="68"/>
      <c r="AW17" s="68"/>
      <c r="AX17" s="68"/>
      <c r="AY17" s="68"/>
      <c r="AZ17" s="68"/>
      <c r="BA17" s="68"/>
      <c r="BB17" s="68"/>
      <c r="BC17" s="68"/>
      <c r="BD17" s="68"/>
      <c r="BE17" s="68"/>
      <c r="BF17" s="68"/>
      <c r="BG17" s="68"/>
      <c r="BH17" s="68"/>
      <c r="BI17" s="68"/>
      <c r="BJ17" s="68"/>
      <c r="BK17" s="68"/>
      <c r="BL17" s="68"/>
      <c r="BM17" s="68"/>
      <c r="BN17" s="68"/>
      <c r="BO17" s="68"/>
      <c r="BP17" s="68"/>
      <c r="BQ17" s="68"/>
      <c r="BR17" s="68"/>
      <c r="BS17" s="68"/>
      <c r="BT17" s="68"/>
      <c r="BU17" s="68"/>
      <c r="BV17" s="68"/>
      <c r="BW17" s="68"/>
      <c r="BX17" s="68"/>
      <c r="BY17" s="68"/>
      <c r="BZ17" s="68"/>
      <c r="CA17" s="68"/>
      <c r="CB17" s="68"/>
      <c r="CC17" s="68"/>
      <c r="CD17" s="68"/>
      <c r="CE17" s="68"/>
      <c r="CF17" s="68"/>
      <c r="CG17" s="68"/>
      <c r="CH17" s="68"/>
      <c r="CI17" s="68"/>
      <c r="CJ17" s="68"/>
      <c r="CK17" s="68"/>
      <c r="CL17" s="68"/>
      <c r="CM17" s="68"/>
      <c r="CN17" s="68"/>
      <c r="CO17" s="68"/>
      <c r="CP17" s="68"/>
      <c r="CQ17" s="68"/>
      <c r="CR17" s="68"/>
      <c r="CS17" s="68"/>
      <c r="CT17" s="68"/>
      <c r="CU17" s="68"/>
      <c r="CV17" s="68"/>
      <c r="CW17" s="68"/>
      <c r="CX17" s="68"/>
      <c r="CY17" s="68"/>
      <c r="CZ17" s="68"/>
      <c r="DA17" s="68"/>
      <c r="DB17" s="68"/>
      <c r="DC17" s="68"/>
      <c r="DD17" s="68"/>
      <c r="DE17" s="68"/>
      <c r="DF17" s="68"/>
      <c r="DG17" s="68"/>
      <c r="DH17" s="68"/>
      <c r="DI17" s="68"/>
      <c r="DJ17" s="68"/>
      <c r="DK17" s="68"/>
      <c r="DL17" s="68"/>
      <c r="DM17" s="68"/>
      <c r="DN17" s="68"/>
      <c r="DO17" s="68"/>
      <c r="DP17" s="68"/>
      <c r="DQ17" s="68"/>
      <c r="DR17" s="68"/>
      <c r="DS17" s="68"/>
      <c r="DT17" s="68"/>
      <c r="DU17" s="68"/>
      <c r="DV17" s="68"/>
      <c r="DW17" s="68"/>
      <c r="DX17" s="68"/>
      <c r="DY17" s="68"/>
      <c r="DZ17" s="68"/>
      <c r="EA17" s="68"/>
      <c r="EB17" s="68"/>
      <c r="EC17" s="68"/>
      <c r="ED17" s="68"/>
      <c r="EE17" s="68"/>
      <c r="EF17" s="68"/>
      <c r="EG17" s="68"/>
      <c r="EH17" s="68"/>
      <c r="EI17" s="68"/>
      <c r="EJ17" s="68"/>
      <c r="EK17" s="68"/>
      <c r="EL17" s="68"/>
      <c r="EM17" s="68"/>
      <c r="EN17" s="68"/>
      <c r="EO17" s="68"/>
      <c r="EP17" s="68"/>
      <c r="EQ17" s="68"/>
      <c r="ER17" s="68"/>
      <c r="ES17" s="68"/>
      <c r="ET17" s="68"/>
      <c r="EU17" s="68"/>
      <c r="EV17" s="68"/>
      <c r="EW17" s="68"/>
      <c r="EX17" s="68"/>
      <c r="EY17" s="68"/>
      <c r="EZ17" s="68"/>
      <c r="FA17" s="68"/>
      <c r="FB17" s="68"/>
      <c r="FC17" s="68"/>
      <c r="FD17" s="68"/>
      <c r="FE17" s="68"/>
      <c r="FF17" s="68"/>
      <c r="FG17" s="68"/>
      <c r="FH17" s="68"/>
      <c r="FI17" s="68"/>
      <c r="FJ17" s="68"/>
      <c r="FK17" s="68"/>
      <c r="FL17" s="68"/>
      <c r="FM17" s="68"/>
      <c r="FN17" s="68"/>
      <c r="FO17" s="68"/>
      <c r="FP17" s="68"/>
      <c r="FQ17" s="68"/>
      <c r="FR17" s="68"/>
      <c r="FS17" s="68"/>
      <c r="FT17" s="68"/>
      <c r="FU17" s="68"/>
      <c r="FV17" s="68"/>
      <c r="FW17" s="68"/>
      <c r="FX17" s="68"/>
      <c r="FY17" s="68"/>
      <c r="FZ17" s="68"/>
      <c r="GA17" s="68"/>
      <c r="GB17" s="68"/>
      <c r="GC17" s="68"/>
      <c r="GD17" s="68"/>
      <c r="GE17" s="68"/>
      <c r="GF17" s="68"/>
      <c r="GG17" s="68"/>
      <c r="GH17" s="68"/>
      <c r="GI17" s="68"/>
      <c r="GJ17" s="68"/>
      <c r="GK17" s="68"/>
      <c r="GL17" s="68"/>
      <c r="GM17" s="68"/>
      <c r="GN17" s="68"/>
      <c r="GO17" s="68"/>
      <c r="GP17" s="68"/>
      <c r="GQ17" s="68"/>
      <c r="GR17" s="68"/>
      <c r="GS17" s="68"/>
      <c r="GT17" s="68"/>
      <c r="GU17" s="68"/>
      <c r="GV17" s="68"/>
      <c r="GW17" s="68"/>
      <c r="GX17" s="68"/>
      <c r="GY17" s="68"/>
      <c r="GZ17" s="68"/>
      <c r="HA17" s="68"/>
      <c r="HB17" s="68"/>
      <c r="HC17" s="68"/>
      <c r="HD17" s="68"/>
      <c r="HE17" s="68"/>
      <c r="HF17" s="68"/>
      <c r="HG17" s="68"/>
      <c r="HH17" s="68"/>
      <c r="HI17" s="68"/>
      <c r="HJ17" s="68"/>
      <c r="HK17" s="68"/>
      <c r="HL17" s="68"/>
      <c r="HM17" s="68"/>
      <c r="HN17" s="68"/>
      <c r="HO17" s="68"/>
      <c r="HP17" s="68"/>
      <c r="HQ17" s="68"/>
      <c r="HR17" s="68"/>
      <c r="HS17" s="68"/>
      <c r="HT17" s="68"/>
      <c r="HU17" s="68"/>
      <c r="HV17" s="68"/>
      <c r="HW17" s="68"/>
      <c r="HX17" s="68"/>
      <c r="HY17" s="68"/>
      <c r="HZ17" s="68"/>
      <c r="IA17" s="68"/>
      <c r="IB17" s="68"/>
      <c r="IC17" s="68"/>
      <c r="ID17" s="68"/>
      <c r="IE17" s="68"/>
      <c r="IF17" s="68"/>
      <c r="IG17" s="68"/>
      <c r="IH17" s="68"/>
      <c r="II17" s="68"/>
      <c r="IJ17" s="68"/>
      <c r="IK17" s="68"/>
      <c r="IL17" s="68"/>
      <c r="IM17" s="68"/>
      <c r="IN17" s="68"/>
      <c r="IO17" s="68"/>
      <c r="IP17" s="68"/>
      <c r="IQ17" s="68"/>
      <c r="IR17" s="68"/>
      <c r="IS17" s="68"/>
      <c r="IT17" s="68"/>
      <c r="IU17" s="68"/>
      <c r="IV17" s="68"/>
    </row>
    <row r="18" spans="1:256" ht="33" x14ac:dyDescent="0.2">
      <c r="A18" s="124" t="s">
        <v>189</v>
      </c>
      <c r="B18" s="125" t="s">
        <v>190</v>
      </c>
      <c r="C18" s="190" t="s">
        <v>191</v>
      </c>
      <c r="D18" s="190" t="s">
        <v>188</v>
      </c>
      <c r="E18" s="126">
        <v>2580000</v>
      </c>
      <c r="F18" s="190">
        <v>1</v>
      </c>
      <c r="G18" s="86">
        <v>2580</v>
      </c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8"/>
      <c r="AQ18" s="68"/>
      <c r="AR18" s="68"/>
      <c r="AS18" s="68"/>
      <c r="AT18" s="68"/>
      <c r="AU18" s="68"/>
      <c r="AV18" s="68"/>
      <c r="AW18" s="68"/>
      <c r="AX18" s="68"/>
      <c r="AY18" s="68"/>
      <c r="AZ18" s="68"/>
      <c r="BA18" s="68"/>
      <c r="BB18" s="68"/>
      <c r="BC18" s="68"/>
      <c r="BD18" s="68"/>
      <c r="BE18" s="68"/>
      <c r="BF18" s="68"/>
      <c r="BG18" s="68"/>
      <c r="BH18" s="68"/>
      <c r="BI18" s="68"/>
      <c r="BJ18" s="68"/>
      <c r="BK18" s="68"/>
      <c r="BL18" s="68"/>
      <c r="BM18" s="68"/>
      <c r="BN18" s="68"/>
      <c r="BO18" s="68"/>
      <c r="BP18" s="68"/>
      <c r="BQ18" s="68"/>
      <c r="BR18" s="68"/>
      <c r="BS18" s="68"/>
      <c r="BT18" s="68"/>
      <c r="BU18" s="68"/>
      <c r="BV18" s="68"/>
      <c r="BW18" s="68"/>
      <c r="BX18" s="68"/>
      <c r="BY18" s="68"/>
      <c r="BZ18" s="68"/>
      <c r="CA18" s="68"/>
      <c r="CB18" s="68"/>
      <c r="CC18" s="68"/>
      <c r="CD18" s="68"/>
      <c r="CE18" s="68"/>
      <c r="CF18" s="68"/>
      <c r="CG18" s="68"/>
      <c r="CH18" s="68"/>
      <c r="CI18" s="68"/>
      <c r="CJ18" s="68"/>
      <c r="CK18" s="68"/>
      <c r="CL18" s="68"/>
      <c r="CM18" s="68"/>
      <c r="CN18" s="68"/>
      <c r="CO18" s="68"/>
      <c r="CP18" s="68"/>
      <c r="CQ18" s="68"/>
      <c r="CR18" s="68"/>
      <c r="CS18" s="68"/>
      <c r="CT18" s="68"/>
      <c r="CU18" s="68"/>
      <c r="CV18" s="68"/>
      <c r="CW18" s="68"/>
      <c r="CX18" s="68"/>
      <c r="CY18" s="68"/>
      <c r="CZ18" s="68"/>
      <c r="DA18" s="68"/>
      <c r="DB18" s="68"/>
      <c r="DC18" s="68"/>
      <c r="DD18" s="68"/>
      <c r="DE18" s="68"/>
      <c r="DF18" s="68"/>
      <c r="DG18" s="68"/>
      <c r="DH18" s="68"/>
      <c r="DI18" s="68"/>
      <c r="DJ18" s="68"/>
      <c r="DK18" s="68"/>
      <c r="DL18" s="68"/>
      <c r="DM18" s="68"/>
      <c r="DN18" s="68"/>
      <c r="DO18" s="68"/>
      <c r="DP18" s="68"/>
      <c r="DQ18" s="68"/>
      <c r="DR18" s="68"/>
      <c r="DS18" s="68"/>
      <c r="DT18" s="68"/>
      <c r="DU18" s="68"/>
      <c r="DV18" s="68"/>
      <c r="DW18" s="68"/>
      <c r="DX18" s="68"/>
      <c r="DY18" s="68"/>
      <c r="DZ18" s="68"/>
      <c r="EA18" s="68"/>
      <c r="EB18" s="68"/>
      <c r="EC18" s="68"/>
      <c r="ED18" s="68"/>
      <c r="EE18" s="68"/>
      <c r="EF18" s="68"/>
      <c r="EG18" s="68"/>
      <c r="EH18" s="68"/>
      <c r="EI18" s="68"/>
      <c r="EJ18" s="68"/>
      <c r="EK18" s="68"/>
      <c r="EL18" s="68"/>
      <c r="EM18" s="68"/>
      <c r="EN18" s="68"/>
      <c r="EO18" s="68"/>
      <c r="EP18" s="68"/>
      <c r="EQ18" s="68"/>
      <c r="ER18" s="68"/>
      <c r="ES18" s="68"/>
      <c r="ET18" s="68"/>
      <c r="EU18" s="68"/>
      <c r="EV18" s="68"/>
      <c r="EW18" s="68"/>
      <c r="EX18" s="68"/>
      <c r="EY18" s="68"/>
      <c r="EZ18" s="68"/>
      <c r="FA18" s="68"/>
      <c r="FB18" s="68"/>
      <c r="FC18" s="68"/>
      <c r="FD18" s="68"/>
      <c r="FE18" s="68"/>
      <c r="FF18" s="68"/>
      <c r="FG18" s="68"/>
      <c r="FH18" s="68"/>
      <c r="FI18" s="68"/>
      <c r="FJ18" s="68"/>
      <c r="FK18" s="68"/>
      <c r="FL18" s="68"/>
      <c r="FM18" s="68"/>
      <c r="FN18" s="68"/>
      <c r="FO18" s="68"/>
      <c r="FP18" s="68"/>
      <c r="FQ18" s="68"/>
      <c r="FR18" s="68"/>
      <c r="FS18" s="68"/>
      <c r="FT18" s="68"/>
      <c r="FU18" s="68"/>
      <c r="FV18" s="68"/>
      <c r="FW18" s="68"/>
      <c r="FX18" s="68"/>
      <c r="FY18" s="68"/>
      <c r="FZ18" s="68"/>
      <c r="GA18" s="68"/>
      <c r="GB18" s="68"/>
      <c r="GC18" s="68"/>
      <c r="GD18" s="68"/>
      <c r="GE18" s="68"/>
      <c r="GF18" s="68"/>
      <c r="GG18" s="68"/>
      <c r="GH18" s="68"/>
      <c r="GI18" s="68"/>
      <c r="GJ18" s="68"/>
      <c r="GK18" s="68"/>
      <c r="GL18" s="68"/>
      <c r="GM18" s="68"/>
      <c r="GN18" s="68"/>
      <c r="GO18" s="68"/>
      <c r="GP18" s="68"/>
      <c r="GQ18" s="68"/>
      <c r="GR18" s="68"/>
      <c r="GS18" s="68"/>
      <c r="GT18" s="68"/>
      <c r="GU18" s="68"/>
      <c r="GV18" s="68"/>
      <c r="GW18" s="68"/>
      <c r="GX18" s="68"/>
      <c r="GY18" s="68"/>
      <c r="GZ18" s="68"/>
      <c r="HA18" s="68"/>
      <c r="HB18" s="68"/>
      <c r="HC18" s="68"/>
      <c r="HD18" s="68"/>
      <c r="HE18" s="68"/>
      <c r="HF18" s="68"/>
      <c r="HG18" s="68"/>
      <c r="HH18" s="68"/>
      <c r="HI18" s="68"/>
      <c r="HJ18" s="68"/>
      <c r="HK18" s="68"/>
      <c r="HL18" s="68"/>
      <c r="HM18" s="68"/>
      <c r="HN18" s="68"/>
      <c r="HO18" s="68"/>
      <c r="HP18" s="68"/>
      <c r="HQ18" s="68"/>
      <c r="HR18" s="68"/>
      <c r="HS18" s="68"/>
      <c r="HT18" s="68"/>
      <c r="HU18" s="68"/>
      <c r="HV18" s="68"/>
      <c r="HW18" s="68"/>
      <c r="HX18" s="68"/>
      <c r="HY18" s="68"/>
      <c r="HZ18" s="68"/>
      <c r="IA18" s="68"/>
      <c r="IB18" s="68"/>
      <c r="IC18" s="68"/>
      <c r="ID18" s="68"/>
      <c r="IE18" s="68"/>
      <c r="IF18" s="68"/>
      <c r="IG18" s="68"/>
      <c r="IH18" s="68"/>
      <c r="II18" s="68"/>
      <c r="IJ18" s="68"/>
      <c r="IK18" s="68"/>
      <c r="IL18" s="68"/>
      <c r="IM18" s="68"/>
      <c r="IN18" s="68"/>
      <c r="IO18" s="68"/>
      <c r="IP18" s="68"/>
      <c r="IQ18" s="68"/>
      <c r="IR18" s="68"/>
      <c r="IS18" s="68"/>
      <c r="IT18" s="68"/>
      <c r="IU18" s="68"/>
      <c r="IV18" s="68"/>
    </row>
    <row r="19" spans="1:256" ht="33" x14ac:dyDescent="0.2">
      <c r="A19" s="79" t="s">
        <v>192</v>
      </c>
      <c r="B19" s="125" t="s">
        <v>190</v>
      </c>
      <c r="C19" s="190" t="s">
        <v>191</v>
      </c>
      <c r="D19" s="190" t="s">
        <v>188</v>
      </c>
      <c r="E19" s="127">
        <v>2100000</v>
      </c>
      <c r="F19" s="190">
        <v>1</v>
      </c>
      <c r="G19" s="87">
        <v>2100</v>
      </c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8"/>
      <c r="AE19" s="68"/>
      <c r="AF19" s="68"/>
      <c r="AG19" s="68"/>
      <c r="AH19" s="68"/>
      <c r="AI19" s="68"/>
      <c r="AJ19" s="68"/>
      <c r="AK19" s="68"/>
      <c r="AL19" s="68"/>
      <c r="AM19" s="68"/>
      <c r="AN19" s="68"/>
      <c r="AO19" s="68"/>
      <c r="AP19" s="68"/>
      <c r="AQ19" s="68"/>
      <c r="AR19" s="68"/>
      <c r="AS19" s="68"/>
      <c r="AT19" s="68"/>
      <c r="AU19" s="68"/>
      <c r="AV19" s="68"/>
      <c r="AW19" s="68"/>
      <c r="AX19" s="68"/>
      <c r="AY19" s="68"/>
      <c r="AZ19" s="68"/>
      <c r="BA19" s="68"/>
      <c r="BB19" s="68"/>
      <c r="BC19" s="68"/>
      <c r="BD19" s="68"/>
      <c r="BE19" s="68"/>
      <c r="BF19" s="68"/>
      <c r="BG19" s="68"/>
      <c r="BH19" s="68"/>
      <c r="BI19" s="68"/>
      <c r="BJ19" s="68"/>
      <c r="BK19" s="68"/>
      <c r="BL19" s="68"/>
      <c r="BM19" s="68"/>
      <c r="BN19" s="68"/>
      <c r="BO19" s="68"/>
      <c r="BP19" s="68"/>
      <c r="BQ19" s="68"/>
      <c r="BR19" s="68"/>
      <c r="BS19" s="68"/>
      <c r="BT19" s="68"/>
      <c r="BU19" s="68"/>
      <c r="BV19" s="68"/>
      <c r="BW19" s="68"/>
      <c r="BX19" s="68"/>
      <c r="BY19" s="68"/>
      <c r="BZ19" s="68"/>
      <c r="CA19" s="68"/>
      <c r="CB19" s="68"/>
      <c r="CC19" s="68"/>
      <c r="CD19" s="68"/>
      <c r="CE19" s="68"/>
      <c r="CF19" s="68"/>
      <c r="CG19" s="68"/>
      <c r="CH19" s="68"/>
      <c r="CI19" s="68"/>
      <c r="CJ19" s="68"/>
      <c r="CK19" s="68"/>
      <c r="CL19" s="68"/>
      <c r="CM19" s="68"/>
      <c r="CN19" s="68"/>
      <c r="CO19" s="68"/>
      <c r="CP19" s="68"/>
      <c r="CQ19" s="68"/>
      <c r="CR19" s="68"/>
      <c r="CS19" s="68"/>
      <c r="CT19" s="68"/>
      <c r="CU19" s="68"/>
      <c r="CV19" s="68"/>
      <c r="CW19" s="68"/>
      <c r="CX19" s="68"/>
      <c r="CY19" s="68"/>
      <c r="CZ19" s="68"/>
      <c r="DA19" s="68"/>
      <c r="DB19" s="68"/>
      <c r="DC19" s="68"/>
      <c r="DD19" s="68"/>
      <c r="DE19" s="68"/>
      <c r="DF19" s="68"/>
      <c r="DG19" s="68"/>
      <c r="DH19" s="68"/>
      <c r="DI19" s="68"/>
      <c r="DJ19" s="68"/>
      <c r="DK19" s="68"/>
      <c r="DL19" s="68"/>
      <c r="DM19" s="68"/>
      <c r="DN19" s="68"/>
      <c r="DO19" s="68"/>
      <c r="DP19" s="68"/>
      <c r="DQ19" s="68"/>
      <c r="DR19" s="68"/>
      <c r="DS19" s="68"/>
      <c r="DT19" s="68"/>
      <c r="DU19" s="68"/>
      <c r="DV19" s="68"/>
      <c r="DW19" s="68"/>
      <c r="DX19" s="68"/>
      <c r="DY19" s="68"/>
      <c r="DZ19" s="68"/>
      <c r="EA19" s="68"/>
      <c r="EB19" s="68"/>
      <c r="EC19" s="68"/>
      <c r="ED19" s="68"/>
      <c r="EE19" s="68"/>
      <c r="EF19" s="68"/>
      <c r="EG19" s="68"/>
      <c r="EH19" s="68"/>
      <c r="EI19" s="68"/>
      <c r="EJ19" s="68"/>
      <c r="EK19" s="68"/>
      <c r="EL19" s="68"/>
      <c r="EM19" s="68"/>
      <c r="EN19" s="68"/>
      <c r="EO19" s="68"/>
      <c r="EP19" s="68"/>
      <c r="EQ19" s="68"/>
      <c r="ER19" s="68"/>
      <c r="ES19" s="68"/>
      <c r="ET19" s="68"/>
      <c r="EU19" s="68"/>
      <c r="EV19" s="68"/>
      <c r="EW19" s="68"/>
      <c r="EX19" s="68"/>
      <c r="EY19" s="68"/>
      <c r="EZ19" s="68"/>
      <c r="FA19" s="68"/>
      <c r="FB19" s="68"/>
      <c r="FC19" s="68"/>
      <c r="FD19" s="68"/>
      <c r="FE19" s="68"/>
      <c r="FF19" s="68"/>
      <c r="FG19" s="68"/>
      <c r="FH19" s="68"/>
      <c r="FI19" s="68"/>
      <c r="FJ19" s="68"/>
      <c r="FK19" s="68"/>
      <c r="FL19" s="68"/>
      <c r="FM19" s="68"/>
      <c r="FN19" s="68"/>
      <c r="FO19" s="68"/>
      <c r="FP19" s="68"/>
      <c r="FQ19" s="68"/>
      <c r="FR19" s="68"/>
      <c r="FS19" s="68"/>
      <c r="FT19" s="68"/>
      <c r="FU19" s="68"/>
      <c r="FV19" s="68"/>
      <c r="FW19" s="68"/>
      <c r="FX19" s="68"/>
      <c r="FY19" s="68"/>
      <c r="FZ19" s="68"/>
      <c r="GA19" s="68"/>
      <c r="GB19" s="68"/>
      <c r="GC19" s="68"/>
      <c r="GD19" s="68"/>
      <c r="GE19" s="68"/>
      <c r="GF19" s="68"/>
      <c r="GG19" s="68"/>
      <c r="GH19" s="68"/>
      <c r="GI19" s="68"/>
      <c r="GJ19" s="68"/>
      <c r="GK19" s="68"/>
      <c r="GL19" s="68"/>
      <c r="GM19" s="68"/>
      <c r="GN19" s="68"/>
      <c r="GO19" s="68"/>
      <c r="GP19" s="68"/>
      <c r="GQ19" s="68"/>
      <c r="GR19" s="68"/>
      <c r="GS19" s="68"/>
      <c r="GT19" s="68"/>
      <c r="GU19" s="68"/>
      <c r="GV19" s="68"/>
      <c r="GW19" s="68"/>
      <c r="GX19" s="68"/>
      <c r="GY19" s="68"/>
      <c r="GZ19" s="68"/>
      <c r="HA19" s="68"/>
      <c r="HB19" s="68"/>
      <c r="HC19" s="68"/>
      <c r="HD19" s="68"/>
      <c r="HE19" s="68"/>
      <c r="HF19" s="68"/>
      <c r="HG19" s="68"/>
      <c r="HH19" s="68"/>
      <c r="HI19" s="68"/>
      <c r="HJ19" s="68"/>
      <c r="HK19" s="68"/>
      <c r="HL19" s="68"/>
      <c r="HM19" s="68"/>
      <c r="HN19" s="68"/>
      <c r="HO19" s="68"/>
      <c r="HP19" s="68"/>
      <c r="HQ19" s="68"/>
      <c r="HR19" s="68"/>
      <c r="HS19" s="68"/>
      <c r="HT19" s="68"/>
      <c r="HU19" s="68"/>
      <c r="HV19" s="68"/>
      <c r="HW19" s="68"/>
      <c r="HX19" s="68"/>
      <c r="HY19" s="68"/>
      <c r="HZ19" s="68"/>
      <c r="IA19" s="68"/>
      <c r="IB19" s="68"/>
      <c r="IC19" s="68"/>
      <c r="ID19" s="68"/>
      <c r="IE19" s="68"/>
      <c r="IF19" s="68"/>
      <c r="IG19" s="68"/>
      <c r="IH19" s="68"/>
      <c r="II19" s="68"/>
      <c r="IJ19" s="68"/>
      <c r="IK19" s="68"/>
      <c r="IL19" s="68"/>
      <c r="IM19" s="68"/>
      <c r="IN19" s="68"/>
      <c r="IO19" s="68"/>
      <c r="IP19" s="68"/>
      <c r="IQ19" s="68"/>
      <c r="IR19" s="68"/>
      <c r="IS19" s="68"/>
      <c r="IT19" s="68"/>
      <c r="IU19" s="68"/>
      <c r="IV19" s="68"/>
    </row>
    <row r="20" spans="1:256" ht="33" x14ac:dyDescent="0.2">
      <c r="A20" s="79" t="s">
        <v>193</v>
      </c>
      <c r="B20" s="125" t="s">
        <v>190</v>
      </c>
      <c r="C20" s="190" t="s">
        <v>191</v>
      </c>
      <c r="D20" s="190" t="s">
        <v>188</v>
      </c>
      <c r="E20" s="127">
        <v>1044000</v>
      </c>
      <c r="F20" s="190">
        <v>1</v>
      </c>
      <c r="G20" s="87">
        <v>1044</v>
      </c>
      <c r="H20" s="68"/>
      <c r="I20" s="68"/>
      <c r="J20" s="68"/>
      <c r="K20" s="68"/>
      <c r="L20" s="68"/>
      <c r="M20" s="68"/>
      <c r="N20" s="68"/>
      <c r="O20" s="68"/>
      <c r="P20" s="68"/>
      <c r="Q20" s="68"/>
      <c r="R20" s="68"/>
      <c r="S20" s="68"/>
      <c r="T20" s="68"/>
      <c r="U20" s="68"/>
      <c r="V20" s="68"/>
      <c r="W20" s="68"/>
      <c r="X20" s="68"/>
      <c r="Y20" s="68"/>
      <c r="Z20" s="68"/>
      <c r="AA20" s="68"/>
      <c r="AB20" s="68"/>
      <c r="AC20" s="68"/>
      <c r="AD20" s="68"/>
      <c r="AE20" s="68"/>
      <c r="AF20" s="68"/>
      <c r="AG20" s="68"/>
      <c r="AH20" s="68"/>
      <c r="AI20" s="68"/>
      <c r="AJ20" s="68"/>
      <c r="AK20" s="68"/>
      <c r="AL20" s="68"/>
      <c r="AM20" s="68"/>
      <c r="AN20" s="68"/>
      <c r="AO20" s="68"/>
      <c r="AP20" s="68"/>
      <c r="AQ20" s="68"/>
      <c r="AR20" s="68"/>
      <c r="AS20" s="68"/>
      <c r="AT20" s="68"/>
      <c r="AU20" s="68"/>
      <c r="AV20" s="68"/>
      <c r="AW20" s="68"/>
      <c r="AX20" s="68"/>
      <c r="AY20" s="68"/>
      <c r="AZ20" s="68"/>
      <c r="BA20" s="68"/>
      <c r="BB20" s="68"/>
      <c r="BC20" s="68"/>
      <c r="BD20" s="68"/>
      <c r="BE20" s="68"/>
      <c r="BF20" s="68"/>
      <c r="BG20" s="68"/>
      <c r="BH20" s="68"/>
      <c r="BI20" s="68"/>
      <c r="BJ20" s="68"/>
      <c r="BK20" s="68"/>
      <c r="BL20" s="68"/>
      <c r="BM20" s="68"/>
      <c r="BN20" s="68"/>
      <c r="BO20" s="68"/>
      <c r="BP20" s="68"/>
      <c r="BQ20" s="68"/>
      <c r="BR20" s="68"/>
      <c r="BS20" s="68"/>
      <c r="BT20" s="68"/>
      <c r="BU20" s="68"/>
      <c r="BV20" s="68"/>
      <c r="BW20" s="68"/>
      <c r="BX20" s="68"/>
      <c r="BY20" s="68"/>
      <c r="BZ20" s="68"/>
      <c r="CA20" s="68"/>
      <c r="CB20" s="68"/>
      <c r="CC20" s="68"/>
      <c r="CD20" s="68"/>
      <c r="CE20" s="68"/>
      <c r="CF20" s="68"/>
      <c r="CG20" s="68"/>
      <c r="CH20" s="68"/>
      <c r="CI20" s="68"/>
      <c r="CJ20" s="68"/>
      <c r="CK20" s="68"/>
      <c r="CL20" s="68"/>
      <c r="CM20" s="68"/>
      <c r="CN20" s="68"/>
      <c r="CO20" s="68"/>
      <c r="CP20" s="68"/>
      <c r="CQ20" s="68"/>
      <c r="CR20" s="68"/>
      <c r="CS20" s="68"/>
      <c r="CT20" s="68"/>
      <c r="CU20" s="68"/>
      <c r="CV20" s="68"/>
      <c r="CW20" s="68"/>
      <c r="CX20" s="68"/>
      <c r="CY20" s="68"/>
      <c r="CZ20" s="68"/>
      <c r="DA20" s="68"/>
      <c r="DB20" s="68"/>
      <c r="DC20" s="68"/>
      <c r="DD20" s="68"/>
      <c r="DE20" s="68"/>
      <c r="DF20" s="68"/>
      <c r="DG20" s="68"/>
      <c r="DH20" s="68"/>
      <c r="DI20" s="68"/>
      <c r="DJ20" s="68"/>
      <c r="DK20" s="68"/>
      <c r="DL20" s="68"/>
      <c r="DM20" s="68"/>
      <c r="DN20" s="68"/>
      <c r="DO20" s="68"/>
      <c r="DP20" s="68"/>
      <c r="DQ20" s="68"/>
      <c r="DR20" s="68"/>
      <c r="DS20" s="68"/>
      <c r="DT20" s="68"/>
      <c r="DU20" s="68"/>
      <c r="DV20" s="68"/>
      <c r="DW20" s="68"/>
      <c r="DX20" s="68"/>
      <c r="DY20" s="68"/>
      <c r="DZ20" s="68"/>
      <c r="EA20" s="68"/>
      <c r="EB20" s="68"/>
      <c r="EC20" s="68"/>
      <c r="ED20" s="68"/>
      <c r="EE20" s="68"/>
      <c r="EF20" s="68"/>
      <c r="EG20" s="68"/>
      <c r="EH20" s="68"/>
      <c r="EI20" s="68"/>
      <c r="EJ20" s="68"/>
      <c r="EK20" s="68"/>
      <c r="EL20" s="68"/>
      <c r="EM20" s="68"/>
      <c r="EN20" s="68"/>
      <c r="EO20" s="68"/>
      <c r="EP20" s="68"/>
      <c r="EQ20" s="68"/>
      <c r="ER20" s="68"/>
      <c r="ES20" s="68"/>
      <c r="ET20" s="68"/>
      <c r="EU20" s="68"/>
      <c r="EV20" s="68"/>
      <c r="EW20" s="68"/>
      <c r="EX20" s="68"/>
      <c r="EY20" s="68"/>
      <c r="EZ20" s="68"/>
      <c r="FA20" s="68"/>
      <c r="FB20" s="68"/>
      <c r="FC20" s="68"/>
      <c r="FD20" s="68"/>
      <c r="FE20" s="68"/>
      <c r="FF20" s="68"/>
      <c r="FG20" s="68"/>
      <c r="FH20" s="68"/>
      <c r="FI20" s="68"/>
      <c r="FJ20" s="68"/>
      <c r="FK20" s="68"/>
      <c r="FL20" s="68"/>
      <c r="FM20" s="68"/>
      <c r="FN20" s="68"/>
      <c r="FO20" s="68"/>
      <c r="FP20" s="68"/>
      <c r="FQ20" s="68"/>
      <c r="FR20" s="68"/>
      <c r="FS20" s="68"/>
      <c r="FT20" s="68"/>
      <c r="FU20" s="68"/>
      <c r="FV20" s="68"/>
      <c r="FW20" s="68"/>
      <c r="FX20" s="68"/>
      <c r="FY20" s="68"/>
      <c r="FZ20" s="68"/>
      <c r="GA20" s="68"/>
      <c r="GB20" s="68"/>
      <c r="GC20" s="68"/>
      <c r="GD20" s="68"/>
      <c r="GE20" s="68"/>
      <c r="GF20" s="68"/>
      <c r="GG20" s="68"/>
      <c r="GH20" s="68"/>
      <c r="GI20" s="68"/>
      <c r="GJ20" s="68"/>
      <c r="GK20" s="68"/>
      <c r="GL20" s="68"/>
      <c r="GM20" s="68"/>
      <c r="GN20" s="68"/>
      <c r="GO20" s="68"/>
      <c r="GP20" s="68"/>
      <c r="GQ20" s="68"/>
      <c r="GR20" s="68"/>
      <c r="GS20" s="68"/>
      <c r="GT20" s="68"/>
      <c r="GU20" s="68"/>
      <c r="GV20" s="68"/>
      <c r="GW20" s="68"/>
      <c r="GX20" s="68"/>
      <c r="GY20" s="68"/>
      <c r="GZ20" s="68"/>
      <c r="HA20" s="68"/>
      <c r="HB20" s="68"/>
      <c r="HC20" s="68"/>
      <c r="HD20" s="68"/>
      <c r="HE20" s="68"/>
      <c r="HF20" s="68"/>
      <c r="HG20" s="68"/>
      <c r="HH20" s="68"/>
      <c r="HI20" s="68"/>
      <c r="HJ20" s="68"/>
      <c r="HK20" s="68"/>
      <c r="HL20" s="68"/>
      <c r="HM20" s="68"/>
      <c r="HN20" s="68"/>
      <c r="HO20" s="68"/>
      <c r="HP20" s="68"/>
      <c r="HQ20" s="68"/>
      <c r="HR20" s="68"/>
      <c r="HS20" s="68"/>
      <c r="HT20" s="68"/>
      <c r="HU20" s="68"/>
      <c r="HV20" s="68"/>
      <c r="HW20" s="68"/>
      <c r="HX20" s="68"/>
      <c r="HY20" s="68"/>
      <c r="HZ20" s="68"/>
      <c r="IA20" s="68"/>
      <c r="IB20" s="68"/>
      <c r="IC20" s="68"/>
      <c r="ID20" s="68"/>
      <c r="IE20" s="68"/>
      <c r="IF20" s="68"/>
      <c r="IG20" s="68"/>
      <c r="IH20" s="68"/>
      <c r="II20" s="68"/>
      <c r="IJ20" s="68"/>
      <c r="IK20" s="68"/>
      <c r="IL20" s="68"/>
      <c r="IM20" s="68"/>
      <c r="IN20" s="68"/>
      <c r="IO20" s="68"/>
      <c r="IP20" s="68"/>
      <c r="IQ20" s="68"/>
      <c r="IR20" s="68"/>
      <c r="IS20" s="68"/>
      <c r="IT20" s="68"/>
      <c r="IU20" s="68"/>
      <c r="IV20" s="68"/>
    </row>
    <row r="21" spans="1:256" ht="33" x14ac:dyDescent="0.2">
      <c r="A21" s="88" t="s">
        <v>194</v>
      </c>
      <c r="B21" s="125" t="s">
        <v>190</v>
      </c>
      <c r="C21" s="190" t="s">
        <v>191</v>
      </c>
      <c r="D21" s="190" t="s">
        <v>188</v>
      </c>
      <c r="E21" s="128">
        <v>1200000</v>
      </c>
      <c r="F21" s="190">
        <v>1</v>
      </c>
      <c r="G21" s="89">
        <v>1200</v>
      </c>
    </row>
    <row r="22" spans="1:256" s="130" customFormat="1" ht="33" x14ac:dyDescent="0.2">
      <c r="A22" s="80" t="s">
        <v>195</v>
      </c>
      <c r="B22" s="125" t="s">
        <v>190</v>
      </c>
      <c r="C22" s="190" t="s">
        <v>191</v>
      </c>
      <c r="D22" s="190" t="s">
        <v>188</v>
      </c>
      <c r="E22" s="129">
        <v>430000</v>
      </c>
      <c r="F22" s="190">
        <v>1</v>
      </c>
      <c r="G22" s="87">
        <v>430</v>
      </c>
    </row>
    <row r="23" spans="1:256" s="130" customFormat="1" ht="33" x14ac:dyDescent="0.2">
      <c r="A23" s="80" t="s">
        <v>196</v>
      </c>
      <c r="B23" s="125" t="s">
        <v>190</v>
      </c>
      <c r="C23" s="190" t="s">
        <v>191</v>
      </c>
      <c r="D23" s="190" t="s">
        <v>188</v>
      </c>
      <c r="E23" s="129">
        <v>1320000</v>
      </c>
      <c r="F23" s="190">
        <v>1</v>
      </c>
      <c r="G23" s="87">
        <v>1320</v>
      </c>
    </row>
    <row r="24" spans="1:256" s="130" customFormat="1" ht="33" x14ac:dyDescent="0.2">
      <c r="A24" s="80" t="s">
        <v>197</v>
      </c>
      <c r="B24" s="125" t="s">
        <v>190</v>
      </c>
      <c r="C24" s="190" t="s">
        <v>191</v>
      </c>
      <c r="D24" s="190" t="s">
        <v>188</v>
      </c>
      <c r="E24" s="129">
        <v>1140000</v>
      </c>
      <c r="F24" s="190">
        <v>1</v>
      </c>
      <c r="G24" s="87">
        <v>1140</v>
      </c>
    </row>
    <row r="25" spans="1:256" s="130" customFormat="1" ht="33" x14ac:dyDescent="0.2">
      <c r="A25" s="80" t="s">
        <v>198</v>
      </c>
      <c r="B25" s="125" t="s">
        <v>190</v>
      </c>
      <c r="C25" s="190" t="s">
        <v>191</v>
      </c>
      <c r="D25" s="190" t="s">
        <v>188</v>
      </c>
      <c r="E25" s="129">
        <v>2340000</v>
      </c>
      <c r="F25" s="190">
        <v>1</v>
      </c>
      <c r="G25" s="87">
        <v>2340</v>
      </c>
    </row>
    <row r="26" spans="1:256" s="130" customFormat="1" ht="33" x14ac:dyDescent="0.2">
      <c r="A26" s="80" t="s">
        <v>199</v>
      </c>
      <c r="B26" s="125" t="s">
        <v>190</v>
      </c>
      <c r="C26" s="190" t="s">
        <v>191</v>
      </c>
      <c r="D26" s="190" t="s">
        <v>188</v>
      </c>
      <c r="E26" s="129">
        <v>1440000</v>
      </c>
      <c r="F26" s="190">
        <v>1</v>
      </c>
      <c r="G26" s="87">
        <v>1440</v>
      </c>
    </row>
    <row r="27" spans="1:256" s="130" customFormat="1" ht="33" x14ac:dyDescent="0.2">
      <c r="A27" s="80" t="s">
        <v>200</v>
      </c>
      <c r="B27" s="125" t="s">
        <v>190</v>
      </c>
      <c r="C27" s="190" t="s">
        <v>191</v>
      </c>
      <c r="D27" s="190" t="s">
        <v>188</v>
      </c>
      <c r="E27" s="131">
        <v>680000</v>
      </c>
      <c r="F27" s="190">
        <v>1</v>
      </c>
      <c r="G27" s="87">
        <v>680</v>
      </c>
    </row>
    <row r="28" spans="1:256" s="130" customFormat="1" ht="33" x14ac:dyDescent="0.2">
      <c r="A28" s="80" t="s">
        <v>201</v>
      </c>
      <c r="B28" s="125" t="s">
        <v>190</v>
      </c>
      <c r="C28" s="190" t="s">
        <v>191</v>
      </c>
      <c r="D28" s="190" t="s">
        <v>188</v>
      </c>
      <c r="E28" s="131">
        <v>790000</v>
      </c>
      <c r="F28" s="190">
        <v>1</v>
      </c>
      <c r="G28" s="87">
        <v>790</v>
      </c>
    </row>
    <row r="29" spans="1:256" s="130" customFormat="1" ht="33" x14ac:dyDescent="0.2">
      <c r="A29" s="190" t="s">
        <v>202</v>
      </c>
      <c r="B29" s="125" t="s">
        <v>190</v>
      </c>
      <c r="C29" s="190" t="s">
        <v>191</v>
      </c>
      <c r="D29" s="190" t="s">
        <v>188</v>
      </c>
      <c r="E29" s="126">
        <v>2133600</v>
      </c>
      <c r="F29" s="190">
        <v>1</v>
      </c>
      <c r="G29" s="85">
        <v>2133.6</v>
      </c>
    </row>
    <row r="30" spans="1:256" s="130" customFormat="1" ht="33" x14ac:dyDescent="0.2">
      <c r="A30" s="80" t="s">
        <v>203</v>
      </c>
      <c r="B30" s="125" t="s">
        <v>190</v>
      </c>
      <c r="C30" s="190" t="s">
        <v>191</v>
      </c>
      <c r="D30" s="190" t="s">
        <v>188</v>
      </c>
      <c r="E30" s="131">
        <v>1750000</v>
      </c>
      <c r="F30" s="190">
        <v>1</v>
      </c>
      <c r="G30" s="87">
        <v>1750</v>
      </c>
    </row>
    <row r="31" spans="1:256" s="130" customFormat="1" ht="33" x14ac:dyDescent="0.2">
      <c r="A31" s="80" t="s">
        <v>204</v>
      </c>
      <c r="B31" s="125" t="s">
        <v>190</v>
      </c>
      <c r="C31" s="190" t="s">
        <v>191</v>
      </c>
      <c r="D31" s="190" t="s">
        <v>188</v>
      </c>
      <c r="E31" s="131">
        <v>730000</v>
      </c>
      <c r="F31" s="190">
        <v>1</v>
      </c>
      <c r="G31" s="87">
        <v>730</v>
      </c>
    </row>
    <row r="32" spans="1:256" s="130" customFormat="1" ht="33" x14ac:dyDescent="0.2">
      <c r="A32" s="80" t="s">
        <v>205</v>
      </c>
      <c r="B32" s="125" t="s">
        <v>190</v>
      </c>
      <c r="C32" s="190" t="s">
        <v>191</v>
      </c>
      <c r="D32" s="190" t="s">
        <v>188</v>
      </c>
      <c r="E32" s="131">
        <v>924000</v>
      </c>
      <c r="F32" s="190">
        <v>1</v>
      </c>
      <c r="G32" s="87">
        <v>924</v>
      </c>
    </row>
    <row r="33" spans="1:7" s="130" customFormat="1" ht="33" x14ac:dyDescent="0.2">
      <c r="A33" s="80" t="s">
        <v>206</v>
      </c>
      <c r="B33" s="125" t="s">
        <v>190</v>
      </c>
      <c r="C33" s="190" t="s">
        <v>191</v>
      </c>
      <c r="D33" s="190" t="s">
        <v>188</v>
      </c>
      <c r="E33" s="131">
        <v>320000</v>
      </c>
      <c r="F33" s="190">
        <v>1</v>
      </c>
      <c r="G33" s="87">
        <v>320</v>
      </c>
    </row>
    <row r="34" spans="1:7" s="130" customFormat="1" ht="33" x14ac:dyDescent="0.2">
      <c r="A34" s="190" t="s">
        <v>207</v>
      </c>
      <c r="B34" s="125" t="s">
        <v>190</v>
      </c>
      <c r="C34" s="190" t="s">
        <v>191</v>
      </c>
      <c r="D34" s="190" t="s">
        <v>188</v>
      </c>
      <c r="E34" s="126">
        <v>912000</v>
      </c>
      <c r="F34" s="190">
        <v>1</v>
      </c>
      <c r="G34" s="85">
        <v>912</v>
      </c>
    </row>
    <row r="35" spans="1:7" s="130" customFormat="1" ht="33" x14ac:dyDescent="0.2">
      <c r="A35" s="80" t="s">
        <v>208</v>
      </c>
      <c r="B35" s="125" t="s">
        <v>190</v>
      </c>
      <c r="C35" s="190" t="s">
        <v>191</v>
      </c>
      <c r="D35" s="190" t="s">
        <v>188</v>
      </c>
      <c r="E35" s="131">
        <v>298800</v>
      </c>
      <c r="F35" s="190">
        <v>1</v>
      </c>
      <c r="G35" s="87">
        <v>298.8</v>
      </c>
    </row>
    <row r="36" spans="1:7" s="130" customFormat="1" ht="33" x14ac:dyDescent="0.2">
      <c r="A36" s="80" t="s">
        <v>209</v>
      </c>
      <c r="B36" s="125" t="s">
        <v>190</v>
      </c>
      <c r="C36" s="190" t="s">
        <v>191</v>
      </c>
      <c r="D36" s="190" t="s">
        <v>188</v>
      </c>
      <c r="E36" s="131">
        <v>224400</v>
      </c>
      <c r="F36" s="190">
        <v>1</v>
      </c>
      <c r="G36" s="87">
        <v>224.4</v>
      </c>
    </row>
    <row r="37" spans="1:7" ht="33" x14ac:dyDescent="0.2">
      <c r="A37" s="80" t="s">
        <v>210</v>
      </c>
      <c r="B37" s="125" t="s">
        <v>190</v>
      </c>
      <c r="C37" s="190" t="s">
        <v>191</v>
      </c>
      <c r="D37" s="190" t="s">
        <v>188</v>
      </c>
      <c r="E37" s="131">
        <v>298800</v>
      </c>
      <c r="F37" s="190">
        <v>1</v>
      </c>
      <c r="G37" s="87">
        <v>298.8</v>
      </c>
    </row>
    <row r="38" spans="1:7" ht="33" x14ac:dyDescent="0.2">
      <c r="A38" s="80" t="s">
        <v>211</v>
      </c>
      <c r="B38" s="125" t="s">
        <v>190</v>
      </c>
      <c r="C38" s="190" t="s">
        <v>191</v>
      </c>
      <c r="D38" s="190" t="s">
        <v>188</v>
      </c>
      <c r="E38" s="131">
        <v>3216000</v>
      </c>
      <c r="F38" s="190">
        <v>1</v>
      </c>
      <c r="G38" s="87">
        <v>3216</v>
      </c>
    </row>
    <row r="39" spans="1:7" ht="33" x14ac:dyDescent="0.2">
      <c r="A39" s="80" t="s">
        <v>212</v>
      </c>
      <c r="B39" s="125" t="s">
        <v>190</v>
      </c>
      <c r="C39" s="190" t="s">
        <v>191</v>
      </c>
      <c r="D39" s="190" t="s">
        <v>188</v>
      </c>
      <c r="E39" s="131">
        <v>2000000</v>
      </c>
      <c r="F39" s="190">
        <v>1</v>
      </c>
      <c r="G39" s="87">
        <v>2000</v>
      </c>
    </row>
    <row r="40" spans="1:7" ht="33" x14ac:dyDescent="0.2">
      <c r="A40" s="80" t="s">
        <v>213</v>
      </c>
      <c r="B40" s="125" t="s">
        <v>190</v>
      </c>
      <c r="C40" s="190" t="s">
        <v>191</v>
      </c>
      <c r="D40" s="190" t="s">
        <v>188</v>
      </c>
      <c r="E40" s="131">
        <v>2964000</v>
      </c>
      <c r="F40" s="190">
        <v>1</v>
      </c>
      <c r="G40" s="87">
        <v>2964</v>
      </c>
    </row>
    <row r="41" spans="1:7" ht="33" x14ac:dyDescent="0.2">
      <c r="A41" s="80" t="s">
        <v>214</v>
      </c>
      <c r="B41" s="125" t="s">
        <v>263</v>
      </c>
      <c r="C41" s="190" t="s">
        <v>191</v>
      </c>
      <c r="D41" s="190" t="s">
        <v>188</v>
      </c>
      <c r="E41" s="131">
        <v>4000000</v>
      </c>
      <c r="F41" s="190">
        <v>1</v>
      </c>
      <c r="G41" s="87">
        <v>4000</v>
      </c>
    </row>
    <row r="42" spans="1:7" ht="33" x14ac:dyDescent="0.2">
      <c r="A42" s="80" t="s">
        <v>215</v>
      </c>
      <c r="B42" s="125" t="s">
        <v>263</v>
      </c>
      <c r="C42" s="190" t="s">
        <v>191</v>
      </c>
      <c r="D42" s="190" t="s">
        <v>188</v>
      </c>
      <c r="E42" s="131">
        <v>9900000</v>
      </c>
      <c r="F42" s="190">
        <v>1</v>
      </c>
      <c r="G42" s="87">
        <v>9900</v>
      </c>
    </row>
    <row r="43" spans="1:7" ht="33" x14ac:dyDescent="0.2">
      <c r="A43" s="80" t="s">
        <v>216</v>
      </c>
      <c r="B43" s="125" t="s">
        <v>190</v>
      </c>
      <c r="C43" s="190" t="s">
        <v>191</v>
      </c>
      <c r="D43" s="190" t="s">
        <v>188</v>
      </c>
      <c r="E43" s="131">
        <v>6480000</v>
      </c>
      <c r="F43" s="190">
        <v>1</v>
      </c>
      <c r="G43" s="87">
        <v>6480</v>
      </c>
    </row>
    <row r="44" spans="1:7" ht="33" x14ac:dyDescent="0.2">
      <c r="A44" s="80" t="s">
        <v>217</v>
      </c>
      <c r="B44" s="125" t="s">
        <v>190</v>
      </c>
      <c r="C44" s="190" t="s">
        <v>191</v>
      </c>
      <c r="D44" s="190" t="s">
        <v>188</v>
      </c>
      <c r="E44" s="131">
        <v>1680000</v>
      </c>
      <c r="F44" s="190">
        <v>1</v>
      </c>
      <c r="G44" s="87">
        <v>1680</v>
      </c>
    </row>
    <row r="45" spans="1:7" ht="33" x14ac:dyDescent="0.2">
      <c r="A45" s="80" t="s">
        <v>218</v>
      </c>
      <c r="B45" s="125" t="s">
        <v>190</v>
      </c>
      <c r="C45" s="190" t="s">
        <v>191</v>
      </c>
      <c r="D45" s="190" t="s">
        <v>188</v>
      </c>
      <c r="E45" s="131">
        <v>2472000</v>
      </c>
      <c r="F45" s="190">
        <v>1</v>
      </c>
      <c r="G45" s="87">
        <v>2472</v>
      </c>
    </row>
    <row r="46" spans="1:7" ht="33" x14ac:dyDescent="0.2">
      <c r="A46" s="80" t="s">
        <v>219</v>
      </c>
      <c r="B46" s="125" t="s">
        <v>190</v>
      </c>
      <c r="C46" s="190" t="s">
        <v>191</v>
      </c>
      <c r="D46" s="190" t="s">
        <v>188</v>
      </c>
      <c r="E46" s="131">
        <v>432000</v>
      </c>
      <c r="F46" s="190">
        <v>1</v>
      </c>
      <c r="G46" s="87">
        <v>432</v>
      </c>
    </row>
    <row r="47" spans="1:7" ht="33" x14ac:dyDescent="0.2">
      <c r="A47" s="80" t="s">
        <v>220</v>
      </c>
      <c r="B47" s="125" t="s">
        <v>263</v>
      </c>
      <c r="C47" s="190" t="s">
        <v>191</v>
      </c>
      <c r="D47" s="190" t="s">
        <v>188</v>
      </c>
      <c r="E47" s="131">
        <v>396000</v>
      </c>
      <c r="F47" s="190">
        <v>1</v>
      </c>
      <c r="G47" s="87">
        <v>396</v>
      </c>
    </row>
    <row r="48" spans="1:7" ht="33" x14ac:dyDescent="0.2">
      <c r="A48" s="80" t="s">
        <v>221</v>
      </c>
      <c r="B48" s="125" t="s">
        <v>190</v>
      </c>
      <c r="C48" s="190" t="s">
        <v>191</v>
      </c>
      <c r="D48" s="190" t="s">
        <v>188</v>
      </c>
      <c r="E48" s="131">
        <v>300000</v>
      </c>
      <c r="F48" s="190">
        <v>1</v>
      </c>
      <c r="G48" s="87">
        <v>300</v>
      </c>
    </row>
    <row r="49" spans="1:7" ht="33" x14ac:dyDescent="0.2">
      <c r="A49" s="80" t="s">
        <v>222</v>
      </c>
      <c r="B49" s="125" t="s">
        <v>190</v>
      </c>
      <c r="C49" s="190" t="s">
        <v>191</v>
      </c>
      <c r="D49" s="190" t="s">
        <v>188</v>
      </c>
      <c r="E49" s="131">
        <v>480000</v>
      </c>
      <c r="F49" s="190">
        <v>1</v>
      </c>
      <c r="G49" s="87">
        <v>480</v>
      </c>
    </row>
    <row r="50" spans="1:7" ht="33" x14ac:dyDescent="0.2">
      <c r="A50" s="80" t="s">
        <v>223</v>
      </c>
      <c r="B50" s="125" t="s">
        <v>190</v>
      </c>
      <c r="C50" s="190" t="s">
        <v>191</v>
      </c>
      <c r="D50" s="190" t="s">
        <v>188</v>
      </c>
      <c r="E50" s="131">
        <v>125000</v>
      </c>
      <c r="F50" s="190">
        <v>1</v>
      </c>
      <c r="G50" s="87">
        <v>125</v>
      </c>
    </row>
    <row r="51" spans="1:7" ht="33" x14ac:dyDescent="0.2">
      <c r="A51" s="80" t="s">
        <v>224</v>
      </c>
      <c r="B51" s="125" t="s">
        <v>190</v>
      </c>
      <c r="C51" s="190" t="s">
        <v>191</v>
      </c>
      <c r="D51" s="190" t="s">
        <v>188</v>
      </c>
      <c r="E51" s="131">
        <v>162500</v>
      </c>
      <c r="F51" s="190">
        <v>1</v>
      </c>
      <c r="G51" s="87">
        <v>162.5</v>
      </c>
    </row>
    <row r="52" spans="1:7" ht="33" x14ac:dyDescent="0.2">
      <c r="A52" s="80" t="s">
        <v>225</v>
      </c>
      <c r="B52" s="125" t="s">
        <v>190</v>
      </c>
      <c r="C52" s="190" t="s">
        <v>191</v>
      </c>
      <c r="D52" s="190" t="s">
        <v>188</v>
      </c>
      <c r="E52" s="131">
        <v>240000</v>
      </c>
      <c r="F52" s="190">
        <v>1</v>
      </c>
      <c r="G52" s="87">
        <v>240</v>
      </c>
    </row>
    <row r="53" spans="1:7" ht="33" x14ac:dyDescent="0.2">
      <c r="A53" s="80" t="s">
        <v>226</v>
      </c>
      <c r="B53" s="125" t="s">
        <v>190</v>
      </c>
      <c r="C53" s="190" t="s">
        <v>191</v>
      </c>
      <c r="D53" s="190" t="s">
        <v>188</v>
      </c>
      <c r="E53" s="131">
        <v>600000</v>
      </c>
      <c r="F53" s="190">
        <v>1</v>
      </c>
      <c r="G53" s="87">
        <v>600</v>
      </c>
    </row>
    <row r="54" spans="1:7" ht="33" x14ac:dyDescent="0.2">
      <c r="A54" s="80" t="s">
        <v>227</v>
      </c>
      <c r="B54" s="125" t="s">
        <v>190</v>
      </c>
      <c r="C54" s="190" t="s">
        <v>191</v>
      </c>
      <c r="D54" s="190" t="s">
        <v>188</v>
      </c>
      <c r="E54" s="131">
        <v>300000</v>
      </c>
      <c r="F54" s="190">
        <v>1</v>
      </c>
      <c r="G54" s="87">
        <v>300</v>
      </c>
    </row>
    <row r="55" spans="1:7" ht="33" x14ac:dyDescent="0.2">
      <c r="A55" s="80" t="s">
        <v>228</v>
      </c>
      <c r="B55" s="125" t="s">
        <v>190</v>
      </c>
      <c r="C55" s="190" t="s">
        <v>191</v>
      </c>
      <c r="D55" s="190" t="s">
        <v>188</v>
      </c>
      <c r="E55" s="131">
        <v>125000</v>
      </c>
      <c r="F55" s="190">
        <v>1</v>
      </c>
      <c r="G55" s="87">
        <v>125</v>
      </c>
    </row>
    <row r="56" spans="1:7" ht="28.5" customHeight="1" x14ac:dyDescent="0.2">
      <c r="A56" s="80" t="s">
        <v>264</v>
      </c>
      <c r="B56" s="125" t="s">
        <v>190</v>
      </c>
      <c r="C56" s="190" t="s">
        <v>191</v>
      </c>
      <c r="D56" s="190" t="s">
        <v>188</v>
      </c>
      <c r="E56" s="131">
        <v>4300000</v>
      </c>
      <c r="F56" s="190">
        <v>1</v>
      </c>
      <c r="G56" s="87">
        <v>4300</v>
      </c>
    </row>
    <row r="57" spans="1:7" s="132" customFormat="1" ht="32.25" customHeight="1" x14ac:dyDescent="0.2">
      <c r="A57" s="80" t="s">
        <v>265</v>
      </c>
      <c r="B57" s="125" t="s">
        <v>190</v>
      </c>
      <c r="C57" s="190" t="s">
        <v>191</v>
      </c>
      <c r="D57" s="190" t="s">
        <v>188</v>
      </c>
      <c r="E57" s="131">
        <v>3500000</v>
      </c>
      <c r="F57" s="190">
        <v>1</v>
      </c>
      <c r="G57" s="87">
        <v>3500</v>
      </c>
    </row>
    <row r="58" spans="1:7" s="132" customFormat="1" ht="43.5" customHeight="1" x14ac:dyDescent="0.2">
      <c r="A58" s="80" t="s">
        <v>266</v>
      </c>
      <c r="B58" s="125" t="s">
        <v>190</v>
      </c>
      <c r="C58" s="190" t="s">
        <v>191</v>
      </c>
      <c r="D58" s="190" t="s">
        <v>188</v>
      </c>
      <c r="E58" s="131">
        <v>13200000</v>
      </c>
      <c r="F58" s="190">
        <v>1</v>
      </c>
      <c r="G58" s="87">
        <v>13200</v>
      </c>
    </row>
    <row r="59" spans="1:7" s="132" customFormat="1" ht="31.5" customHeight="1" x14ac:dyDescent="0.2">
      <c r="A59" s="80" t="s">
        <v>267</v>
      </c>
      <c r="B59" s="125" t="s">
        <v>190</v>
      </c>
      <c r="C59" s="190" t="s">
        <v>191</v>
      </c>
      <c r="D59" s="190" t="s">
        <v>188</v>
      </c>
      <c r="E59" s="131">
        <v>7000000</v>
      </c>
      <c r="F59" s="190">
        <v>1</v>
      </c>
      <c r="G59" s="87">
        <v>7000</v>
      </c>
    </row>
    <row r="60" spans="1:7" s="132" customFormat="1" ht="30.75" customHeight="1" x14ac:dyDescent="0.2">
      <c r="A60" s="80" t="s">
        <v>268</v>
      </c>
      <c r="B60" s="125" t="s">
        <v>190</v>
      </c>
      <c r="C60" s="190" t="s">
        <v>191</v>
      </c>
      <c r="D60" s="190" t="s">
        <v>188</v>
      </c>
      <c r="E60" s="131">
        <v>6500000</v>
      </c>
      <c r="F60" s="190">
        <v>1</v>
      </c>
      <c r="G60" s="87">
        <v>6500</v>
      </c>
    </row>
    <row r="61" spans="1:7" s="132" customFormat="1" ht="32.25" customHeight="1" x14ac:dyDescent="0.2">
      <c r="A61" s="80" t="s">
        <v>269</v>
      </c>
      <c r="B61" s="125" t="s">
        <v>190</v>
      </c>
      <c r="C61" s="190" t="s">
        <v>191</v>
      </c>
      <c r="D61" s="190" t="s">
        <v>188</v>
      </c>
      <c r="E61" s="131">
        <v>1500000</v>
      </c>
      <c r="F61" s="190">
        <v>1</v>
      </c>
      <c r="G61" s="87">
        <v>1500</v>
      </c>
    </row>
    <row r="62" spans="1:7" s="132" customFormat="1" ht="32.25" customHeight="1" x14ac:dyDescent="0.2">
      <c r="A62" s="80" t="s">
        <v>270</v>
      </c>
      <c r="B62" s="125" t="s">
        <v>190</v>
      </c>
      <c r="C62" s="190" t="s">
        <v>191</v>
      </c>
      <c r="D62" s="190" t="s">
        <v>188</v>
      </c>
      <c r="E62" s="131">
        <v>6500000</v>
      </c>
      <c r="F62" s="190">
        <v>1</v>
      </c>
      <c r="G62" s="87">
        <v>6500</v>
      </c>
    </row>
    <row r="63" spans="1:7" s="132" customFormat="1" ht="33" customHeight="1" x14ac:dyDescent="0.2">
      <c r="A63" s="80" t="s">
        <v>271</v>
      </c>
      <c r="B63" s="125" t="s">
        <v>190</v>
      </c>
      <c r="C63" s="190" t="s">
        <v>191</v>
      </c>
      <c r="D63" s="190" t="s">
        <v>188</v>
      </c>
      <c r="E63" s="131">
        <v>128500</v>
      </c>
      <c r="F63" s="190">
        <v>1</v>
      </c>
      <c r="G63" s="87">
        <v>128.5</v>
      </c>
    </row>
    <row r="64" spans="1:7" s="132" customFormat="1" ht="29.25" customHeight="1" x14ac:dyDescent="0.2">
      <c r="A64" s="80" t="s">
        <v>272</v>
      </c>
      <c r="B64" s="125" t="s">
        <v>190</v>
      </c>
      <c r="C64" s="190" t="s">
        <v>191</v>
      </c>
      <c r="D64" s="190" t="s">
        <v>188</v>
      </c>
      <c r="E64" s="131">
        <v>2300000</v>
      </c>
      <c r="F64" s="190">
        <v>1</v>
      </c>
      <c r="G64" s="87">
        <v>2300</v>
      </c>
    </row>
    <row r="65" spans="1:7" s="132" customFormat="1" ht="29.25" customHeight="1" x14ac:dyDescent="0.2">
      <c r="A65" s="80" t="s">
        <v>273</v>
      </c>
      <c r="B65" s="125" t="s">
        <v>190</v>
      </c>
      <c r="C65" s="190" t="s">
        <v>191</v>
      </c>
      <c r="D65" s="190" t="s">
        <v>188</v>
      </c>
      <c r="E65" s="131">
        <v>600000</v>
      </c>
      <c r="F65" s="190">
        <v>1</v>
      </c>
      <c r="G65" s="87">
        <v>600</v>
      </c>
    </row>
    <row r="66" spans="1:7" s="132" customFormat="1" ht="32.25" customHeight="1" x14ac:dyDescent="0.2">
      <c r="A66" s="80" t="s">
        <v>274</v>
      </c>
      <c r="B66" s="125" t="s">
        <v>190</v>
      </c>
      <c r="C66" s="190" t="s">
        <v>191</v>
      </c>
      <c r="D66" s="190" t="s">
        <v>188</v>
      </c>
      <c r="E66" s="131">
        <v>492000</v>
      </c>
      <c r="F66" s="190">
        <v>1</v>
      </c>
      <c r="G66" s="87">
        <v>492</v>
      </c>
    </row>
    <row r="67" spans="1:7" s="132" customFormat="1" ht="47.25" customHeight="1" x14ac:dyDescent="0.2">
      <c r="A67" s="80" t="s">
        <v>275</v>
      </c>
      <c r="B67" s="125" t="s">
        <v>190</v>
      </c>
      <c r="C67" s="190" t="s">
        <v>191</v>
      </c>
      <c r="D67" s="190" t="s">
        <v>188</v>
      </c>
      <c r="E67" s="131">
        <v>3300000</v>
      </c>
      <c r="F67" s="190">
        <v>1</v>
      </c>
      <c r="G67" s="87">
        <v>3300</v>
      </c>
    </row>
    <row r="68" spans="1:7" s="132" customFormat="1" ht="33.75" customHeight="1" x14ac:dyDescent="0.2">
      <c r="A68" s="80" t="s">
        <v>276</v>
      </c>
      <c r="B68" s="125" t="s">
        <v>190</v>
      </c>
      <c r="C68" s="190" t="s">
        <v>191</v>
      </c>
      <c r="D68" s="190" t="s">
        <v>188</v>
      </c>
      <c r="E68" s="131">
        <v>14300000</v>
      </c>
      <c r="F68" s="190">
        <v>1</v>
      </c>
      <c r="G68" s="87">
        <v>14300</v>
      </c>
    </row>
    <row r="69" spans="1:7" s="132" customFormat="1" ht="47.25" customHeight="1" x14ac:dyDescent="0.2">
      <c r="A69" s="80" t="s">
        <v>277</v>
      </c>
      <c r="B69" s="125" t="s">
        <v>190</v>
      </c>
      <c r="C69" s="190" t="s">
        <v>191</v>
      </c>
      <c r="D69" s="190" t="s">
        <v>188</v>
      </c>
      <c r="E69" s="131">
        <v>127900</v>
      </c>
      <c r="F69" s="190">
        <v>1</v>
      </c>
      <c r="G69" s="87">
        <v>127.9</v>
      </c>
    </row>
    <row r="70" spans="1:7" s="132" customFormat="1" ht="30.75" customHeight="1" x14ac:dyDescent="0.2">
      <c r="A70" s="80" t="s">
        <v>278</v>
      </c>
      <c r="B70" s="125" t="s">
        <v>190</v>
      </c>
      <c r="C70" s="190" t="s">
        <v>191</v>
      </c>
      <c r="D70" s="190" t="s">
        <v>188</v>
      </c>
      <c r="E70" s="131">
        <v>770000</v>
      </c>
      <c r="F70" s="190">
        <v>1</v>
      </c>
      <c r="G70" s="87">
        <v>770</v>
      </c>
    </row>
    <row r="71" spans="1:7" s="132" customFormat="1" ht="43.5" customHeight="1" x14ac:dyDescent="0.2">
      <c r="A71" s="80" t="s">
        <v>279</v>
      </c>
      <c r="B71" s="125" t="s">
        <v>190</v>
      </c>
      <c r="C71" s="190" t="s">
        <v>191</v>
      </c>
      <c r="D71" s="190" t="s">
        <v>188</v>
      </c>
      <c r="E71" s="131">
        <v>14300000</v>
      </c>
      <c r="F71" s="190">
        <v>1</v>
      </c>
      <c r="G71" s="87">
        <v>14300</v>
      </c>
    </row>
    <row r="72" spans="1:7" s="132" customFormat="1" ht="32.25" customHeight="1" x14ac:dyDescent="0.2">
      <c r="A72" s="80" t="s">
        <v>280</v>
      </c>
      <c r="B72" s="125" t="s">
        <v>190</v>
      </c>
      <c r="C72" s="190" t="s">
        <v>191</v>
      </c>
      <c r="D72" s="190" t="s">
        <v>188</v>
      </c>
      <c r="E72" s="131">
        <v>3300000</v>
      </c>
      <c r="F72" s="190">
        <v>1</v>
      </c>
      <c r="G72" s="87">
        <v>3300</v>
      </c>
    </row>
    <row r="73" spans="1:7" s="132" customFormat="1" ht="30.75" customHeight="1" x14ac:dyDescent="0.2">
      <c r="A73" s="80" t="s">
        <v>281</v>
      </c>
      <c r="B73" s="125" t="s">
        <v>190</v>
      </c>
      <c r="C73" s="190" t="s">
        <v>191</v>
      </c>
      <c r="D73" s="190" t="s">
        <v>188</v>
      </c>
      <c r="E73" s="131">
        <v>5016000</v>
      </c>
      <c r="F73" s="190">
        <v>1</v>
      </c>
      <c r="G73" s="87">
        <v>5016</v>
      </c>
    </row>
    <row r="74" spans="1:7" s="132" customFormat="1" ht="32.25" customHeight="1" x14ac:dyDescent="0.2">
      <c r="A74" s="80" t="s">
        <v>282</v>
      </c>
      <c r="B74" s="125" t="s">
        <v>190</v>
      </c>
      <c r="C74" s="190" t="s">
        <v>191</v>
      </c>
      <c r="D74" s="190" t="s">
        <v>188</v>
      </c>
      <c r="E74" s="131">
        <v>5368000</v>
      </c>
      <c r="F74" s="190">
        <v>1</v>
      </c>
      <c r="G74" s="87">
        <v>5368</v>
      </c>
    </row>
    <row r="75" spans="1:7" s="132" customFormat="1" ht="30.75" customHeight="1" x14ac:dyDescent="0.2">
      <c r="A75" s="80" t="s">
        <v>283</v>
      </c>
      <c r="B75" s="125" t="s">
        <v>190</v>
      </c>
      <c r="C75" s="190" t="s">
        <v>191</v>
      </c>
      <c r="D75" s="190" t="s">
        <v>188</v>
      </c>
      <c r="E75" s="131">
        <v>440000</v>
      </c>
      <c r="F75" s="190">
        <v>1</v>
      </c>
      <c r="G75" s="87">
        <v>440</v>
      </c>
    </row>
    <row r="76" spans="1:7" s="132" customFormat="1" ht="32.25" customHeight="1" x14ac:dyDescent="0.2">
      <c r="A76" s="80" t="s">
        <v>284</v>
      </c>
      <c r="B76" s="125" t="s">
        <v>190</v>
      </c>
      <c r="C76" s="190" t="s">
        <v>191</v>
      </c>
      <c r="D76" s="190" t="s">
        <v>188</v>
      </c>
      <c r="E76" s="131">
        <v>192000</v>
      </c>
      <c r="F76" s="190">
        <v>1</v>
      </c>
      <c r="G76" s="87">
        <v>192</v>
      </c>
    </row>
    <row r="77" spans="1:7" s="132" customFormat="1" ht="33" customHeight="1" x14ac:dyDescent="0.2">
      <c r="A77" s="80" t="s">
        <v>285</v>
      </c>
      <c r="B77" s="125" t="s">
        <v>190</v>
      </c>
      <c r="C77" s="190" t="s">
        <v>191</v>
      </c>
      <c r="D77" s="190" t="s">
        <v>188</v>
      </c>
      <c r="E77" s="131">
        <v>3762000</v>
      </c>
      <c r="F77" s="190">
        <v>1</v>
      </c>
      <c r="G77" s="87">
        <v>3762</v>
      </c>
    </row>
    <row r="78" spans="1:7" s="132" customFormat="1" ht="31.5" customHeight="1" x14ac:dyDescent="0.2">
      <c r="A78" s="80" t="s">
        <v>286</v>
      </c>
      <c r="B78" s="125" t="s">
        <v>190</v>
      </c>
      <c r="C78" s="190" t="s">
        <v>191</v>
      </c>
      <c r="D78" s="190" t="s">
        <v>188</v>
      </c>
      <c r="E78" s="131">
        <v>4000000</v>
      </c>
      <c r="F78" s="190">
        <v>1</v>
      </c>
      <c r="G78" s="87">
        <v>4000</v>
      </c>
    </row>
    <row r="79" spans="1:7" s="132" customFormat="1" ht="38.25" customHeight="1" x14ac:dyDescent="0.2">
      <c r="A79" s="80" t="s">
        <v>287</v>
      </c>
      <c r="B79" s="125" t="s">
        <v>190</v>
      </c>
      <c r="C79" s="190" t="s">
        <v>191</v>
      </c>
      <c r="D79" s="190" t="s">
        <v>188</v>
      </c>
      <c r="E79" s="131">
        <v>5800000</v>
      </c>
      <c r="F79" s="190">
        <v>1</v>
      </c>
      <c r="G79" s="87">
        <v>5800</v>
      </c>
    </row>
    <row r="80" spans="1:7" s="132" customFormat="1" ht="33.75" customHeight="1" x14ac:dyDescent="0.2">
      <c r="A80" s="80" t="s">
        <v>288</v>
      </c>
      <c r="B80" s="125" t="s">
        <v>190</v>
      </c>
      <c r="C80" s="190" t="s">
        <v>191</v>
      </c>
      <c r="D80" s="190" t="s">
        <v>188</v>
      </c>
      <c r="E80" s="131">
        <v>3600000</v>
      </c>
      <c r="F80" s="190">
        <v>1</v>
      </c>
      <c r="G80" s="87">
        <v>3600</v>
      </c>
    </row>
    <row r="81" spans="1:7" s="132" customFormat="1" ht="29.25" customHeight="1" x14ac:dyDescent="0.2">
      <c r="A81" s="80" t="s">
        <v>289</v>
      </c>
      <c r="B81" s="125" t="s">
        <v>190</v>
      </c>
      <c r="C81" s="190" t="s">
        <v>191</v>
      </c>
      <c r="D81" s="190" t="s">
        <v>188</v>
      </c>
      <c r="E81" s="131">
        <v>990000</v>
      </c>
      <c r="F81" s="190">
        <v>1</v>
      </c>
      <c r="G81" s="87">
        <v>990</v>
      </c>
    </row>
    <row r="82" spans="1:7" s="132" customFormat="1" ht="35.25" customHeight="1" x14ac:dyDescent="0.2">
      <c r="A82" s="80" t="s">
        <v>290</v>
      </c>
      <c r="B82" s="125" t="s">
        <v>190</v>
      </c>
      <c r="C82" s="190" t="s">
        <v>191</v>
      </c>
      <c r="D82" s="190" t="s">
        <v>188</v>
      </c>
      <c r="E82" s="131">
        <v>100000</v>
      </c>
      <c r="F82" s="190">
        <v>1</v>
      </c>
      <c r="G82" s="87">
        <v>100</v>
      </c>
    </row>
    <row r="83" spans="1:7" s="132" customFormat="1" ht="36" customHeight="1" x14ac:dyDescent="0.2">
      <c r="A83" s="80" t="s">
        <v>291</v>
      </c>
      <c r="B83" s="125" t="s">
        <v>190</v>
      </c>
      <c r="C83" s="190" t="s">
        <v>191</v>
      </c>
      <c r="D83" s="190" t="s">
        <v>188</v>
      </c>
      <c r="E83" s="131">
        <v>450000</v>
      </c>
      <c r="F83" s="190">
        <v>1</v>
      </c>
      <c r="G83" s="87">
        <v>450</v>
      </c>
    </row>
    <row r="84" spans="1:7" s="132" customFormat="1" ht="33.75" customHeight="1" x14ac:dyDescent="0.2">
      <c r="A84" s="80" t="s">
        <v>292</v>
      </c>
      <c r="B84" s="125" t="s">
        <v>190</v>
      </c>
      <c r="C84" s="190" t="s">
        <v>191</v>
      </c>
      <c r="D84" s="190" t="s">
        <v>188</v>
      </c>
      <c r="E84" s="131">
        <v>780000</v>
      </c>
      <c r="F84" s="190">
        <v>1</v>
      </c>
      <c r="G84" s="87">
        <v>780</v>
      </c>
    </row>
    <row r="85" spans="1:7" s="132" customFormat="1" ht="39" customHeight="1" x14ac:dyDescent="0.2">
      <c r="A85" s="80" t="s">
        <v>293</v>
      </c>
      <c r="B85" s="125" t="s">
        <v>190</v>
      </c>
      <c r="C85" s="190" t="s">
        <v>191</v>
      </c>
      <c r="D85" s="190" t="s">
        <v>188</v>
      </c>
      <c r="E85" s="131">
        <v>20790000</v>
      </c>
      <c r="F85" s="190">
        <v>1</v>
      </c>
      <c r="G85" s="87">
        <v>20790</v>
      </c>
    </row>
    <row r="86" spans="1:7" s="132" customFormat="1" ht="34.5" customHeight="1" x14ac:dyDescent="0.2">
      <c r="A86" s="80" t="s">
        <v>294</v>
      </c>
      <c r="B86" s="125" t="s">
        <v>190</v>
      </c>
      <c r="C86" s="190" t="s">
        <v>191</v>
      </c>
      <c r="D86" s="190" t="s">
        <v>188</v>
      </c>
      <c r="E86" s="131">
        <v>960000</v>
      </c>
      <c r="F86" s="190">
        <v>1</v>
      </c>
      <c r="G86" s="87">
        <v>960</v>
      </c>
    </row>
    <row r="87" spans="1:7" s="132" customFormat="1" ht="16.5" x14ac:dyDescent="0.2">
      <c r="A87" s="80" t="s">
        <v>295</v>
      </c>
      <c r="B87" s="133" t="s">
        <v>258</v>
      </c>
      <c r="C87" s="120" t="s">
        <v>259</v>
      </c>
      <c r="D87" s="190" t="s">
        <v>188</v>
      </c>
      <c r="E87" s="131">
        <v>20271900</v>
      </c>
      <c r="F87" s="190">
        <v>1</v>
      </c>
      <c r="G87" s="87">
        <v>20271.900000000001</v>
      </c>
    </row>
    <row r="88" spans="1:7" s="132" customFormat="1" ht="16.5" x14ac:dyDescent="0.2">
      <c r="A88" s="80" t="s">
        <v>296</v>
      </c>
      <c r="B88" s="133" t="s">
        <v>258</v>
      </c>
      <c r="C88" s="120" t="s">
        <v>259</v>
      </c>
      <c r="D88" s="190" t="s">
        <v>188</v>
      </c>
      <c r="E88" s="131">
        <v>38100000</v>
      </c>
      <c r="F88" s="190">
        <v>1</v>
      </c>
      <c r="G88" s="87">
        <v>38100</v>
      </c>
    </row>
    <row r="89" spans="1:7" s="132" customFormat="1" ht="16.5" x14ac:dyDescent="0.2">
      <c r="A89" s="80" t="s">
        <v>297</v>
      </c>
      <c r="B89" s="133" t="s">
        <v>258</v>
      </c>
      <c r="C89" s="120" t="s">
        <v>259</v>
      </c>
      <c r="D89" s="190" t="s">
        <v>188</v>
      </c>
      <c r="E89" s="131">
        <v>85000</v>
      </c>
      <c r="F89" s="190">
        <v>1</v>
      </c>
      <c r="G89" s="87">
        <v>85</v>
      </c>
    </row>
    <row r="90" spans="1:7" s="132" customFormat="1" ht="16.5" x14ac:dyDescent="0.2">
      <c r="A90" s="80" t="s">
        <v>298</v>
      </c>
      <c r="B90" s="133" t="s">
        <v>258</v>
      </c>
      <c r="C90" s="120" t="s">
        <v>259</v>
      </c>
      <c r="D90" s="190" t="s">
        <v>188</v>
      </c>
      <c r="E90" s="131">
        <v>182982</v>
      </c>
      <c r="F90" s="190">
        <v>1</v>
      </c>
      <c r="G90" s="87">
        <v>182.9</v>
      </c>
    </row>
    <row r="91" spans="1:7" s="132" customFormat="1" ht="16.5" x14ac:dyDescent="0.2">
      <c r="A91" s="80" t="s">
        <v>299</v>
      </c>
      <c r="B91" s="133" t="s">
        <v>258</v>
      </c>
      <c r="C91" s="120" t="s">
        <v>259</v>
      </c>
      <c r="D91" s="190" t="s">
        <v>188</v>
      </c>
      <c r="E91" s="131">
        <v>120511800</v>
      </c>
      <c r="F91" s="190">
        <v>1</v>
      </c>
      <c r="G91" s="87">
        <v>120511.8</v>
      </c>
    </row>
    <row r="92" spans="1:7" s="132" customFormat="1" ht="16.5" x14ac:dyDescent="0.2">
      <c r="A92" s="80" t="s">
        <v>300</v>
      </c>
      <c r="B92" s="133" t="s">
        <v>258</v>
      </c>
      <c r="C92" s="120" t="s">
        <v>259</v>
      </c>
      <c r="D92" s="190" t="s">
        <v>188</v>
      </c>
      <c r="E92" s="131">
        <v>4956000</v>
      </c>
      <c r="F92" s="190">
        <v>1</v>
      </c>
      <c r="G92" s="87">
        <v>4956</v>
      </c>
    </row>
    <row r="93" spans="1:7" s="132" customFormat="1" ht="16.5" x14ac:dyDescent="0.2">
      <c r="A93" s="80" t="s">
        <v>301</v>
      </c>
      <c r="B93" s="133" t="s">
        <v>258</v>
      </c>
      <c r="C93" s="120" t="s">
        <v>259</v>
      </c>
      <c r="D93" s="190" t="s">
        <v>188</v>
      </c>
      <c r="E93" s="131">
        <v>3566400</v>
      </c>
      <c r="F93" s="190">
        <v>1</v>
      </c>
      <c r="G93" s="87">
        <v>3566.4</v>
      </c>
    </row>
    <row r="94" spans="1:7" s="132" customFormat="1" ht="16.5" x14ac:dyDescent="0.2">
      <c r="A94" s="80" t="s">
        <v>302</v>
      </c>
      <c r="B94" s="133" t="s">
        <v>258</v>
      </c>
      <c r="C94" s="120" t="s">
        <v>259</v>
      </c>
      <c r="D94" s="190" t="s">
        <v>188</v>
      </c>
      <c r="E94" s="131">
        <v>20822600</v>
      </c>
      <c r="F94" s="190">
        <v>1</v>
      </c>
      <c r="G94" s="87">
        <v>20822.599999999999</v>
      </c>
    </row>
    <row r="95" spans="1:7" s="132" customFormat="1" ht="16.5" x14ac:dyDescent="0.2">
      <c r="A95" s="80" t="s">
        <v>303</v>
      </c>
      <c r="B95" s="133" t="s">
        <v>258</v>
      </c>
      <c r="C95" s="120" t="s">
        <v>259</v>
      </c>
      <c r="D95" s="190" t="s">
        <v>188</v>
      </c>
      <c r="E95" s="131">
        <v>23871300</v>
      </c>
      <c r="F95" s="190">
        <v>1</v>
      </c>
      <c r="G95" s="87">
        <v>23871.3</v>
      </c>
    </row>
    <row r="96" spans="1:7" s="132" customFormat="1" ht="16.5" x14ac:dyDescent="0.2">
      <c r="A96" s="80" t="s">
        <v>304</v>
      </c>
      <c r="B96" s="133" t="s">
        <v>258</v>
      </c>
      <c r="C96" s="120" t="s">
        <v>259</v>
      </c>
      <c r="D96" s="190" t="s">
        <v>188</v>
      </c>
      <c r="E96" s="131">
        <v>392587000</v>
      </c>
      <c r="F96" s="190">
        <v>1</v>
      </c>
      <c r="G96" s="87">
        <v>392587</v>
      </c>
    </row>
    <row r="97" spans="1:7" s="132" customFormat="1" ht="16.5" x14ac:dyDescent="0.2">
      <c r="A97" s="80" t="s">
        <v>305</v>
      </c>
      <c r="B97" s="133" t="s">
        <v>258</v>
      </c>
      <c r="C97" s="120" t="s">
        <v>259</v>
      </c>
      <c r="D97" s="190" t="s">
        <v>188</v>
      </c>
      <c r="E97" s="131">
        <v>225500000</v>
      </c>
      <c r="F97" s="190">
        <v>1</v>
      </c>
      <c r="G97" s="87">
        <v>225500</v>
      </c>
    </row>
    <row r="98" spans="1:7" s="132" customFormat="1" ht="16.5" x14ac:dyDescent="0.2">
      <c r="A98" s="80" t="s">
        <v>306</v>
      </c>
      <c r="B98" s="133" t="s">
        <v>258</v>
      </c>
      <c r="C98" s="120" t="s">
        <v>259</v>
      </c>
      <c r="D98" s="190" t="s">
        <v>188</v>
      </c>
      <c r="E98" s="131">
        <v>675000</v>
      </c>
      <c r="F98" s="190">
        <v>1</v>
      </c>
      <c r="G98" s="87">
        <v>675</v>
      </c>
    </row>
    <row r="99" spans="1:7" s="132" customFormat="1" ht="16.5" x14ac:dyDescent="0.2">
      <c r="A99" s="80" t="s">
        <v>307</v>
      </c>
      <c r="B99" s="133" t="s">
        <v>258</v>
      </c>
      <c r="C99" s="120" t="s">
        <v>259</v>
      </c>
      <c r="D99" s="190" t="s">
        <v>188</v>
      </c>
      <c r="E99" s="131">
        <v>1284700</v>
      </c>
      <c r="F99" s="190">
        <v>1</v>
      </c>
      <c r="G99" s="87">
        <v>1284.7</v>
      </c>
    </row>
    <row r="100" spans="1:7" s="132" customFormat="1" ht="33" x14ac:dyDescent="0.2">
      <c r="A100" s="80" t="s">
        <v>308</v>
      </c>
      <c r="B100" s="123" t="s">
        <v>262</v>
      </c>
      <c r="C100" s="190" t="s">
        <v>191</v>
      </c>
      <c r="D100" s="190" t="s">
        <v>188</v>
      </c>
      <c r="E100" s="131">
        <v>144000</v>
      </c>
      <c r="F100" s="190">
        <v>1</v>
      </c>
      <c r="G100" s="87">
        <v>144</v>
      </c>
    </row>
    <row r="101" spans="1:7" ht="33" x14ac:dyDescent="0.2">
      <c r="A101" s="80" t="s">
        <v>309</v>
      </c>
      <c r="B101" s="123" t="s">
        <v>262</v>
      </c>
      <c r="C101" s="190" t="s">
        <v>191</v>
      </c>
      <c r="D101" s="190" t="s">
        <v>188</v>
      </c>
      <c r="E101" s="131">
        <v>145000</v>
      </c>
      <c r="F101" s="190">
        <v>1</v>
      </c>
      <c r="G101" s="87">
        <v>145</v>
      </c>
    </row>
    <row r="102" spans="1:7" ht="33" x14ac:dyDescent="0.2">
      <c r="A102" s="80" t="s">
        <v>310</v>
      </c>
      <c r="B102" s="123" t="s">
        <v>262</v>
      </c>
      <c r="C102" s="190" t="s">
        <v>191</v>
      </c>
      <c r="D102" s="190" t="s">
        <v>188</v>
      </c>
      <c r="E102" s="131">
        <v>38000</v>
      </c>
      <c r="F102" s="190">
        <v>1</v>
      </c>
      <c r="G102" s="87">
        <v>38</v>
      </c>
    </row>
    <row r="103" spans="1:7" ht="33" x14ac:dyDescent="0.2">
      <c r="A103" s="80" t="s">
        <v>311</v>
      </c>
      <c r="B103" s="123" t="s">
        <v>262</v>
      </c>
      <c r="C103" s="190" t="s">
        <v>191</v>
      </c>
      <c r="D103" s="190" t="s">
        <v>188</v>
      </c>
      <c r="E103" s="131">
        <v>240000</v>
      </c>
      <c r="F103" s="190">
        <v>1</v>
      </c>
      <c r="G103" s="87">
        <v>240</v>
      </c>
    </row>
    <row r="104" spans="1:7" ht="33" x14ac:dyDescent="0.2">
      <c r="A104" s="80" t="s">
        <v>312</v>
      </c>
      <c r="B104" s="123" t="s">
        <v>262</v>
      </c>
      <c r="C104" s="190" t="s">
        <v>191</v>
      </c>
      <c r="D104" s="190" t="s">
        <v>188</v>
      </c>
      <c r="E104" s="131">
        <v>420000</v>
      </c>
      <c r="F104" s="190">
        <v>1</v>
      </c>
      <c r="G104" s="87">
        <v>420</v>
      </c>
    </row>
    <row r="105" spans="1:7" ht="33" x14ac:dyDescent="0.2">
      <c r="A105" s="80" t="s">
        <v>313</v>
      </c>
      <c r="B105" s="123" t="s">
        <v>262</v>
      </c>
      <c r="C105" s="190" t="s">
        <v>191</v>
      </c>
      <c r="D105" s="190" t="s">
        <v>188</v>
      </c>
      <c r="E105" s="131">
        <v>44000</v>
      </c>
      <c r="F105" s="190">
        <v>1</v>
      </c>
      <c r="G105" s="87">
        <v>44</v>
      </c>
    </row>
    <row r="106" spans="1:7" ht="33" x14ac:dyDescent="0.2">
      <c r="A106" s="80" t="s">
        <v>314</v>
      </c>
      <c r="B106" s="123" t="s">
        <v>262</v>
      </c>
      <c r="C106" s="190" t="s">
        <v>191</v>
      </c>
      <c r="D106" s="190" t="s">
        <v>188</v>
      </c>
      <c r="E106" s="131">
        <v>23000</v>
      </c>
      <c r="F106" s="190">
        <v>1</v>
      </c>
      <c r="G106" s="87">
        <v>23</v>
      </c>
    </row>
    <row r="107" spans="1:7" ht="33" x14ac:dyDescent="0.2">
      <c r="A107" s="80" t="s">
        <v>315</v>
      </c>
      <c r="B107" s="123" t="s">
        <v>262</v>
      </c>
      <c r="C107" s="190" t="s">
        <v>191</v>
      </c>
      <c r="D107" s="190" t="s">
        <v>188</v>
      </c>
      <c r="E107" s="131">
        <v>81600</v>
      </c>
      <c r="F107" s="190">
        <v>1</v>
      </c>
      <c r="G107" s="87">
        <v>81.599999999999994</v>
      </c>
    </row>
    <row r="108" spans="1:7" ht="33" x14ac:dyDescent="0.2">
      <c r="A108" s="80" t="s">
        <v>316</v>
      </c>
      <c r="B108" s="123" t="s">
        <v>262</v>
      </c>
      <c r="C108" s="190" t="s">
        <v>191</v>
      </c>
      <c r="D108" s="190" t="s">
        <v>188</v>
      </c>
      <c r="E108" s="131">
        <v>430000</v>
      </c>
      <c r="F108" s="190">
        <v>1</v>
      </c>
      <c r="G108" s="87">
        <v>430</v>
      </c>
    </row>
    <row r="109" spans="1:7" ht="33" x14ac:dyDescent="0.2">
      <c r="A109" s="80" t="s">
        <v>317</v>
      </c>
      <c r="B109" s="123" t="s">
        <v>262</v>
      </c>
      <c r="C109" s="190" t="s">
        <v>191</v>
      </c>
      <c r="D109" s="190" t="s">
        <v>188</v>
      </c>
      <c r="E109" s="131">
        <v>13520</v>
      </c>
      <c r="F109" s="190">
        <v>1</v>
      </c>
      <c r="G109" s="87">
        <v>13.5</v>
      </c>
    </row>
    <row r="110" spans="1:7" ht="33" x14ac:dyDescent="0.2">
      <c r="A110" s="80" t="s">
        <v>318</v>
      </c>
      <c r="B110" s="123" t="s">
        <v>262</v>
      </c>
      <c r="C110" s="190" t="s">
        <v>191</v>
      </c>
      <c r="D110" s="190" t="s">
        <v>188</v>
      </c>
      <c r="E110" s="131">
        <v>3811922</v>
      </c>
      <c r="F110" s="190">
        <v>1</v>
      </c>
      <c r="G110" s="87">
        <v>3811.9</v>
      </c>
    </row>
    <row r="111" spans="1:7" ht="33" x14ac:dyDescent="0.2">
      <c r="A111" s="80" t="s">
        <v>319</v>
      </c>
      <c r="B111" s="123" t="s">
        <v>262</v>
      </c>
      <c r="C111" s="190" t="s">
        <v>191</v>
      </c>
      <c r="D111" s="190" t="s">
        <v>188</v>
      </c>
      <c r="E111" s="131">
        <v>547300</v>
      </c>
      <c r="F111" s="190">
        <v>1</v>
      </c>
      <c r="G111" s="87">
        <v>547.29999999999995</v>
      </c>
    </row>
    <row r="112" spans="1:7" ht="33" x14ac:dyDescent="0.2">
      <c r="A112" s="80" t="s">
        <v>320</v>
      </c>
      <c r="B112" s="123" t="s">
        <v>262</v>
      </c>
      <c r="C112" s="190" t="s">
        <v>191</v>
      </c>
      <c r="D112" s="190" t="s">
        <v>188</v>
      </c>
      <c r="E112" s="131">
        <v>6817900</v>
      </c>
      <c r="F112" s="190">
        <v>1</v>
      </c>
      <c r="G112" s="87">
        <v>6817.9</v>
      </c>
    </row>
    <row r="113" spans="1:7" ht="33" x14ac:dyDescent="0.2">
      <c r="A113" s="80" t="s">
        <v>321</v>
      </c>
      <c r="B113" s="123" t="s">
        <v>262</v>
      </c>
      <c r="C113" s="190" t="s">
        <v>191</v>
      </c>
      <c r="D113" s="190" t="s">
        <v>188</v>
      </c>
      <c r="E113" s="131">
        <v>8200</v>
      </c>
      <c r="F113" s="190">
        <v>1</v>
      </c>
      <c r="G113" s="87">
        <v>8.1999999999999993</v>
      </c>
    </row>
    <row r="114" spans="1:7" ht="33" x14ac:dyDescent="0.2">
      <c r="A114" s="80" t="s">
        <v>322</v>
      </c>
      <c r="B114" s="123" t="s">
        <v>262</v>
      </c>
      <c r="C114" s="190" t="s">
        <v>191</v>
      </c>
      <c r="D114" s="190" t="s">
        <v>188</v>
      </c>
      <c r="E114" s="131">
        <v>26000</v>
      </c>
      <c r="F114" s="190">
        <v>1</v>
      </c>
      <c r="G114" s="87">
        <v>26</v>
      </c>
    </row>
    <row r="115" spans="1:7" ht="16.5" x14ac:dyDescent="0.2">
      <c r="A115" s="80" t="s">
        <v>323</v>
      </c>
      <c r="B115" s="123" t="s">
        <v>324</v>
      </c>
      <c r="C115" s="190" t="s">
        <v>325</v>
      </c>
      <c r="D115" s="190" t="s">
        <v>188</v>
      </c>
      <c r="E115" s="131">
        <v>1000000</v>
      </c>
      <c r="F115" s="190">
        <v>1</v>
      </c>
      <c r="G115" s="87">
        <v>1000</v>
      </c>
    </row>
    <row r="116" spans="1:7" ht="16.5" x14ac:dyDescent="0.2">
      <c r="A116" s="80" t="s">
        <v>326</v>
      </c>
      <c r="B116" s="123" t="s">
        <v>324</v>
      </c>
      <c r="C116" s="190" t="s">
        <v>325</v>
      </c>
      <c r="D116" s="190" t="s">
        <v>188</v>
      </c>
      <c r="E116" s="131">
        <v>284500</v>
      </c>
      <c r="F116" s="190">
        <v>1</v>
      </c>
      <c r="G116" s="87">
        <v>284.5</v>
      </c>
    </row>
    <row r="117" spans="1:7" ht="16.5" x14ac:dyDescent="0.2">
      <c r="A117" s="80" t="s">
        <v>327</v>
      </c>
      <c r="B117" s="123" t="s">
        <v>324</v>
      </c>
      <c r="C117" s="190" t="s">
        <v>325</v>
      </c>
      <c r="D117" s="190" t="s">
        <v>188</v>
      </c>
      <c r="E117" s="131">
        <v>4373680</v>
      </c>
      <c r="F117" s="190">
        <v>1</v>
      </c>
      <c r="G117" s="87">
        <v>4373.6000000000004</v>
      </c>
    </row>
    <row r="118" spans="1:7" ht="16.5" x14ac:dyDescent="0.2">
      <c r="A118" s="80" t="s">
        <v>328</v>
      </c>
      <c r="B118" s="123" t="s">
        <v>324</v>
      </c>
      <c r="C118" s="190" t="s">
        <v>325</v>
      </c>
      <c r="D118" s="190" t="s">
        <v>188</v>
      </c>
      <c r="E118" s="131">
        <v>2355513</v>
      </c>
      <c r="F118" s="190">
        <v>1</v>
      </c>
      <c r="G118" s="87">
        <v>2355.5</v>
      </c>
    </row>
    <row r="119" spans="1:7" ht="16.5" x14ac:dyDescent="0.2">
      <c r="A119" s="80" t="s">
        <v>329</v>
      </c>
      <c r="B119" s="123" t="s">
        <v>324</v>
      </c>
      <c r="C119" s="190" t="s">
        <v>325</v>
      </c>
      <c r="D119" s="190" t="s">
        <v>188</v>
      </c>
      <c r="E119" s="131">
        <v>235290</v>
      </c>
      <c r="F119" s="190">
        <v>1</v>
      </c>
      <c r="G119" s="87">
        <v>235.2</v>
      </c>
    </row>
    <row r="120" spans="1:7" ht="16.5" x14ac:dyDescent="0.2">
      <c r="A120" s="80" t="s">
        <v>330</v>
      </c>
      <c r="B120" s="123" t="s">
        <v>324</v>
      </c>
      <c r="C120" s="190" t="s">
        <v>325</v>
      </c>
      <c r="D120" s="190" t="s">
        <v>188</v>
      </c>
      <c r="E120" s="131">
        <v>1051287</v>
      </c>
      <c r="F120" s="190">
        <v>1</v>
      </c>
      <c r="G120" s="87">
        <v>1051.2</v>
      </c>
    </row>
    <row r="121" spans="1:7" ht="16.5" x14ac:dyDescent="0.2">
      <c r="A121" s="80" t="s">
        <v>331</v>
      </c>
      <c r="B121" s="123" t="s">
        <v>324</v>
      </c>
      <c r="C121" s="190" t="s">
        <v>325</v>
      </c>
      <c r="D121" s="190" t="s">
        <v>188</v>
      </c>
      <c r="E121" s="131">
        <v>38339</v>
      </c>
      <c r="F121" s="190">
        <v>1</v>
      </c>
      <c r="G121" s="87">
        <v>38.299999999999997</v>
      </c>
    </row>
    <row r="122" spans="1:7" ht="16.5" x14ac:dyDescent="0.2">
      <c r="A122" s="80" t="s">
        <v>332</v>
      </c>
      <c r="B122" s="123" t="s">
        <v>324</v>
      </c>
      <c r="C122" s="190" t="s">
        <v>325</v>
      </c>
      <c r="D122" s="190" t="s">
        <v>188</v>
      </c>
      <c r="E122" s="131">
        <v>619984</v>
      </c>
      <c r="F122" s="190">
        <v>1</v>
      </c>
      <c r="G122" s="87">
        <v>619.9</v>
      </c>
    </row>
    <row r="123" spans="1:7" ht="16.5" x14ac:dyDescent="0.2">
      <c r="A123" s="80" t="s">
        <v>333</v>
      </c>
      <c r="B123" s="123" t="s">
        <v>324</v>
      </c>
      <c r="C123" s="190" t="s">
        <v>325</v>
      </c>
      <c r="D123" s="190" t="s">
        <v>188</v>
      </c>
      <c r="E123" s="131">
        <v>1067430</v>
      </c>
      <c r="F123" s="190">
        <v>1</v>
      </c>
      <c r="G123" s="87">
        <v>1067.4000000000001</v>
      </c>
    </row>
    <row r="124" spans="1:7" ht="16.5" x14ac:dyDescent="0.2">
      <c r="A124" s="80" t="s">
        <v>334</v>
      </c>
      <c r="B124" s="123" t="s">
        <v>324</v>
      </c>
      <c r="C124" s="190" t="s">
        <v>325</v>
      </c>
      <c r="D124" s="190" t="s">
        <v>188</v>
      </c>
      <c r="E124" s="131">
        <v>540000</v>
      </c>
      <c r="F124" s="190">
        <v>1</v>
      </c>
      <c r="G124" s="87">
        <v>540</v>
      </c>
    </row>
    <row r="125" spans="1:7" ht="16.5" x14ac:dyDescent="0.2">
      <c r="A125" s="80" t="s">
        <v>335</v>
      </c>
      <c r="B125" s="123" t="s">
        <v>324</v>
      </c>
      <c r="C125" s="190" t="s">
        <v>325</v>
      </c>
      <c r="D125" s="190" t="s">
        <v>188</v>
      </c>
      <c r="E125" s="131">
        <v>129000</v>
      </c>
      <c r="F125" s="190">
        <v>1</v>
      </c>
      <c r="G125" s="87">
        <v>129</v>
      </c>
    </row>
    <row r="126" spans="1:7" ht="16.5" x14ac:dyDescent="0.2">
      <c r="A126" s="80" t="s">
        <v>336</v>
      </c>
      <c r="B126" s="123" t="s">
        <v>324</v>
      </c>
      <c r="C126" s="190" t="s">
        <v>325</v>
      </c>
      <c r="D126" s="190" t="s">
        <v>188</v>
      </c>
      <c r="E126" s="131">
        <v>164200</v>
      </c>
      <c r="F126" s="190">
        <v>1</v>
      </c>
      <c r="G126" s="87">
        <v>164.2</v>
      </c>
    </row>
    <row r="127" spans="1:7" ht="16.5" x14ac:dyDescent="0.2">
      <c r="A127" s="80" t="s">
        <v>337</v>
      </c>
      <c r="B127" s="123" t="s">
        <v>324</v>
      </c>
      <c r="C127" s="190" t="s">
        <v>325</v>
      </c>
      <c r="D127" s="190" t="s">
        <v>188</v>
      </c>
      <c r="E127" s="131">
        <v>3146800</v>
      </c>
      <c r="F127" s="190">
        <v>1</v>
      </c>
      <c r="G127" s="87">
        <v>3146.8</v>
      </c>
    </row>
    <row r="128" spans="1:7" ht="16.5" x14ac:dyDescent="0.2">
      <c r="A128" s="80" t="s">
        <v>338</v>
      </c>
      <c r="B128" s="123" t="s">
        <v>324</v>
      </c>
      <c r="C128" s="190" t="s">
        <v>325</v>
      </c>
      <c r="D128" s="190" t="s">
        <v>188</v>
      </c>
      <c r="E128" s="131">
        <v>359140</v>
      </c>
      <c r="F128" s="190">
        <v>1</v>
      </c>
      <c r="G128" s="87">
        <v>359.1</v>
      </c>
    </row>
  </sheetData>
  <mergeCells count="12">
    <mergeCell ref="C14:D14"/>
    <mergeCell ref="A13:F13"/>
    <mergeCell ref="F1:G1"/>
    <mergeCell ref="F3:G3"/>
    <mergeCell ref="A5:G6"/>
    <mergeCell ref="A9:A11"/>
    <mergeCell ref="B9:B11"/>
    <mergeCell ref="C9:C11"/>
    <mergeCell ref="D9:D11"/>
    <mergeCell ref="E9:E11"/>
    <mergeCell ref="F9:G10"/>
    <mergeCell ref="F2:G2"/>
  </mergeCells>
  <pageMargins left="0.7" right="0.7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1</vt:lpstr>
      <vt:lpstr>2</vt:lpstr>
      <vt:lpstr>3</vt:lpstr>
      <vt:lpstr>4</vt:lpstr>
      <vt:lpstr>5</vt:lpstr>
      <vt:lpstr>6</vt:lpstr>
      <vt:lpstr>'2'!Print_Titles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keywords>Mulberry 2.0</cp:keywords>
  <cp:lastModifiedBy>Ashot Pirumyan</cp:lastModifiedBy>
  <cp:lastPrinted>2019-03-18T08:57:01Z</cp:lastPrinted>
  <dcterms:modified xsi:type="dcterms:W3CDTF">2019-03-18T08:57:03Z</dcterms:modified>
</cp:coreProperties>
</file>