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7350"/>
  </bookViews>
  <sheets>
    <sheet name="հակատուբերկուլոզային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13" i="1" l="1"/>
  <c r="H13" i="1" s="1"/>
  <c r="I12" i="1"/>
  <c r="H12" i="1" s="1"/>
  <c r="I11" i="1"/>
  <c r="H11" i="1" s="1"/>
  <c r="I10" i="1"/>
  <c r="H10" i="1" s="1"/>
  <c r="I9" i="1"/>
  <c r="H9" i="1" s="1"/>
  <c r="I8" i="1" l="1"/>
  <c r="H8" i="1" s="1"/>
  <c r="I6" i="1"/>
  <c r="H6" i="1" s="1"/>
  <c r="I5" i="1"/>
  <c r="H5" i="1" s="1"/>
  <c r="I4" i="1"/>
  <c r="H4" i="1" s="1"/>
  <c r="I3" i="1"/>
  <c r="H3" i="1" s="1"/>
  <c r="I2" i="1"/>
  <c r="H2" i="1" s="1"/>
  <c r="M14" i="1" l="1"/>
  <c r="R14" i="1"/>
  <c r="N14" i="1"/>
  <c r="P14" i="1"/>
  <c r="O14" i="1"/>
  <c r="J13" i="1"/>
  <c r="K13" i="1" s="1"/>
  <c r="L13" i="1" s="1"/>
  <c r="J12" i="1"/>
  <c r="K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J7" i="1"/>
  <c r="K7" i="1" s="1"/>
  <c r="L7" i="1" s="1"/>
  <c r="J6" i="1"/>
  <c r="K6" i="1" s="1"/>
  <c r="L6" i="1" s="1"/>
  <c r="J5" i="1"/>
  <c r="K5" i="1" s="1"/>
  <c r="J4" i="1"/>
  <c r="K4" i="1" s="1"/>
  <c r="L4" i="1" s="1"/>
  <c r="J3" i="1"/>
  <c r="K3" i="1" s="1"/>
  <c r="L3" i="1" s="1"/>
  <c r="J2" i="1"/>
  <c r="Q2" i="1" s="1"/>
  <c r="Q10" i="1" l="1"/>
  <c r="Q7" i="1"/>
  <c r="S7" i="1" s="1"/>
  <c r="Q3" i="1"/>
  <c r="L8" i="1"/>
  <c r="Q13" i="1"/>
  <c r="S13" i="1" s="1"/>
  <c r="Q9" i="1"/>
  <c r="S9" i="1" s="1"/>
  <c r="Q6" i="1"/>
  <c r="S6" i="1" s="1"/>
  <c r="S3" i="1"/>
  <c r="S10" i="1"/>
  <c r="Q12" i="1"/>
  <c r="Q5" i="1"/>
  <c r="Q11" i="1"/>
  <c r="S11" i="1" s="1"/>
  <c r="Q8" i="1"/>
  <c r="Q4" i="1"/>
  <c r="S4" i="1" s="1"/>
  <c r="L12" i="1"/>
  <c r="L5" i="1"/>
  <c r="K2" i="1"/>
  <c r="S5" i="1" l="1"/>
  <c r="S8" i="1"/>
  <c r="Q14" i="1"/>
  <c r="S12" i="1"/>
  <c r="L2" i="1"/>
  <c r="S2" i="1" l="1"/>
  <c r="I14" i="1" l="1"/>
  <c r="L14" i="1"/>
  <c r="K14" i="1"/>
  <c r="J14" i="1"/>
  <c r="S14" i="1" l="1"/>
</calcChain>
</file>

<file path=xl/sharedStrings.xml><?xml version="1.0" encoding="utf-8"?>
<sst xmlns="http://schemas.openxmlformats.org/spreadsheetml/2006/main" count="69" uniqueCount="43">
  <si>
    <t>Full name</t>
  </si>
  <si>
    <t>Rifampicin 150mg/Isoniazid 75mg</t>
  </si>
  <si>
    <t>Isoniazid 300mg</t>
  </si>
  <si>
    <t>Isoniazid 100mg</t>
  </si>
  <si>
    <t>Rifampicin 75mg/Isoniazid 50mg</t>
  </si>
  <si>
    <t>Ethambutol 400mg</t>
  </si>
  <si>
    <t>N</t>
  </si>
  <si>
    <t>Ընդամենը</t>
  </si>
  <si>
    <t>Տուփ</t>
  </si>
  <si>
    <t>Դեղահաբ 1 տուփում</t>
  </si>
  <si>
    <t>Փոխարժեք՝</t>
  </si>
  <si>
    <t>Անվանում</t>
  </si>
  <si>
    <t>Գումար (ապրանքագիր) ԱՄՆ դոլար</t>
  </si>
  <si>
    <t>Գումար (ապրանքագիր) ՀՀ դրամ</t>
  </si>
  <si>
    <t>Տեղափոխման ծախս
ՀՀ դրամ</t>
  </si>
  <si>
    <t>Փորձագիտական եզրակացության տրամադրման վճար
ՀՀ դրամ</t>
  </si>
  <si>
    <t>Դեղորայքի ապահովման միջազգային ասոցիացիա (IDA)</t>
  </si>
  <si>
    <t>Rifampicin 150mg/Isoniazid 75mg/Pyrazinamide 400mg/Ethambuto 275mg/</t>
  </si>
  <si>
    <t xml:space="preserve">Ethambutol 100mg  </t>
  </si>
  <si>
    <t>Pyrazinamide 400mg</t>
  </si>
  <si>
    <t>Rifampicin 75mg/Isoniazid 50mg/Pyrazinamide 150mg</t>
  </si>
  <si>
    <t>Rifampicin 150mg</t>
  </si>
  <si>
    <t>Rifampicin 300mg</t>
  </si>
  <si>
    <t>Streptomycin Sulphate 1g</t>
  </si>
  <si>
    <t>Նվազագույն գին առաջարկած մատակարար</t>
  </si>
  <si>
    <t>ԱԱՀ
ՀՀ դրամ</t>
  </si>
  <si>
    <t>Նմուշառման վճար</t>
  </si>
  <si>
    <t>Մաքսային ձևակերպման վճար
ՀՀ դրամ</t>
  </si>
  <si>
    <t>Գին
ԱՄՆ դոլար</t>
  </si>
  <si>
    <t>Ընդամենը
ՀՀ դրամ</t>
  </si>
  <si>
    <t>Ներմուծվող բեռի մշակման և պահեստավորման վճար
ՀՀ դրամ</t>
  </si>
  <si>
    <t>Մաքսավճար
ՀՀ դրամ</t>
  </si>
  <si>
    <t>Մաքսատուրք
ՀՀ դրամ</t>
  </si>
  <si>
    <t>1. Commercial Invoice
2. Air Waybill
3. Packing List
4. Certificate of Origin
5. Certificate of Analysis</t>
  </si>
  <si>
    <t>Հիմնավորող փաստաթղթեր</t>
  </si>
  <si>
    <t>Ռիֆամպիցին/Իզոնիազիդ/Պիրազինամիդ/Էթամբութոլ</t>
  </si>
  <si>
    <t>Ռիֆամպիցին/Իզոնիազիդ</t>
  </si>
  <si>
    <t>Էթամբութոլ</t>
  </si>
  <si>
    <t>Իզոնիազիդ</t>
  </si>
  <si>
    <t>Պիրազինամիդ</t>
  </si>
  <si>
    <t>Ռիֆամպիցին/Իզոնիազիդ/Պիրազինամիդ</t>
  </si>
  <si>
    <t>Ռիֆամպիցին</t>
  </si>
  <si>
    <t>Ստրեպտոմիցին Սուլֆաթ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</si>
</sst>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.00"/>
    <numFmt numFmtId="167" formatCode="#,##0\ [$֏-42B];\-#,##0\ [$֏-42B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GHEA Grapalat"/>
      <family val="3"/>
    </font>
    <font>
      <b/>
      <sz val="10"/>
      <color rgb="FF000000"/>
      <name val="Arial"/>
      <family val="2"/>
      <charset val="204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165" fontId="2" fillId="2" borderId="1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 wrapText="1"/>
    </xf>
    <xf numFmtId="165" fontId="0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167" fontId="0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 applyProtection="1">
      <alignment horizontal="center" vertical="center" wrapText="1"/>
    </xf>
    <xf numFmtId="167" fontId="6" fillId="2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zoomScale="85" zoomScaleNormal="85" workbookViewId="0">
      <pane xSplit="2" ySplit="1" topLeftCell="D11" activePane="bottomRight" state="frozen"/>
      <selection pane="topRight" activeCell="E1" sqref="E1"/>
      <selection pane="bottomLeft" activeCell="A3" sqref="A3"/>
      <selection pane="bottomRight" activeCell="Q3" sqref="Q3"/>
    </sheetView>
  </sheetViews>
  <sheetFormatPr defaultRowHeight="15" x14ac:dyDescent="0.25"/>
  <cols>
    <col min="1" max="1" width="3.28515625" style="2" bestFit="1" customWidth="1"/>
    <col min="2" max="4" width="28.28515625" style="2" customWidth="1"/>
    <col min="5" max="5" width="20.85546875" style="2" customWidth="1"/>
    <col min="6" max="6" width="11" style="3" customWidth="1"/>
    <col min="7" max="7" width="13.7109375" style="3" customWidth="1"/>
    <col min="8" max="8" width="12.140625" style="4" customWidth="1"/>
    <col min="9" max="9" width="20.85546875" style="4" customWidth="1"/>
    <col min="10" max="10" width="17.28515625" style="4" customWidth="1"/>
    <col min="11" max="15" width="14.140625" style="4" customWidth="1"/>
    <col min="16" max="16" width="19.7109375" style="4" customWidth="1"/>
    <col min="17" max="17" width="16.85546875" style="5" customWidth="1"/>
    <col min="18" max="19" width="15.28515625" style="5" customWidth="1"/>
  </cols>
  <sheetData>
    <row r="1" spans="1:19" s="21" customFormat="1" ht="76.5" x14ac:dyDescent="0.2">
      <c r="A1" s="17" t="s">
        <v>6</v>
      </c>
      <c r="B1" s="17" t="s">
        <v>0</v>
      </c>
      <c r="C1" s="17" t="s">
        <v>11</v>
      </c>
      <c r="D1" s="17" t="s">
        <v>34</v>
      </c>
      <c r="E1" s="17" t="s">
        <v>24</v>
      </c>
      <c r="F1" s="18" t="s">
        <v>8</v>
      </c>
      <c r="G1" s="18" t="s">
        <v>9</v>
      </c>
      <c r="H1" s="19" t="s">
        <v>28</v>
      </c>
      <c r="I1" s="19" t="s">
        <v>12</v>
      </c>
      <c r="J1" s="19" t="s">
        <v>13</v>
      </c>
      <c r="K1" s="19" t="s">
        <v>25</v>
      </c>
      <c r="L1" s="19" t="s">
        <v>32</v>
      </c>
      <c r="M1" s="19" t="s">
        <v>31</v>
      </c>
      <c r="N1" s="19" t="s">
        <v>27</v>
      </c>
      <c r="O1" s="19" t="s">
        <v>26</v>
      </c>
      <c r="P1" s="19" t="s">
        <v>15</v>
      </c>
      <c r="Q1" s="20" t="s">
        <v>30</v>
      </c>
      <c r="R1" s="20" t="s">
        <v>14</v>
      </c>
      <c r="S1" s="20" t="s">
        <v>29</v>
      </c>
    </row>
    <row r="2" spans="1:19" s="24" customFormat="1" ht="71.25" x14ac:dyDescent="0.25">
      <c r="A2" s="1">
        <v>1</v>
      </c>
      <c r="B2" s="9" t="s">
        <v>17</v>
      </c>
      <c r="C2" s="9" t="s">
        <v>35</v>
      </c>
      <c r="D2" s="9" t="s">
        <v>33</v>
      </c>
      <c r="E2" s="22" t="s">
        <v>16</v>
      </c>
      <c r="F2" s="13">
        <v>246</v>
      </c>
      <c r="G2" s="13">
        <v>672</v>
      </c>
      <c r="H2" s="14">
        <f>+I2/F2</f>
        <v>72.428739837398382</v>
      </c>
      <c r="I2" s="14">
        <f>9019.8+8797.67</f>
        <v>17817.47</v>
      </c>
      <c r="J2" s="16">
        <f>+I2*$C$15</f>
        <v>8641472.9500000011</v>
      </c>
      <c r="K2" s="16">
        <f>+J2*0.2</f>
        <v>1728294.5900000003</v>
      </c>
      <c r="L2" s="16">
        <f>+K2*0.1</f>
        <v>172829.45900000003</v>
      </c>
      <c r="M2" s="16">
        <v>4500</v>
      </c>
      <c r="N2" s="16">
        <v>25000</v>
      </c>
      <c r="O2" s="16">
        <v>3600</v>
      </c>
      <c r="P2" s="16">
        <v>42040</v>
      </c>
      <c r="Q2" s="15">
        <f>+J2*0.035</f>
        <v>302451.55325000006</v>
      </c>
      <c r="R2" s="15">
        <v>8000</v>
      </c>
      <c r="S2" s="16">
        <f>+SUM(J2:R2)</f>
        <v>10928188.552250002</v>
      </c>
    </row>
    <row r="3" spans="1:19" s="25" customFormat="1" ht="71.25" x14ac:dyDescent="0.25">
      <c r="A3" s="1">
        <v>2</v>
      </c>
      <c r="B3" s="9" t="s">
        <v>1</v>
      </c>
      <c r="C3" s="9" t="s">
        <v>36</v>
      </c>
      <c r="D3" s="9" t="s">
        <v>33</v>
      </c>
      <c r="E3" s="22" t="s">
        <v>16</v>
      </c>
      <c r="F3" s="13">
        <v>615</v>
      </c>
      <c r="G3" s="13">
        <v>672</v>
      </c>
      <c r="H3" s="14">
        <f t="shared" ref="H3:H13" si="0">+I3/F3</f>
        <v>34.588341463414636</v>
      </c>
      <c r="I3" s="14">
        <f>8776.06+12495.77</f>
        <v>21271.83</v>
      </c>
      <c r="J3" s="16">
        <f>+I3*$C$15</f>
        <v>10316837.550000001</v>
      </c>
      <c r="K3" s="16">
        <f t="shared" ref="K3:K13" si="1">+J3*0.2</f>
        <v>2063367.5100000002</v>
      </c>
      <c r="L3" s="16">
        <f t="shared" ref="L3:L13" si="2">+K3*0.1</f>
        <v>206336.75100000005</v>
      </c>
      <c r="M3" s="16">
        <v>4500</v>
      </c>
      <c r="N3" s="16">
        <v>25000</v>
      </c>
      <c r="O3" s="16">
        <v>3600</v>
      </c>
      <c r="P3" s="16">
        <v>42040</v>
      </c>
      <c r="Q3" s="15">
        <f t="shared" ref="Q3:Q13" si="3">+J3*0.035</f>
        <v>361089.31425000005</v>
      </c>
      <c r="R3" s="15">
        <v>8000</v>
      </c>
      <c r="S3" s="16">
        <f t="shared" ref="S3:S13" si="4">+SUM(J3:R3)</f>
        <v>13030771.125250001</v>
      </c>
    </row>
    <row r="4" spans="1:19" s="24" customFormat="1" ht="71.25" x14ac:dyDescent="0.25">
      <c r="A4" s="1">
        <v>3</v>
      </c>
      <c r="B4" s="9" t="s">
        <v>18</v>
      </c>
      <c r="C4" s="9" t="s">
        <v>37</v>
      </c>
      <c r="D4" s="9" t="s">
        <v>33</v>
      </c>
      <c r="E4" s="22" t="s">
        <v>16</v>
      </c>
      <c r="F4" s="13">
        <v>12</v>
      </c>
      <c r="G4" s="13">
        <v>100</v>
      </c>
      <c r="H4" s="14">
        <f t="shared" si="0"/>
        <v>5.208333333333333</v>
      </c>
      <c r="I4" s="14">
        <f>42+20.5</f>
        <v>62.5</v>
      </c>
      <c r="J4" s="16">
        <f>+I4*$C$15</f>
        <v>30312.5</v>
      </c>
      <c r="K4" s="16">
        <f t="shared" si="1"/>
        <v>6062.5</v>
      </c>
      <c r="L4" s="16">
        <f t="shared" si="2"/>
        <v>606.25</v>
      </c>
      <c r="M4" s="16">
        <v>4500</v>
      </c>
      <c r="N4" s="16">
        <v>25000</v>
      </c>
      <c r="O4" s="16">
        <v>3600</v>
      </c>
      <c r="P4" s="16">
        <v>42040</v>
      </c>
      <c r="Q4" s="15">
        <f t="shared" si="3"/>
        <v>1060.9375</v>
      </c>
      <c r="R4" s="15">
        <v>8000</v>
      </c>
      <c r="S4" s="16">
        <f t="shared" si="4"/>
        <v>121182.1875</v>
      </c>
    </row>
    <row r="5" spans="1:19" s="24" customFormat="1" ht="71.25" x14ac:dyDescent="0.25">
      <c r="A5" s="1">
        <v>4</v>
      </c>
      <c r="B5" s="9" t="s">
        <v>5</v>
      </c>
      <c r="C5" s="9" t="s">
        <v>37</v>
      </c>
      <c r="D5" s="9" t="s">
        <v>33</v>
      </c>
      <c r="E5" s="22" t="s">
        <v>16</v>
      </c>
      <c r="F5" s="13">
        <v>90</v>
      </c>
      <c r="G5" s="13">
        <v>672</v>
      </c>
      <c r="H5" s="14">
        <f t="shared" si="0"/>
        <v>28.90077777777778</v>
      </c>
      <c r="I5" s="14">
        <f>1428.69+1172.38</f>
        <v>2601.0700000000002</v>
      </c>
      <c r="J5" s="16">
        <f>+I5*$C$15</f>
        <v>1261518.9500000002</v>
      </c>
      <c r="K5" s="16">
        <f t="shared" si="1"/>
        <v>252303.79000000004</v>
      </c>
      <c r="L5" s="16">
        <f t="shared" si="2"/>
        <v>25230.379000000004</v>
      </c>
      <c r="M5" s="16">
        <v>4500</v>
      </c>
      <c r="N5" s="16">
        <v>25000</v>
      </c>
      <c r="O5" s="16">
        <v>3600</v>
      </c>
      <c r="P5" s="16">
        <v>42040</v>
      </c>
      <c r="Q5" s="15">
        <f t="shared" si="3"/>
        <v>44153.163250000012</v>
      </c>
      <c r="R5" s="15">
        <v>8000</v>
      </c>
      <c r="S5" s="16">
        <f t="shared" si="4"/>
        <v>1666346.2822500002</v>
      </c>
    </row>
    <row r="6" spans="1:19" s="24" customFormat="1" ht="71.25" x14ac:dyDescent="0.25">
      <c r="A6" s="1">
        <v>5</v>
      </c>
      <c r="B6" s="9" t="s">
        <v>3</v>
      </c>
      <c r="C6" s="9" t="s">
        <v>38</v>
      </c>
      <c r="D6" s="9" t="s">
        <v>33</v>
      </c>
      <c r="E6" s="22" t="s">
        <v>16</v>
      </c>
      <c r="F6" s="13">
        <v>20</v>
      </c>
      <c r="G6" s="13">
        <v>100</v>
      </c>
      <c r="H6" s="14">
        <f t="shared" si="0"/>
        <v>1.754</v>
      </c>
      <c r="I6" s="14">
        <f>14.01+21.07</f>
        <v>35.08</v>
      </c>
      <c r="J6" s="16">
        <f>+I6*$C$15</f>
        <v>17013.8</v>
      </c>
      <c r="K6" s="16">
        <f t="shared" si="1"/>
        <v>3402.76</v>
      </c>
      <c r="L6" s="16">
        <f t="shared" si="2"/>
        <v>340.27600000000007</v>
      </c>
      <c r="M6" s="16">
        <v>4500</v>
      </c>
      <c r="N6" s="16">
        <v>25000</v>
      </c>
      <c r="O6" s="16">
        <v>3600</v>
      </c>
      <c r="P6" s="16">
        <v>42040</v>
      </c>
      <c r="Q6" s="15">
        <f t="shared" si="3"/>
        <v>595.48300000000006</v>
      </c>
      <c r="R6" s="15">
        <v>8000</v>
      </c>
      <c r="S6" s="16">
        <f t="shared" si="4"/>
        <v>104492.31899999999</v>
      </c>
    </row>
    <row r="7" spans="1:19" s="24" customFormat="1" ht="71.25" x14ac:dyDescent="0.25">
      <c r="A7" s="1">
        <v>6</v>
      </c>
      <c r="B7" s="9" t="s">
        <v>2</v>
      </c>
      <c r="C7" s="9" t="s">
        <v>38</v>
      </c>
      <c r="D7" s="9" t="s">
        <v>33</v>
      </c>
      <c r="E7" s="22" t="s">
        <v>16</v>
      </c>
      <c r="F7" s="13">
        <v>4</v>
      </c>
      <c r="G7" s="13">
        <v>672</v>
      </c>
      <c r="H7" s="14">
        <f t="shared" si="0"/>
        <v>18.232500000000002</v>
      </c>
      <c r="I7" s="14">
        <v>72.930000000000007</v>
      </c>
      <c r="J7" s="16">
        <f>+I7*$C$15</f>
        <v>35371.050000000003</v>
      </c>
      <c r="K7" s="16">
        <f t="shared" si="1"/>
        <v>7074.2100000000009</v>
      </c>
      <c r="L7" s="16">
        <f t="shared" si="2"/>
        <v>707.42100000000016</v>
      </c>
      <c r="M7" s="16">
        <v>4500</v>
      </c>
      <c r="N7" s="16">
        <v>25000</v>
      </c>
      <c r="O7" s="16">
        <v>3600</v>
      </c>
      <c r="P7" s="16">
        <v>42040</v>
      </c>
      <c r="Q7" s="15">
        <f t="shared" si="3"/>
        <v>1237.9867500000003</v>
      </c>
      <c r="R7" s="15">
        <v>8000</v>
      </c>
      <c r="S7" s="16">
        <f t="shared" si="4"/>
        <v>127530.66775000001</v>
      </c>
    </row>
    <row r="8" spans="1:19" s="24" customFormat="1" ht="71.25" x14ac:dyDescent="0.25">
      <c r="A8" s="1">
        <v>7</v>
      </c>
      <c r="B8" s="9" t="s">
        <v>19</v>
      </c>
      <c r="C8" s="9" t="s">
        <v>39</v>
      </c>
      <c r="D8" s="9" t="s">
        <v>33</v>
      </c>
      <c r="E8" s="22" t="s">
        <v>16</v>
      </c>
      <c r="F8" s="13">
        <v>40</v>
      </c>
      <c r="G8" s="13">
        <v>672</v>
      </c>
      <c r="H8" s="14">
        <f t="shared" si="0"/>
        <v>19.10275</v>
      </c>
      <c r="I8" s="14">
        <f>569.25+194.86</f>
        <v>764.11</v>
      </c>
      <c r="J8" s="16">
        <f>+I8*$C$15</f>
        <v>370593.35000000003</v>
      </c>
      <c r="K8" s="16">
        <f t="shared" si="1"/>
        <v>74118.670000000013</v>
      </c>
      <c r="L8" s="16">
        <f t="shared" si="2"/>
        <v>7411.867000000002</v>
      </c>
      <c r="M8" s="16">
        <v>4500</v>
      </c>
      <c r="N8" s="16">
        <v>25000</v>
      </c>
      <c r="O8" s="16">
        <v>3600</v>
      </c>
      <c r="P8" s="16">
        <v>42040</v>
      </c>
      <c r="Q8" s="15">
        <f t="shared" si="3"/>
        <v>12970.767250000003</v>
      </c>
      <c r="R8" s="15">
        <v>8000</v>
      </c>
      <c r="S8" s="16">
        <f t="shared" si="4"/>
        <v>548234.65425000014</v>
      </c>
    </row>
    <row r="9" spans="1:19" s="24" customFormat="1" ht="71.25" x14ac:dyDescent="0.25">
      <c r="A9" s="1">
        <v>8</v>
      </c>
      <c r="B9" s="9" t="s">
        <v>4</v>
      </c>
      <c r="C9" s="9" t="s">
        <v>36</v>
      </c>
      <c r="D9" s="9" t="s">
        <v>33</v>
      </c>
      <c r="E9" s="22" t="s">
        <v>16</v>
      </c>
      <c r="F9" s="13">
        <v>38</v>
      </c>
      <c r="G9" s="13">
        <v>84</v>
      </c>
      <c r="H9" s="14">
        <f t="shared" si="0"/>
        <v>4.1286842105263153</v>
      </c>
      <c r="I9" s="14">
        <f>77.42+79.47</f>
        <v>156.88999999999999</v>
      </c>
      <c r="J9" s="16">
        <f>+I9*$C$15</f>
        <v>76091.649999999994</v>
      </c>
      <c r="K9" s="16">
        <f t="shared" si="1"/>
        <v>15218.33</v>
      </c>
      <c r="L9" s="16">
        <f t="shared" si="2"/>
        <v>1521.8330000000001</v>
      </c>
      <c r="M9" s="16">
        <v>4500</v>
      </c>
      <c r="N9" s="16">
        <v>25000</v>
      </c>
      <c r="O9" s="16">
        <v>3600</v>
      </c>
      <c r="P9" s="16">
        <v>42040</v>
      </c>
      <c r="Q9" s="15">
        <f t="shared" si="3"/>
        <v>2663.20775</v>
      </c>
      <c r="R9" s="15">
        <v>8000</v>
      </c>
      <c r="S9" s="16">
        <f t="shared" si="4"/>
        <v>178635.02075</v>
      </c>
    </row>
    <row r="10" spans="1:19" s="24" customFormat="1" ht="71.25" x14ac:dyDescent="0.25">
      <c r="A10" s="1">
        <v>9</v>
      </c>
      <c r="B10" s="9" t="s">
        <v>20</v>
      </c>
      <c r="C10" s="9" t="s">
        <v>40</v>
      </c>
      <c r="D10" s="9" t="s">
        <v>33</v>
      </c>
      <c r="E10" s="22" t="s">
        <v>16</v>
      </c>
      <c r="F10" s="13">
        <v>32</v>
      </c>
      <c r="G10" s="13">
        <v>84</v>
      </c>
      <c r="H10" s="14">
        <f t="shared" si="0"/>
        <v>4.9403124999999992</v>
      </c>
      <c r="I10" s="14">
        <f>80.07+78.02</f>
        <v>158.08999999999997</v>
      </c>
      <c r="J10" s="16">
        <f>+I10*$C$15</f>
        <v>76673.649999999994</v>
      </c>
      <c r="K10" s="16">
        <f t="shared" si="1"/>
        <v>15334.73</v>
      </c>
      <c r="L10" s="16">
        <f t="shared" si="2"/>
        <v>1533.473</v>
      </c>
      <c r="M10" s="16">
        <v>4500</v>
      </c>
      <c r="N10" s="16">
        <v>25000</v>
      </c>
      <c r="O10" s="16">
        <v>3600</v>
      </c>
      <c r="P10" s="16">
        <v>42040</v>
      </c>
      <c r="Q10" s="15">
        <f t="shared" si="3"/>
        <v>2683.5777499999999</v>
      </c>
      <c r="R10" s="15">
        <v>8000</v>
      </c>
      <c r="S10" s="16">
        <f t="shared" si="4"/>
        <v>179365.43075</v>
      </c>
    </row>
    <row r="11" spans="1:19" s="24" customFormat="1" ht="71.25" x14ac:dyDescent="0.25">
      <c r="A11" s="1">
        <v>10</v>
      </c>
      <c r="B11" s="9" t="s">
        <v>21</v>
      </c>
      <c r="C11" s="9" t="s">
        <v>41</v>
      </c>
      <c r="D11" s="9" t="s">
        <v>33</v>
      </c>
      <c r="E11" s="22" t="s">
        <v>16</v>
      </c>
      <c r="F11" s="13">
        <v>15</v>
      </c>
      <c r="G11" s="13">
        <v>100</v>
      </c>
      <c r="H11" s="14">
        <f t="shared" si="0"/>
        <v>8.6859999999999999</v>
      </c>
      <c r="I11" s="14">
        <f>44.21+86.08</f>
        <v>130.29</v>
      </c>
      <c r="J11" s="16">
        <f>+I11*$C$15</f>
        <v>63190.649999999994</v>
      </c>
      <c r="K11" s="16">
        <f t="shared" si="1"/>
        <v>12638.13</v>
      </c>
      <c r="L11" s="16">
        <f t="shared" si="2"/>
        <v>1263.8130000000001</v>
      </c>
      <c r="M11" s="16">
        <v>4500</v>
      </c>
      <c r="N11" s="16">
        <v>25000</v>
      </c>
      <c r="O11" s="16">
        <v>3600</v>
      </c>
      <c r="P11" s="16">
        <v>42040</v>
      </c>
      <c r="Q11" s="15">
        <f t="shared" si="3"/>
        <v>2211.6727500000002</v>
      </c>
      <c r="R11" s="15">
        <v>8000</v>
      </c>
      <c r="S11" s="16">
        <f t="shared" si="4"/>
        <v>162444.26574999999</v>
      </c>
    </row>
    <row r="12" spans="1:19" s="24" customFormat="1" ht="71.25" x14ac:dyDescent="0.25">
      <c r="A12" s="1">
        <v>11</v>
      </c>
      <c r="B12" s="9" t="s">
        <v>22</v>
      </c>
      <c r="C12" s="9" t="s">
        <v>41</v>
      </c>
      <c r="D12" s="9" t="s">
        <v>33</v>
      </c>
      <c r="E12" s="22" t="s">
        <v>16</v>
      </c>
      <c r="F12" s="13">
        <v>120</v>
      </c>
      <c r="G12" s="13">
        <v>100</v>
      </c>
      <c r="H12" s="14">
        <f t="shared" si="0"/>
        <v>13.669666666666666</v>
      </c>
      <c r="I12" s="14">
        <f>556+1084.36</f>
        <v>1640.36</v>
      </c>
      <c r="J12" s="16">
        <f>+I12*$C$15</f>
        <v>795574.6</v>
      </c>
      <c r="K12" s="16">
        <f t="shared" si="1"/>
        <v>159114.92000000001</v>
      </c>
      <c r="L12" s="16">
        <f t="shared" si="2"/>
        <v>15911.492000000002</v>
      </c>
      <c r="M12" s="16">
        <v>4500</v>
      </c>
      <c r="N12" s="16">
        <v>25000</v>
      </c>
      <c r="O12" s="16">
        <v>3600</v>
      </c>
      <c r="P12" s="16">
        <v>42040</v>
      </c>
      <c r="Q12" s="15">
        <f t="shared" si="3"/>
        <v>27845.111000000001</v>
      </c>
      <c r="R12" s="15">
        <v>8000</v>
      </c>
      <c r="S12" s="16">
        <f t="shared" si="4"/>
        <v>1081586.1229999999</v>
      </c>
    </row>
    <row r="13" spans="1:19" s="24" customFormat="1" ht="71.25" x14ac:dyDescent="0.25">
      <c r="A13" s="1">
        <v>12</v>
      </c>
      <c r="B13" s="9" t="s">
        <v>23</v>
      </c>
      <c r="C13" s="9" t="s">
        <v>42</v>
      </c>
      <c r="D13" s="9" t="s">
        <v>33</v>
      </c>
      <c r="E13" s="22" t="s">
        <v>16</v>
      </c>
      <c r="F13" s="13">
        <v>100</v>
      </c>
      <c r="G13" s="13">
        <v>100</v>
      </c>
      <c r="H13" s="14">
        <f t="shared" si="0"/>
        <v>87.65440000000001</v>
      </c>
      <c r="I13" s="14">
        <f>3559.44+5206</f>
        <v>8765.44</v>
      </c>
      <c r="J13" s="16">
        <f>+I13*$C$15</f>
        <v>4251238.4000000004</v>
      </c>
      <c r="K13" s="16">
        <f t="shared" si="1"/>
        <v>850247.68000000017</v>
      </c>
      <c r="L13" s="16">
        <f t="shared" si="2"/>
        <v>85024.768000000025</v>
      </c>
      <c r="M13" s="16">
        <v>4500</v>
      </c>
      <c r="N13" s="16">
        <v>25000</v>
      </c>
      <c r="O13" s="16">
        <v>3600</v>
      </c>
      <c r="P13" s="16">
        <v>42040</v>
      </c>
      <c r="Q13" s="15">
        <f t="shared" si="3"/>
        <v>148793.34400000004</v>
      </c>
      <c r="R13" s="15">
        <v>8000</v>
      </c>
      <c r="S13" s="16">
        <f t="shared" si="4"/>
        <v>5418444.1919999998</v>
      </c>
    </row>
    <row r="14" spans="1:19" ht="38.25" customHeight="1" x14ac:dyDescent="0.25">
      <c r="A14" s="23" t="s">
        <v>7</v>
      </c>
      <c r="B14" s="23"/>
      <c r="C14" s="23"/>
      <c r="D14" s="12"/>
      <c r="E14" s="10"/>
      <c r="F14" s="6"/>
      <c r="G14" s="6"/>
      <c r="H14" s="7"/>
      <c r="I14" s="7">
        <f>+SUM(I2:I13)</f>
        <v>53476.060000000005</v>
      </c>
      <c r="J14" s="8">
        <f t="shared" ref="J14:S14" si="5">+SUM(J2:J13)</f>
        <v>25935889.100000001</v>
      </c>
      <c r="K14" s="8">
        <f t="shared" si="5"/>
        <v>5187177.82</v>
      </c>
      <c r="L14" s="8">
        <f t="shared" si="5"/>
        <v>518717.78200000018</v>
      </c>
      <c r="M14" s="8">
        <f t="shared" si="5"/>
        <v>54000</v>
      </c>
      <c r="N14" s="8">
        <f t="shared" si="5"/>
        <v>300000</v>
      </c>
      <c r="O14" s="8">
        <f t="shared" si="5"/>
        <v>43200</v>
      </c>
      <c r="P14" s="8">
        <f t="shared" si="5"/>
        <v>504480</v>
      </c>
      <c r="Q14" s="8">
        <f t="shared" si="5"/>
        <v>907756.11850000033</v>
      </c>
      <c r="R14" s="8">
        <f t="shared" si="5"/>
        <v>96000</v>
      </c>
      <c r="S14" s="8">
        <f t="shared" si="5"/>
        <v>33547220.820500001</v>
      </c>
    </row>
    <row r="15" spans="1:19" ht="16.5" x14ac:dyDescent="0.25">
      <c r="B15" s="11" t="s">
        <v>10</v>
      </c>
      <c r="C15" s="11">
        <v>485</v>
      </c>
    </row>
  </sheetData>
  <mergeCells count="1">
    <mergeCell ref="A14:C14"/>
  </mergeCells>
  <pageMargins left="0.7" right="0.7" top="0.75" bottom="0.75" header="0.3" footer="0.3"/>
  <pageSetup orientation="portrait" horizontalDpi="300" verticalDpi="300" r:id="rId1"/>
  <ignoredErrors>
    <ignoredError sqref="I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հակատուբերկուլոզային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https://mul2.gov.am/tasks/103177/oneclick/03-Hashvark.xlsx?token=5fef547e9efd47fd3e87ca26cc7a423e</cp:keywords>
</cp:coreProperties>
</file>