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960" windowWidth="20490" windowHeight="6795" tabRatio="647" activeTab="10"/>
  </bookViews>
  <sheets>
    <sheet name="N 1" sheetId="1" r:id="rId1"/>
    <sheet name="N 2" sheetId="2" r:id="rId2"/>
    <sheet name="N 3" sheetId="3" r:id="rId3"/>
    <sheet name="N 4" sheetId="4" r:id="rId4"/>
    <sheet name="N 5" sheetId="5" r:id="rId5"/>
    <sheet name="N 6,1" sheetId="6" r:id="rId6"/>
    <sheet name="N 6.2" sheetId="7" r:id="rId7"/>
    <sheet name="N 6.3" sheetId="8" r:id="rId8"/>
    <sheet name="N 6.4" sheetId="9" r:id="rId9"/>
    <sheet name="N 7" sheetId="10" r:id="rId10"/>
    <sheet name="N 8" sheetId="11" r:id="rId11"/>
    <sheet name="9.1" sheetId="15" r:id="rId12"/>
    <sheet name="9.2" sheetId="13" r:id="rId13"/>
  </sheets>
  <externalReferences>
    <externalReference r:id="rId14"/>
    <externalReference r:id="rId15"/>
    <externalReference r:id="rId16"/>
    <externalReference r:id="rId17"/>
    <externalReference r:id="rId18"/>
    <externalReference r:id="rId19"/>
    <externalReference r:id="rId20"/>
  </externalReferences>
  <definedNames>
    <definedName name="_edn1" localSheetId="12">'9.2'!$A$221</definedName>
    <definedName name="_edn10" localSheetId="12">'9.2'!$A$232</definedName>
    <definedName name="_edn11" localSheetId="12">'9.2'!$A$233</definedName>
    <definedName name="_edn12" localSheetId="12">'9.2'!$A$234</definedName>
    <definedName name="_edn13" localSheetId="12">'9.2'!$A$235</definedName>
    <definedName name="_edn14" localSheetId="12">'9.2'!$A$236</definedName>
    <definedName name="_edn15" localSheetId="12">'9.2'!$A$237</definedName>
    <definedName name="_edn2" localSheetId="12">'9.2'!$A$222</definedName>
    <definedName name="_edn3" localSheetId="12">'9.2'!$A$223</definedName>
    <definedName name="_edn4" localSheetId="12">'9.2'!$A$224</definedName>
    <definedName name="_edn5" localSheetId="12">'9.2'!$A$227</definedName>
    <definedName name="_edn6" localSheetId="12">'9.2'!$A$228</definedName>
    <definedName name="_edn7" localSheetId="12">'9.2'!$A$229</definedName>
    <definedName name="_edn8" localSheetId="12">'9.2'!$A$230</definedName>
    <definedName name="_edn9" localSheetId="12">'9.2'!$A$231</definedName>
    <definedName name="_ednref1" localSheetId="12">'9.2'!#REF!</definedName>
    <definedName name="_ednref10" localSheetId="12">'9.2'!#REF!</definedName>
    <definedName name="_ednref11" localSheetId="12">'9.2'!#REF!</definedName>
    <definedName name="_ednref12" localSheetId="12">'9.2'!#REF!</definedName>
    <definedName name="_ednref13" localSheetId="12">'9.2'!$A$131</definedName>
    <definedName name="_ednref14" localSheetId="12">'9.2'!$D$144</definedName>
    <definedName name="_ednref15" localSheetId="12">'9.2'!#REF!</definedName>
    <definedName name="_ednref2" localSheetId="12">'9.2'!#REF!</definedName>
    <definedName name="_ednref3" localSheetId="12">'9.2'!#REF!</definedName>
    <definedName name="_ednref4" localSheetId="12">'9.2'!#REF!</definedName>
    <definedName name="_ednref5" localSheetId="12">'9.2'!#REF!</definedName>
    <definedName name="_ednref6" localSheetId="12">'9.2'!#REF!</definedName>
    <definedName name="_ednref7" localSheetId="12">'9.2'!#REF!</definedName>
    <definedName name="_ednref8" localSheetId="12">'9.2'!#REF!</definedName>
    <definedName name="_ednref9" localSheetId="12">'9.2'!#REF!</definedName>
    <definedName name="_xlnm._FilterDatabase" localSheetId="5" hidden="1">'N 6,1'!$A$9:$K$113</definedName>
    <definedName name="_xlnm._FilterDatabase" localSheetId="10" hidden="1">'N 8'!$A$14:$IR$614</definedName>
    <definedName name="g">'[1]DOC 3'!$A$16,'[1]DOC 3'!$A$128,'[1]DOC 3'!$A$311,'[1]DOC 3'!$A$328</definedName>
    <definedName name="OLE_LINK1" localSheetId="12">'9.2'!$A$3</definedName>
    <definedName name="par_count" localSheetId="4">'[2]DOC 3'!$A$14,'[2]DOC 3'!$A$35,'[2]DOC 3'!$A$58,'[2]DOC 3'!$A$79,'[2]DOC 3'!$A$104,'[2]DOC 3'!$A$126,'[2]DOC 3'!$A$196,'[2]DOC 3'!$A$216,'[2]DOC 3'!$A$236,'[2]DOC 3'!$A$256,'[2]DOC 3'!$A$273,'[2]DOC 3'!#REF!,'[2]DOC 3'!$A$309,'[2]DOC 3'!$A$325,'[2]DOC 3'!$A$359</definedName>
    <definedName name="par_count" localSheetId="5">'[3]DOC 3'!$A$14,'[3]DOC 3'!$A$35,'[3]DOC 3'!$A$58,'[3]DOC 3'!$A$79,'[3]DOC 3'!$A$104,'[3]DOC 3'!$A$126,'[3]DOC 3'!$A$196,'[3]DOC 3'!$A$216,'[3]DOC 3'!$A$236,'[3]DOC 3'!$A$256,'[3]DOC 3'!$A$273,'[3]DOC 3'!#REF!,'[3]DOC 3'!$A$309,'[3]DOC 3'!$A$325,'[3]DOC 3'!$A$359</definedName>
    <definedName name="par_count">'[4]DOC 3'!$A$14,'[4]DOC 3'!$A$35,'[4]DOC 3'!$A$58,'[4]DOC 3'!$A$79,'[4]DOC 3'!$A$104,'[4]DOC 3'!$A$126,'[4]DOC 3'!$A$196,'[4]DOC 3'!$A$216,'[4]DOC 3'!$A$236,'[4]DOC 3'!$A$256,'[4]DOC 3'!$A$273,'[4]DOC 3'!#REF!,'[4]DOC 3'!$A$309,'[4]DOC 3'!$A$325,'[4]DOC 3'!$A$359</definedName>
    <definedName name="par_qual" localSheetId="4">'[2]DOC 3'!$A$15,'[2]DOC 3'!$A$127,'[2]DOC 3'!$A$257,'[2]DOC 3'!$A$310,'[2]DOC 3'!$A$327</definedName>
    <definedName name="par_qual" localSheetId="5">'[3]DOC 3'!$A$15,'[3]DOC 3'!$A$127,'[3]DOC 3'!$A$257,'[3]DOC 3'!$A$310,'[3]DOC 3'!$A$327</definedName>
    <definedName name="par_qual">'[4]DOC 3'!$A$15,'[4]DOC 3'!$A$127,'[4]DOC 3'!$A$257,'[4]DOC 3'!$A$310,'[4]DOC 3'!$A$327</definedName>
    <definedName name="par_time" localSheetId="4">'[2]DOC 3'!$A$16,'[2]DOC 3'!$A$128,'[2]DOC 3'!$A$311,'[2]DOC 3'!$A$328</definedName>
    <definedName name="par_time" localSheetId="5">'[3]DOC 3'!$A$16,'[3]DOC 3'!$A$128,'[3]DOC 3'!$A$311,'[3]DOC 3'!$A$328</definedName>
    <definedName name="par_time">'[4]DOC 3'!$A$16,'[4]DOC 3'!$A$128,'[4]DOC 3'!$A$311,'[4]DOC 3'!$A$328</definedName>
    <definedName name="par2.4s" localSheetId="4">'[2]DOC 3'!$A$20,'[2]DOC 3'!$A$49,'[2]DOC 3'!$A$93,'[2]DOC 3'!$A$132,'[2]DOC 3'!$A$152,'[2]DOC 3'!$A$166,'[2]DOC 3'!$A$186,'[2]DOC 3'!$A$206,'[2]DOC 3'!$A$226,'[2]DOC 3'!$A$246,'[2]DOC 3'!$A$263,'[2]DOC 3'!$A$286,'[2]DOC 3'!$A$299,'[2]DOC 3'!$A$315,'[2]DOC 3'!$A$332,'[2]DOC 3'!$A$349</definedName>
    <definedName name="par2.4s" localSheetId="5">'[3]DOC 3'!$A$20,'[3]DOC 3'!$A$49,'[3]DOC 3'!$A$93,'[3]DOC 3'!$A$132,'[3]DOC 3'!$A$152,'[3]DOC 3'!$A$166,'[3]DOC 3'!$A$186,'[3]DOC 3'!$A$206,'[3]DOC 3'!$A$226,'[3]DOC 3'!$A$246,'[3]DOC 3'!$A$263,'[3]DOC 3'!$A$286,'[3]DOC 3'!$A$299,'[3]DOC 3'!$A$315,'[3]DOC 3'!$A$332,'[3]DOC 3'!$A$349</definedName>
    <definedName name="par2.4s">'[4]DOC 3'!$A$20,'[4]DOC 3'!$A$49,'[4]DOC 3'!$A$93,'[4]DOC 3'!$A$132,'[4]DOC 3'!$A$152,'[4]DOC 3'!$A$166,'[4]DOC 3'!$A$186,'[4]DOC 3'!$A$206,'[4]DOC 3'!$A$226,'[4]DOC 3'!$A$246,'[4]DOC 3'!$A$263,'[4]DOC 3'!$A$286,'[4]DOC 3'!$A$299,'[4]DOC 3'!$A$315,'[4]DOC 3'!$A$332,'[4]DOC 3'!$A$349</definedName>
    <definedName name="par2.5s" localSheetId="4">'[2]DOC 3'!$A$22,'[2]DOC 3'!$A$134</definedName>
    <definedName name="par2.5s" localSheetId="5">'[3]DOC 3'!$A$22,'[3]DOC 3'!$A$134</definedName>
    <definedName name="par2.5s">'[4]DOC 3'!$A$22,'[4]DOC 3'!$A$134</definedName>
    <definedName name="par2.6s" localSheetId="4">'[2]DOC 3'!$A$40,'[2]DOC 3'!$A$65,'[2]DOC 3'!$A$89,'[2]DOC 3'!$A$111</definedName>
    <definedName name="par2.6s" localSheetId="5">'[3]DOC 3'!$A$40,'[3]DOC 3'!$A$65,'[3]DOC 3'!$A$89,'[3]DOC 3'!$A$111</definedName>
    <definedName name="par2.6s">'[4]DOC 3'!$A$40,'[4]DOC 3'!$A$65,'[4]DOC 3'!$A$89,'[4]DOC 3'!$A$111</definedName>
    <definedName name="par2.7s" localSheetId="4">'[2]DOC 3'!$A$178,'[2]DOC 3'!$A$343</definedName>
    <definedName name="par2.7s" localSheetId="5">'[3]DOC 3'!$A$178,'[3]DOC 3'!$A$343</definedName>
    <definedName name="par2.7s">'[4]DOC 3'!$A$178,'[4]DOC 3'!$A$343</definedName>
    <definedName name="par2.9s" localSheetId="4">'[2]DOC 3'!$A$18,'[2]DOC 3'!$A$47,'[2]DOC 3'!$A$91,'[2]DOC 3'!$A$130,'[2]DOC 3'!$A$150,'[2]DOC 3'!$A$164,'[2]DOC 3'!$A$184,'[2]DOC 3'!$A$204,'[2]DOC 3'!$A$224,'[2]DOC 3'!$A$244,'[2]DOC 3'!$A$261,'[2]DOC 3'!$A$284,'[2]DOC 3'!$A$297,'[2]DOC 3'!$A$313,'[2]DOC 3'!$A$330,'[2]DOC 3'!$A$347</definedName>
    <definedName name="par2.9s" localSheetId="5">'[3]DOC 3'!$A$18,'[3]DOC 3'!$A$47,'[3]DOC 3'!$A$91,'[3]DOC 3'!$A$130,'[3]DOC 3'!$A$150,'[3]DOC 3'!$A$164,'[3]DOC 3'!$A$184,'[3]DOC 3'!$A$204,'[3]DOC 3'!$A$224,'[3]DOC 3'!$A$244,'[3]DOC 3'!$A$261,'[3]DOC 3'!$A$284,'[3]DOC 3'!$A$297,'[3]DOC 3'!$A$313,'[3]DOC 3'!$A$330,'[3]DOC 3'!$A$347</definedName>
    <definedName name="par2.9s">'[4]DOC 3'!$A$18,'[4]DOC 3'!$A$47,'[4]DOC 3'!$A$91,'[4]DOC 3'!$A$130,'[4]DOC 3'!$A$150,'[4]DOC 3'!$A$164,'[4]DOC 3'!$A$184,'[4]DOC 3'!$A$204,'[4]DOC 3'!$A$224,'[4]DOC 3'!$A$244,'[4]DOC 3'!$A$261,'[4]DOC 3'!$A$284,'[4]DOC 3'!$A$297,'[4]DOC 3'!$A$313,'[4]DOC 3'!$A$330,'[4]DOC 3'!$A$347</definedName>
    <definedName name="par4.10s" localSheetId="4">'[2]DOC 3'!$A$42,'[2]DOC 3'!$A$84</definedName>
    <definedName name="par4.10s" localSheetId="5">'[3]DOC 3'!$A$42,'[3]DOC 3'!$A$84</definedName>
    <definedName name="par4.10s">'[4]DOC 3'!$A$42,'[4]DOC 3'!$A$84</definedName>
    <definedName name="par4.11d" localSheetId="4">'[2]DOC 3'!$A$44,'[2]DOC 3'!$A$86,'[2]DOC 3'!$A$201,'[2]DOC 3'!$A$221,'[2]DOC 3'!$A$241</definedName>
    <definedName name="par4.11d" localSheetId="5">'[3]DOC 3'!$A$44,'[3]DOC 3'!$A$86,'[3]DOC 3'!$A$201,'[3]DOC 3'!$A$221,'[3]DOC 3'!$A$241</definedName>
    <definedName name="par4.11d">'[4]DOC 3'!$A$44,'[4]DOC 3'!$A$86,'[4]DOC 3'!$A$201,'[4]DOC 3'!$A$221,'[4]DOC 3'!$A$241</definedName>
    <definedName name="par4.14" localSheetId="4">'[2]DOC 3'!$A$38,'[2]DOC 3'!$A$82,'[2]DOC 3'!$A$199,'[2]DOC 3'!$A$219,'[2]DOC 3'!$A$239,'[2]DOC 3'!$A$259</definedName>
    <definedName name="par4.14" localSheetId="5">'[3]DOC 3'!$A$38,'[3]DOC 3'!$A$82,'[3]DOC 3'!$A$199,'[3]DOC 3'!$A$219,'[3]DOC 3'!$A$239,'[3]DOC 3'!$A$259</definedName>
    <definedName name="par4.14">'[4]DOC 3'!$A$38,'[4]DOC 3'!$A$82,'[4]DOC 3'!$A$199,'[4]DOC 3'!$A$219,'[4]DOC 3'!$A$239,'[4]DOC 3'!$A$259</definedName>
    <definedName name="par4.15" localSheetId="4">'[2]DOC 3'!$A$60,'[2]DOC 3'!$A$106,'[2]DOC 3'!$A$275</definedName>
    <definedName name="par4.15" localSheetId="5">'[3]DOC 3'!$A$60,'[3]DOC 3'!$A$106,'[3]DOC 3'!$A$275</definedName>
    <definedName name="par4.15">'[4]DOC 3'!$A$60,'[4]DOC 3'!$A$106,'[4]DOC 3'!$A$275</definedName>
    <definedName name="par4.16" localSheetId="4">'[2]DOC 3'!$A$61,'[2]DOC 3'!$A$107,'[2]DOC 3'!$A$276</definedName>
    <definedName name="par4.16" localSheetId="5">'[3]DOC 3'!$A$61,'[3]DOC 3'!$A$107,'[3]DOC 3'!$A$276</definedName>
    <definedName name="par4.16">'[4]DOC 3'!$A$61,'[4]DOC 3'!$A$107,'[4]DOC 3'!$A$276</definedName>
    <definedName name="par4.17" localSheetId="4">'[2]DOC 3'!$A$59,'[2]DOC 3'!$A$105,'[2]DOC 3'!$A$274,'[2]DOC 3'!$A$364</definedName>
    <definedName name="par4.17" localSheetId="5">'[3]DOC 3'!$A$59,'[3]DOC 3'!$A$105,'[3]DOC 3'!$A$274,'[3]DOC 3'!$A$364</definedName>
    <definedName name="par4.17">'[4]DOC 3'!$A$59,'[4]DOC 3'!$A$105,'[4]DOC 3'!$A$274,'[4]DOC 3'!$A$364</definedName>
    <definedName name="par4.18d" localSheetId="4">'[2]DOC 3'!$A$62,'[2]DOC 3'!$A$108</definedName>
    <definedName name="par4.18d" localSheetId="5">'[3]DOC 3'!$A$62,'[3]DOC 3'!$A$108</definedName>
    <definedName name="par4.18d">'[4]DOC 3'!$A$62,'[4]DOC 3'!$A$108</definedName>
    <definedName name="par4.8" localSheetId="4">'[2]DOC 3'!$A$37,'[2]DOC 3'!$A$81,'[2]DOC 3'!$A$198,'[2]DOC 3'!$A$218,'[2]DOC 3'!$A$238</definedName>
    <definedName name="par4.8" localSheetId="5">'[3]DOC 3'!$A$37,'[3]DOC 3'!$A$81,'[3]DOC 3'!$A$198,'[3]DOC 3'!$A$218,'[3]DOC 3'!$A$238</definedName>
    <definedName name="par4.8">'[4]DOC 3'!$A$37,'[4]DOC 3'!$A$81,'[4]DOC 3'!$A$198,'[4]DOC 3'!$A$218,'[4]DOC 3'!$A$238</definedName>
    <definedName name="par4.9" localSheetId="4">'[2]DOC 3'!$A$39,'[2]DOC 3'!$A$83,'[2]DOC 3'!$A$200,'[2]DOC 3'!$A$220,'[2]DOC 3'!$A$240,'[2]DOC 3'!$A$260</definedName>
    <definedName name="par4.9" localSheetId="5">'[3]DOC 3'!$A$39,'[3]DOC 3'!$A$83,'[3]DOC 3'!$A$200,'[3]DOC 3'!$A$220,'[3]DOC 3'!$A$240,'[3]DOC 3'!$A$260</definedName>
    <definedName name="par4.9">'[4]DOC 3'!$A$39,'[4]DOC 3'!$A$83,'[4]DOC 3'!$A$200,'[4]DOC 3'!$A$220,'[4]DOC 3'!$A$240,'[4]DOC 3'!$A$260</definedName>
    <definedName name="par5.1" localSheetId="4">'[2]DOC 3'!$A$17,'[2]DOC 3'!$A$129</definedName>
    <definedName name="par5.1" localSheetId="5">'[3]DOC 3'!$A$17,'[3]DOC 3'!$A$129</definedName>
    <definedName name="par5.1">'[4]DOC 3'!$A$17,'[4]DOC 3'!$A$129</definedName>
    <definedName name="par5.3" localSheetId="4">'[2]DOC 3'!$A$36,'[2]DOC 3'!$A$80,'[2]DOC 3'!$A$197,'[2]DOC 3'!$A$217,'[2]DOC 3'!$A$237,'[2]DOC 3'!$A$258</definedName>
    <definedName name="par5.3" localSheetId="5">'[3]DOC 3'!$A$36,'[3]DOC 3'!$A$80,'[3]DOC 3'!$A$197,'[3]DOC 3'!$A$217,'[3]DOC 3'!$A$237,'[3]DOC 3'!$A$258</definedName>
    <definedName name="par5.3">'[4]DOC 3'!$A$36,'[4]DOC 3'!$A$80,'[4]DOC 3'!$A$197,'[4]DOC 3'!$A$217,'[4]DOC 3'!$A$237,'[4]DOC 3'!$A$258</definedName>
    <definedName name="par5.4" localSheetId="4">'[2]DOC 3'!$A$146,'[2]DOC 3'!$A$163,'[2]DOC 3'!$A$281,'[2]DOC 3'!#REF!,'[2]DOC 3'!$A$342</definedName>
    <definedName name="par5.4" localSheetId="5">'[3]DOC 3'!$A$146,'[3]DOC 3'!$A$163,'[3]DOC 3'!$A$281,'[3]DOC 3'!#REF!,'[3]DOC 3'!$A$342</definedName>
    <definedName name="par5.4">'[4]DOC 3'!$A$146,'[4]DOC 3'!$A$163,'[4]DOC 3'!$A$281,'[4]DOC 3'!#REF!,'[4]DOC 3'!$A$342</definedName>
    <definedName name="par5.6" localSheetId="4">'[2]DOC 3'!$A$312,'[2]DOC 3'!$A$329</definedName>
    <definedName name="par5.6" localSheetId="5">'[3]DOC 3'!$A$312,'[3]DOC 3'!$A$329</definedName>
    <definedName name="par5.6">'[4]DOC 3'!$A$312,'[4]DOC 3'!$A$329</definedName>
    <definedName name="_xlnm.Print_Area" localSheetId="1">'N 2'!$A$1:$E$17</definedName>
    <definedName name="_xlnm.Print_Area" localSheetId="2">'N 3'!$A$1:$F$13</definedName>
    <definedName name="_xlnm.Print_Area" localSheetId="4">'N 5'!$B$1:$F$99</definedName>
    <definedName name="_xlnm.Print_Area" localSheetId="5">'N 6,1'!$A$1:$H$113</definedName>
    <definedName name="_xlnm.Print_Area" localSheetId="10">'N 8'!$A$1:$J$630</definedName>
    <definedName name="_xlnm.Print_Titles" localSheetId="1">'N 2'!$7:$8</definedName>
    <definedName name="_xlnm.Print_Titles" localSheetId="3">'N 4'!$8:$8</definedName>
    <definedName name="program" localSheetId="4">'[2]DOC 3'!$A$9,'[2]DOC 3'!$A$30,'[2]DOC 3'!$A$53,'[2]DOC 3'!$A$74,'[2]DOC 3'!$A$99,'[2]DOC 3'!$A$121,'[2]DOC 3'!$A$140,'[2]DOC 3'!$A$158,'[2]DOC 3'!$A$172,'[2]DOC 3'!$A$191,'[2]DOC 3'!$A$211,'[2]DOC 3'!$A$231,'[2]DOC 3'!$A$251,'[2]DOC 3'!$A$268,'[2]DOC 3'!#REF!,'[2]DOC 3'!$A$291,'[2]DOC 3'!$A$304,'[2]DOC 3'!$A$320,'[2]DOC 3'!$A$337,'[2]DOC 3'!$A$354</definedName>
    <definedName name="program" localSheetId="5">'[3]DOC 3'!$A$9,'[3]DOC 3'!$A$30,'[3]DOC 3'!$A$53,'[3]DOC 3'!$A$74,'[3]DOC 3'!$A$99,'[3]DOC 3'!$A$121,'[3]DOC 3'!$A$140,'[3]DOC 3'!$A$158,'[3]DOC 3'!$A$172,'[3]DOC 3'!$A$191,'[3]DOC 3'!$A$211,'[3]DOC 3'!$A$231,'[3]DOC 3'!$A$251,'[3]DOC 3'!$A$268,'[3]DOC 3'!#REF!,'[3]DOC 3'!$A$291,'[3]DOC 3'!$A$304,'[3]DOC 3'!$A$320,'[3]DOC 3'!$A$337,'[3]DOC 3'!$A$354</definedName>
    <definedName name="program">'[4]DOC 3'!$A$9,'[4]DOC 3'!$A$30,'[4]DOC 3'!$A$53,'[4]DOC 3'!$A$74,'[4]DOC 3'!$A$99,'[4]DOC 3'!$A$121,'[4]DOC 3'!$A$140,'[4]DOC 3'!$A$158,'[4]DOC 3'!$A$172,'[4]DOC 3'!$A$191,'[4]DOC 3'!$A$211,'[4]DOC 3'!$A$231,'[4]DOC 3'!$A$251,'[4]DOC 3'!$A$268,'[4]DOC 3'!#REF!,'[4]DOC 3'!$A$291,'[4]DOC 3'!$A$304,'[4]DOC 3'!$A$320,'[4]DOC 3'!$A$337,'[4]DOC 3'!$A$354</definedName>
    <definedName name="Z_50D6D28B_5697_48B1_897B_3DAEBACB1D6A_.wvu.Cols" localSheetId="1" hidden="1">'N 2'!$B:$B</definedName>
    <definedName name="Z_50D6D28B_5697_48B1_897B_3DAEBACB1D6A_.wvu.Cols" localSheetId="2" hidden="1">'N 3'!$C:$C</definedName>
    <definedName name="Z_50D6D28B_5697_48B1_897B_3DAEBACB1D6A_.wvu.Cols" localSheetId="3" hidden="1">'N 4'!$E:$E</definedName>
    <definedName name="Z_50D6D28B_5697_48B1_897B_3DAEBACB1D6A_.wvu.Cols" localSheetId="4" hidden="1">'N 5'!$A:$A,'N 5'!$C:$C</definedName>
    <definedName name="Z_50D6D28B_5697_48B1_897B_3DAEBACB1D6A_.wvu.Cols" localSheetId="5" hidden="1">'N 6,1'!$I:$J</definedName>
    <definedName name="Z_50D6D28B_5697_48B1_897B_3DAEBACB1D6A_.wvu.Cols" localSheetId="7" hidden="1">'N 6.3'!$F:$F</definedName>
    <definedName name="Z_50D6D28B_5697_48B1_897B_3DAEBACB1D6A_.wvu.Cols" localSheetId="9" hidden="1">'N 7'!#REF!,'N 7'!#REF!,'N 7'!#REF!,'N 7'!#REF!</definedName>
    <definedName name="Z_50D6D28B_5697_48B1_897B_3DAEBACB1D6A_.wvu.FilterData" localSheetId="5" hidden="1">'N 6,1'!$A$9:$K$113</definedName>
    <definedName name="Z_50D6D28B_5697_48B1_897B_3DAEBACB1D6A_.wvu.FilterData" localSheetId="10" hidden="1">'N 8'!$B$1:$B$665</definedName>
    <definedName name="Z_50D6D28B_5697_48B1_897B_3DAEBACB1D6A_.wvu.PrintArea" localSheetId="1" hidden="1">'N 2'!$A$1:$E$17</definedName>
    <definedName name="Z_50D6D28B_5697_48B1_897B_3DAEBACB1D6A_.wvu.PrintArea" localSheetId="2" hidden="1">'N 3'!$A$1:$F$13</definedName>
    <definedName name="Z_50D6D28B_5697_48B1_897B_3DAEBACB1D6A_.wvu.PrintArea" localSheetId="4" hidden="1">'N 5'!$B$1:$F$99</definedName>
    <definedName name="Z_50D6D28B_5697_48B1_897B_3DAEBACB1D6A_.wvu.PrintArea" localSheetId="5" hidden="1">'N 6,1'!$A$1:$H$113</definedName>
    <definedName name="Z_50D6D28B_5697_48B1_897B_3DAEBACB1D6A_.wvu.PrintArea" localSheetId="10" hidden="1">'N 8'!$A$1:$K$622</definedName>
    <definedName name="Z_50D6D28B_5697_48B1_897B_3DAEBACB1D6A_.wvu.PrintTitles" localSheetId="1" hidden="1">'N 2'!$7:$8</definedName>
    <definedName name="Z_50D6D28B_5697_48B1_897B_3DAEBACB1D6A_.wvu.PrintTitles" localSheetId="3" hidden="1">'N 4'!$8:$8</definedName>
    <definedName name="Z_50D6D28B_5697_48B1_897B_3DAEBACB1D6A_.wvu.Rows" localSheetId="12" hidden="1">'9.2'!$6:$6,'9.2'!$16:$19,'9.2'!$22:$34,'9.2'!$41:$135,'9.2'!$159:$163,'9.2'!$175:$216</definedName>
    <definedName name="Z_50D6D28B_5697_48B1_897B_3DAEBACB1D6A_.wvu.Rows" localSheetId="2" hidden="1">'N 3'!$11:$12,'N 3'!$14:$14</definedName>
    <definedName name="Z_50D6D28B_5697_48B1_897B_3DAEBACB1D6A_.wvu.Rows" localSheetId="3" hidden="1">'N 4'!$11:$15,'N 4'!$19:$19,'N 4'!$21:$162</definedName>
    <definedName name="Z_50D6D28B_5697_48B1_897B_3DAEBACB1D6A_.wvu.Rows" localSheetId="4" hidden="1">'N 5'!$18:$19,'N 5'!$28:$35,'N 5'!$38:$43,'N 5'!$48:$70,'N 5'!$74:$79,'N 5'!$89:$89</definedName>
    <definedName name="Z_50D6D28B_5697_48B1_897B_3DAEBACB1D6A_.wvu.Rows" localSheetId="5" hidden="1">'N 6,1'!$2:$5,'N 6,1'!$8:$8</definedName>
    <definedName name="Z_50D6D28B_5697_48B1_897B_3DAEBACB1D6A_.wvu.Rows" localSheetId="7" hidden="1">'N 6.3'!$16:$20</definedName>
    <definedName name="Z_50D6D28B_5697_48B1_897B_3DAEBACB1D6A_.wvu.Rows" localSheetId="8" hidden="1">'N 6.4'!$14:$14</definedName>
    <definedName name="Z_50D6D28B_5697_48B1_897B_3DAEBACB1D6A_.wvu.Rows" localSheetId="9" hidden="1">'N 7'!$5:$5,'N 7'!$7:$7</definedName>
    <definedName name="Z_8D44251F_CD28_4FD5_87FF_B69A5EBE7DBB_.wvu.Cols" localSheetId="1" hidden="1">'N 2'!$B:$B</definedName>
    <definedName name="Z_8D44251F_CD28_4FD5_87FF_B69A5EBE7DBB_.wvu.Cols" localSheetId="2" hidden="1">'N 3'!$C:$C</definedName>
    <definedName name="Z_8D44251F_CD28_4FD5_87FF_B69A5EBE7DBB_.wvu.Cols" localSheetId="3" hidden="1">'N 4'!$E:$E</definedName>
    <definedName name="Z_8D44251F_CD28_4FD5_87FF_B69A5EBE7DBB_.wvu.Cols" localSheetId="4" hidden="1">'N 5'!$A:$A,'N 5'!$C:$C</definedName>
    <definedName name="Z_8D44251F_CD28_4FD5_87FF_B69A5EBE7DBB_.wvu.Cols" localSheetId="5" hidden="1">'N 6,1'!$I:$J</definedName>
    <definedName name="Z_8D44251F_CD28_4FD5_87FF_B69A5EBE7DBB_.wvu.Cols" localSheetId="7" hidden="1">'N 6.3'!$F:$F</definedName>
    <definedName name="Z_8D44251F_CD28_4FD5_87FF_B69A5EBE7DBB_.wvu.Cols" localSheetId="9" hidden="1">'N 7'!#REF!,'N 7'!#REF!,'N 7'!#REF!,'N 7'!#REF!</definedName>
    <definedName name="Z_8D44251F_CD28_4FD5_87FF_B69A5EBE7DBB_.wvu.FilterData" localSheetId="5" hidden="1">'N 6,1'!$A$9:$K$113</definedName>
    <definedName name="Z_8D44251F_CD28_4FD5_87FF_B69A5EBE7DBB_.wvu.FilterData" localSheetId="10" hidden="1">'N 8'!$A$453:$IR$613</definedName>
    <definedName name="Z_8D44251F_CD28_4FD5_87FF_B69A5EBE7DBB_.wvu.PrintArea" localSheetId="1" hidden="1">'N 2'!$A$1:$E$17</definedName>
    <definedName name="Z_8D44251F_CD28_4FD5_87FF_B69A5EBE7DBB_.wvu.PrintArea" localSheetId="2" hidden="1">'N 3'!$A$1:$F$13</definedName>
    <definedName name="Z_8D44251F_CD28_4FD5_87FF_B69A5EBE7DBB_.wvu.PrintArea" localSheetId="4" hidden="1">'N 5'!$B$1:$F$99</definedName>
    <definedName name="Z_8D44251F_CD28_4FD5_87FF_B69A5EBE7DBB_.wvu.PrintArea" localSheetId="5" hidden="1">'N 6,1'!$A$1:$H$113</definedName>
    <definedName name="Z_8D44251F_CD28_4FD5_87FF_B69A5EBE7DBB_.wvu.PrintArea" localSheetId="10" hidden="1">'N 8'!$A$1:$K$622</definedName>
    <definedName name="Z_8D44251F_CD28_4FD5_87FF_B69A5EBE7DBB_.wvu.PrintTitles" localSheetId="1" hidden="1">'N 2'!$7:$8</definedName>
    <definedName name="Z_8D44251F_CD28_4FD5_87FF_B69A5EBE7DBB_.wvu.PrintTitles" localSheetId="3" hidden="1">'N 4'!$8:$8</definedName>
    <definedName name="Z_8D44251F_CD28_4FD5_87FF_B69A5EBE7DBB_.wvu.Rows" localSheetId="12" hidden="1">'9.2'!$6:$6,'9.2'!$16:$19,'9.2'!$22:$34,'9.2'!$41:$135,'9.2'!$159:$163,'9.2'!$175:$216</definedName>
    <definedName name="Z_8D44251F_CD28_4FD5_87FF_B69A5EBE7DBB_.wvu.Rows" localSheetId="2" hidden="1">'N 3'!$11:$12,'N 3'!$14:$14</definedName>
    <definedName name="Z_8D44251F_CD28_4FD5_87FF_B69A5EBE7DBB_.wvu.Rows" localSheetId="3" hidden="1">'N 4'!$11:$15,'N 4'!$19:$19,'N 4'!$21:$162</definedName>
    <definedName name="Z_8D44251F_CD28_4FD5_87FF_B69A5EBE7DBB_.wvu.Rows" localSheetId="4" hidden="1">'N 5'!$18:$19,'N 5'!$28:$35,'N 5'!$38:$43,'N 5'!$48:$70,'N 5'!$74:$79,'N 5'!$89:$89</definedName>
    <definedName name="Z_8D44251F_CD28_4FD5_87FF_B69A5EBE7DBB_.wvu.Rows" localSheetId="5" hidden="1">'N 6,1'!$2:$5,'N 6,1'!$8:$8</definedName>
    <definedName name="Z_8D44251F_CD28_4FD5_87FF_B69A5EBE7DBB_.wvu.Rows" localSheetId="7" hidden="1">'N 6.3'!$16:$20</definedName>
    <definedName name="Z_8D44251F_CD28_4FD5_87FF_B69A5EBE7DBB_.wvu.Rows" localSheetId="8" hidden="1">'N 6.4'!$14:$14</definedName>
    <definedName name="Z_8D44251F_CD28_4FD5_87FF_B69A5EBE7DBB_.wvu.Rows" localSheetId="9" hidden="1">'N 7'!$5:$5,'N 7'!$7:$7</definedName>
    <definedName name="Z_BA9DD912_BB3C_40B9_B8D4_2F3BB33695CD_.wvu.Cols" localSheetId="1" hidden="1">'N 2'!$B:$B</definedName>
    <definedName name="Z_BA9DD912_BB3C_40B9_B8D4_2F3BB33695CD_.wvu.Cols" localSheetId="2" hidden="1">'N 3'!$C:$C</definedName>
    <definedName name="Z_BA9DD912_BB3C_40B9_B8D4_2F3BB33695CD_.wvu.Cols" localSheetId="3" hidden="1">'N 4'!$E:$E</definedName>
    <definedName name="Z_BA9DD912_BB3C_40B9_B8D4_2F3BB33695CD_.wvu.Cols" localSheetId="4" hidden="1">'N 5'!$A:$A,'N 5'!$C:$C</definedName>
    <definedName name="Z_BA9DD912_BB3C_40B9_B8D4_2F3BB33695CD_.wvu.Cols" localSheetId="5" hidden="1">'N 6,1'!$I:$J</definedName>
    <definedName name="Z_BA9DD912_BB3C_40B9_B8D4_2F3BB33695CD_.wvu.Cols" localSheetId="7" hidden="1">'N 6.3'!$F:$F</definedName>
    <definedName name="Z_BA9DD912_BB3C_40B9_B8D4_2F3BB33695CD_.wvu.Cols" localSheetId="9" hidden="1">'N 7'!#REF!,'N 7'!#REF!,'N 7'!#REF!,'N 7'!#REF!</definedName>
    <definedName name="Z_BA9DD912_BB3C_40B9_B8D4_2F3BB33695CD_.wvu.FilterData" localSheetId="5" hidden="1">'N 6,1'!$A$9:$K$113</definedName>
    <definedName name="Z_BA9DD912_BB3C_40B9_B8D4_2F3BB33695CD_.wvu.FilterData" localSheetId="10" hidden="1">'N 8'!$A$14:$IR$614</definedName>
    <definedName name="Z_BA9DD912_BB3C_40B9_B8D4_2F3BB33695CD_.wvu.PrintArea" localSheetId="1" hidden="1">'N 2'!$A$1:$E$17</definedName>
    <definedName name="Z_BA9DD912_BB3C_40B9_B8D4_2F3BB33695CD_.wvu.PrintArea" localSheetId="2" hidden="1">'N 3'!$A$1:$F$13</definedName>
    <definedName name="Z_BA9DD912_BB3C_40B9_B8D4_2F3BB33695CD_.wvu.PrintArea" localSheetId="4" hidden="1">'N 5'!$B$1:$F$99</definedName>
    <definedName name="Z_BA9DD912_BB3C_40B9_B8D4_2F3BB33695CD_.wvu.PrintArea" localSheetId="5" hidden="1">'N 6,1'!$A$1:$H$113</definedName>
    <definedName name="Z_BA9DD912_BB3C_40B9_B8D4_2F3BB33695CD_.wvu.PrintArea" localSheetId="10" hidden="1">'N 8'!$A$1:$K$622</definedName>
    <definedName name="Z_BA9DD912_BB3C_40B9_B8D4_2F3BB33695CD_.wvu.PrintTitles" localSheetId="1" hidden="1">'N 2'!$7:$8</definedName>
    <definedName name="Z_BA9DD912_BB3C_40B9_B8D4_2F3BB33695CD_.wvu.PrintTitles" localSheetId="3" hidden="1">'N 4'!$8:$8</definedName>
    <definedName name="Z_BA9DD912_BB3C_40B9_B8D4_2F3BB33695CD_.wvu.Rows" localSheetId="12" hidden="1">'9.2'!$6:$6,'9.2'!$16:$19,'9.2'!$22:$34,'9.2'!$41:$135,'9.2'!$159:$163,'9.2'!$175:$216</definedName>
    <definedName name="Z_BA9DD912_BB3C_40B9_B8D4_2F3BB33695CD_.wvu.Rows" localSheetId="2" hidden="1">'N 3'!$11:$12,'N 3'!$14:$14</definedName>
    <definedName name="Z_BA9DD912_BB3C_40B9_B8D4_2F3BB33695CD_.wvu.Rows" localSheetId="3" hidden="1">'N 4'!$11:$15,'N 4'!$19:$19,'N 4'!$21:$162</definedName>
    <definedName name="Z_BA9DD912_BB3C_40B9_B8D4_2F3BB33695CD_.wvu.Rows" localSheetId="4" hidden="1">'N 5'!$18:$19,'N 5'!$28:$35,'N 5'!$38:$43,'N 5'!$48:$70,'N 5'!$74:$79,'N 5'!$89:$89</definedName>
    <definedName name="Z_BA9DD912_BB3C_40B9_B8D4_2F3BB33695CD_.wvu.Rows" localSheetId="5" hidden="1">'N 6,1'!$2:$5,'N 6,1'!$8:$8,'N 6,1'!$26:$33,'N 6,1'!$38:$39,'N 6,1'!$41:$43,'N 6,1'!$46:$46,'N 6,1'!$49:$49,'N 6,1'!$52:$53,'N 6,1'!$55:$56,'N 6,1'!$59:$60,'N 6,1'!$62:$63,'N 6,1'!$65:$66,'N 6,1'!$69:$82,'N 6,1'!$84:$84,'N 6,1'!$86:$93,'N 6,1'!$96:$100,'N 6,1'!$102:$104,'N 6,1'!$112:$112</definedName>
    <definedName name="Z_BA9DD912_BB3C_40B9_B8D4_2F3BB33695CD_.wvu.Rows" localSheetId="7" hidden="1">'N 6.3'!$16:$20</definedName>
    <definedName name="Z_BA9DD912_BB3C_40B9_B8D4_2F3BB33695CD_.wvu.Rows" localSheetId="8" hidden="1">'N 6.4'!$14:$14</definedName>
    <definedName name="Z_BA9DD912_BB3C_40B9_B8D4_2F3BB33695CD_.wvu.Rows" localSheetId="9" hidden="1">'N 7'!$5:$5,'N 7'!$7:$7</definedName>
    <definedName name="Z_C778D689_E2EE_419F_B565_FCE2B1ACF203_.wvu.FilterData" localSheetId="10" hidden="1">'N 8'!$A$14:$IR$614</definedName>
    <definedName name="ւ">'[1]DOC 3'!$A$9,'[1]DOC 3'!$A$30,'[1]DOC 3'!$A$53,'[1]DOC 3'!$A$74,'[1]DOC 3'!$A$99,'[1]DOC 3'!$A$121,'[1]DOC 3'!$A$140,'[1]DOC 3'!$A$158,'[1]DOC 3'!$A$172,'[1]DOC 3'!$A$191,'[1]DOC 3'!$A$211,'[1]DOC 3'!$A$231,'[1]DOC 3'!$A$251,'[1]DOC 3'!$A$268,'[1]DOC 3'!#REF!,'[1]DOC 3'!$A$291,'[1]DOC 3'!$A$304,'[1]DOC 3'!$A$320,'[1]DOC 3'!$A$337,'[1]DOC 3'!$A$354</definedName>
  </definedNames>
  <calcPr calcId="145621"/>
  <customWorkbookViews>
    <customWorkbookView name="ANI_Harutyunyan - Personal View" guid="{BA9DD912-BB3C-40B9-B8D4-2F3BB33695CD}" mergeInterval="0" personalView="1" maximized="1" xWindow="-8" yWindow="-8" windowWidth="1382" windowHeight="744" tabRatio="647" activeSheetId="11"/>
    <customWorkbookView name="Argam - Personal View" guid="{50D6D28B-5697-48B1-897B-3DAEBACB1D6A}" mergeInterval="0" personalView="1" maximized="1" xWindow="1" yWindow="1" windowWidth="1436" windowHeight="628" tabRatio="647" activeSheetId="11"/>
    <customWorkbookView name="Mnacakanyan - Personal View" guid="{8D44251F-CD28-4FD5-87FF-B69A5EBE7DBB}" mergeInterval="0" personalView="1" maximized="1" xWindow="-8" yWindow="-8" windowWidth="1382" windowHeight="744" tabRatio="647" activeSheetId="11"/>
  </customWorkbookViews>
</workbook>
</file>

<file path=xl/calcChain.xml><?xml version="1.0" encoding="utf-8"?>
<calcChain xmlns="http://schemas.openxmlformats.org/spreadsheetml/2006/main">
  <c r="G16" i="7" l="1"/>
  <c r="F37" i="7" l="1"/>
  <c r="F38" i="7"/>
  <c r="F39" i="7"/>
  <c r="F40" i="7"/>
  <c r="F41" i="7"/>
  <c r="F42" i="7"/>
  <c r="F43" i="7"/>
  <c r="F44" i="7"/>
  <c r="F45" i="7"/>
  <c r="F46" i="7"/>
  <c r="F47" i="7"/>
  <c r="F48" i="7"/>
  <c r="F49" i="7"/>
  <c r="F50" i="7"/>
  <c r="F51" i="7"/>
  <c r="F52" i="7"/>
  <c r="F53" i="7"/>
  <c r="G110" i="11" l="1"/>
  <c r="G111" i="11"/>
  <c r="G109" i="11"/>
  <c r="G453" i="11" l="1"/>
  <c r="G454" i="11"/>
  <c r="G41" i="8"/>
  <c r="H41" i="8"/>
  <c r="G42" i="8"/>
  <c r="H42" i="8"/>
  <c r="G43" i="8"/>
  <c r="H43" i="8"/>
  <c r="G44" i="8"/>
  <c r="H44" i="8"/>
  <c r="G45" i="8"/>
  <c r="H45" i="8"/>
  <c r="G46" i="8"/>
  <c r="H46" i="8"/>
  <c r="G47" i="8"/>
  <c r="H47" i="8"/>
  <c r="G48" i="8"/>
  <c r="H48" i="8"/>
  <c r="G49" i="8"/>
  <c r="H49" i="8"/>
  <c r="G50" i="8"/>
  <c r="H50" i="8"/>
  <c r="G51" i="8"/>
  <c r="H51" i="8"/>
  <c r="G52" i="8"/>
  <c r="H52" i="8"/>
  <c r="G53" i="8"/>
  <c r="H53" i="8"/>
  <c r="G54" i="8"/>
  <c r="H54" i="8"/>
  <c r="G55" i="8"/>
  <c r="H55" i="8"/>
  <c r="G56" i="8"/>
  <c r="H56" i="8"/>
  <c r="H40" i="8"/>
  <c r="G40" i="8"/>
  <c r="E41" i="8"/>
  <c r="E42" i="8"/>
  <c r="E43" i="8"/>
  <c r="E44" i="8"/>
  <c r="E45" i="8"/>
  <c r="E46" i="8"/>
  <c r="E47" i="8"/>
  <c r="E48" i="8"/>
  <c r="E49" i="8"/>
  <c r="E50" i="8"/>
  <c r="E51" i="8"/>
  <c r="E52" i="8"/>
  <c r="E53" i="8"/>
  <c r="E54" i="8"/>
  <c r="E55" i="8"/>
  <c r="E56" i="8"/>
  <c r="E40" i="8"/>
  <c r="J572" i="11"/>
  <c r="G598" i="11"/>
  <c r="H598" i="11"/>
  <c r="I598" i="11"/>
  <c r="G597" i="11"/>
  <c r="H597" i="11"/>
  <c r="I597" i="11"/>
  <c r="J614" i="11"/>
  <c r="I37" i="7" s="1"/>
  <c r="J615" i="11"/>
  <c r="I41" i="8" s="1"/>
  <c r="J616" i="11"/>
  <c r="I39" i="7" s="1"/>
  <c r="J617" i="11"/>
  <c r="I40" i="7" s="1"/>
  <c r="J618" i="11"/>
  <c r="I41" i="7" s="1"/>
  <c r="J619" i="11"/>
  <c r="I45" i="8" s="1"/>
  <c r="J620" i="11"/>
  <c r="I43" i="7" s="1"/>
  <c r="J621" i="11"/>
  <c r="I44" i="7" s="1"/>
  <c r="J622" i="11"/>
  <c r="I45" i="7" s="1"/>
  <c r="J623" i="11"/>
  <c r="I49" i="8" s="1"/>
  <c r="J624" i="11"/>
  <c r="I47" i="7" s="1"/>
  <c r="J625" i="11"/>
  <c r="I48" i="7" s="1"/>
  <c r="J626" i="11"/>
  <c r="I49" i="7" s="1"/>
  <c r="J627" i="11"/>
  <c r="I53" i="8" s="1"/>
  <c r="J628" i="11"/>
  <c r="I51" i="7" s="1"/>
  <c r="J629" i="11"/>
  <c r="I55" i="8" s="1"/>
  <c r="J630" i="11"/>
  <c r="I53" i="7" s="1"/>
  <c r="G21" i="10"/>
  <c r="F21" i="10"/>
  <c r="E21" i="10"/>
  <c r="D21" i="10"/>
  <c r="G20" i="10"/>
  <c r="F20" i="10"/>
  <c r="E20" i="10"/>
  <c r="D20" i="10"/>
  <c r="I46" i="7" l="1"/>
  <c r="I40" i="8"/>
  <c r="I54" i="8"/>
  <c r="I50" i="8"/>
  <c r="I46" i="8"/>
  <c r="I42" i="8"/>
  <c r="I52" i="7"/>
  <c r="I42" i="7"/>
  <c r="I51" i="8"/>
  <c r="I47" i="8"/>
  <c r="I43" i="8"/>
  <c r="I50" i="7"/>
  <c r="I38" i="7"/>
  <c r="I56" i="8"/>
  <c r="I52" i="8"/>
  <c r="I48" i="8"/>
  <c r="I44" i="8"/>
  <c r="J443" i="11"/>
  <c r="G89" i="11" l="1"/>
  <c r="J482" i="11"/>
  <c r="J321" i="11"/>
  <c r="J130" i="11" l="1"/>
  <c r="J129" i="11"/>
  <c r="J519" i="11"/>
  <c r="J518" i="11"/>
  <c r="J465" i="11"/>
  <c r="J464" i="11"/>
  <c r="I524" i="11" l="1"/>
  <c r="H524" i="11"/>
  <c r="F450" i="11"/>
  <c r="J450" i="11" s="1"/>
  <c r="E43" i="11"/>
  <c r="J43" i="11" s="1"/>
  <c r="J502" i="11" l="1"/>
  <c r="J35" i="15" l="1"/>
  <c r="I35" i="15"/>
  <c r="H35" i="15"/>
  <c r="G35" i="15"/>
  <c r="J26" i="15"/>
  <c r="I26" i="15"/>
  <c r="H26" i="15"/>
  <c r="G26" i="15"/>
  <c r="J17" i="15"/>
  <c r="I17" i="15"/>
  <c r="H17" i="15"/>
  <c r="G17" i="15"/>
  <c r="H95" i="6" l="1"/>
  <c r="G95" i="6"/>
  <c r="H277" i="11"/>
  <c r="H408" i="11"/>
  <c r="I408" i="11"/>
  <c r="I275" i="11"/>
  <c r="H275" i="11"/>
  <c r="F275" i="11"/>
  <c r="I277" i="11"/>
  <c r="E322" i="11" l="1"/>
  <c r="I64" i="11"/>
  <c r="H64" i="11"/>
  <c r="G64" i="11"/>
  <c r="J64" i="11"/>
  <c r="I63" i="11"/>
  <c r="G48" i="6" s="1"/>
  <c r="H63" i="11"/>
  <c r="F48" i="6" s="1"/>
  <c r="G63" i="11"/>
  <c r="E48" i="6" s="1"/>
  <c r="G455" i="11"/>
  <c r="G136" i="11"/>
  <c r="G134" i="11"/>
  <c r="G135" i="11"/>
  <c r="J200" i="11"/>
  <c r="I200" i="11" s="1"/>
  <c r="J163" i="11"/>
  <c r="I163" i="11" s="1"/>
  <c r="J164" i="11"/>
  <c r="I164" i="11" s="1"/>
  <c r="J232" i="11"/>
  <c r="I232" i="11" s="1"/>
  <c r="J217" i="11"/>
  <c r="I217" i="11" s="1"/>
  <c r="J230" i="11"/>
  <c r="I230" i="11" s="1"/>
  <c r="J63" i="11" l="1"/>
  <c r="H48" i="6" s="1"/>
  <c r="J542" i="11"/>
  <c r="I542" i="11" s="1"/>
  <c r="J558" i="11"/>
  <c r="I558" i="11" s="1"/>
  <c r="J557" i="11"/>
  <c r="I557" i="11" s="1"/>
  <c r="J541" i="11"/>
  <c r="I541" i="11" s="1"/>
  <c r="J546" i="11"/>
  <c r="I546" i="11" s="1"/>
  <c r="J556" i="11"/>
  <c r="I556" i="11" s="1"/>
  <c r="J545" i="11"/>
  <c r="I545" i="11" s="1"/>
  <c r="J553" i="11"/>
  <c r="I553" i="11" s="1"/>
  <c r="G426" i="11" l="1"/>
  <c r="J486" i="11" l="1"/>
  <c r="J124" i="11"/>
  <c r="H90" i="11"/>
  <c r="I90" i="11"/>
  <c r="G90" i="11"/>
  <c r="J98" i="11"/>
  <c r="G51" i="11"/>
  <c r="G46" i="11"/>
  <c r="H37" i="11"/>
  <c r="I37" i="11"/>
  <c r="G37" i="11"/>
  <c r="J18" i="11"/>
  <c r="J127" i="11" l="1"/>
  <c r="J125" i="11"/>
  <c r="H25" i="6" l="1"/>
  <c r="G25" i="6"/>
  <c r="F25" i="6"/>
  <c r="E25" i="6"/>
  <c r="F19" i="10" l="1"/>
  <c r="E19" i="10"/>
  <c r="H325" i="11" l="1"/>
  <c r="G325" i="11"/>
  <c r="F25" i="8"/>
  <c r="F24" i="8"/>
  <c r="F22" i="8"/>
  <c r="J282" i="11" l="1"/>
  <c r="J281" i="11"/>
  <c r="F15" i="10"/>
  <c r="J29" i="11"/>
  <c r="J31" i="11"/>
  <c r="J32" i="11"/>
  <c r="J33" i="11"/>
  <c r="H599" i="11" l="1"/>
  <c r="I599" i="11"/>
  <c r="G599" i="11"/>
  <c r="H574" i="11"/>
  <c r="I574" i="11"/>
  <c r="G574" i="11"/>
  <c r="G441" i="11"/>
  <c r="H441" i="11"/>
  <c r="I441" i="11"/>
  <c r="H442" i="11"/>
  <c r="G442" i="11"/>
  <c r="G436" i="11"/>
  <c r="G427" i="11"/>
  <c r="H420" i="11"/>
  <c r="G420" i="11"/>
  <c r="G397" i="11"/>
  <c r="G396" i="11"/>
  <c r="H324" i="11"/>
  <c r="G324" i="11"/>
  <c r="G270" i="11"/>
  <c r="E64" i="6" s="1"/>
  <c r="G272" i="11"/>
  <c r="G271" i="11"/>
  <c r="G80" i="11"/>
  <c r="G73" i="11"/>
  <c r="H68" i="11"/>
  <c r="G68" i="11"/>
  <c r="H60" i="11"/>
  <c r="G60" i="11"/>
  <c r="H50" i="11"/>
  <c r="I50" i="11"/>
  <c r="G50" i="11"/>
  <c r="G38" i="11"/>
  <c r="H28" i="11"/>
  <c r="I28" i="11"/>
  <c r="G28" i="11"/>
  <c r="G17" i="11"/>
  <c r="G12" i="11" l="1"/>
  <c r="G13" i="11"/>
  <c r="E15" i="10" l="1"/>
  <c r="J55" i="11"/>
  <c r="G44" i="11"/>
  <c r="J39" i="11"/>
  <c r="J37" i="11" s="1"/>
  <c r="J456" i="11"/>
  <c r="J611" i="11"/>
  <c r="J610" i="11"/>
  <c r="J609" i="11"/>
  <c r="J608" i="11"/>
  <c r="J607" i="11"/>
  <c r="J606" i="11"/>
  <c r="J605" i="11"/>
  <c r="J604" i="11"/>
  <c r="J603" i="11"/>
  <c r="J602" i="11"/>
  <c r="J601" i="11"/>
  <c r="J596" i="11"/>
  <c r="J595" i="11"/>
  <c r="J594" i="11"/>
  <c r="J593" i="11"/>
  <c r="J592" i="11"/>
  <c r="J591" i="11"/>
  <c r="J590" i="11"/>
  <c r="J589" i="11"/>
  <c r="J588" i="11"/>
  <c r="J587" i="11"/>
  <c r="J586" i="11"/>
  <c r="J585" i="11"/>
  <c r="J584" i="11"/>
  <c r="J583" i="11"/>
  <c r="J582" i="11"/>
  <c r="J581" i="11"/>
  <c r="J580" i="11"/>
  <c r="J579" i="11"/>
  <c r="J578" i="11"/>
  <c r="J577" i="11"/>
  <c r="J571" i="11"/>
  <c r="J570" i="11"/>
  <c r="J569" i="11"/>
  <c r="J567" i="11"/>
  <c r="J566" i="11"/>
  <c r="J565" i="11"/>
  <c r="J562" i="11"/>
  <c r="J561" i="11"/>
  <c r="J560" i="11"/>
  <c r="J559" i="11"/>
  <c r="J555" i="11"/>
  <c r="J552" i="11"/>
  <c r="J551" i="11"/>
  <c r="J548" i="11"/>
  <c r="J544" i="11"/>
  <c r="J540" i="11"/>
  <c r="J538" i="11"/>
  <c r="J537" i="11"/>
  <c r="J536" i="11"/>
  <c r="J534" i="11"/>
  <c r="J533" i="11"/>
  <c r="J532" i="11"/>
  <c r="J530" i="11"/>
  <c r="J528" i="11"/>
  <c r="J527" i="11"/>
  <c r="J526" i="11"/>
  <c r="J525" i="11"/>
  <c r="J521" i="11"/>
  <c r="J520" i="11"/>
  <c r="J517" i="11"/>
  <c r="J516" i="11"/>
  <c r="J515" i="11"/>
  <c r="J514" i="11"/>
  <c r="J513" i="11"/>
  <c r="J512" i="11"/>
  <c r="J511" i="11"/>
  <c r="J510" i="11"/>
  <c r="J507" i="11"/>
  <c r="J506" i="11"/>
  <c r="J505" i="11"/>
  <c r="J504" i="11"/>
  <c r="J503" i="11"/>
  <c r="J501" i="11"/>
  <c r="J498" i="11"/>
  <c r="J497" i="11"/>
  <c r="J495" i="11"/>
  <c r="J494" i="11"/>
  <c r="J493" i="11"/>
  <c r="J492" i="11"/>
  <c r="J491" i="11"/>
  <c r="J490" i="11"/>
  <c r="J489" i="11"/>
  <c r="J488" i="11"/>
  <c r="J485" i="11"/>
  <c r="J483" i="11"/>
  <c r="J481" i="11"/>
  <c r="J480" i="11"/>
  <c r="J479" i="11"/>
  <c r="J478" i="11"/>
  <c r="J477" i="11"/>
  <c r="J476" i="11"/>
  <c r="J473" i="11"/>
  <c r="J471" i="11"/>
  <c r="J470" i="11"/>
  <c r="J469" i="11"/>
  <c r="J468" i="11"/>
  <c r="J463" i="11"/>
  <c r="J462" i="11"/>
  <c r="J461" i="11"/>
  <c r="J460" i="11"/>
  <c r="J459" i="11"/>
  <c r="J457" i="11"/>
  <c r="J449" i="11"/>
  <c r="J448" i="11"/>
  <c r="J447" i="11"/>
  <c r="J446" i="11"/>
  <c r="J445" i="11"/>
  <c r="J444" i="11"/>
  <c r="J433" i="11"/>
  <c r="J431" i="11"/>
  <c r="J429" i="11"/>
  <c r="J424" i="11"/>
  <c r="J423" i="11"/>
  <c r="J422" i="11"/>
  <c r="J418" i="11"/>
  <c r="J417" i="11"/>
  <c r="J416" i="11"/>
  <c r="J415" i="11"/>
  <c r="J414" i="11"/>
  <c r="J413" i="11"/>
  <c r="J412" i="11"/>
  <c r="J411" i="11"/>
  <c r="J410" i="11"/>
  <c r="J409" i="11"/>
  <c r="J405" i="11"/>
  <c r="J404" i="11"/>
  <c r="J403" i="11"/>
  <c r="J402" i="11"/>
  <c r="J401" i="11"/>
  <c r="J400" i="11"/>
  <c r="J399" i="11"/>
  <c r="J398"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57" i="11"/>
  <c r="J353" i="11"/>
  <c r="J351" i="11"/>
  <c r="J349" i="11"/>
  <c r="J348" i="11"/>
  <c r="J343" i="11"/>
  <c r="J341" i="11"/>
  <c r="J339" i="11"/>
  <c r="J338" i="11"/>
  <c r="J334" i="11"/>
  <c r="J332" i="11"/>
  <c r="J329" i="11"/>
  <c r="J328" i="11"/>
  <c r="J322" i="11"/>
  <c r="J320" i="11"/>
  <c r="J319" i="11"/>
  <c r="J318" i="11"/>
  <c r="J317" i="11"/>
  <c r="J316" i="11"/>
  <c r="J315" i="11"/>
  <c r="J314" i="11"/>
  <c r="J313" i="11"/>
  <c r="J312" i="11"/>
  <c r="J311" i="11"/>
  <c r="J310" i="11"/>
  <c r="J309" i="11"/>
  <c r="J296" i="11"/>
  <c r="J295" i="11"/>
  <c r="J294" i="11"/>
  <c r="J291" i="11"/>
  <c r="J290" i="11"/>
  <c r="J289" i="11"/>
  <c r="J288" i="11"/>
  <c r="J286" i="11"/>
  <c r="J283" i="11"/>
  <c r="J280" i="11"/>
  <c r="J278" i="11"/>
  <c r="J276" i="11"/>
  <c r="J274" i="11"/>
  <c r="J273" i="11"/>
  <c r="J265" i="11"/>
  <c r="J262" i="11"/>
  <c r="H262" i="11" s="1"/>
  <c r="J261" i="11"/>
  <c r="J260" i="11"/>
  <c r="J259" i="11"/>
  <c r="H259" i="11" s="1"/>
  <c r="J258" i="11"/>
  <c r="J257" i="11"/>
  <c r="H257" i="11" s="1"/>
  <c r="J255" i="11"/>
  <c r="J251" i="11"/>
  <c r="J244" i="11"/>
  <c r="J234" i="11"/>
  <c r="J233" i="11"/>
  <c r="J226" i="11"/>
  <c r="J225" i="11"/>
  <c r="J223" i="11"/>
  <c r="J221" i="11"/>
  <c r="J215" i="11"/>
  <c r="J208" i="11"/>
  <c r="J207" i="11"/>
  <c r="J203" i="11"/>
  <c r="J201" i="11"/>
  <c r="J199" i="11"/>
  <c r="J198" i="11"/>
  <c r="J197" i="11"/>
  <c r="J196" i="11"/>
  <c r="J195" i="11"/>
  <c r="J194" i="11"/>
  <c r="J193" i="11"/>
  <c r="J192" i="11"/>
  <c r="J191" i="11"/>
  <c r="J190" i="11"/>
  <c r="J189" i="11"/>
  <c r="J188" i="11"/>
  <c r="J187" i="11"/>
  <c r="J186" i="11"/>
  <c r="J160" i="11"/>
  <c r="H160" i="11" s="1"/>
  <c r="J159" i="11"/>
  <c r="H159" i="11" s="1"/>
  <c r="J158" i="11"/>
  <c r="H158" i="11" s="1"/>
  <c r="J157" i="11"/>
  <c r="H157" i="11" s="1"/>
  <c r="J156" i="11"/>
  <c r="H156" i="11" s="1"/>
  <c r="J155" i="11"/>
  <c r="H155" i="11" s="1"/>
  <c r="J154" i="11"/>
  <c r="H154" i="11" s="1"/>
  <c r="J153" i="11"/>
  <c r="H153" i="11" s="1"/>
  <c r="J152" i="11"/>
  <c r="H152" i="11" s="1"/>
  <c r="J151" i="11"/>
  <c r="H151" i="11" s="1"/>
  <c r="J139" i="11"/>
  <c r="H139" i="11" s="1"/>
  <c r="J138" i="11"/>
  <c r="H138" i="11" s="1"/>
  <c r="J150" i="11"/>
  <c r="H150" i="11" s="1"/>
  <c r="J149" i="11"/>
  <c r="H149" i="11" s="1"/>
  <c r="J148" i="11"/>
  <c r="H148" i="11" s="1"/>
  <c r="J147" i="11"/>
  <c r="H147" i="11" s="1"/>
  <c r="J146" i="11"/>
  <c r="H146" i="11" s="1"/>
  <c r="J145" i="11"/>
  <c r="H145" i="11" s="1"/>
  <c r="J144" i="11"/>
  <c r="H144" i="11" s="1"/>
  <c r="J143" i="11"/>
  <c r="H143" i="11" s="1"/>
  <c r="J142" i="11"/>
  <c r="H142" i="11" s="1"/>
  <c r="J141" i="11"/>
  <c r="H141" i="11" s="1"/>
  <c r="J140" i="11"/>
  <c r="H140" i="11" s="1"/>
  <c r="J137" i="11"/>
  <c r="J132" i="11"/>
  <c r="J128" i="11"/>
  <c r="J123" i="11"/>
  <c r="H123" i="11" s="1"/>
  <c r="J121" i="11"/>
  <c r="J120" i="11"/>
  <c r="J115" i="11"/>
  <c r="J114" i="11"/>
  <c r="J89" i="11"/>
  <c r="J70" i="11"/>
  <c r="J68" i="11" s="1"/>
  <c r="J62" i="11"/>
  <c r="J60" i="11" s="1"/>
  <c r="J52" i="11"/>
  <c r="J50" i="11" s="1"/>
  <c r="J454" i="11" l="1"/>
  <c r="J598" i="11"/>
  <c r="J441" i="11"/>
  <c r="H89" i="11"/>
  <c r="J110" i="11"/>
  <c r="J271" i="11"/>
  <c r="J135" i="11"/>
  <c r="J426" i="11"/>
  <c r="G20" i="7"/>
  <c r="I24" i="8"/>
  <c r="J574" i="11"/>
  <c r="J420" i="11"/>
  <c r="J396" i="11"/>
  <c r="J324" i="11"/>
  <c r="H137" i="11"/>
  <c r="K20" i="6"/>
  <c r="J12" i="11" l="1"/>
  <c r="E432" i="11"/>
  <c r="J117" i="11" l="1"/>
  <c r="E111" i="6" l="1"/>
  <c r="E110" i="6"/>
  <c r="J77" i="11" l="1"/>
  <c r="I77" i="11" s="1"/>
  <c r="J76" i="11"/>
  <c r="J75" i="11"/>
  <c r="J131" i="11"/>
  <c r="H77" i="11" l="1"/>
  <c r="J23" i="8" l="1"/>
  <c r="J24" i="8"/>
  <c r="J25" i="8"/>
  <c r="J26" i="8"/>
  <c r="J27" i="8"/>
  <c r="J28" i="8"/>
  <c r="J29" i="8"/>
  <c r="J30" i="8"/>
  <c r="J31" i="8"/>
  <c r="J32" i="8"/>
  <c r="J33" i="8"/>
  <c r="J34" i="8"/>
  <c r="J35" i="8"/>
  <c r="J36" i="8"/>
  <c r="J37" i="8"/>
  <c r="J38" i="8"/>
  <c r="J39" i="8"/>
  <c r="J22" i="8"/>
  <c r="H29" i="8"/>
  <c r="H30" i="8"/>
  <c r="H31" i="8"/>
  <c r="H32" i="8"/>
  <c r="H33" i="8"/>
  <c r="H34" i="8"/>
  <c r="H35" i="8"/>
  <c r="H36" i="8"/>
  <c r="H37" i="8"/>
  <c r="H38" i="8"/>
  <c r="H39" i="8"/>
  <c r="E38" i="8"/>
  <c r="E39" i="8"/>
  <c r="E37" i="8"/>
  <c r="E34" i="8"/>
  <c r="E35" i="8"/>
  <c r="E36" i="8"/>
  <c r="E29" i="8"/>
  <c r="E30" i="8"/>
  <c r="E31" i="8"/>
  <c r="E32" i="8"/>
  <c r="E33" i="8"/>
  <c r="E28" i="8"/>
  <c r="H23" i="8"/>
  <c r="E25" i="8"/>
  <c r="E24" i="8"/>
  <c r="E23" i="8"/>
  <c r="G34" i="8" l="1"/>
  <c r="G36" i="8"/>
  <c r="G35" i="8"/>
  <c r="G37" i="8"/>
  <c r="G38" i="8"/>
  <c r="G39" i="8"/>
  <c r="I29" i="7"/>
  <c r="F29" i="7" s="1"/>
  <c r="I32" i="8" s="1"/>
  <c r="G32" i="8"/>
  <c r="I26" i="7"/>
  <c r="F26" i="7" s="1"/>
  <c r="I29" i="8" s="1"/>
  <c r="G29" i="8"/>
  <c r="I30" i="7"/>
  <c r="F30" i="7" s="1"/>
  <c r="I33" i="8" s="1"/>
  <c r="G33" i="8"/>
  <c r="I27" i="7"/>
  <c r="F27" i="7" s="1"/>
  <c r="I30" i="8" s="1"/>
  <c r="G30" i="8"/>
  <c r="I28" i="7"/>
  <c r="F28" i="7" s="1"/>
  <c r="I31" i="8" s="1"/>
  <c r="G31" i="8"/>
  <c r="I34" i="7"/>
  <c r="F34" i="7" s="1"/>
  <c r="I37" i="8" s="1"/>
  <c r="I36" i="7"/>
  <c r="F36" i="7" s="1"/>
  <c r="I39" i="8" s="1"/>
  <c r="I35" i="7"/>
  <c r="F35" i="7" s="1"/>
  <c r="I38" i="8" s="1"/>
  <c r="I33" i="7"/>
  <c r="F33" i="7" s="1"/>
  <c r="I36" i="8" s="1"/>
  <c r="E113" i="6"/>
  <c r="H219" i="15" s="1"/>
  <c r="G573" i="11"/>
  <c r="E109" i="6" s="1"/>
  <c r="H168" i="15" s="1"/>
  <c r="E108" i="6"/>
  <c r="H147" i="15" s="1"/>
  <c r="G440" i="11"/>
  <c r="E107" i="6" s="1"/>
  <c r="H125" i="15" s="1"/>
  <c r="G434" i="11"/>
  <c r="E106" i="6" s="1"/>
  <c r="H100" i="15" s="1"/>
  <c r="G425" i="11"/>
  <c r="E105" i="6" s="1"/>
  <c r="H79" i="15" s="1"/>
  <c r="G419" i="11"/>
  <c r="G395" i="11"/>
  <c r="E68" i="6" s="1"/>
  <c r="G323" i="11"/>
  <c r="E67" i="6" s="1"/>
  <c r="E61" i="6"/>
  <c r="G88" i="11"/>
  <c r="E57" i="6" s="1"/>
  <c r="G78" i="11"/>
  <c r="E54" i="6" s="1"/>
  <c r="G71" i="11"/>
  <c r="E51" i="6" s="1"/>
  <c r="G67" i="11"/>
  <c r="E50" i="6" s="1"/>
  <c r="G59" i="11"/>
  <c r="E47" i="6" s="1"/>
  <c r="G49" i="11"/>
  <c r="E45" i="6" s="1"/>
  <c r="E44" i="6"/>
  <c r="G36" i="11"/>
  <c r="E36" i="6" s="1"/>
  <c r="I26" i="11"/>
  <c r="H26" i="11"/>
  <c r="G26" i="11"/>
  <c r="E35" i="6" s="1"/>
  <c r="G15" i="11"/>
  <c r="H485" i="11"/>
  <c r="H520" i="11"/>
  <c r="H517" i="11"/>
  <c r="H516" i="11"/>
  <c r="H515" i="11"/>
  <c r="H514" i="11"/>
  <c r="E508" i="11"/>
  <c r="J508" i="11" s="1"/>
  <c r="H429" i="11"/>
  <c r="H426" i="11" s="1"/>
  <c r="H454" i="11" l="1"/>
  <c r="E58" i="6"/>
  <c r="E34" i="6"/>
  <c r="G11" i="11"/>
  <c r="G24" i="8"/>
  <c r="I537" i="11"/>
  <c r="I534" i="11"/>
  <c r="I570" i="11"/>
  <c r="I528" i="11"/>
  <c r="I495" i="11"/>
  <c r="I512" i="11"/>
  <c r="I516" i="11"/>
  <c r="I567" i="11"/>
  <c r="I565" i="11"/>
  <c r="I483" i="11"/>
  <c r="I485" i="11"/>
  <c r="I429" i="11"/>
  <c r="I426" i="11" s="1"/>
  <c r="I551" i="11"/>
  <c r="I513" i="11"/>
  <c r="I566" i="11"/>
  <c r="I527" i="11"/>
  <c r="I540" i="11"/>
  <c r="I536" i="11"/>
  <c r="I548" i="11"/>
  <c r="I530" i="11"/>
  <c r="I462" i="11"/>
  <c r="I525" i="11"/>
  <c r="I521" i="11"/>
  <c r="I514" i="11"/>
  <c r="I480" i="11"/>
  <c r="I560" i="11"/>
  <c r="I571" i="11"/>
  <c r="I532" i="11"/>
  <c r="I559" i="11"/>
  <c r="I510" i="11"/>
  <c r="I517" i="11"/>
  <c r="I481" i="11"/>
  <c r="I569" i="11"/>
  <c r="I555" i="11"/>
  <c r="I533" i="11"/>
  <c r="I552" i="11"/>
  <c r="I511" i="11"/>
  <c r="I515" i="11"/>
  <c r="I520" i="11"/>
  <c r="I561" i="11"/>
  <c r="I562" i="11"/>
  <c r="J573" i="11"/>
  <c r="I508" i="11"/>
  <c r="H508" i="11"/>
  <c r="I454" i="11" l="1"/>
  <c r="H24" i="8"/>
  <c r="H573" i="11"/>
  <c r="I573" i="11"/>
  <c r="G21" i="7" l="1"/>
  <c r="F21" i="7" s="1"/>
  <c r="F20" i="7"/>
  <c r="J302" i="11"/>
  <c r="H274" i="11"/>
  <c r="I290" i="11" l="1"/>
  <c r="I289" i="11"/>
  <c r="I295" i="11"/>
  <c r="I319" i="11"/>
  <c r="I315" i="11"/>
  <c r="I311" i="11"/>
  <c r="I357" i="11"/>
  <c r="I351" i="11"/>
  <c r="I410" i="11"/>
  <c r="I416" i="11"/>
  <c r="I412" i="11"/>
  <c r="I291" i="11"/>
  <c r="I288" i="11"/>
  <c r="I294" i="11"/>
  <c r="I318" i="11"/>
  <c r="I314" i="11"/>
  <c r="I310" i="11"/>
  <c r="I349" i="11"/>
  <c r="I417" i="11"/>
  <c r="I278" i="11"/>
  <c r="I274" i="11"/>
  <c r="I286" i="11"/>
  <c r="I322" i="11"/>
  <c r="I317" i="11"/>
  <c r="I313" i="11"/>
  <c r="I309" i="11"/>
  <c r="I353" i="11"/>
  <c r="H396" i="11"/>
  <c r="I282" i="11"/>
  <c r="H282" i="11"/>
  <c r="I283" i="11"/>
  <c r="H283" i="11"/>
  <c r="I296" i="11"/>
  <c r="I320" i="11"/>
  <c r="I316" i="11"/>
  <c r="I312" i="11"/>
  <c r="I348" i="11"/>
  <c r="I414" i="11"/>
  <c r="I415" i="11"/>
  <c r="I418" i="11"/>
  <c r="I424" i="11"/>
  <c r="J419" i="11"/>
  <c r="H101" i="6" s="1"/>
  <c r="H271" i="11" l="1"/>
  <c r="I271" i="11"/>
  <c r="I420" i="11"/>
  <c r="I396" i="11"/>
  <c r="I324" i="11"/>
  <c r="H419" i="11"/>
  <c r="F101" i="6" s="1"/>
  <c r="I419" i="11"/>
  <c r="G101" i="6" s="1"/>
  <c r="H234" i="11"/>
  <c r="H258" i="11"/>
  <c r="H261" i="11"/>
  <c r="H260" i="11"/>
  <c r="J161" i="11"/>
  <c r="H135" i="11" l="1"/>
  <c r="I145" i="11"/>
  <c r="I140" i="11"/>
  <c r="I139" i="11"/>
  <c r="I258" i="11"/>
  <c r="I226" i="11"/>
  <c r="I186" i="11"/>
  <c r="I190" i="11"/>
  <c r="I194" i="11"/>
  <c r="I144" i="11"/>
  <c r="I148" i="11"/>
  <c r="I151" i="11"/>
  <c r="I149" i="11"/>
  <c r="I157" i="11"/>
  <c r="I257" i="11"/>
  <c r="I259" i="11"/>
  <c r="I221" i="11"/>
  <c r="I234" i="11"/>
  <c r="I187" i="11"/>
  <c r="I191" i="11"/>
  <c r="I195" i="11"/>
  <c r="I199" i="11"/>
  <c r="I255" i="11"/>
  <c r="I143" i="11"/>
  <c r="I156" i="11"/>
  <c r="I152" i="11"/>
  <c r="I150" i="11"/>
  <c r="I158" i="11"/>
  <c r="I260" i="11"/>
  <c r="I262" i="11"/>
  <c r="I223" i="11"/>
  <c r="I244" i="11"/>
  <c r="I233" i="11"/>
  <c r="I188" i="11"/>
  <c r="I192" i="11"/>
  <c r="I196" i="11"/>
  <c r="I137" i="11"/>
  <c r="I141" i="11"/>
  <c r="I154" i="11"/>
  <c r="I160" i="11"/>
  <c r="I215" i="11"/>
  <c r="I208" i="11"/>
  <c r="I198" i="11"/>
  <c r="I146" i="11"/>
  <c r="I142" i="11"/>
  <c r="I147" i="11"/>
  <c r="I153" i="11"/>
  <c r="I138" i="11"/>
  <c r="I159" i="11"/>
  <c r="I261" i="11"/>
  <c r="I207" i="11"/>
  <c r="I225" i="11"/>
  <c r="I265" i="11"/>
  <c r="I201" i="11"/>
  <c r="I189" i="11"/>
  <c r="I193" i="11"/>
  <c r="I197" i="11"/>
  <c r="H132" i="11"/>
  <c r="H110" i="11" s="1"/>
  <c r="J58" i="11"/>
  <c r="H58" i="11" s="1"/>
  <c r="H12" i="11" l="1"/>
  <c r="I120" i="11"/>
  <c r="I70" i="11"/>
  <c r="H67" i="11"/>
  <c r="F50" i="6" s="1"/>
  <c r="H59" i="11"/>
  <c r="F47" i="6" s="1"/>
  <c r="I62" i="11"/>
  <c r="I121" i="11"/>
  <c r="I123" i="11"/>
  <c r="I132" i="11"/>
  <c r="I58" i="11"/>
  <c r="J67" i="11"/>
  <c r="J59" i="11"/>
  <c r="I110" i="11" l="1"/>
  <c r="I89" i="11"/>
  <c r="I67" i="11"/>
  <c r="G50" i="6" s="1"/>
  <c r="I68" i="11"/>
  <c r="I59" i="11"/>
  <c r="G47" i="6" s="1"/>
  <c r="I60" i="11"/>
  <c r="G26" i="8"/>
  <c r="G27" i="8"/>
  <c r="G28" i="8"/>
  <c r="H27" i="8"/>
  <c r="H28" i="8"/>
  <c r="H26" i="8"/>
  <c r="G112" i="6"/>
  <c r="G111" i="6"/>
  <c r="G110" i="6"/>
  <c r="G109" i="6"/>
  <c r="J168" i="15" s="1"/>
  <c r="G104" i="6"/>
  <c r="G66" i="6"/>
  <c r="G65" i="6"/>
  <c r="G63" i="6"/>
  <c r="G62" i="6"/>
  <c r="F112" i="6"/>
  <c r="F111" i="6"/>
  <c r="F110" i="6"/>
  <c r="F109" i="6"/>
  <c r="I168" i="15" s="1"/>
  <c r="F104" i="6"/>
  <c r="F66" i="6"/>
  <c r="F65" i="6"/>
  <c r="F63" i="6"/>
  <c r="F62" i="6"/>
  <c r="E92" i="6"/>
  <c r="H112" i="6" l="1"/>
  <c r="H111" i="6"/>
  <c r="H110" i="6"/>
  <c r="H109" i="6"/>
  <c r="K168" i="15" s="1"/>
  <c r="H104" i="6"/>
  <c r="H91" i="6"/>
  <c r="H89" i="6"/>
  <c r="H84" i="6"/>
  <c r="H82" i="6"/>
  <c r="H81" i="6"/>
  <c r="H80" i="6"/>
  <c r="H79" i="6"/>
  <c r="H78" i="6"/>
  <c r="H76" i="6"/>
  <c r="H75" i="6"/>
  <c r="H74" i="6"/>
  <c r="H73" i="6"/>
  <c r="H72" i="6"/>
  <c r="H66" i="6"/>
  <c r="H65" i="6"/>
  <c r="H63" i="6"/>
  <c r="H62" i="6"/>
  <c r="H60" i="6"/>
  <c r="H56" i="6"/>
  <c r="H50" i="6"/>
  <c r="H49" i="6"/>
  <c r="H47" i="6"/>
  <c r="H46" i="6"/>
  <c r="H41" i="6"/>
  <c r="C170" i="15" l="1"/>
  <c r="E164" i="13"/>
  <c r="G113" i="6"/>
  <c r="J219" i="15" s="1"/>
  <c r="F113" i="6"/>
  <c r="I219" i="15" s="1"/>
  <c r="G35" i="6"/>
  <c r="F35" i="6"/>
  <c r="I76" i="11" l="1"/>
  <c r="H76" i="11"/>
  <c r="H73" i="11" s="1"/>
  <c r="I75" i="11"/>
  <c r="I73" i="11" l="1"/>
  <c r="J277" i="11"/>
  <c r="I281" i="11" l="1"/>
  <c r="H281" i="11"/>
  <c r="D15" i="10" l="1"/>
  <c r="G15" i="10" l="1"/>
  <c r="E26" i="8"/>
  <c r="E27" i="8"/>
  <c r="E22" i="8"/>
  <c r="F19" i="7" l="1"/>
  <c r="G23" i="8" l="1"/>
  <c r="I23" i="8"/>
  <c r="G94" i="6"/>
  <c r="F94" i="6"/>
  <c r="F92" i="6" s="1"/>
  <c r="G85" i="6"/>
  <c r="F85" i="6"/>
  <c r="G83" i="6"/>
  <c r="F83" i="6"/>
  <c r="H38" i="6"/>
  <c r="G40" i="6"/>
  <c r="F40" i="6"/>
  <c r="E21" i="11"/>
  <c r="H37" i="6"/>
  <c r="F37" i="6" s="1"/>
  <c r="E71" i="6"/>
  <c r="F71" i="6"/>
  <c r="G71" i="6"/>
  <c r="G92" i="6" l="1"/>
  <c r="G37" i="6"/>
  <c r="H71" i="6"/>
  <c r="E102" i="6" l="1"/>
  <c r="F99" i="6"/>
  <c r="G99" i="6"/>
  <c r="H99" i="6"/>
  <c r="E99" i="6"/>
  <c r="F96" i="6"/>
  <c r="G96" i="6"/>
  <c r="H96" i="6"/>
  <c r="E96" i="6"/>
  <c r="H92" i="6"/>
  <c r="E90" i="6"/>
  <c r="F87" i="6"/>
  <c r="F86" i="6" s="1"/>
  <c r="G87" i="6"/>
  <c r="G86" i="6" s="1"/>
  <c r="H87" i="6"/>
  <c r="H86" i="6" s="1"/>
  <c r="E87" i="6"/>
  <c r="E86" i="6" s="1"/>
  <c r="F77" i="6"/>
  <c r="F69" i="6" s="1"/>
  <c r="G77" i="6"/>
  <c r="G69" i="6" s="1"/>
  <c r="H77" i="6"/>
  <c r="H69" i="6" s="1"/>
  <c r="E77" i="6"/>
  <c r="E69" i="6" s="1"/>
  <c r="E59" i="6"/>
  <c r="E55" i="6"/>
  <c r="E52" i="6"/>
  <c r="E42" i="6"/>
  <c r="E38" i="6"/>
  <c r="E29" i="6"/>
  <c r="H90" i="6" l="1"/>
  <c r="F90" i="6"/>
  <c r="G90" i="6"/>
  <c r="J112" i="11" l="1"/>
  <c r="J406" i="11" l="1"/>
  <c r="H406" i="11" l="1"/>
  <c r="I406" i="11"/>
  <c r="J116" i="11"/>
  <c r="J47" i="11"/>
  <c r="J46" i="11" s="1"/>
  <c r="J529" i="11"/>
  <c r="I529" i="11" l="1"/>
  <c r="I47" i="11"/>
  <c r="I46" i="11" s="1"/>
  <c r="H47" i="11"/>
  <c r="H46" i="11" s="1"/>
  <c r="I116" i="11"/>
  <c r="H116" i="11"/>
  <c r="J432" i="11"/>
  <c r="I432" i="11" l="1"/>
  <c r="H432" i="11"/>
  <c r="J53" i="11" l="1"/>
  <c r="J54" i="11"/>
  <c r="I54" i="11" l="1"/>
  <c r="H54" i="11"/>
  <c r="J613" i="11"/>
  <c r="J612" i="11"/>
  <c r="J600" i="11"/>
  <c r="J57" i="11"/>
  <c r="J56" i="11"/>
  <c r="J509" i="11"/>
  <c r="J458" i="11"/>
  <c r="J523" i="11"/>
  <c r="J563" i="11"/>
  <c r="J568" i="11"/>
  <c r="J564" i="11"/>
  <c r="J554" i="11"/>
  <c r="J550" i="11"/>
  <c r="J549" i="11"/>
  <c r="J547" i="11"/>
  <c r="J543" i="11"/>
  <c r="J539" i="11"/>
  <c r="J535" i="11"/>
  <c r="J531" i="11"/>
  <c r="J496" i="11"/>
  <c r="J487" i="11"/>
  <c r="J484" i="11"/>
  <c r="J475" i="11"/>
  <c r="J474" i="11"/>
  <c r="J472" i="11"/>
  <c r="J467" i="11"/>
  <c r="J466" i="11"/>
  <c r="J451" i="11"/>
  <c r="J440" i="11" s="1"/>
  <c r="J439" i="11"/>
  <c r="J438" i="11"/>
  <c r="J437" i="11"/>
  <c r="J430" i="11"/>
  <c r="J428" i="11"/>
  <c r="J408" i="11"/>
  <c r="J407" i="11"/>
  <c r="J345" i="11"/>
  <c r="J355" i="11"/>
  <c r="J362" i="11"/>
  <c r="J361" i="11"/>
  <c r="J360" i="11"/>
  <c r="J359" i="11"/>
  <c r="J356" i="11"/>
  <c r="J354" i="11"/>
  <c r="J352" i="11"/>
  <c r="J350" i="11"/>
  <c r="J347" i="11"/>
  <c r="J346" i="11"/>
  <c r="J358" i="11"/>
  <c r="J344" i="11"/>
  <c r="J342" i="11"/>
  <c r="J340" i="11"/>
  <c r="J337" i="11"/>
  <c r="J336" i="11"/>
  <c r="J335" i="11"/>
  <c r="J333" i="11"/>
  <c r="J331" i="11"/>
  <c r="J330" i="11"/>
  <c r="J327" i="11"/>
  <c r="J326" i="11"/>
  <c r="J308" i="11"/>
  <c r="J301" i="11"/>
  <c r="J306" i="11"/>
  <c r="J307" i="11"/>
  <c r="J305" i="11"/>
  <c r="J300" i="11"/>
  <c r="J304" i="11"/>
  <c r="J299" i="11"/>
  <c r="J298" i="11"/>
  <c r="J303" i="11"/>
  <c r="J297" i="11"/>
  <c r="J293" i="11"/>
  <c r="J292" i="11"/>
  <c r="J287" i="11"/>
  <c r="J285" i="11"/>
  <c r="J284" i="11"/>
  <c r="J279" i="11"/>
  <c r="J275" i="11"/>
  <c r="J247" i="11"/>
  <c r="J269" i="11"/>
  <c r="J263" i="11"/>
  <c r="J268" i="11"/>
  <c r="J267" i="11"/>
  <c r="J266" i="11"/>
  <c r="J264" i="11"/>
  <c r="J256" i="11"/>
  <c r="J254" i="11"/>
  <c r="J253" i="11"/>
  <c r="J252" i="11"/>
  <c r="J250" i="11"/>
  <c r="J249" i="11"/>
  <c r="J248" i="11"/>
  <c r="J246" i="11"/>
  <c r="J245" i="11"/>
  <c r="J243" i="11"/>
  <c r="J242" i="11"/>
  <c r="J241" i="11"/>
  <c r="J240" i="11"/>
  <c r="J239" i="11"/>
  <c r="J238" i="11"/>
  <c r="J237" i="11"/>
  <c r="J236" i="11"/>
  <c r="J235" i="11"/>
  <c r="J231" i="11"/>
  <c r="J229" i="11"/>
  <c r="J228" i="11"/>
  <c r="J227" i="11"/>
  <c r="J224" i="11"/>
  <c r="J222" i="11"/>
  <c r="J220" i="11"/>
  <c r="J219" i="11"/>
  <c r="J218" i="11"/>
  <c r="J216" i="11"/>
  <c r="J214" i="11"/>
  <c r="J213" i="11"/>
  <c r="J212" i="11"/>
  <c r="J210" i="11"/>
  <c r="J211" i="11"/>
  <c r="J209" i="11"/>
  <c r="J206" i="11"/>
  <c r="J205" i="11"/>
  <c r="J204" i="11"/>
  <c r="J202" i="11"/>
  <c r="J168" i="11"/>
  <c r="J167" i="11"/>
  <c r="J166" i="11"/>
  <c r="J165" i="11"/>
  <c r="J162" i="11"/>
  <c r="J113" i="11"/>
  <c r="J86" i="11"/>
  <c r="H86" i="11" s="1"/>
  <c r="J85" i="11"/>
  <c r="J84" i="11"/>
  <c r="J83" i="11"/>
  <c r="J87" i="11"/>
  <c r="J82" i="11"/>
  <c r="J81" i="11"/>
  <c r="J74" i="11"/>
  <c r="J73" i="11" s="1"/>
  <c r="J42" i="11"/>
  <c r="J41" i="11"/>
  <c r="J40" i="11"/>
  <c r="J34" i="11"/>
  <c r="J25" i="11"/>
  <c r="J24" i="11"/>
  <c r="J22" i="11"/>
  <c r="J23" i="11"/>
  <c r="J21" i="11"/>
  <c r="J20" i="11"/>
  <c r="J19" i="11"/>
  <c r="J185" i="11"/>
  <c r="J184" i="11"/>
  <c r="J183" i="11"/>
  <c r="J182" i="11"/>
  <c r="J181" i="11"/>
  <c r="J180" i="11"/>
  <c r="J179" i="11"/>
  <c r="J178" i="11"/>
  <c r="J177" i="11"/>
  <c r="J176" i="11"/>
  <c r="J175" i="11"/>
  <c r="J174" i="11"/>
  <c r="J173" i="11"/>
  <c r="J172" i="11"/>
  <c r="J171" i="11"/>
  <c r="J170" i="11"/>
  <c r="J169" i="11"/>
  <c r="J118" i="11"/>
  <c r="J119" i="11"/>
  <c r="J122" i="11"/>
  <c r="J133" i="11"/>
  <c r="J524" i="11"/>
  <c r="J500" i="11"/>
  <c r="J522" i="11"/>
  <c r="J499" i="11"/>
  <c r="J126" i="11"/>
  <c r="J453" i="11" l="1"/>
  <c r="J597" i="11"/>
  <c r="J455" i="11"/>
  <c r="J136" i="11"/>
  <c r="J134" i="11"/>
  <c r="H61" i="6" s="1"/>
  <c r="J111" i="11"/>
  <c r="J51" i="11"/>
  <c r="J90" i="11"/>
  <c r="J325" i="11"/>
  <c r="I22" i="8"/>
  <c r="G18" i="7"/>
  <c r="I25" i="8"/>
  <c r="H22" i="7"/>
  <c r="J436" i="11"/>
  <c r="J599" i="11"/>
  <c r="J397" i="11"/>
  <c r="J442" i="11"/>
  <c r="J427" i="11"/>
  <c r="J272" i="11"/>
  <c r="J270" i="11"/>
  <c r="J80" i="11"/>
  <c r="J71" i="11"/>
  <c r="J44" i="11"/>
  <c r="J38" i="11"/>
  <c r="J17" i="11"/>
  <c r="H44" i="11"/>
  <c r="H107" i="6"/>
  <c r="K125" i="15" s="1"/>
  <c r="J36" i="11"/>
  <c r="J395" i="11"/>
  <c r="H68" i="6" s="1"/>
  <c r="J434" i="11"/>
  <c r="J88" i="11"/>
  <c r="J109" i="11"/>
  <c r="J323" i="11"/>
  <c r="J425" i="11"/>
  <c r="H105" i="6" s="1"/>
  <c r="J49" i="11"/>
  <c r="H45" i="6" s="1"/>
  <c r="H64" i="6"/>
  <c r="H108" i="6"/>
  <c r="K147" i="15" s="1"/>
  <c r="J15" i="11"/>
  <c r="H36" i="6"/>
  <c r="I155" i="11"/>
  <c r="I523" i="11"/>
  <c r="H523" i="11"/>
  <c r="I531" i="11"/>
  <c r="I24" i="7"/>
  <c r="F24" i="7" s="1"/>
  <c r="I27" i="8" s="1"/>
  <c r="I31" i="7"/>
  <c r="F31" i="7" s="1"/>
  <c r="I34" i="8" s="1"/>
  <c r="I25" i="7"/>
  <c r="F25" i="7" s="1"/>
  <c r="I28" i="8" s="1"/>
  <c r="I32" i="7"/>
  <c r="F32" i="7" s="1"/>
  <c r="I35" i="8" s="1"/>
  <c r="I23" i="7"/>
  <c r="F23" i="7" s="1"/>
  <c r="I26" i="8" s="1"/>
  <c r="I166" i="11"/>
  <c r="H166" i="11"/>
  <c r="I168" i="11"/>
  <c r="H168" i="11"/>
  <c r="I206" i="11"/>
  <c r="I212" i="11"/>
  <c r="I218" i="11"/>
  <c r="I224" i="11"/>
  <c r="I231" i="11"/>
  <c r="I238" i="11"/>
  <c r="I242" i="11"/>
  <c r="I248" i="11"/>
  <c r="I253" i="11"/>
  <c r="I266" i="11"/>
  <c r="I269" i="11"/>
  <c r="I305" i="11"/>
  <c r="I330" i="11"/>
  <c r="I333" i="11"/>
  <c r="I340" i="11"/>
  <c r="I346" i="11"/>
  <c r="I354" i="11"/>
  <c r="I361" i="11"/>
  <c r="I472" i="11"/>
  <c r="I487" i="11"/>
  <c r="H487" i="11"/>
  <c r="I522" i="11"/>
  <c r="H165" i="11"/>
  <c r="I165" i="11"/>
  <c r="H202" i="11"/>
  <c r="I202" i="11"/>
  <c r="I209" i="11"/>
  <c r="I213" i="11"/>
  <c r="I219" i="11"/>
  <c r="I227" i="11"/>
  <c r="I235" i="11"/>
  <c r="I239" i="11"/>
  <c r="I243" i="11"/>
  <c r="I249" i="11"/>
  <c r="I254" i="11"/>
  <c r="I267" i="11"/>
  <c r="I284" i="11"/>
  <c r="H284" i="11"/>
  <c r="I307" i="11"/>
  <c r="I335" i="11"/>
  <c r="I342" i="11"/>
  <c r="I347" i="11"/>
  <c r="I356" i="11"/>
  <c r="I362" i="11"/>
  <c r="H437" i="11"/>
  <c r="I437" i="11"/>
  <c r="I451" i="11"/>
  <c r="I204" i="11"/>
  <c r="I211" i="11"/>
  <c r="I214" i="11"/>
  <c r="I220" i="11"/>
  <c r="I228" i="11"/>
  <c r="I236" i="11"/>
  <c r="I240" i="11"/>
  <c r="I245" i="11"/>
  <c r="I250" i="11"/>
  <c r="I256" i="11"/>
  <c r="I268" i="11"/>
  <c r="I247" i="11"/>
  <c r="H285" i="11"/>
  <c r="I285" i="11"/>
  <c r="I304" i="11"/>
  <c r="I306" i="11"/>
  <c r="I326" i="11"/>
  <c r="I336" i="11"/>
  <c r="I344" i="11"/>
  <c r="I350" i="11"/>
  <c r="I359" i="11"/>
  <c r="I355" i="11"/>
  <c r="I428" i="11"/>
  <c r="H428" i="11"/>
  <c r="I438" i="11"/>
  <c r="H438" i="11"/>
  <c r="I466" i="11"/>
  <c r="H167" i="11"/>
  <c r="I167" i="11"/>
  <c r="I205" i="11"/>
  <c r="I210" i="11"/>
  <c r="I216" i="11"/>
  <c r="I222" i="11"/>
  <c r="I229" i="11"/>
  <c r="I237" i="11"/>
  <c r="I241" i="11"/>
  <c r="I246" i="11"/>
  <c r="I252" i="11"/>
  <c r="I264" i="11"/>
  <c r="I263" i="11"/>
  <c r="I287" i="11"/>
  <c r="I303" i="11"/>
  <c r="I327" i="11"/>
  <c r="I331" i="11"/>
  <c r="I337" i="11"/>
  <c r="I358" i="11"/>
  <c r="I352" i="11"/>
  <c r="I360" i="11"/>
  <c r="I345" i="11"/>
  <c r="H430" i="11"/>
  <c r="I430" i="11"/>
  <c r="H439" i="11"/>
  <c r="I439" i="11"/>
  <c r="H484" i="11"/>
  <c r="H453" i="11" s="1"/>
  <c r="I484" i="11"/>
  <c r="I568" i="11"/>
  <c r="I170" i="11"/>
  <c r="I178" i="11"/>
  <c r="H23" i="11"/>
  <c r="I23" i="11"/>
  <c r="H85" i="11"/>
  <c r="I85" i="11"/>
  <c r="I175" i="11"/>
  <c r="I183" i="11"/>
  <c r="I22" i="11"/>
  <c r="H22" i="11"/>
  <c r="H40" i="11"/>
  <c r="I40" i="11"/>
  <c r="I44" i="11"/>
  <c r="I87" i="11"/>
  <c r="H87" i="11"/>
  <c r="I56" i="11"/>
  <c r="H56" i="11"/>
  <c r="I169" i="11"/>
  <c r="I173" i="11"/>
  <c r="I177" i="11"/>
  <c r="I181" i="11"/>
  <c r="I185" i="11"/>
  <c r="I21" i="11"/>
  <c r="H21" i="11"/>
  <c r="I25" i="11"/>
  <c r="H25" i="11"/>
  <c r="H42" i="11"/>
  <c r="I42" i="11"/>
  <c r="I81" i="11"/>
  <c r="H81" i="11"/>
  <c r="I174" i="11"/>
  <c r="I182" i="11"/>
  <c r="I126" i="11"/>
  <c r="H126" i="11"/>
  <c r="I171" i="11"/>
  <c r="I179" i="11"/>
  <c r="I19" i="11"/>
  <c r="H19" i="11"/>
  <c r="I172" i="11"/>
  <c r="I176" i="11"/>
  <c r="I180" i="11"/>
  <c r="I184" i="11"/>
  <c r="H24" i="11"/>
  <c r="I24" i="11"/>
  <c r="I41" i="11"/>
  <c r="H41" i="11"/>
  <c r="I162" i="11"/>
  <c r="H57" i="11"/>
  <c r="I57" i="11"/>
  <c r="J78" i="11"/>
  <c r="H54" i="6" s="1"/>
  <c r="H109" i="11" l="1"/>
  <c r="H111" i="11"/>
  <c r="I109" i="11"/>
  <c r="I111" i="11"/>
  <c r="I453" i="11"/>
  <c r="H58" i="6"/>
  <c r="C127" i="15"/>
  <c r="E149" i="13"/>
  <c r="C149" i="15"/>
  <c r="E154" i="13"/>
  <c r="I455" i="11"/>
  <c r="H455" i="11"/>
  <c r="H134" i="11"/>
  <c r="H136" i="11"/>
  <c r="I136" i="11"/>
  <c r="I135" i="11"/>
  <c r="I134" i="11"/>
  <c r="G61" i="6" s="1"/>
  <c r="I51" i="11"/>
  <c r="H51" i="11"/>
  <c r="I325" i="11"/>
  <c r="G22" i="8"/>
  <c r="H22" i="8"/>
  <c r="H25" i="8"/>
  <c r="I436" i="11"/>
  <c r="G25" i="8"/>
  <c r="H436" i="11"/>
  <c r="J16" i="7"/>
  <c r="H397" i="11"/>
  <c r="I442" i="11"/>
  <c r="H427" i="11"/>
  <c r="I427" i="11"/>
  <c r="I397" i="11"/>
  <c r="H272" i="11"/>
  <c r="H270" i="11"/>
  <c r="F64" i="6" s="1"/>
  <c r="I272" i="11"/>
  <c r="I270" i="11"/>
  <c r="I80" i="11"/>
  <c r="H80" i="11"/>
  <c r="H38" i="11"/>
  <c r="I38" i="11"/>
  <c r="I17" i="11"/>
  <c r="H17" i="11"/>
  <c r="I440" i="11"/>
  <c r="I395" i="11"/>
  <c r="G68" i="6" s="1"/>
  <c r="H88" i="11"/>
  <c r="F57" i="6" s="1"/>
  <c r="H49" i="11"/>
  <c r="F45" i="6" s="1"/>
  <c r="I425" i="11"/>
  <c r="G105" i="6" s="1"/>
  <c r="H78" i="11"/>
  <c r="F54" i="6" s="1"/>
  <c r="I36" i="11"/>
  <c r="G36" i="6" s="1"/>
  <c r="H434" i="11"/>
  <c r="I49" i="11"/>
  <c r="G45" i="6" s="1"/>
  <c r="F61" i="6"/>
  <c r="I88" i="11"/>
  <c r="G57" i="6" s="1"/>
  <c r="I78" i="11"/>
  <c r="G54" i="6" s="1"/>
  <c r="H36" i="11"/>
  <c r="F36" i="6" s="1"/>
  <c r="I323" i="11"/>
  <c r="G67" i="6" s="1"/>
  <c r="H440" i="11"/>
  <c r="F107" i="6" s="1"/>
  <c r="I125" i="15" s="1"/>
  <c r="I15" i="11"/>
  <c r="I71" i="11"/>
  <c r="G44" i="6"/>
  <c r="H323" i="11"/>
  <c r="F67" i="6" s="1"/>
  <c r="F108" i="6"/>
  <c r="I147" i="15" s="1"/>
  <c r="H71" i="11"/>
  <c r="F44" i="6"/>
  <c r="H15" i="11"/>
  <c r="G108" i="6"/>
  <c r="J147" i="15" s="1"/>
  <c r="H425" i="11"/>
  <c r="F105" i="6" s="1"/>
  <c r="I434" i="11"/>
  <c r="H395" i="11"/>
  <c r="F68" i="6" s="1"/>
  <c r="G107" i="6"/>
  <c r="J125" i="15" s="1"/>
  <c r="H52" i="6"/>
  <c r="H57" i="6"/>
  <c r="G58" i="6" l="1"/>
  <c r="I12" i="11"/>
  <c r="F58" i="6"/>
  <c r="H11" i="11"/>
  <c r="G64" i="6"/>
  <c r="I11" i="11"/>
  <c r="H13" i="11"/>
  <c r="I13" i="11"/>
  <c r="G51" i="6"/>
  <c r="F51" i="6"/>
  <c r="I79" i="15"/>
  <c r="J79" i="15"/>
  <c r="G106" i="6"/>
  <c r="J100" i="15" s="1"/>
  <c r="F106" i="6"/>
  <c r="I100" i="15" s="1"/>
  <c r="G34" i="6"/>
  <c r="F34" i="6"/>
  <c r="H55" i="6"/>
  <c r="H51" i="6"/>
  <c r="H113" i="6" l="1"/>
  <c r="K219" i="15" s="1"/>
  <c r="H106" i="6"/>
  <c r="K100" i="15" s="1"/>
  <c r="H44" i="6"/>
  <c r="C102" i="15" l="1"/>
  <c r="E144" i="13"/>
  <c r="E169" i="13"/>
  <c r="C221" i="15"/>
  <c r="H34" i="6"/>
  <c r="F38" i="6"/>
  <c r="G38" i="6"/>
  <c r="K79" i="15" l="1"/>
  <c r="F52" i="6"/>
  <c r="G52" i="6"/>
  <c r="C81" i="15" l="1"/>
  <c r="E139" i="13"/>
  <c r="J39" i="6"/>
  <c r="J41" i="6"/>
  <c r="J43" i="6"/>
  <c r="J46" i="6"/>
  <c r="J49" i="6"/>
  <c r="J53" i="6"/>
  <c r="J56" i="6"/>
  <c r="J60" i="6"/>
  <c r="J62" i="6"/>
  <c r="J63" i="6"/>
  <c r="J65" i="6"/>
  <c r="J66" i="6"/>
  <c r="J70" i="6"/>
  <c r="J71" i="6"/>
  <c r="J72" i="6"/>
  <c r="J73" i="6"/>
  <c r="J74" i="6"/>
  <c r="J75" i="6"/>
  <c r="J76" i="6"/>
  <c r="J78" i="6"/>
  <c r="J79" i="6"/>
  <c r="J80" i="6"/>
  <c r="J81" i="6"/>
  <c r="J82" i="6"/>
  <c r="J84" i="6"/>
  <c r="J88" i="6"/>
  <c r="J89" i="6"/>
  <c r="J91" i="6"/>
  <c r="J93" i="6"/>
  <c r="J96" i="6"/>
  <c r="J97" i="6"/>
  <c r="J98" i="6"/>
  <c r="J100" i="6"/>
  <c r="J103" i="6"/>
  <c r="J110" i="6"/>
  <c r="J111" i="6"/>
  <c r="J112" i="6"/>
  <c r="D89" i="5" l="1"/>
  <c r="E89" i="5"/>
  <c r="C89" i="5"/>
  <c r="F96" i="5"/>
  <c r="H42" i="6" l="1"/>
  <c r="G14" i="10"/>
  <c r="G13" i="10" s="1"/>
  <c r="F13" i="9"/>
  <c r="F12" i="9"/>
  <c r="F11" i="9" l="1"/>
  <c r="F14" i="10"/>
  <c r="F13" i="10" s="1"/>
  <c r="E14" i="10"/>
  <c r="E13" i="10" s="1"/>
  <c r="D14" i="10"/>
  <c r="D13" i="10" s="1"/>
  <c r="F46" i="5"/>
  <c r="J77" i="6" l="1"/>
  <c r="F99" i="5"/>
  <c r="F91" i="5"/>
  <c r="H16" i="7"/>
  <c r="F16" i="7" s="1"/>
  <c r="I16" i="7"/>
  <c r="F89" i="5" l="1"/>
  <c r="J104" i="6" l="1"/>
  <c r="F18" i="7"/>
  <c r="F22" i="7" l="1"/>
  <c r="F55" i="6" l="1"/>
  <c r="G55" i="6"/>
  <c r="H102" i="6"/>
  <c r="D77" i="5"/>
  <c r="E77" i="5"/>
  <c r="F77" i="5"/>
  <c r="H14" i="7"/>
  <c r="E15" i="8"/>
  <c r="C67" i="5"/>
  <c r="C58" i="5" s="1"/>
  <c r="C55" i="5" s="1"/>
  <c r="D67" i="5"/>
  <c r="D58" i="5" s="1"/>
  <c r="D55" i="5" s="1"/>
  <c r="E67" i="5"/>
  <c r="E58" i="5" s="1"/>
  <c r="E55" i="5" s="1"/>
  <c r="G18" i="10"/>
  <c r="D18" i="10"/>
  <c r="D17" i="10" s="1"/>
  <c r="D11" i="10" s="1"/>
  <c r="C13" i="3" s="1"/>
  <c r="C9" i="3" s="1"/>
  <c r="F75" i="5"/>
  <c r="F67" i="5"/>
  <c r="F76" i="5"/>
  <c r="F47" i="5"/>
  <c r="F19" i="5"/>
  <c r="F18" i="5"/>
  <c r="E18" i="5"/>
  <c r="C18" i="5"/>
  <c r="G17" i="8"/>
  <c r="H17" i="8"/>
  <c r="I17" i="8"/>
  <c r="F17" i="8"/>
  <c r="G19" i="8"/>
  <c r="H19" i="8"/>
  <c r="F18" i="10"/>
  <c r="E18" i="10"/>
  <c r="H24" i="4"/>
  <c r="H29" i="4"/>
  <c r="H32" i="4"/>
  <c r="H35" i="4"/>
  <c r="H40" i="4"/>
  <c r="H43" i="4"/>
  <c r="H53" i="4"/>
  <c r="H57" i="4"/>
  <c r="H50" i="4"/>
  <c r="H67" i="4"/>
  <c r="H73" i="4"/>
  <c r="H79" i="4"/>
  <c r="H82" i="4"/>
  <c r="H88" i="4"/>
  <c r="H91" i="4"/>
  <c r="H95" i="4"/>
  <c r="H104" i="4"/>
  <c r="H102" i="4" s="1"/>
  <c r="H107" i="4"/>
  <c r="H110" i="4"/>
  <c r="H119" i="4"/>
  <c r="H123" i="4"/>
  <c r="H126" i="4"/>
  <c r="H129" i="4"/>
  <c r="H132" i="4"/>
  <c r="H137" i="4"/>
  <c r="H143" i="4"/>
  <c r="H148" i="4"/>
  <c r="H153" i="4"/>
  <c r="H158" i="4"/>
  <c r="H162" i="4"/>
  <c r="I19" i="8"/>
  <c r="F19" i="8"/>
  <c r="J69" i="6" l="1"/>
  <c r="F102" i="6"/>
  <c r="G102" i="6"/>
  <c r="G17" i="10"/>
  <c r="G11" i="10" s="1"/>
  <c r="F17" i="10"/>
  <c r="E17" i="10"/>
  <c r="E11" i="10" s="1"/>
  <c r="J87" i="6"/>
  <c r="F73" i="5"/>
  <c r="J92" i="6"/>
  <c r="F58" i="5"/>
  <c r="F55" i="5" s="1"/>
  <c r="E137" i="13"/>
  <c r="F44" i="5"/>
  <c r="H22" i="4"/>
  <c r="H21" i="4" s="1"/>
  <c r="H141" i="4"/>
  <c r="H140" i="4" s="1"/>
  <c r="H117" i="4"/>
  <c r="H116" i="4" s="1"/>
  <c r="F94" i="5"/>
  <c r="F90" i="5"/>
  <c r="F87" i="5" s="1"/>
  <c r="F80" i="5"/>
  <c r="H65" i="4"/>
  <c r="H64" i="4" s="1"/>
  <c r="I14" i="7"/>
  <c r="F11" i="10" l="1"/>
  <c r="E13" i="3" s="1"/>
  <c r="E9" i="3" s="1"/>
  <c r="F13" i="3"/>
  <c r="F9" i="3" s="1"/>
  <c r="C9" i="1" s="1"/>
  <c r="D13" i="3"/>
  <c r="D9" i="3" s="1"/>
  <c r="G14" i="7"/>
  <c r="G42" i="6"/>
  <c r="F42" i="6"/>
  <c r="J86" i="6"/>
  <c r="G29" i="6"/>
  <c r="F29" i="6"/>
  <c r="J99" i="6"/>
  <c r="J55" i="6"/>
  <c r="F23" i="5"/>
  <c r="J38" i="6"/>
  <c r="F95" i="5"/>
  <c r="F97" i="5"/>
  <c r="F26" i="5"/>
  <c r="F36" i="5"/>
  <c r="F78" i="5"/>
  <c r="F71" i="5" s="1"/>
  <c r="J102" i="6" l="1"/>
  <c r="J42" i="6"/>
  <c r="J90" i="6"/>
  <c r="F24" i="5"/>
  <c r="F92" i="5"/>
  <c r="J14" i="7"/>
  <c r="F14" i="7" s="1"/>
  <c r="F85" i="5" l="1"/>
  <c r="F83" i="5" l="1"/>
  <c r="I15" i="8" s="1"/>
  <c r="I13" i="8" s="1"/>
  <c r="I11" i="8" s="1"/>
  <c r="F81" i="5" l="1"/>
  <c r="F25" i="5" l="1"/>
  <c r="I35" i="6" l="1"/>
  <c r="I36" i="6"/>
  <c r="J36" i="6" s="1"/>
  <c r="I37" i="6"/>
  <c r="J37" i="6" s="1"/>
  <c r="C23" i="5"/>
  <c r="D23" i="5"/>
  <c r="E23" i="5"/>
  <c r="I40" i="6"/>
  <c r="J40" i="6" s="1"/>
  <c r="I44" i="6"/>
  <c r="J44" i="6" s="1"/>
  <c r="I45" i="6"/>
  <c r="J45" i="6" s="1"/>
  <c r="I47" i="6"/>
  <c r="J47" i="6" s="1"/>
  <c r="I48" i="6"/>
  <c r="J48" i="6" s="1"/>
  <c r="I50" i="6"/>
  <c r="J50" i="6" s="1"/>
  <c r="I51" i="6"/>
  <c r="J51" i="6" s="1"/>
  <c r="C25" i="5"/>
  <c r="D25" i="5"/>
  <c r="E25" i="5"/>
  <c r="I54" i="6"/>
  <c r="I57" i="6"/>
  <c r="J57" i="6" s="1"/>
  <c r="I58" i="6"/>
  <c r="J58" i="6" s="1"/>
  <c r="I61" i="6"/>
  <c r="I64" i="6"/>
  <c r="J64" i="6" s="1"/>
  <c r="I67" i="6"/>
  <c r="I68" i="6"/>
  <c r="J68" i="6" s="1"/>
  <c r="C46" i="5"/>
  <c r="D46" i="5"/>
  <c r="E46" i="5"/>
  <c r="I83" i="6"/>
  <c r="J83" i="6" s="1"/>
  <c r="I85" i="6"/>
  <c r="J85" i="6" s="1"/>
  <c r="I94" i="6"/>
  <c r="J94" i="6" s="1"/>
  <c r="C76" i="5"/>
  <c r="D76" i="5"/>
  <c r="E76" i="5"/>
  <c r="I95" i="6"/>
  <c r="J95" i="6" s="1"/>
  <c r="I106" i="6"/>
  <c r="J106" i="6" s="1"/>
  <c r="I107" i="6"/>
  <c r="J107" i="6" s="1"/>
  <c r="I108" i="6"/>
  <c r="J108" i="6" s="1"/>
  <c r="I109" i="6"/>
  <c r="J109" i="6" s="1"/>
  <c r="I113" i="6"/>
  <c r="J113" i="6" s="1"/>
  <c r="J54" i="6" l="1"/>
  <c r="J52" i="6" s="1"/>
  <c r="I52" i="6"/>
  <c r="G23" i="6"/>
  <c r="E17" i="5"/>
  <c r="E15" i="5" s="1"/>
  <c r="E23" i="6"/>
  <c r="E21" i="6" s="1"/>
  <c r="C17" i="5"/>
  <c r="C15" i="5" s="1"/>
  <c r="D73" i="5"/>
  <c r="F17" i="5"/>
  <c r="H23" i="6"/>
  <c r="D17" i="5"/>
  <c r="D15" i="5" s="1"/>
  <c r="F23" i="6"/>
  <c r="E73" i="5"/>
  <c r="C73" i="5"/>
  <c r="E99" i="5"/>
  <c r="E97" i="5" s="1"/>
  <c r="C99" i="5"/>
  <c r="C97" i="5" s="1"/>
  <c r="E96" i="5"/>
  <c r="C96" i="5"/>
  <c r="E95" i="5"/>
  <c r="C95" i="5"/>
  <c r="E94" i="5"/>
  <c r="C94" i="5"/>
  <c r="E91" i="5"/>
  <c r="C91" i="5"/>
  <c r="E90" i="5"/>
  <c r="C90" i="5"/>
  <c r="E80" i="5"/>
  <c r="E78" i="5" s="1"/>
  <c r="C80" i="5"/>
  <c r="C78" i="5" s="1"/>
  <c r="C71" i="5" s="1"/>
  <c r="E47" i="5"/>
  <c r="E44" i="5" s="1"/>
  <c r="E36" i="5" s="1"/>
  <c r="C47" i="5"/>
  <c r="C44" i="5" s="1"/>
  <c r="C36" i="5" s="1"/>
  <c r="E26" i="5"/>
  <c r="C26" i="5"/>
  <c r="E24" i="5"/>
  <c r="C24" i="5"/>
  <c r="E22" i="5"/>
  <c r="D99" i="5"/>
  <c r="D97" i="5" s="1"/>
  <c r="D96" i="5"/>
  <c r="D95" i="5"/>
  <c r="D94" i="5"/>
  <c r="D91" i="5"/>
  <c r="D47" i="5"/>
  <c r="D44" i="5" s="1"/>
  <c r="D36" i="5" s="1"/>
  <c r="I105" i="6"/>
  <c r="J105" i="6" s="1"/>
  <c r="I101" i="6"/>
  <c r="J101" i="6" s="1"/>
  <c r="D26" i="5"/>
  <c r="D24" i="5"/>
  <c r="I34" i="6"/>
  <c r="J34" i="6" s="1"/>
  <c r="D22" i="5"/>
  <c r="E71" i="5" l="1"/>
  <c r="C92" i="5"/>
  <c r="E92" i="5"/>
  <c r="D92" i="5"/>
  <c r="E87" i="5"/>
  <c r="C87" i="5"/>
  <c r="F15" i="5"/>
  <c r="D80" i="5"/>
  <c r="D78" i="5" s="1"/>
  <c r="D71" i="5" s="1"/>
  <c r="D90" i="5"/>
  <c r="D87" i="5" s="1"/>
  <c r="C22" i="5"/>
  <c r="C85" i="5" l="1"/>
  <c r="C83" i="5" s="1"/>
  <c r="F15" i="8" s="1"/>
  <c r="F13" i="8" s="1"/>
  <c r="F11" i="8" s="1"/>
  <c r="E85" i="5"/>
  <c r="E83" i="5" s="1"/>
  <c r="H15" i="8" s="1"/>
  <c r="H13" i="8" s="1"/>
  <c r="H11" i="8" s="1"/>
  <c r="D85" i="5"/>
  <c r="D83" i="5" s="1"/>
  <c r="D81" i="5" s="1"/>
  <c r="C81" i="5" l="1"/>
  <c r="E81" i="5"/>
  <c r="G15" i="8"/>
  <c r="G13" i="8" s="1"/>
  <c r="G11" i="8" s="1"/>
  <c r="J61" i="6" l="1"/>
  <c r="H67" i="6" l="1"/>
  <c r="H59" i="6" l="1"/>
  <c r="G59" i="6"/>
  <c r="G21" i="6" s="1"/>
  <c r="F59" i="6"/>
  <c r="F21" i="6" s="1"/>
  <c r="J67" i="6"/>
  <c r="F27" i="5" l="1"/>
  <c r="J59" i="6"/>
  <c r="D27" i="5" l="1"/>
  <c r="D20" i="5" s="1"/>
  <c r="D13" i="5" s="1"/>
  <c r="I61" i="15" s="1"/>
  <c r="F20" i="6"/>
  <c r="F19" i="6" s="1"/>
  <c r="F17" i="6" s="1"/>
  <c r="E27" i="5"/>
  <c r="E20" i="5" s="1"/>
  <c r="E13" i="5" s="1"/>
  <c r="J61" i="15" s="1"/>
  <c r="G20" i="6"/>
  <c r="G19" i="6" s="1"/>
  <c r="G17" i="6" s="1"/>
  <c r="G15" i="6" s="1"/>
  <c r="G13" i="6" s="1"/>
  <c r="E20" i="6"/>
  <c r="E19" i="6" s="1"/>
  <c r="E17" i="6" s="1"/>
  <c r="E15" i="6" s="1"/>
  <c r="E13" i="6" s="1"/>
  <c r="C27" i="5"/>
  <c r="C20" i="5" s="1"/>
  <c r="C13" i="5" l="1"/>
  <c r="E11" i="5"/>
  <c r="D11" i="5"/>
  <c r="G12" i="6"/>
  <c r="F15" i="6"/>
  <c r="F13" i="6" s="1"/>
  <c r="H61" i="15" l="1"/>
  <c r="C11" i="5"/>
  <c r="E20" i="4" s="1"/>
  <c r="E18" i="4" s="1"/>
  <c r="E16" i="4" s="1"/>
  <c r="E9" i="4" s="1"/>
  <c r="B17" i="2" s="1"/>
  <c r="B13" i="2" s="1"/>
  <c r="B11" i="2" s="1"/>
  <c r="B9" i="2" s="1"/>
  <c r="F12" i="6"/>
  <c r="G20" i="4"/>
  <c r="G18" i="4" s="1"/>
  <c r="G16" i="4" s="1"/>
  <c r="G9" i="4" s="1"/>
  <c r="D17" i="2" s="1"/>
  <c r="D13" i="2" s="1"/>
  <c r="D11" i="2" s="1"/>
  <c r="D9" i="2" s="1"/>
  <c r="F20" i="4"/>
  <c r="F18" i="4" s="1"/>
  <c r="F16" i="4" s="1"/>
  <c r="F9" i="4" s="1"/>
  <c r="C17" i="2" s="1"/>
  <c r="C13" i="2" s="1"/>
  <c r="C11" i="2" s="1"/>
  <c r="C9" i="2" s="1"/>
  <c r="B15" i="2" l="1"/>
  <c r="D15" i="2"/>
  <c r="C15" i="2"/>
  <c r="J28" i="11" l="1"/>
  <c r="J26" i="11"/>
  <c r="J11" i="11" s="1"/>
  <c r="H35" i="6"/>
  <c r="E30" i="11"/>
  <c r="J13" i="11" l="1"/>
  <c r="J35" i="6"/>
  <c r="H29" i="6"/>
  <c r="J9" i="11"/>
  <c r="L21" i="6"/>
  <c r="J10" i="11"/>
  <c r="H21" i="6" l="1"/>
  <c r="H20" i="6" s="1"/>
  <c r="F22" i="5"/>
  <c r="F20" i="5" s="1"/>
  <c r="F13" i="5" s="1"/>
  <c r="K61" i="15" l="1"/>
  <c r="E36" i="13"/>
  <c r="H19" i="6"/>
  <c r="H17" i="6" s="1"/>
  <c r="H15" i="6" s="1"/>
  <c r="H13" i="6" s="1"/>
  <c r="L20" i="6"/>
  <c r="L25" i="6" s="1"/>
  <c r="H12" i="6" l="1"/>
  <c r="F11" i="5"/>
  <c r="E11" i="13"/>
  <c r="H20" i="4" l="1"/>
  <c r="H18" i="4" s="1"/>
  <c r="H16" i="4" s="1"/>
  <c r="H9" i="4" s="1"/>
  <c r="E16" i="2" l="1"/>
  <c r="C10" i="1"/>
  <c r="E15" i="2" l="1"/>
  <c r="E13" i="2"/>
  <c r="E11" i="2" s="1"/>
  <c r="E9" i="2" s="1"/>
  <c r="C11" i="1"/>
</calcChain>
</file>

<file path=xl/comments1.xml><?xml version="1.0" encoding="utf-8"?>
<comments xmlns="http://schemas.openxmlformats.org/spreadsheetml/2006/main">
  <authors>
    <author>User</author>
  </authors>
  <commentList>
    <comment ref="A10" authorId="0">
      <text>
        <r>
          <rPr>
            <sz val="8"/>
            <color indexed="81"/>
            <rFont val="Times Armenian"/>
            <family val="1"/>
          </rPr>
          <t>§Àxxx¦ ¹³ëÇã áõÝ»óáÕ: úñÇÝ³Ï À001</t>
        </r>
      </text>
    </comment>
    <comment ref="A11" authorId="0">
      <text>
        <r>
          <rPr>
            <sz val="8"/>
            <color indexed="81"/>
            <rFont val="Times Armenian"/>
            <family val="1"/>
          </rPr>
          <t>§Àxxx¦ ¹³ëÇã áõÝ»óáÕ: úñÇÝ³Ï À001</t>
        </r>
      </text>
    </comment>
    <comment ref="E11" authorId="0">
      <text>
        <r>
          <rPr>
            <sz val="8"/>
            <color indexed="81"/>
            <rFont val="Times Armenian"/>
            <family val="1"/>
          </rPr>
          <t>Èñ³óÝ»É Íñ³·ñÇ ÁÝ¹Ñ³Ýáõñ ·áõÙ³ñÁ</t>
        </r>
      </text>
    </comment>
    <comment ref="B17" authorId="0">
      <text>
        <r>
          <rPr>
            <sz val="8"/>
            <color indexed="81"/>
            <rFont val="Times Armenian"/>
            <family val="1"/>
          </rPr>
          <t>§²Ìxx¦ Ïá¹ áõÝ»óáÕ: úñÇÝ³Ï ²Ì01</t>
        </r>
      </text>
    </comment>
    <comment ref="C17" authorId="0">
      <text>
        <r>
          <rPr>
            <sz val="8"/>
            <color indexed="81"/>
            <rFont val="Times Armenian"/>
            <family val="1"/>
          </rPr>
          <t>úñÇÝ³Ï §01.01.10¦</t>
        </r>
      </text>
    </comment>
    <comment ref="E17" authorId="0">
      <text>
        <r>
          <rPr>
            <sz val="8"/>
            <color indexed="81"/>
            <rFont val="Times Armenian"/>
            <family val="1"/>
          </rPr>
          <t>Èñ³óÝ»É ù³Õ³ù³Ï³ÝáõÃÛ³Ý ÙÇçáó³éÙ³Ý ·áõÙ³ñÁ</t>
        </r>
      </text>
    </comment>
    <comment ref="B22" authorId="0">
      <text>
        <r>
          <rPr>
            <sz val="8"/>
            <color indexed="81"/>
            <rFont val="Times Armenian"/>
            <family val="1"/>
          </rPr>
          <t>§Ìîxx¦ Ïá¹ áõÝ»óáÕ: úñÇÝ³Ï Ìî01</t>
        </r>
      </text>
    </comment>
    <comment ref="C22" authorId="0">
      <text>
        <r>
          <rPr>
            <sz val="8"/>
            <color indexed="81"/>
            <rFont val="Times Armenian"/>
            <family val="1"/>
          </rPr>
          <t>úñÇÝ³Ï §01.01.10¦</t>
        </r>
      </text>
    </comment>
    <comment ref="E22" authorId="0">
      <text>
        <r>
          <rPr>
            <sz val="8"/>
            <color indexed="81"/>
            <rFont val="Times Armenian"/>
            <family val="1"/>
          </rPr>
          <t>Èñ³óÝ»É ù³Õ³ù³Ï³ÝáõÃÛ³Ý ÙÇçáó³éÙ³Ý ·áõÙ³ñÁ</t>
        </r>
      </text>
    </comment>
    <comment ref="B26" authorId="0">
      <text>
        <r>
          <rPr>
            <sz val="8"/>
            <color indexed="81"/>
            <rFont val="Times Armenian"/>
            <family val="1"/>
          </rPr>
          <t>§üÌxx¦ Ïá¹ áõÝ»óáÕ: úñÇÝ³Ï üÌ01</t>
        </r>
      </text>
    </comment>
    <comment ref="C26" authorId="0">
      <text>
        <r>
          <rPr>
            <sz val="8"/>
            <color indexed="81"/>
            <rFont val="Times Armenian"/>
            <family val="1"/>
          </rPr>
          <t>úñÇÝ³Ï §01.01.10¦</t>
        </r>
      </text>
    </comment>
    <comment ref="E26" authorId="0">
      <text>
        <r>
          <rPr>
            <sz val="8"/>
            <color indexed="81"/>
            <rFont val="Times Armenian"/>
            <family val="1"/>
          </rPr>
          <t>Èñ³óÝ»É ù³Õ³ù³Ï³ÝáõÃÛ³Ý ÙÇçáó³éÙ³Ý ·áõÙ³ñÁ</t>
        </r>
      </text>
    </comment>
    <comment ref="A29" authorId="0">
      <text>
        <r>
          <rPr>
            <sz val="8"/>
            <color indexed="81"/>
            <rFont val="Times Armenian"/>
            <family val="1"/>
          </rPr>
          <t>§Àxxx¦ ¹³ëÇã áõÝ»óáÕ: úñÇÝ³Ï À001</t>
        </r>
      </text>
    </comment>
    <comment ref="A30" authorId="0">
      <text>
        <r>
          <rPr>
            <sz val="8"/>
            <color indexed="81"/>
            <rFont val="Times Armenian"/>
            <family val="1"/>
          </rPr>
          <t>§Àxxx¦ ¹³ëÇã áõÝ»óáÕ: úñÇÝ³Ï À001</t>
        </r>
      </text>
    </comment>
    <comment ref="E30" authorId="0">
      <text>
        <r>
          <rPr>
            <sz val="8"/>
            <color indexed="81"/>
            <rFont val="Times Armenian"/>
            <family val="1"/>
          </rPr>
          <t>Èñ³óÝ»É Íñ³·ñÇ ÁÝ¹Ñ³Ýáõñ ·áõÙ³ñÁ</t>
        </r>
      </text>
    </comment>
    <comment ref="B36" authorId="0">
      <text>
        <r>
          <rPr>
            <sz val="8"/>
            <color indexed="81"/>
            <rFont val="Times Armenian"/>
            <family val="1"/>
          </rPr>
          <t>§²Ìxx¦ Ïá¹ áõÝ»óáÕ: úñÇÝ³Ï ²Ì01</t>
        </r>
      </text>
    </comment>
    <comment ref="C36" authorId="0">
      <text>
        <r>
          <rPr>
            <sz val="8"/>
            <color indexed="81"/>
            <rFont val="Times Armenian"/>
            <family val="1"/>
          </rPr>
          <t>úñÇÝ³Ï §01.01.10¦</t>
        </r>
      </text>
    </comment>
    <comment ref="E36" authorId="0">
      <text>
        <r>
          <rPr>
            <sz val="8"/>
            <color indexed="81"/>
            <rFont val="Times Armenian"/>
            <family val="1"/>
          </rPr>
          <t>Èñ³óÝ»É ù³Õ³ù³Ï³ÝáõÃÛ³Ý ÙÇçáó³éÙ³Ý ·áõÙ³ñÁ</t>
        </r>
      </text>
    </comment>
    <comment ref="A41" authorId="0">
      <text>
        <r>
          <rPr>
            <sz val="8"/>
            <color indexed="81"/>
            <rFont val="Times Armenian"/>
            <family val="1"/>
          </rPr>
          <t>§Àxxx¦ ¹³ëÇã áõÝ»óáÕ: úñÇÝ³Ï À001</t>
        </r>
      </text>
    </comment>
    <comment ref="A42" authorId="0">
      <text>
        <r>
          <rPr>
            <sz val="8"/>
            <color indexed="81"/>
            <rFont val="Times Armenian"/>
            <family val="1"/>
          </rPr>
          <t>§Àxxx¦ ¹³ëÇã áõÝ»óáÕ: úñÇÝ³Ï À001</t>
        </r>
      </text>
    </comment>
    <comment ref="E42" authorId="0">
      <text>
        <r>
          <rPr>
            <sz val="8"/>
            <color indexed="81"/>
            <rFont val="Times Armenian"/>
            <family val="1"/>
          </rPr>
          <t>Èñ³óÝ»É Íñ³·ñÇ ÁÝ¹Ñ³Ýáõñ ·áõÙ³ñÁ</t>
        </r>
      </text>
    </comment>
    <comment ref="B48" authorId="0">
      <text>
        <r>
          <rPr>
            <sz val="8"/>
            <color indexed="81"/>
            <rFont val="Times Armenian"/>
            <family val="1"/>
          </rPr>
          <t>§²Ìxx¦ Ïá¹ áõÝ»óáÕ: úñÇÝ³Ï ²Ì01</t>
        </r>
      </text>
    </comment>
    <comment ref="C48" authorId="0">
      <text>
        <r>
          <rPr>
            <sz val="8"/>
            <color indexed="81"/>
            <rFont val="Times Armenian"/>
            <family val="1"/>
          </rPr>
          <t>úñÇÝ³Ï §01.01.10¦</t>
        </r>
      </text>
    </comment>
    <comment ref="E48" authorId="0">
      <text>
        <r>
          <rPr>
            <sz val="8"/>
            <color indexed="81"/>
            <rFont val="Times Armenian"/>
            <family val="1"/>
          </rPr>
          <t>Èñ³óÝ»É Íñ³·ñÇ ÁÝ¹Ñ³Ýáõñ ·áõÙ³ñÁ</t>
        </r>
      </text>
    </comment>
    <comment ref="B54" authorId="0">
      <text>
        <r>
          <rPr>
            <sz val="8"/>
            <color indexed="81"/>
            <rFont val="Times Armenian"/>
            <family val="1"/>
          </rPr>
          <t>§Ìîxx¦ Ïá¹ áõÝ»óáÕ: úñÇÝ³Ï Ìî01</t>
        </r>
      </text>
    </comment>
    <comment ref="C54" authorId="0">
      <text>
        <r>
          <rPr>
            <sz val="8"/>
            <color indexed="81"/>
            <rFont val="Times Armenian"/>
            <family val="1"/>
          </rPr>
          <t>úñÇÝ³Ï §01.01.10¦</t>
        </r>
      </text>
    </comment>
    <comment ref="E54" authorId="0">
      <text>
        <r>
          <rPr>
            <sz val="8"/>
            <color indexed="81"/>
            <rFont val="Times Armenian"/>
            <family val="1"/>
          </rPr>
          <t>Èñ³óÝ»É ù³Õ³ù³Ï³ÝáõÃÛ³Ý ÙÇçáó³éÙ³Ý ·áõÙ³ñÁ</t>
        </r>
      </text>
    </comment>
    <comment ref="B58" authorId="0">
      <text>
        <r>
          <rPr>
            <sz val="8"/>
            <color indexed="81"/>
            <rFont val="Times Armenian"/>
            <family val="1"/>
          </rPr>
          <t>§üÌxx¦ Ïá¹ áõÝ»óáÕ: úñÇÝ³Ï üÌ01</t>
        </r>
      </text>
    </comment>
    <comment ref="C58" authorId="0">
      <text>
        <r>
          <rPr>
            <sz val="8"/>
            <color indexed="81"/>
            <rFont val="Times Armenian"/>
            <family val="1"/>
          </rPr>
          <t>úñÇÝ³Ï §01.01.10¦</t>
        </r>
      </text>
    </comment>
    <comment ref="E58" authorId="0">
      <text>
        <r>
          <rPr>
            <sz val="8"/>
            <color indexed="81"/>
            <rFont val="Times Armenian"/>
            <family val="1"/>
          </rPr>
          <t>Èñ³óÝ»É ù³Õ³ù³Ï³ÝáõÃÛ³Ý ÙÇçáó³éÙ³Ý ·áõÙ³ñÁ</t>
        </r>
      </text>
    </comment>
    <comment ref="A61" authorId="0">
      <text>
        <r>
          <rPr>
            <sz val="8"/>
            <color indexed="81"/>
            <rFont val="Times Armenian"/>
            <family val="1"/>
          </rPr>
          <t>§Àxxx¦ ¹³ëÇã áõÝ»óáÕ: úñÇÝ³Ï À001</t>
        </r>
      </text>
    </comment>
    <comment ref="A62" authorId="0">
      <text>
        <r>
          <rPr>
            <sz val="8"/>
            <color indexed="81"/>
            <rFont val="Times Armenian"/>
            <family val="1"/>
          </rPr>
          <t>§Àxxx¦ ¹³ëÇã áõÝ»óáÕ: úñÇÝ³Ï À001</t>
        </r>
      </text>
    </comment>
    <comment ref="E62" authorId="0">
      <text>
        <r>
          <rPr>
            <sz val="8"/>
            <color indexed="81"/>
            <rFont val="Times Armenian"/>
            <family val="1"/>
          </rPr>
          <t>Èñ³óÝ»É Íñ³·ñÇ ÁÝ¹Ñ³Ýáõñ ·áõÙ³ñÁ</t>
        </r>
      </text>
    </comment>
    <comment ref="B68" authorId="0">
      <text>
        <r>
          <rPr>
            <sz val="8"/>
            <color indexed="81"/>
            <rFont val="Times Armenian"/>
            <family val="1"/>
          </rPr>
          <t>§²Ìxx¦ Ïá¹ áõÝ»óáÕ: úñÇÝ³Ï ²Ì01</t>
        </r>
      </text>
    </comment>
    <comment ref="C68" authorId="0">
      <text>
        <r>
          <rPr>
            <sz val="8"/>
            <color indexed="81"/>
            <rFont val="Times Armenian"/>
            <family val="1"/>
          </rPr>
          <t>úñÇÝ³Ï §01.01.10¦</t>
        </r>
      </text>
    </comment>
    <comment ref="E68" authorId="0">
      <text>
        <r>
          <rPr>
            <sz val="8"/>
            <color indexed="81"/>
            <rFont val="Times Armenian"/>
            <family val="1"/>
          </rPr>
          <t>Èñ³óÝ»É Íñ³·ñÇ ÁÝ¹Ñ³Ýáõñ ·áõÙ³ñÁ</t>
        </r>
      </text>
    </comment>
    <comment ref="B74" authorId="0">
      <text>
        <r>
          <rPr>
            <sz val="8"/>
            <color indexed="81"/>
            <rFont val="Times Armenian"/>
            <family val="1"/>
          </rPr>
          <t>§Ìîxx¦ Ïá¹ áõÝ»óáÕ: úñÇÝ³Ï Ìî01</t>
        </r>
      </text>
    </comment>
    <comment ref="C74" authorId="0">
      <text>
        <r>
          <rPr>
            <sz val="8"/>
            <color indexed="81"/>
            <rFont val="Times Armenian"/>
            <family val="1"/>
          </rPr>
          <t>úñÇÝ³Ï §01.01.10¦</t>
        </r>
      </text>
    </comment>
    <comment ref="E74" authorId="0">
      <text>
        <r>
          <rPr>
            <sz val="8"/>
            <color indexed="81"/>
            <rFont val="Times Armenian"/>
            <family val="1"/>
          </rPr>
          <t>Èñ³óÝ»É ù³Õ³ù³Ï³ÝáõÃÛ³Ý ÙÇçáó³éÙ³Ý ·áõÙ³ñÁ</t>
        </r>
      </text>
    </comment>
    <comment ref="B78" authorId="0">
      <text>
        <r>
          <rPr>
            <sz val="8"/>
            <color indexed="81"/>
            <rFont val="Times Armenian"/>
            <family val="1"/>
          </rPr>
          <t>§üÌxx¦ Ïá¹ áõÝ»óáÕ: úñÇÝ³Ï üÌ01</t>
        </r>
      </text>
    </comment>
    <comment ref="C78" authorId="0">
      <text>
        <r>
          <rPr>
            <sz val="8"/>
            <color indexed="81"/>
            <rFont val="Times Armenian"/>
            <family val="1"/>
          </rPr>
          <t>úñÇÝ³Ï §01.01.10¦</t>
        </r>
      </text>
    </comment>
    <comment ref="E78" authorId="0">
      <text>
        <r>
          <rPr>
            <sz val="8"/>
            <color indexed="81"/>
            <rFont val="Times Armenian"/>
            <family val="1"/>
          </rPr>
          <t>Èñ³óÝ»É ù³Õ³ù³Ï³ÝáõÃÛ³Ý ÙÇçáó³éÙ³Ý ·áõÙ³ñÁ</t>
        </r>
      </text>
    </comment>
    <comment ref="A81" authorId="0">
      <text>
        <r>
          <rPr>
            <sz val="8"/>
            <color indexed="81"/>
            <rFont val="Times Armenian"/>
            <family val="1"/>
          </rPr>
          <t>§Àxxx¦ ¹³ëÇã áõÝ»óáÕ: úñÇÝ³Ï À001</t>
        </r>
      </text>
    </comment>
    <comment ref="A82" authorId="0">
      <text>
        <r>
          <rPr>
            <sz val="8"/>
            <color indexed="81"/>
            <rFont val="Times Armenian"/>
            <family val="1"/>
          </rPr>
          <t>§Àxxx¦ ¹³ëÇã áõÝ»óáÕ: úñÇÝ³Ï À001</t>
        </r>
      </text>
    </comment>
    <comment ref="E82" authorId="0">
      <text>
        <r>
          <rPr>
            <sz val="8"/>
            <color indexed="81"/>
            <rFont val="Times Armenian"/>
            <family val="1"/>
          </rPr>
          <t>Èñ³óÝ»É Íñ³·ñÇ ÁÝ¹Ñ³Ýáõñ ·áõÙ³ñÁ</t>
        </r>
      </text>
    </comment>
    <comment ref="B88" authorId="0">
      <text>
        <r>
          <rPr>
            <sz val="8"/>
            <color indexed="81"/>
            <rFont val="Times Armenian"/>
            <family val="1"/>
          </rPr>
          <t>§²Ìxx¦ Ïá¹ áõÝ»óáÕ: úñÇÝ³Ï ²Ì01</t>
        </r>
      </text>
    </comment>
    <comment ref="C88" authorId="0">
      <text>
        <r>
          <rPr>
            <sz val="8"/>
            <color indexed="81"/>
            <rFont val="Times Armenian"/>
            <family val="1"/>
          </rPr>
          <t>úñÇÝ³Ï §01.01.10¦</t>
        </r>
      </text>
    </comment>
    <comment ref="E88" authorId="0">
      <text>
        <r>
          <rPr>
            <sz val="8"/>
            <color indexed="81"/>
            <rFont val="Times Armenian"/>
            <family val="1"/>
          </rPr>
          <t>Èñ³óÝ»É Íñ³·ñÇ ÁÝ¹Ñ³Ýáõñ ·áõÙ³ñÁ</t>
        </r>
      </text>
    </comment>
    <comment ref="B94" authorId="0">
      <text>
        <r>
          <rPr>
            <sz val="8"/>
            <color indexed="81"/>
            <rFont val="Times Armenian"/>
            <family val="1"/>
          </rPr>
          <t>§Ìîxx¦ Ïá¹ áõÝ»óáÕ: úñÇÝ³Ï Ìî01</t>
        </r>
      </text>
    </comment>
    <comment ref="C94" authorId="0">
      <text>
        <r>
          <rPr>
            <sz val="8"/>
            <color indexed="81"/>
            <rFont val="Times Armenian"/>
            <family val="1"/>
          </rPr>
          <t>úñÇÝ³Ï §01.01.10¦</t>
        </r>
      </text>
    </comment>
    <comment ref="E94" authorId="0">
      <text>
        <r>
          <rPr>
            <sz val="8"/>
            <color indexed="81"/>
            <rFont val="Times Armenian"/>
            <family val="1"/>
          </rPr>
          <t>Èñ³óÝ»É ù³Õ³ù³Ï³ÝáõÃÛ³Ý ÙÇçáó³éÙ³Ý ·áõÙ³ñÁ</t>
        </r>
      </text>
    </comment>
    <comment ref="B98" authorId="0">
      <text>
        <r>
          <rPr>
            <sz val="8"/>
            <color indexed="81"/>
            <rFont val="Times Armenian"/>
            <family val="1"/>
          </rPr>
          <t>§üÌxx¦ Ïá¹ áõÝ»óáÕ: úñÇÝ³Ï üÌ01</t>
        </r>
      </text>
    </comment>
    <comment ref="C98" authorId="0">
      <text>
        <r>
          <rPr>
            <sz val="8"/>
            <color indexed="81"/>
            <rFont val="Times Armenian"/>
            <family val="1"/>
          </rPr>
          <t>úñÇÝ³Ï §01.01.10¦</t>
        </r>
      </text>
    </comment>
    <comment ref="E98" authorId="0">
      <text>
        <r>
          <rPr>
            <sz val="8"/>
            <color indexed="81"/>
            <rFont val="Times Armenian"/>
            <family val="1"/>
          </rPr>
          <t>Èñ³óÝ»É ù³Õ³ù³Ï³ÝáõÃÛ³Ý ÙÇçáó³éÙ³Ý ·áõÙ³ñÁ</t>
        </r>
      </text>
    </comment>
    <comment ref="A101" authorId="0">
      <text>
        <r>
          <rPr>
            <sz val="8"/>
            <color indexed="81"/>
            <rFont val="Times Armenian"/>
            <family val="1"/>
          </rPr>
          <t>§Àxxx¦ ¹³ëÇã áõÝ»óáÕ: úñÇÝ³Ï À001</t>
        </r>
      </text>
    </comment>
    <comment ref="A102" authorId="0">
      <text>
        <r>
          <rPr>
            <sz val="8"/>
            <color indexed="81"/>
            <rFont val="Times Armenian"/>
            <family val="1"/>
          </rPr>
          <t>§Àxxx¦ ¹³ëÇã áõÝ»óáÕ: úñÇÝ³Ï À001</t>
        </r>
      </text>
    </comment>
    <comment ref="E102" authorId="0">
      <text>
        <r>
          <rPr>
            <sz val="8"/>
            <color indexed="81"/>
            <rFont val="Times Armenian"/>
            <family val="1"/>
          </rPr>
          <t>Èñ³óÝ»É Íñ³·ñÇ ÁÝ¹Ñ³Ýáõñ ·áõÙ³ñÁ</t>
        </r>
      </text>
    </comment>
    <comment ref="B108" authorId="0">
      <text>
        <r>
          <rPr>
            <sz val="8"/>
            <color indexed="81"/>
            <rFont val="Times Armenian"/>
            <family val="1"/>
          </rPr>
          <t>§²Ìxx¦ Ïá¹ áõÝ»óáÕ: úñÇÝ³Ï ²Ì01</t>
        </r>
      </text>
    </comment>
    <comment ref="C108" authorId="0">
      <text>
        <r>
          <rPr>
            <sz val="8"/>
            <color indexed="81"/>
            <rFont val="Times Armenian"/>
            <family val="1"/>
          </rPr>
          <t>úñÇÝ³Ï §01.01.10¦</t>
        </r>
      </text>
    </comment>
    <comment ref="E108" authorId="0">
      <text>
        <r>
          <rPr>
            <sz val="8"/>
            <color indexed="81"/>
            <rFont val="Times Armenian"/>
            <family val="1"/>
          </rPr>
          <t>Èñ³óÝ»É Íñ³·ñÇ ÁÝ¹Ñ³Ýáõñ ·áõÙ³ñÁ</t>
        </r>
      </text>
    </comment>
    <comment ref="A113" authorId="0">
      <text>
        <r>
          <rPr>
            <sz val="8"/>
            <color indexed="81"/>
            <rFont val="Times Armenian"/>
            <family val="1"/>
          </rPr>
          <t>§xxxx¦ ¹³ëÇã áõÝ»óáÕ: úñÇÝ³Ï 1458</t>
        </r>
      </text>
    </comment>
    <comment ref="E114" authorId="0">
      <text>
        <r>
          <rPr>
            <sz val="8"/>
            <color indexed="81"/>
            <rFont val="Times Armenian"/>
            <family val="1"/>
          </rPr>
          <t>Èñ³óÝ»É Íñ³·ñÇ ÁÝ¹Ñ³Ýáõñ ·áõÙ³ñÁ</t>
        </r>
      </text>
    </comment>
    <comment ref="B120" authorId="0">
      <text>
        <r>
          <rPr>
            <sz val="8"/>
            <color indexed="81"/>
            <rFont val="Times Armenian"/>
            <family val="1"/>
          </rPr>
          <t>§²Ìxx¦ Ïá¹ áõÝ»óáÕ: úñÇÝ³Ï ²Ì01</t>
        </r>
      </text>
    </comment>
    <comment ref="C120" authorId="0">
      <text>
        <r>
          <rPr>
            <sz val="8"/>
            <color indexed="81"/>
            <rFont val="Times Armenian"/>
            <family val="1"/>
          </rPr>
          <t>úñÇÝ³Ï §01.01.10¦</t>
        </r>
      </text>
    </comment>
    <comment ref="E120" authorId="0">
      <text>
        <r>
          <rPr>
            <sz val="8"/>
            <color indexed="81"/>
            <rFont val="Times Armenian"/>
            <family val="1"/>
          </rPr>
          <t>Èñ³óÝ»É ù³Õ³ù³Ï³ÝáõÃÛ³Ý ÙÇçáó³éÙ³Ý ·áõÙ³ñÁ</t>
        </r>
      </text>
    </comment>
    <comment ref="A136" authorId="0">
      <text>
        <r>
          <rPr>
            <sz val="8"/>
            <color indexed="81"/>
            <rFont val="Times Armenian"/>
            <family val="1"/>
          </rPr>
          <t>§Îxxx¦ ¹³ëÇã áõÝ»óáÕ: úñÇÝ³Ï Î001</t>
        </r>
      </text>
    </comment>
    <comment ref="E137" authorId="0">
      <text>
        <r>
          <rPr>
            <sz val="8"/>
            <color indexed="81"/>
            <rFont val="Times Armenian"/>
            <family val="1"/>
          </rPr>
          <t>Èñ³óÝ»É Íñ³·ñÇ ÁÝ¹Ñ³Ýáõñ ·áõÙ³ñÁ</t>
        </r>
      </text>
    </comment>
    <comment ref="B139" authorId="0">
      <text>
        <r>
          <rPr>
            <sz val="8"/>
            <color indexed="81"/>
            <rFont val="Times Armenian"/>
            <family val="1"/>
          </rPr>
          <t>§²Òxx¦ Ïá¹ áõÝ»óáÕ: úñÇÝ³Ï ²Ò01</t>
        </r>
      </text>
    </comment>
    <comment ref="C139" authorId="0">
      <text>
        <r>
          <rPr>
            <sz val="8"/>
            <color indexed="81"/>
            <rFont val="Times Armenian"/>
            <family val="1"/>
          </rPr>
          <t>úñÇÝ³Ï §01.01.10¦</t>
        </r>
      </text>
    </comment>
    <comment ref="E139" authorId="0">
      <text>
        <r>
          <rPr>
            <sz val="8"/>
            <color indexed="81"/>
            <rFont val="Times Armenian"/>
            <family val="1"/>
          </rPr>
          <t>Èñ³óÝ»É ù³Õ³ù³Ï³ÝáõÃÛ³Ý ÙÇçáó³éÙ³Ý ·áõÙ³ñÁ</t>
        </r>
      </text>
    </comment>
    <comment ref="B144" authorId="0">
      <text>
        <r>
          <rPr>
            <sz val="8"/>
            <color indexed="81"/>
            <rFont val="Times Armenian"/>
            <family val="1"/>
          </rPr>
          <t>§²Òxx¦ Ïá¹ áõÝ»óáÕ: úñÇÝ³Ï ²Ò01</t>
        </r>
      </text>
    </comment>
    <comment ref="C144" authorId="0">
      <text>
        <r>
          <rPr>
            <sz val="8"/>
            <color indexed="81"/>
            <rFont val="Times Armenian"/>
            <family val="1"/>
          </rPr>
          <t>úñÇÝ³Ï §01.01.10¦</t>
        </r>
      </text>
    </comment>
    <comment ref="E144" authorId="0">
      <text>
        <r>
          <rPr>
            <sz val="8"/>
            <color indexed="81"/>
            <rFont val="Times Armenian"/>
            <family val="1"/>
          </rPr>
          <t>Èñ³óÝ»É ù³Õ³ù³Ï³ÝáõÃÛ³Ý ÙÇçáó³éÙ³Ý ·áõÙ³ñÁ</t>
        </r>
      </text>
    </comment>
    <comment ref="B149" authorId="0">
      <text>
        <r>
          <rPr>
            <sz val="8"/>
            <color indexed="81"/>
            <rFont val="Times Armenian"/>
            <family val="1"/>
          </rPr>
          <t>§²Òxx¦ Ïá¹ áõÝ»óáÕ: úñÇÝ³Ï ²Ò01</t>
        </r>
      </text>
    </comment>
    <comment ref="C149" authorId="0">
      <text>
        <r>
          <rPr>
            <sz val="8"/>
            <color indexed="81"/>
            <rFont val="Times Armenian"/>
            <family val="1"/>
          </rPr>
          <t>úñÇÝ³Ï §01.01.10¦</t>
        </r>
      </text>
    </comment>
    <comment ref="E149" authorId="0">
      <text>
        <r>
          <rPr>
            <sz val="8"/>
            <color indexed="81"/>
            <rFont val="Times Armenian"/>
            <family val="1"/>
          </rPr>
          <t>Èñ³óÝ»É ù³Õ³ù³Ï³ÝáõÃÛ³Ý ÙÇçáó³éÙ³Ý ·áõÙ³ñÁ</t>
        </r>
      </text>
    </comment>
    <comment ref="B154" authorId="0">
      <text>
        <r>
          <rPr>
            <sz val="8"/>
            <color indexed="81"/>
            <rFont val="Times Armenian"/>
            <family val="1"/>
          </rPr>
          <t>§²Òxx¦ Ïá¹ áõÝ»óáÕ: úñÇÝ³Ï ²Ò01</t>
        </r>
      </text>
    </comment>
    <comment ref="C154" authorId="0">
      <text>
        <r>
          <rPr>
            <sz val="8"/>
            <color indexed="81"/>
            <rFont val="Times Armenian"/>
            <family val="1"/>
          </rPr>
          <t>úñÇÝ³Ï §01.01.10¦</t>
        </r>
      </text>
    </comment>
    <comment ref="E154" authorId="0">
      <text>
        <r>
          <rPr>
            <sz val="8"/>
            <color indexed="81"/>
            <rFont val="Times Armenian"/>
            <family val="1"/>
          </rPr>
          <t>Èñ³óÝ»É ù³Õ³ù³Ï³ÝáõÃÛ³Ý ÙÇçáó³éÙ³Ý ·áõÙ³ñÁ</t>
        </r>
      </text>
    </comment>
    <comment ref="B159" authorId="0">
      <text>
        <r>
          <rPr>
            <sz val="8"/>
            <color indexed="81"/>
            <rFont val="Times Armenian"/>
            <family val="1"/>
          </rPr>
          <t>§²Òxx¦ Ïá¹ áõÝ»óáÕ: úñÇÝ³Ï ²Ò01</t>
        </r>
      </text>
    </comment>
    <comment ref="C159" authorId="0">
      <text>
        <r>
          <rPr>
            <sz val="8"/>
            <color indexed="81"/>
            <rFont val="Times Armenian"/>
            <family val="1"/>
          </rPr>
          <t>úñÇÝ³Ï §01.01.10¦</t>
        </r>
      </text>
    </comment>
    <comment ref="E159" authorId="0">
      <text>
        <r>
          <rPr>
            <sz val="8"/>
            <color indexed="81"/>
            <rFont val="Times Armenian"/>
            <family val="1"/>
          </rPr>
          <t>Èñ³óÝ»É ù³Õ³ù³Ï³ÝáõÃÛ³Ý ÙÇçáó³éÙ³Ý ·áõÙ³ñÁ</t>
        </r>
      </text>
    </comment>
    <comment ref="B164" authorId="0">
      <text>
        <r>
          <rPr>
            <sz val="8"/>
            <color indexed="81"/>
            <rFont val="Times Armenian"/>
            <family val="1"/>
          </rPr>
          <t>§²Òxx¦ Ïá¹ áõÝ»óáÕ: úñÇÝ³Ï ²Ò01</t>
        </r>
      </text>
    </comment>
    <comment ref="C164" authorId="0">
      <text>
        <r>
          <rPr>
            <sz val="8"/>
            <color indexed="81"/>
            <rFont val="Times Armenian"/>
            <family val="1"/>
          </rPr>
          <t>úñÇÝ³Ï §01.01.10¦</t>
        </r>
      </text>
    </comment>
    <comment ref="E164" authorId="0">
      <text>
        <r>
          <rPr>
            <sz val="8"/>
            <color indexed="81"/>
            <rFont val="Times Armenian"/>
            <family val="1"/>
          </rPr>
          <t>Èñ³óÝ»É ù³Õ³ù³Ï³ÝáõÃÛ³Ý ÙÇçáó³éÙ³Ý ·áõÙ³ñÁ</t>
        </r>
      </text>
    </comment>
    <comment ref="B169" authorId="0">
      <text>
        <r>
          <rPr>
            <sz val="8"/>
            <color indexed="81"/>
            <rFont val="Times Armenian"/>
            <family val="1"/>
          </rPr>
          <t>§²Òxx¦ Ïá¹ áõÝ»óáÕ: úñÇÝ³Ï ²Ò01</t>
        </r>
      </text>
    </comment>
    <comment ref="C169" authorId="0">
      <text>
        <r>
          <rPr>
            <sz val="8"/>
            <color indexed="81"/>
            <rFont val="Times Armenian"/>
            <family val="1"/>
          </rPr>
          <t>úñÇÝ³Ï §01.01.10¦</t>
        </r>
      </text>
    </comment>
    <comment ref="E169" authorId="0">
      <text>
        <r>
          <rPr>
            <sz val="8"/>
            <color indexed="81"/>
            <rFont val="Times Armenian"/>
            <family val="1"/>
          </rPr>
          <t>Èñ³óÝ»É ù³Õ³ù³Ï³ÝáõÃÛ³Ý ÙÇçáó³éÙ³Ý ·áõÙ³ñÁ</t>
        </r>
      </text>
    </comment>
    <comment ref="A181" authorId="0">
      <text>
        <r>
          <rPr>
            <sz val="8"/>
            <color indexed="81"/>
            <rFont val="Times Armenian"/>
            <family val="1"/>
          </rPr>
          <t>§üxxx¦ ¹³ëÇã áõÝ»óáÕ: úñÇÝ³Ï ü001</t>
        </r>
      </text>
    </comment>
    <comment ref="E182" authorId="0">
      <text>
        <r>
          <rPr>
            <sz val="8"/>
            <color indexed="81"/>
            <rFont val="Times Armenian"/>
            <family val="1"/>
          </rPr>
          <t>Èñ³óÝ»É Íñ³·ñÇ ÁÝ¹Ñ³Ýáõñ ·áõÙ³ñÁ</t>
        </r>
      </text>
    </comment>
    <comment ref="B184" authorId="0">
      <text>
        <r>
          <rPr>
            <sz val="8"/>
            <color indexed="81"/>
            <rFont val="Times Armenian"/>
            <family val="1"/>
          </rPr>
          <t>§ìîxx¦ Ïá¹ áõÝ»óáÕ: úñÇÝ³Ï ìî01</t>
        </r>
      </text>
    </comment>
    <comment ref="C184" authorId="0">
      <text>
        <r>
          <rPr>
            <sz val="8"/>
            <color indexed="81"/>
            <rFont val="Times Armenian"/>
            <family val="1"/>
          </rPr>
          <t>úñÇÝ³Ï §01.01.10¦</t>
        </r>
      </text>
    </comment>
    <comment ref="E184" authorId="0">
      <text>
        <r>
          <rPr>
            <sz val="8"/>
            <color indexed="81"/>
            <rFont val="Times Armenian"/>
            <family val="1"/>
          </rPr>
          <t>Èñ³óÝ»É ù³Õ³ù³Ï³ÝáõÃÛ³Ý ÙÇçáó³éÙ³Ý ·áõÙ³ñÁ</t>
        </r>
      </text>
    </comment>
    <comment ref="A187" authorId="0">
      <text>
        <r>
          <rPr>
            <sz val="8"/>
            <color indexed="81"/>
            <rFont val="Times Armenian"/>
            <family val="1"/>
          </rPr>
          <t>§üxxx¦ ¹³ëÇã áõÝ»óáÕ: úñÇÝ³Ï ü001</t>
        </r>
      </text>
    </comment>
    <comment ref="E188" authorId="0">
      <text>
        <r>
          <rPr>
            <sz val="8"/>
            <color indexed="81"/>
            <rFont val="Times Armenian"/>
            <family val="1"/>
          </rPr>
          <t>Èñ³óÝ»É Íñ³·ñÇ ÁÝ¹Ñ³Ýáõñ ·áõÙ³ñÁ</t>
        </r>
      </text>
    </comment>
    <comment ref="B190" authorId="0">
      <text>
        <r>
          <rPr>
            <sz val="8"/>
            <color indexed="81"/>
            <rFont val="Times Armenian"/>
            <family val="1"/>
          </rPr>
          <t>§ìØxx¦ Ïá¹ áõÝ»óáÕ: úñÇÝ³Ï ìØ01</t>
        </r>
      </text>
    </comment>
    <comment ref="C190" authorId="0">
      <text>
        <r>
          <rPr>
            <sz val="8"/>
            <color indexed="81"/>
            <rFont val="Times Armenian"/>
            <family val="1"/>
          </rPr>
          <t>úñÇÝ³Ï §01.01.10¦</t>
        </r>
      </text>
    </comment>
    <comment ref="E190" authorId="0">
      <text>
        <r>
          <rPr>
            <sz val="8"/>
            <color indexed="81"/>
            <rFont val="Times Armenian"/>
            <family val="1"/>
          </rPr>
          <t>Èñ³óÝ»É ù³Õ³ù³Ï³ÝáõÃÛ³Ý ÙÇçáó³éÙ³Ý ·áõÙ³ñÁ</t>
        </r>
      </text>
    </comment>
    <comment ref="A193" authorId="0">
      <text>
        <r>
          <rPr>
            <sz val="8"/>
            <color indexed="81"/>
            <rFont val="Times Armenian"/>
            <family val="1"/>
          </rPr>
          <t>§üxxx¦ ¹³ëÇã áõÝ»óáÕ: úñÇÝ³Ï ü001</t>
        </r>
      </text>
    </comment>
    <comment ref="E194" authorId="0">
      <text>
        <r>
          <rPr>
            <sz val="8"/>
            <color indexed="81"/>
            <rFont val="Times Armenian"/>
            <family val="1"/>
          </rPr>
          <t>Èñ³óÝ»É Íñ³·ñÇ ÁÝ¹Ñ³Ýáõñ ·áõÙ³ñÁ</t>
        </r>
      </text>
    </comment>
    <comment ref="B196" authorId="0">
      <text>
        <r>
          <rPr>
            <sz val="8"/>
            <color indexed="81"/>
            <rFont val="Times Armenian"/>
            <family val="1"/>
          </rPr>
          <t>§´îxx¦ Ïá¹ áõÝ»óáÕ: úñÇÝ³Ï ´î01</t>
        </r>
      </text>
    </comment>
    <comment ref="C196" authorId="0">
      <text>
        <r>
          <rPr>
            <sz val="8"/>
            <color indexed="81"/>
            <rFont val="Times Armenian"/>
            <family val="1"/>
          </rPr>
          <t>úñÇÝ³Ï §01.01.10¦</t>
        </r>
      </text>
    </comment>
    <comment ref="E196" authorId="0">
      <text>
        <r>
          <rPr>
            <sz val="8"/>
            <color indexed="81"/>
            <rFont val="Times Armenian"/>
            <family val="1"/>
          </rPr>
          <t>Èñ³óÝ»É ù³Õ³ù³Ï³ÝáõÃÛ³Ý ÙÇçáó³éÙ³Ý ·áõÙ³ñÁ</t>
        </r>
      </text>
    </comment>
    <comment ref="A203" authorId="0">
      <text>
        <r>
          <rPr>
            <sz val="8"/>
            <color indexed="81"/>
            <rFont val="Times Armenian"/>
            <family val="1"/>
          </rPr>
          <t>§üxxx¦ ¹³ëÇã áõÝ»óáÕ: úñÇÝ³Ï ü001</t>
        </r>
      </text>
    </comment>
    <comment ref="E204" authorId="0">
      <text>
        <r>
          <rPr>
            <sz val="8"/>
            <color indexed="81"/>
            <rFont val="Times Armenian"/>
            <family val="1"/>
          </rPr>
          <t>Èñ³óÝ»É Íñ³·ñÇ ÁÝ¹Ñ³Ýáõñ ·áõÙ³ñÁ</t>
        </r>
      </text>
    </comment>
    <comment ref="B206" authorId="0">
      <text>
        <r>
          <rPr>
            <sz val="8"/>
            <color indexed="81"/>
            <rFont val="Times Armenian"/>
            <family val="1"/>
          </rPr>
          <t>§ØÜxx¦ Ïá¹ áõÝ»óáÕ: úñÇÝ³Ï ØÜ01</t>
        </r>
      </text>
    </comment>
    <comment ref="C206" authorId="0">
      <text>
        <r>
          <rPr>
            <sz val="8"/>
            <color indexed="81"/>
            <rFont val="Times Armenian"/>
            <family val="1"/>
          </rPr>
          <t>úñÇÝ³Ï §01.01.10¦</t>
        </r>
      </text>
    </comment>
    <comment ref="E206" authorId="0">
      <text>
        <r>
          <rPr>
            <sz val="8"/>
            <color indexed="81"/>
            <rFont val="Times Armenian"/>
            <family val="1"/>
          </rPr>
          <t>Èñ³óÝ»É ù³Õ³ù³Ï³ÝáõÃÛ³Ý ÙÇçáó³éÙ³Ý ·áõÙ³ñÁ</t>
        </r>
      </text>
    </comment>
    <comment ref="A209" authorId="0">
      <text>
        <r>
          <rPr>
            <sz val="8"/>
            <color indexed="81"/>
            <rFont val="Times Armenian"/>
            <family val="1"/>
          </rPr>
          <t>§üxxx¦ ¹³ëÇã áõÝ»óáÕ: úñÇÝ³Ï ü001</t>
        </r>
      </text>
    </comment>
    <comment ref="E210" authorId="0">
      <text>
        <r>
          <rPr>
            <sz val="8"/>
            <color indexed="81"/>
            <rFont val="Times Armenian"/>
            <family val="1"/>
          </rPr>
          <t>Èñ³óÝ»É Íñ³·ñÇ ÁÝ¹Ñ³Ýáõñ ·áõÙ³ñÁ</t>
        </r>
      </text>
    </comment>
    <comment ref="B212" authorId="0">
      <text>
        <r>
          <rPr>
            <sz val="8"/>
            <color indexed="81"/>
            <rFont val="Times Armenian"/>
            <family val="1"/>
          </rPr>
          <t>§Ø²xx¦ Ïá¹ áõÝ»óáÕ: úñÇÝ³Ï Ø²01</t>
        </r>
      </text>
    </comment>
    <comment ref="C212" authorId="0">
      <text>
        <r>
          <rPr>
            <sz val="8"/>
            <color indexed="81"/>
            <rFont val="Times Armenian"/>
            <family val="1"/>
          </rPr>
          <t>úñÇÝ³Ï §01.01.10¦</t>
        </r>
      </text>
    </comment>
    <comment ref="E212" authorId="0">
      <text>
        <r>
          <rPr>
            <sz val="8"/>
            <color indexed="81"/>
            <rFont val="Times Armenian"/>
            <family val="1"/>
          </rPr>
          <t>Èñ³óÝ»É ù³Õ³ù³Ï³ÝáõÃÛ³Ý ÙÇçáó³éÙ³Ý ·áõÙ³ñÁ</t>
        </r>
      </text>
    </comment>
  </commentList>
</comments>
</file>

<file path=xl/sharedStrings.xml><?xml version="1.0" encoding="utf-8"?>
<sst xmlns="http://schemas.openxmlformats.org/spreadsheetml/2006/main" count="4466" uniqueCount="1429">
  <si>
    <t>Տնտեսվարող սուբյեկտներին տրամադրվող դրամաշնորհի գումարը (հազար դրամ)</t>
  </si>
  <si>
    <t>հազար դրամներով</t>
  </si>
  <si>
    <t>Գանձման համար պատասխանատու պետական կառավարման մարմին(ներ)ը</t>
  </si>
  <si>
    <t>գումարը (հազար դրամով)</t>
  </si>
  <si>
    <t>Հանրապետության ոստիկանության վետերանների և աշխատակիցների աջակցության &lt;&lt;Վահան&gt;&gt; բարեգործական հիմնադրամ</t>
  </si>
  <si>
    <t>2.6 Այլ</t>
  </si>
  <si>
    <t>Տրանսպորտային սարքավորումներ</t>
  </si>
  <si>
    <t>որից`</t>
  </si>
  <si>
    <t>այդ թվում`</t>
  </si>
  <si>
    <t>Այլ ծախսեր</t>
  </si>
  <si>
    <t xml:space="preserve"> </t>
  </si>
  <si>
    <t>01</t>
  </si>
  <si>
    <t>03</t>
  </si>
  <si>
    <t>x</t>
  </si>
  <si>
    <t>Տարի</t>
  </si>
  <si>
    <t>ԸՆԴԱՄԵՆԸ</t>
  </si>
  <si>
    <t>այդ թվում՝</t>
  </si>
  <si>
    <t>Այլ եկամուտներ</t>
  </si>
  <si>
    <t>Բաժին</t>
  </si>
  <si>
    <t>Խումբ</t>
  </si>
  <si>
    <t>Դաս</t>
  </si>
  <si>
    <t xml:space="preserve"> Տարի </t>
  </si>
  <si>
    <t>ԸՆԴԱՄԵՆԸ ԾԱԽՍԵՐ</t>
  </si>
  <si>
    <t>ՀԱՍԱՐԱԿԱԿԱՆ ԿԱՐԳ, ԱՆՎՏԱՆԳՈՒԹՅՈՒՆ ԵՎ ԴԱՏԱԿԱՆ ԳՈՐԾՈՒՆԵՈՒԹՅՈՒՆ</t>
  </si>
  <si>
    <t>Հասարակական կարգ և անվտանգություն</t>
  </si>
  <si>
    <t>Ոստիկանություն</t>
  </si>
  <si>
    <t>ԱՇԽԱՏԱՆՔԻ ՎԱՐՁԱՏՐՈՒԹՅՈՒՆ</t>
  </si>
  <si>
    <t>Ընթացիկ նորոգում և պահպանում (ծառայություններ և նյութեր)</t>
  </si>
  <si>
    <t>Նյութեր</t>
  </si>
  <si>
    <t>ՈՉ ՖԻՆԱՆՍԱԿԱՆ ԱԿՏԻՎՆԵՐԻ ՀԵՏ ԳՈՐԾԱՌՆՈՒԹՅՈՒՆՆԵՐ</t>
  </si>
  <si>
    <t>ՈՉ ՖԻՆԱՆՍԱԿԱՆ ԱԿՏԻՎՆԵՐԻ ԳԾՈՎ ԾԱԽՍԵՐ</t>
  </si>
  <si>
    <t>ՀԻՄՆԱԿԱՆ ՄԻՋՈՑՆԵՐ</t>
  </si>
  <si>
    <t>ՇԵՆՔԵՐ ԵՎ ՇԻՆՈՒԹՅՈՒՆՆԵՐ</t>
  </si>
  <si>
    <t>ԱՅԼ ՀԻՄՆԱԿԱՆ ՄԻՋՈՑՆԵՐ</t>
  </si>
  <si>
    <t>ՀՀ կառավարությանն առընթեր ոստիկանություն</t>
  </si>
  <si>
    <t>Աղյուսակ N 2</t>
  </si>
  <si>
    <t xml:space="preserve">Բյուջետային ծախսերի գործառնական դասակարգման </t>
  </si>
  <si>
    <t>ԾՐԱԳՐԵՐԻ ԵՎ ԿԱՏԱՐՈՂՆԵՐԻ ԱՆՎԱՆՈՒՄՆԵՐԸ</t>
  </si>
  <si>
    <t>Ընդամենը ոչ ֆինանսական ակտիվների գծով ծախսեր</t>
  </si>
  <si>
    <t>Շենքերի և շինությունների շինարարություն</t>
  </si>
  <si>
    <t>Շենքերի և շինությունների կապիտալ վերանորոգում</t>
  </si>
  <si>
    <t>Նախագծահետազոտական, գեոդեզիա-քարտեզագրական աշխատանքներ</t>
  </si>
  <si>
    <t>Ոչ ֆինանսական ակտիվների գծով այլ ծախսեր</t>
  </si>
  <si>
    <t>Աղյուսակ N 3</t>
  </si>
  <si>
    <t>Բյուջետային ծախսերի գործառնական դասակարգման</t>
  </si>
  <si>
    <t>որից՝</t>
  </si>
  <si>
    <t>Եկամտատեսակը</t>
  </si>
  <si>
    <t>հատ</t>
  </si>
  <si>
    <t>քանակը</t>
  </si>
  <si>
    <t xml:space="preserve">Բաժին N 03  Խումբ N 01  Դաս N 01  </t>
  </si>
  <si>
    <t>Չափորոշիչներ</t>
  </si>
  <si>
    <t>Առաջին եռամսյակ</t>
  </si>
  <si>
    <t>Առաջին կիսամյակ</t>
  </si>
  <si>
    <t>Ինն ամիս</t>
  </si>
  <si>
    <t>ՀՀ կառավարությանն առընթեր ՀՀ ոստիկանություն</t>
  </si>
  <si>
    <t>1. Եկամուտների գծով</t>
  </si>
  <si>
    <t>Բյուջետային ծախսերի գործառնական դասակարգման բաժինների, խմբերի և դասերի անվանումները</t>
  </si>
  <si>
    <t>Շարունակական ծախսեր</t>
  </si>
  <si>
    <t>Գնման ձևը</t>
  </si>
  <si>
    <t>Կապի ծառայություններ</t>
  </si>
  <si>
    <t>Մեքենաների և սարքավորումների ընթացիկ նորոգում և պահպանում</t>
  </si>
  <si>
    <t>Վարչական սարքավորումներ</t>
  </si>
  <si>
    <t>Ընթացիկ դրամաշնորհներ պետական հատվածի այլ մակարդակներին</t>
  </si>
  <si>
    <t>ԲԸԱՀ</t>
  </si>
  <si>
    <t>ՇՀ</t>
  </si>
  <si>
    <t>Կենցաղային և հանրային սննդի նյութեր</t>
  </si>
  <si>
    <t>ՀՀ ոստիկանության անձնագրային և վիզաների վարչության Չարբախի անձնագրային խմբի վարչական շենքի կապիտալ վերանորոգում</t>
  </si>
  <si>
    <t>ՀՀ ոստիկանության ՓՔ վարչության վարչական մասնաշենքի կապիտալ վերանորոգում</t>
  </si>
  <si>
    <t>Անվանումը</t>
  </si>
  <si>
    <t>Չափի
միավորը</t>
  </si>
  <si>
    <t>Ցուցանիշների
փոփոխությունները
(ավելացումները նշված են դրական նշանով)</t>
  </si>
  <si>
    <t>Ընդհանուր բնույթի այլ ծառայություններ</t>
  </si>
  <si>
    <t>ՀՀ կառավարությանն առընթեր ՀՀ ոստիկանության անձնագրային և վիզաների վարչության Մասիսի անձն. բաժանմունքի վարչական շենքի կապիտալ վերանորոգման  հետ կապված նախագծահետազոտական ծախսեր</t>
  </si>
  <si>
    <t>ՀՀ ոստիկանության անձնագրային և վիզաների վարչության Մասիսի անձնագրային բաժանմունքի նոր վարչական շենքի կառուցում</t>
  </si>
  <si>
    <t>ԿՀ 01</t>
  </si>
  <si>
    <t>Հատուկ նպատակային այլ նյութեր</t>
  </si>
  <si>
    <t>ԱՅԼ ԾԱԽՍԵՐ</t>
  </si>
  <si>
    <t>Ծրագրային դասիչը</t>
  </si>
  <si>
    <t>Ծրագիրը</t>
  </si>
  <si>
    <t>Միջոցառումը</t>
  </si>
  <si>
    <t>Ծրագիր/Քաղաքականության միջոցառում</t>
  </si>
  <si>
    <t>2014 Բյուջե</t>
  </si>
  <si>
    <t>ԾՐԱԳԻՐ</t>
  </si>
  <si>
    <t>Քաղաքականության միջոցառումներ. Ծառայություններ</t>
  </si>
  <si>
    <t>Ապրանքների մատակարարումից և ծառայությունների մատուցումից եկամուտներ</t>
  </si>
  <si>
    <t>03.01.01</t>
  </si>
  <si>
    <t>Դրամով վճարվող աշխատավարձեր և հավելավճարներ</t>
  </si>
  <si>
    <t>Կոդը</t>
  </si>
  <si>
    <t>միավորի գինը</t>
  </si>
  <si>
    <t>Քանակական</t>
  </si>
  <si>
    <t>Հավելված N 1</t>
  </si>
  <si>
    <t>2. Ծախսերի գծով</t>
  </si>
  <si>
    <t>3. Դեֆիցիտը (պակասուրդը)</t>
  </si>
  <si>
    <t>Հավելված N 3</t>
  </si>
  <si>
    <t>Հավելված N 4</t>
  </si>
  <si>
    <t>Ցուցանիշների փոփոխությունը
(ծախսերի ավելացումը բերված է դրական նշանով)</t>
  </si>
  <si>
    <t>բաժինը</t>
  </si>
  <si>
    <t>խումբը</t>
  </si>
  <si>
    <t>դասը</t>
  </si>
  <si>
    <t>Ցուցանիշների փոփոխությունը (ավելացումները բերված են դրական նշանով)</t>
  </si>
  <si>
    <t xml:space="preserve">                 այդ թվում՝</t>
  </si>
  <si>
    <t>Հավելված N 6</t>
  </si>
  <si>
    <t>Աղյուսակ N 4</t>
  </si>
  <si>
    <t>Ծախսային ծրագրի անվանումը</t>
  </si>
  <si>
    <t>Ծախսային ծրագիրը կատարող ՀՀ պետական կառավարման մարմնի անվանումը</t>
  </si>
  <si>
    <t>Դրամաշնորհ ստացող տնտեսվարող սուբյեկտի անվանումը</t>
  </si>
  <si>
    <r>
      <t xml:space="preserve"> ՀՀ կառավարությանն առընթեր ոստիկանության Ճանապարհային ոստիկանության կողմից արձանագրված խախտումների համար վարչական տուգանքների գանձումներից, գրանցման-քննական ծառայությունների դիմաց վճարումներ</t>
    </r>
    <r>
      <rPr>
        <b/>
        <sz val="10"/>
        <rFont val="GHEA Mariam"/>
        <family val="3"/>
      </rPr>
      <t xml:space="preserve"> և այլ վճարովի ծառայություններ</t>
    </r>
  </si>
  <si>
    <t>&lt;&lt;Վահան
 բարեգործական
հիմնադրամ&gt;&gt;</t>
  </si>
  <si>
    <t>ԿՀ 02</t>
  </si>
  <si>
    <t>ԿՀ 03</t>
  </si>
  <si>
    <t xml:space="preserve">Պետական բյուջեի դեֆիցիտի ֆինանսավորման աղբյուրներն ու դրանց տարրերի անվանումները </t>
  </si>
  <si>
    <t>Ա. Ներքին աղբյուրներ-ընդամենը</t>
  </si>
  <si>
    <t>2. Ֆինանսական զուտ ակտիվներ</t>
  </si>
  <si>
    <t>Հավելված N 7</t>
  </si>
  <si>
    <t>Հավելված  N 8</t>
  </si>
  <si>
    <t>Հավելված N 2</t>
  </si>
  <si>
    <t>դրամ</t>
  </si>
  <si>
    <t>4214</t>
  </si>
  <si>
    <t>4215</t>
  </si>
  <si>
    <t>Ապահովագրական ծախսեր</t>
  </si>
  <si>
    <t>շարժիչներով փոխադրամիջոցների ապահովագրման ծառայություններ</t>
  </si>
  <si>
    <t>4216</t>
  </si>
  <si>
    <t>Գույքի և սարքավորումների վարձակալություն</t>
  </si>
  <si>
    <t>Վարչական ծառայություններ</t>
  </si>
  <si>
    <t>ավտոմեքենաների լվացման և նմանատիպ ծառայություններ</t>
  </si>
  <si>
    <t>Մասնագիտական ծառայություններ</t>
  </si>
  <si>
    <t>ԲԸ</t>
  </si>
  <si>
    <t>ԲԸՀ</t>
  </si>
  <si>
    <t>հավաքածու</t>
  </si>
  <si>
    <t>զույգ</t>
  </si>
  <si>
    <t>տետրեր</t>
  </si>
  <si>
    <t>կգ</t>
  </si>
  <si>
    <t>տուփ</t>
  </si>
  <si>
    <t>թուղթ, A4 ֆորմատի1 /21x29.7/</t>
  </si>
  <si>
    <t>Տրանսպորտային նյութեր</t>
  </si>
  <si>
    <t>ավտոմեքենաների անիվներ</t>
  </si>
  <si>
    <t>լիտր</t>
  </si>
  <si>
    <t>բենզին, ռեգուլյար</t>
  </si>
  <si>
    <t>տնտեսող լամպեր</t>
  </si>
  <si>
    <t>ավել, սովորական</t>
  </si>
  <si>
    <t>տեխնիկական հսկողության ծառայություններ</t>
  </si>
  <si>
    <t>հեղինակային հսկողության ծառայություններ</t>
  </si>
  <si>
    <t>Շենքերի և շինությունների կառուցում</t>
  </si>
  <si>
    <t>Աղյուuակ N 1</t>
  </si>
  <si>
    <t xml:space="preserve">Ցուցանիշների փոփոխություն (ծախսերի  ավելացումները նշված են դրական նշանով)                                                                                            </t>
  </si>
  <si>
    <t>առաջին կիսամյակ</t>
  </si>
  <si>
    <t>ինն ամիս</t>
  </si>
  <si>
    <t>տարի</t>
  </si>
  <si>
    <t xml:space="preserve"> - Աշխատողների աշխատավարձեր և հավելավճարներ</t>
  </si>
  <si>
    <t xml:space="preserve">Պարգևատրումներ, դրամական խրախուսումներ և հատուկ  վճարներ                                                                                                                                                                                                                                  </t>
  </si>
  <si>
    <t xml:space="preserve"> Այլ վարձատրություններ</t>
  </si>
  <si>
    <t xml:space="preserve"> - Այդ թվում եկամտային հարկ</t>
  </si>
  <si>
    <t xml:space="preserve"> -գործառնական և բանկային ծառայությունների 
ծախսեր</t>
  </si>
  <si>
    <t xml:space="preserve"> -էներգետիկ  ծառայություններ</t>
  </si>
  <si>
    <t xml:space="preserve"> -Կոմունալ ծառայություններ</t>
  </si>
  <si>
    <t xml:space="preserve"> -Կապի ծառայություններ</t>
  </si>
  <si>
    <t xml:space="preserve"> -Ապահովագրական ծախսեր</t>
  </si>
  <si>
    <t xml:space="preserve"> -Արտագերատեսչական ծախսեր</t>
  </si>
  <si>
    <t>Գործուղումների և շրջագայությունների ծախսեր</t>
  </si>
  <si>
    <t xml:space="preserve"> - Ներքին գործուղումներ </t>
  </si>
  <si>
    <t xml:space="preserve"> - Արտասահմանյան գործուղումների գծով ծախսեր </t>
  </si>
  <si>
    <t>Պայմանագրային այլ ծառայությունների 
ձեռքբերում</t>
  </si>
  <si>
    <t xml:space="preserve"> -Վարչական ծառայություններ</t>
  </si>
  <si>
    <t xml:space="preserve"> -Համակարգչային ծառայություններ</t>
  </si>
  <si>
    <t xml:space="preserve"> -Աշխատակազմի մասնագիտական զարգացման ծառայություններ</t>
  </si>
  <si>
    <t xml:space="preserve"> -Տեղակատվական ծառայություններ</t>
  </si>
  <si>
    <t xml:space="preserve"> -Կառավարչական ծառայություններ</t>
  </si>
  <si>
    <t xml:space="preserve"> - Կենցաղային և հանրային սննդի ծառայություններ</t>
  </si>
  <si>
    <t xml:space="preserve"> -Ներկայացուցչական ծախսեր</t>
  </si>
  <si>
    <t xml:space="preserve"> -Ընդհանուր բնույթի այլ ծառայություններ</t>
  </si>
  <si>
    <t>Այլ մասնագիտական ծառայությունների 
ձեռք բերում</t>
  </si>
  <si>
    <t xml:space="preserve"> -Մասնագիտական ծառայություններ</t>
  </si>
  <si>
    <t>Ընթացիկ նորոգում և պահպանում 
(ծառայություններ և նյութեր)</t>
  </si>
  <si>
    <t xml:space="preserve"> - Մեքենաների և սարքավորումների
 ընթացիկ նորոգում և պահպանում</t>
  </si>
  <si>
    <t xml:space="preserve"> -Գրասենյակային նյութեր և հագուստ</t>
  </si>
  <si>
    <t xml:space="preserve"> - Վերապատրաստման և ուսուցման նյութեր (աշխատողների զարգացման) </t>
  </si>
  <si>
    <t xml:space="preserve"> -Տրանսպորտային նյութեր</t>
  </si>
  <si>
    <t xml:space="preserve"> -Առողջապահական  և լաբորատոր նյութեր</t>
  </si>
  <si>
    <t xml:space="preserve"> -Կենցաղային և հանրային սննդի նյութեր</t>
  </si>
  <si>
    <t xml:space="preserve"> -Հատուկ նպատակային այլ նյութեր</t>
  </si>
  <si>
    <t>ԴՐԱՄԱՇՆՈՐՀՆԵՐ</t>
  </si>
  <si>
    <t>-Այլ ընթացիկ դրամաշնորհներ</t>
  </si>
  <si>
    <t>ՍՈՑԻԱԼԱԿԱՆ ՆՊԱՍՏՆԵՐ ԵՎ ԿԵՆՍԱԹՈՇԱԿՆԵՐ</t>
  </si>
  <si>
    <t>Սոցիալական օգնության դրամական արտահայտությամբ նպաստներ (բյուջեից)</t>
  </si>
  <si>
    <t xml:space="preserve"> -Այլ նպաստներ բյուջեից </t>
  </si>
  <si>
    <t>Հարկեր, պարտադիր վճարներ և տույժեր, որոնք կառավարման տարբեր մակարդակների կողմից կիրառվում են միմյանց նկատմամբ</t>
  </si>
  <si>
    <t xml:space="preserve"> - Այլ հարկեր</t>
  </si>
  <si>
    <t xml:space="preserve"> - Պարտադիր վճարներ</t>
  </si>
  <si>
    <t xml:space="preserve"> -  Այլ ծախսեր</t>
  </si>
  <si>
    <t xml:space="preserve"> -Շենքերի և շինությունների ձեռք բերում</t>
  </si>
  <si>
    <t xml:space="preserve"> -Շենքերի և շինությունների շինարարություն</t>
  </si>
  <si>
    <t xml:space="preserve"> -Շենքերի և շինությունների կապիտալ վերանորոգում</t>
  </si>
  <si>
    <t xml:space="preserve"> -Տրանսպորտային սարքավորումներ</t>
  </si>
  <si>
    <t xml:space="preserve"> -Վարչական սարքավորումներ</t>
  </si>
  <si>
    <t xml:space="preserve"> -Այլ մեքենաներ և սարքավորումներ</t>
  </si>
  <si>
    <t xml:space="preserve"> -Գեոդեզիական քարտեզագրական ծախսեր</t>
  </si>
  <si>
    <t xml:space="preserve"> -Նախագծահետազոտական ծախսեր</t>
  </si>
  <si>
    <t xml:space="preserve">Բյուջետային ծախսերի տնտեսագիտական դասակարգման հոդվածների անվանումները </t>
  </si>
  <si>
    <t>Աշխատողների աշխատավարձեր և հավելավճարներ</t>
  </si>
  <si>
    <t>Այլ վարձատրություններ</t>
  </si>
  <si>
    <t>Պայմանագրային այլ ծառայությունների ձեռք բերում</t>
  </si>
  <si>
    <t>Այլ մասնագիտական ծառայությունների ձեռք բերում</t>
  </si>
  <si>
    <t>Կապիտալ դրամաշնորհներ պետական հատվածի այլ մակարդակներին</t>
  </si>
  <si>
    <t>Կապիտալ դրամաշնորհներ պետական կառավարման հատվածին</t>
  </si>
  <si>
    <t>Սոցիալական ապահովության նպաստներ</t>
  </si>
  <si>
    <t>Այլ նպաստներ բյուջեից</t>
  </si>
  <si>
    <t>Այլ հարկեր</t>
  </si>
  <si>
    <t>Պարտադիր վճարներ</t>
  </si>
  <si>
    <t>ՄԵՔԵՆԱՆԵՐԻ ԵՎ ՍԱՐՔԱՎՈՐՈՒՄՆԵՐԻ ՁԵՌՔ ԲԵՐՈՒՄ, ՊԱՀՊԱՆՈՒՄ ԵՎ ՀԻՄՆԱՆՈՐՈԳՈՒՄ</t>
  </si>
  <si>
    <t>Այլ մեքենաներ և  սարքավորումներ</t>
  </si>
  <si>
    <t xml:space="preserve">ՀՀ կառավարության </t>
  </si>
  <si>
    <t>N ___   -Ն որոշման</t>
  </si>
  <si>
    <t>ԸՆԹԱՑԻԿ ԾԱԽՍԵՐ</t>
  </si>
  <si>
    <t>Գործառական դասիչը</t>
  </si>
  <si>
    <t>(Բաժին/Խումբ /Դաս)</t>
  </si>
  <si>
    <t>(հազ. դրամ)</t>
  </si>
  <si>
    <t>ԱԾ01</t>
  </si>
  <si>
    <t>Ծրագրի նկարագրությունը</t>
  </si>
  <si>
    <t>Վերջնական արդյունքի նկարագրությունը</t>
  </si>
  <si>
    <t>Մատուցվող ծառայության նկարագրությունը</t>
  </si>
  <si>
    <t>Ծառայություն մատուցողի անվանումը</t>
  </si>
  <si>
    <t xml:space="preserve">Ծրագիր/Քաղաքականության միջոցառում
</t>
  </si>
  <si>
    <t>(Բաժին/Խումբ/Դաս)</t>
  </si>
  <si>
    <t>ՀԱՆՐՈՒԹՅԱՆ ԿՈՂՄԻՑ ՕԳՏԱԳՈՐԾՎՈՂ ՈՉ ՖԻՆԱՆՍԱԿԱՆ ԱԿՏԻՎՆԵՐ</t>
  </si>
  <si>
    <t xml:space="preserve">Ոչ ֆինանսական ակտիվների գծով միջոցառումներ </t>
  </si>
  <si>
    <t>Ակտիվի նկարագրությունը</t>
  </si>
  <si>
    <t>Ծրագիրը (ծրագրերը), որին (որոնց) առնչվում է ակտիվը</t>
  </si>
  <si>
    <t xml:space="preserve"> -Գույքի և սարքավորումների վարձակալություն</t>
  </si>
  <si>
    <t>ՊԸ</t>
  </si>
  <si>
    <t>Կառավարման մարմինների գործունեության հետևանքով առաջացած վնասվածքների կամ վնասների վերականգնում</t>
  </si>
  <si>
    <t>շենքերի, շինությունների ընթացիկ նորոգման աշխատանքներ</t>
  </si>
  <si>
    <t>Գրասենյակային նյութեր և հագուստ</t>
  </si>
  <si>
    <t xml:space="preserve"> -Աճեցվող ակտիվներ</t>
  </si>
  <si>
    <t>N    -Ն որոշման</t>
  </si>
  <si>
    <t>ԿՀ 04</t>
  </si>
  <si>
    <t>Բաժնի N</t>
  </si>
  <si>
    <t>Խմբի N</t>
  </si>
  <si>
    <t>Դասի N</t>
  </si>
  <si>
    <t>ԾԱՌԱՅՈՒԹՅՈՒՆՆԵՐԻ ԵՎ ԱՊՐԱՆՔՆԵՐԻ ՁԵՌՔԲԵՐՈՒՄ</t>
  </si>
  <si>
    <t xml:space="preserve">Բյուջետային ծախսերի գործառական դասակարգման բաժինների, խմբերի և դասերի, ֆինանսավորող ծրագրերի, դրանք իրականացնող մարմինների և տնտեսագիտական դասակարգման հոդվածի անվանումները </t>
  </si>
  <si>
    <t>Ծրագրի N</t>
  </si>
  <si>
    <t>բաժին</t>
  </si>
  <si>
    <t>խումբ</t>
  </si>
  <si>
    <t>դաս</t>
  </si>
  <si>
    <t>Այլ եկամուտներ, ընդամենը</t>
  </si>
  <si>
    <t>5.9</t>
  </si>
  <si>
    <t>Արտաբյուջետային միջոցներ՝ այդ թվում</t>
  </si>
  <si>
    <t>4231</t>
  </si>
  <si>
    <t>4239</t>
  </si>
  <si>
    <t>4241</t>
  </si>
  <si>
    <t>4251</t>
  </si>
  <si>
    <t>4252</t>
  </si>
  <si>
    <t>4261</t>
  </si>
  <si>
    <t>4264</t>
  </si>
  <si>
    <t>4267</t>
  </si>
  <si>
    <t>4269</t>
  </si>
  <si>
    <t>5112</t>
  </si>
  <si>
    <t>5121</t>
  </si>
  <si>
    <t>5122</t>
  </si>
  <si>
    <t>Հավելված N 5</t>
  </si>
  <si>
    <t>համացանց</t>
  </si>
  <si>
    <t>ներքին ծառայողական (ինտրանետ) ցանց</t>
  </si>
  <si>
    <t>փոստային ծառայություններ` կապված նամակների հետ</t>
  </si>
  <si>
    <t>հանրային հեռախոսային ծառայություններ</t>
  </si>
  <si>
    <t>երրորդ սերնդի բջջային ռադիոկապի ստանդարտների (umts) ծառայություններ</t>
  </si>
  <si>
    <t>իրավական խորհրդատվական և տեղեկատվական ծառայություններ</t>
  </si>
  <si>
    <t>ՃՈ</t>
  </si>
  <si>
    <t>պատահարներից ապահովագրման ծառայություններ</t>
  </si>
  <si>
    <t>անձնական անշարժ գույքը վարձակալության հանձնելու ծառայություններ</t>
  </si>
  <si>
    <t>գրավոր թարգմանության ծառայություններ</t>
  </si>
  <si>
    <t>գրքի կազմման ծառայություններ</t>
  </si>
  <si>
    <t>Համակարգչային ծառայություններ</t>
  </si>
  <si>
    <t>հակավիրուսային համակարգչային ծրագրային փաթեթներ</t>
  </si>
  <si>
    <t>էլեկտրոնային ռեգիստրի սպասարկում</t>
  </si>
  <si>
    <t>4232</t>
  </si>
  <si>
    <t>ավտոմեքենաների վթարային տարահանման ծառայություններ</t>
  </si>
  <si>
    <t>սարքերի ստուգման ծառայություններ</t>
  </si>
  <si>
    <t>հակահրդեհային պաշտպանության ծառայություններ</t>
  </si>
  <si>
    <t>մաքսային միջնորդի (բրոքեր) ծառայություններ</t>
  </si>
  <si>
    <t>ուսուցողական ֆիլմերի և տեսաֆիլմերի արտադրություն</t>
  </si>
  <si>
    <t>ավտոմեքենաների վերանորոգման ծառայություններ</t>
  </si>
  <si>
    <t>էլեկտրական սարքերի վերանորոգման ծառայություններ</t>
  </si>
  <si>
    <t>գրասենյակային հաշվողական սարքերի պահպանման և վերանորոգման ծառայություններ</t>
  </si>
  <si>
    <t>պատճենահանող սարքերի վերանորոգման ծառայություններ</t>
  </si>
  <si>
    <t>BLADE SERVER-ի ընթացիկ տեխնիկական սպասարկում</t>
  </si>
  <si>
    <t>օպտիկական սարքերի վերանորոգման և պահպանման ծառայություններ</t>
  </si>
  <si>
    <t>Խմածությունը չափող սարքերի սպասարկման ծառայություններ</t>
  </si>
  <si>
    <t>վկայագրերի տպագրման համար կինեգրամով պաշտպանիչ թաղանթ</t>
  </si>
  <si>
    <t>ՄԵ</t>
  </si>
  <si>
    <t>վկայագրերի տպագրման համար ներկող գունավոր ժապավեն</t>
  </si>
  <si>
    <t>վկայականների և վկայագրերի տպագրման համար թափանցիկ պաշտպանիչ թաղանթ</t>
  </si>
  <si>
    <t>տոներային քարտրիջներ</t>
  </si>
  <si>
    <t>պլաստիկ քարտ</t>
  </si>
  <si>
    <t>թանաք, կնիքի բարձիկի համար</t>
  </si>
  <si>
    <t>գրիչ գնդիկավոր</t>
  </si>
  <si>
    <t>գրիչ գելային</t>
  </si>
  <si>
    <t>մատիտ, գրաֆիտե միջուկով, հասարակ</t>
  </si>
  <si>
    <t>կնիքի լրացուցիչ բարձիկներ</t>
  </si>
  <si>
    <t>շտրիխներ</t>
  </si>
  <si>
    <t>սոսնձամատիտ, գրասենյակային</t>
  </si>
  <si>
    <t>գծանշիչ</t>
  </si>
  <si>
    <t>սրիչ, սովորական</t>
  </si>
  <si>
    <t>կարիչի մետաղալարե կապեր, փոքր</t>
  </si>
  <si>
    <t>կարիչի մետաղալարե կապեր, միջին</t>
  </si>
  <si>
    <t>թղթապանակ, պոլիմերային թաղանթ, ֆայլ</t>
  </si>
  <si>
    <t>թղթապանակ, արագակար, թղթյա</t>
  </si>
  <si>
    <t>թղթապանակ, թելով, թղթյա</t>
  </si>
  <si>
    <t>կարիչ, մինչև 20 թերթի համար</t>
  </si>
  <si>
    <t>կարիչ, 20-50 թերթի համար</t>
  </si>
  <si>
    <t>կարիչ, 50-ից ավելի թերթի համար</t>
  </si>
  <si>
    <t>դակիչ, քանոնով</t>
  </si>
  <si>
    <t>թուղթ ֆաքսի, ժապավեն</t>
  </si>
  <si>
    <t>ծրար</t>
  </si>
  <si>
    <t>ծրար, մեծ, A4 ձևաչափի համար</t>
  </si>
  <si>
    <t>թուղթ նշումների համար, սոսնձվածքով</t>
  </si>
  <si>
    <t>թուղթ նշումների, տրցակներով</t>
  </si>
  <si>
    <t>կտրոններ</t>
  </si>
  <si>
    <t>դատարկ սկավառակ, առանց տուփի, CD</t>
  </si>
  <si>
    <t>դատարկ սկավառակ, առանց տուփի, DVD</t>
  </si>
  <si>
    <t>ֆլեշ հիշողություն, 4GB</t>
  </si>
  <si>
    <t>ֆլեշ հիշողություն, 8GB</t>
  </si>
  <si>
    <t>ֆլեշ հիշողություն, 16GB</t>
  </si>
  <si>
    <t>մկնիկ, համակարգչային, լարով</t>
  </si>
  <si>
    <t>ստեղնաշար, ստանդարտ, 104 կոճակով</t>
  </si>
  <si>
    <t>ամրակ, մետաղյա, փոքր</t>
  </si>
  <si>
    <t>սեղմակ, փոքր</t>
  </si>
  <si>
    <t>սեղմակ, միջին</t>
  </si>
  <si>
    <t>սեղմակ, մեծ</t>
  </si>
  <si>
    <t>դիզելային վառելիք, ամառային</t>
  </si>
  <si>
    <t>կուտակիչ մարտկոցներ</t>
  </si>
  <si>
    <t>պոլիէթիլենային պարկ, աղբի համար</t>
  </si>
  <si>
    <t>պոլիմերային ինքնակպչուն ժապավեն, 48մմx100մ տնտեսական, մեծ</t>
  </si>
  <si>
    <t>մետաղյա հալոգենային լամպ 150Վտ</t>
  </si>
  <si>
    <t>էլեկտրական լամպ, 60W, 80W, 100W</t>
  </si>
  <si>
    <t>ցերեկային լամպ 60սմ</t>
  </si>
  <si>
    <t>ցերեկային լամպ 120սմ</t>
  </si>
  <si>
    <t>31651100-1</t>
  </si>
  <si>
    <t>մեկուսիչ ժապավեն, օղակաձև</t>
  </si>
  <si>
    <t>31685000-1</t>
  </si>
  <si>
    <t>էլեկտրական երկարացման լար</t>
  </si>
  <si>
    <t>33761000-1</t>
  </si>
  <si>
    <t>զուգարանի թուղթ, ռուլոնով</t>
  </si>
  <si>
    <t>մկրատ, գրասենյակային</t>
  </si>
  <si>
    <t>հոտազերծիչ, օդի</t>
  </si>
  <si>
    <t>կահույքի փայլեցման միջոց</t>
  </si>
  <si>
    <t>օճառ, ձեռքի</t>
  </si>
  <si>
    <t>լվացքի փոշի ձեռքով լվանալու համար</t>
  </si>
  <si>
    <t>օճառ, տնտեսական</t>
  </si>
  <si>
    <t>հեղուկ լվացող միջոց</t>
  </si>
  <si>
    <t>հատակի լվացման լաթ</t>
  </si>
  <si>
    <t>ավել գոգաթիակի հետ, պլաստմասե</t>
  </si>
  <si>
    <t>գոգաթիակ, աղբը հավաքելու համար, ձողով</t>
  </si>
  <si>
    <t>պետհամարանիշներ</t>
  </si>
  <si>
    <t>Շենքերի և շինությունների ձեռքբերում</t>
  </si>
  <si>
    <t>ոստիկանական բաժանմունքի կառուցման աշխատանքներ</t>
  </si>
  <si>
    <t>5113</t>
  </si>
  <si>
    <t>սեդան թափքով մեքենաներ</t>
  </si>
  <si>
    <t>ամենագնաց մեքենաներ</t>
  </si>
  <si>
    <t>ոստիկանական մեքենաներ</t>
  </si>
  <si>
    <t>սկաներ, համակարգչի համար, թերթային</t>
  </si>
  <si>
    <t>թվային էլեկտրոնային գրիչ վահանակաով</t>
  </si>
  <si>
    <t>ռադիոկայաններ</t>
  </si>
  <si>
    <t>դյուրակիր ռադիոընդունիչներ</t>
  </si>
  <si>
    <t>հանրային հեռախոսներ</t>
  </si>
  <si>
    <t>ազդանշանային համակարգեր</t>
  </si>
  <si>
    <t>գրապահարաններ</t>
  </si>
  <si>
    <t>փաստաթղթերի պահման պահարաններ</t>
  </si>
  <si>
    <t>բազկաթոռ, շարժական, կաշվե</t>
  </si>
  <si>
    <t>բազկաթոռ ղեկավարի</t>
  </si>
  <si>
    <t>զգեստապահարաններ</t>
  </si>
  <si>
    <t>օդորակիչ</t>
  </si>
  <si>
    <t>նախագծերի պատրաստում, ծախսերի գնահատում</t>
  </si>
  <si>
    <t>Նախագծահետազոտական ծախսեր</t>
  </si>
  <si>
    <t xml:space="preserve"> - Շենքերի և կառույցների ընթացիկ նորոգում և պահպանում</t>
  </si>
  <si>
    <t>-Ընթացիկ դրամաշնորհներ պետական և համայնքային ոչ առևտրային կազմակերպություններին</t>
  </si>
  <si>
    <t>ՀՀ կառավարությանն առընթեր ոստիկանության Ճանապարհային ոստիկանության կողմից արձանագրված խախտումների համար վարչական տուգանքների գանձումների, գրանցման-քննական ծառայությունների դիմաց վճարումներ և այլ վճարովի ծառայություններ</t>
  </si>
  <si>
    <r>
      <t xml:space="preserve"> ՀՀ կառավարությանն առընթեր ոստիկանության Ճանապարհային ոստիկանության կողմից արձանագրված խախտումների համար վարչական տուգանքների գանձումների, գրանցման-քննական ծառայությունների դիմաց վճարումներ</t>
    </r>
    <r>
      <rPr>
        <sz val="12"/>
        <color indexed="10"/>
        <rFont val="GHEA Grapalat"/>
        <family val="3"/>
      </rPr>
      <t xml:space="preserve"> </t>
    </r>
    <r>
      <rPr>
        <sz val="12"/>
        <rFont val="GHEA Grapalat"/>
        <family val="3"/>
      </rPr>
      <t>և այլ վճարովի ծառայություններ</t>
    </r>
  </si>
  <si>
    <t>&lt;&lt;Լուսանշան&gt;&gt; ՊՈԱԿ</t>
  </si>
  <si>
    <t xml:space="preserve"> ՀՀ կառավարությանն առընթեր ոստիկանության Ճանապարհային ոստիկանության կողմից արձանագրված խախտումների համար վարչական տուգանքների գանձումների, գրանցման-քննական ծառայությունների դիմաց վճարումներ և այլ վճարովի ծառայություններ</t>
  </si>
  <si>
    <t>ՀՀ կառավարությանն առընթեր ՀՀ ոստիկանություն (ճանապարհային ոստիկանություն)</t>
  </si>
  <si>
    <t>Իրավախախտումների համար գործադիր, դատական մարմինների կողմից կիրառվող պատժամիջոցներից մուտքեր</t>
  </si>
  <si>
    <t>արտաբյուջետային միջոցներ, այդ թվում՝</t>
  </si>
  <si>
    <t>ՀՀ ոստիկանության ՃՈ Իջևանի ՀՔԲ նոր վարչական շենքի կառուցում, հեղինակային և տեխնիկական հսկողություն</t>
  </si>
  <si>
    <t>ՀԱՎԵԼՎԱԾ N 9</t>
  </si>
  <si>
    <t>Մատուցվող ծառայության վրա կատարվող ծախսը (հազար դրամ)</t>
  </si>
  <si>
    <t>Գրասենյակային կահույք</t>
  </si>
  <si>
    <t>Աղյուսակ N2</t>
  </si>
  <si>
    <t>Ճանապարհային երթևեկության անվտանգության կազմակերպում, իրականացում և ճանապարհատրանսպորտային պատահարների կանխարգելում</t>
  </si>
  <si>
    <t xml:space="preserve">Ճանապարհային երթևեկության կարգավորում, ճանապարհային երթևեկության անվտանգության ապահովման բնագավառի օրենսդրության, ճանապարհային երթեւեկության կանոնների, տեխնիկական նորմերի պահանջների կատարման նկատմամբ վերահսկողություն, ճանապարհապարեկային ծառայության իրականացում, ճանապարհատրանսպորտային պատահարների եւ ճանապարհային երթեւեկության բնագավառում վարչական իրավախախտումների պետական հաշվառում, ճանապարհային անվտանգության կանխարգելում, երթեւեկության մասնակիցներին վարորդական վկայական ստանալու քննությունների ընդունում եւ վարորդական վկայականների տրամադրում  </t>
  </si>
  <si>
    <t>Ճանապարհային երթևեկության անվտանգության ապահովման պատշաճ մակարդակ</t>
  </si>
  <si>
    <t>ՀՀ ոստիկանության ճանապարհային ոստիկանություն</t>
  </si>
  <si>
    <t>ՀՀ ոստիկանության ճանապարհային ոստիկանության և ոստիկանության այլ ստորաբաժանումների նյութական ապահովում, մատուցած ծառայությունների մակարդակի բարձրացում</t>
  </si>
  <si>
    <t xml:space="preserve">3. Կապիտալ ծրագրեր և քաղաքականության միջոցառումներ </t>
  </si>
  <si>
    <t>Աղյուսակ 3. Հանրության կողմից օգտագործվող ոչ ֆինանսական ակտիվների ձեռքբերման, կառուցման կամ հիմնանորոգման գծով ծրագրեր և քաղաքականության միջոցառումներ</t>
  </si>
  <si>
    <t>Ճանապարհային անվտանգության ապահովում</t>
  </si>
  <si>
    <t xml:space="preserve">1175 ԿՀ01 Ճանապարհային անվտանգության ապահովում  </t>
  </si>
  <si>
    <t xml:space="preserve">1175 ԿՀ02 Ճանապարհային անվտանգության ապահովում  </t>
  </si>
  <si>
    <t xml:space="preserve">1175 ԿՀ03 Ճանապարհային անվտանգության ապահովում  </t>
  </si>
  <si>
    <t xml:space="preserve">1175 ԿՀ04 Ճանապարհային անվտանգության ապահովում  </t>
  </si>
  <si>
    <t>Շենքերի և շինությունների կապիտալ վերանորոգման նախագծահետազոտական ծախսեր</t>
  </si>
  <si>
    <t xml:space="preserve">Նախատեսվում է ՀՀ ոստիկանության  թվով 19 տորաբաժանումների լոկալ ջեռուցման և ՃՈ թվով 4 վարչական շենք:      </t>
  </si>
  <si>
    <t>ԿՀ 05</t>
  </si>
  <si>
    <t>Այլ մեքենաներ և սարքավորումներ</t>
  </si>
  <si>
    <t xml:space="preserve">1175 ԿՀ05 Ճանապարհային անվտանգության ապահովում  </t>
  </si>
  <si>
    <t>ԿՀ 06</t>
  </si>
  <si>
    <t xml:space="preserve">1175 ԿՀ06 Ճանապարհային անվտանգության ապահովում  </t>
  </si>
  <si>
    <t xml:space="preserve"> որից ըստ բյուջետային ծախսերի տնտեսագիտական դասակարգման հոդվածների`</t>
  </si>
  <si>
    <t>Որակական</t>
  </si>
  <si>
    <t>մշակված չէ</t>
  </si>
  <si>
    <t>Ժամկետայնության</t>
  </si>
  <si>
    <t>Տեխնիկական միջոցներ</t>
  </si>
  <si>
    <t>Արտաբյուջետային հաշվի միջոցների փոփոխություն</t>
  </si>
  <si>
    <t>Արտաբյուջետային հաշվի ժամանակավորապես ազատ միջոցներ</t>
  </si>
  <si>
    <t>5134</t>
  </si>
  <si>
    <t>5132</t>
  </si>
  <si>
    <t xml:space="preserve"> -Ոչ նյութական հիմնական միջոցներ</t>
  </si>
  <si>
    <t>վերակառուցման աշխատանքներ</t>
  </si>
  <si>
    <t>կահույք մաքրելու լաթ</t>
  </si>
  <si>
    <t>օճառ, հեղուկ</t>
  </si>
  <si>
    <t>համակարգիչ ամբողջը մեկում</t>
  </si>
  <si>
    <t>տպիչ սարք, բազմաֆունկցիոնալ, A4, 33 էջ/րոպե արագության</t>
  </si>
  <si>
    <t>տպիչ սարք, բազմաֆունկցիոնալ, A4, 35 էջ/րոպե արագության</t>
  </si>
  <si>
    <t>ապակիների մգեցվածությունը չափող սարք</t>
  </si>
  <si>
    <t>տպիչ սարք, բազմաֆունկցիոնալ, A4, 18 էջ/րոպե արագության</t>
  </si>
  <si>
    <t>ուղեգորգեր</t>
  </si>
  <si>
    <t>ճանապարհային երթևեկության հսկման սարքեր</t>
  </si>
  <si>
    <t>աթոռ, աշխատանքային</t>
  </si>
  <si>
    <t>փոշեկուլ 3 հզորությունը` բարձր, ներծծման հզորությունը` բարձր</t>
  </si>
  <si>
    <t>դյուրակիր համակարգիչներ</t>
  </si>
  <si>
    <t>սեղան, գրասեղան, աշխատանքային, գրասենյակային</t>
  </si>
  <si>
    <t>տպագրական սարքերի մասեր և պարագաներ</t>
  </si>
  <si>
    <t>էլեկտրոնային ռեգիստրի և ՍԵԿՏ համակարգի համակցման ծառայություն</t>
  </si>
  <si>
    <t>տեսաձայնային և օպտիկական սարքերի վերանորոգման և պահպանման ծառայություններ</t>
  </si>
  <si>
    <t>կրակմարիչներ</t>
  </si>
  <si>
    <t>ՀԱՅԱՍՏԱՆԻ ՀԱՆՐԱՊԵՏՈՒԹՅԱՆ ԿԱՌԱՎԱՐՈՒԹՅԱՆ 2016 ԹՎԱԿԱՆԻ ԴԵԿՏԵՄԲԵՐԻ 29-Ի N 1313-Ն ՈՐՈՇՄԱՆ N 12 ՀԱՎԵԼՎԱԾԻ ՑՈՒՑԱՆԻՇՆԵՐՈՒՄ ԿԱՏԱՐՎՈՂ ԼՐԱՑՈՒՄՆԵՐԸ</t>
  </si>
  <si>
    <t>ՀԱՅԱՍՏԱՆԻ ՀԱՆՐԱՊԵՏՈՒԹՅԱՆ ԿԱՌԱՎԱՐՈՒԹՅԱՆ 2016 ԹՎԱԿԱՆԻ ԴԵԿՏԵՄԲԵՐԻ 29-Ի N 1313-Ն ՈՐՈՇՄԱՆ N 11 ՀԱՎԵԼՎԱԾԻ N 12 ԱՂՅՈՒՍԱԿՈՒՄ ՀՀ ԿԱՌԱՎԱՐՈՒԹՅԱՆՆ ԱՌԸՆԹԵՐ ՀՀ ՈՍՏԻԿԱՆՈՒԹՅԱՆ ՄԱՍՈՎ ԿԱՏԱՐՎՈՂ ԼՐԱՑՈՒՄՆԵՐԸ</t>
  </si>
  <si>
    <t>2017 թվականի _________-ի</t>
  </si>
  <si>
    <t>4217</t>
  </si>
  <si>
    <t>4221</t>
  </si>
  <si>
    <t>4234</t>
  </si>
  <si>
    <t>4235</t>
  </si>
  <si>
    <t>4237</t>
  </si>
  <si>
    <t>4637</t>
  </si>
  <si>
    <t>4639</t>
  </si>
  <si>
    <t>4822</t>
  </si>
  <si>
    <t>4823</t>
  </si>
  <si>
    <t>4861</t>
  </si>
  <si>
    <t>4851</t>
  </si>
  <si>
    <t>5129</t>
  </si>
  <si>
    <t>4111</t>
  </si>
  <si>
    <t>ՏՈԿՈՍԱՎՃԱՐՆԵՐ</t>
  </si>
  <si>
    <t xml:space="preserve">  Պաշտոնական դրամաշնորհներ</t>
  </si>
  <si>
    <t>Այլ մարմիններ</t>
  </si>
  <si>
    <t xml:space="preserve"> - այլ ծախսեր</t>
  </si>
  <si>
    <t xml:space="preserve"> - պարտադիր վճարներ</t>
  </si>
  <si>
    <t xml:space="preserve"> - նախագծահետազոտական ծախսեր</t>
  </si>
  <si>
    <t xml:space="preserve"> -Կապիտալ դրամաշնորհներ պետական կառավարման հատվածին</t>
  </si>
  <si>
    <t xml:space="preserve"> -Այլ կապիտալ դրամաշնորհներ </t>
  </si>
  <si>
    <t>Կենսաթոշակներ</t>
  </si>
  <si>
    <t>(հազար դրամ)</t>
  </si>
  <si>
    <t xml:space="preserve">Տվյալ ակտիվի հետ կապված ծրագիրը (ծրագրերը)  </t>
  </si>
  <si>
    <t>- Այլ ընթացիկ դրամաշնորհներ</t>
  </si>
  <si>
    <t xml:space="preserve"> -Ընթացիկ դրամաշնորհներ պետական կառավարման հատվածին</t>
  </si>
  <si>
    <t>&lt; լրացնել գործառական դասիչը &gt;</t>
  </si>
  <si>
    <t>&lt;լրացնել ծրագրի դասիչը&gt;</t>
  </si>
  <si>
    <t>ՍՈՒԲՍԻԴԻԱՆԵՐ</t>
  </si>
  <si>
    <t xml:space="preserve"> որից` ըստ բյուջետային ծախսերի տնտեսագիտական դասակարգման հոդվածների`</t>
  </si>
  <si>
    <t>- Պարգևատրումներ, դրամական խրախուսումներ և հատուկ վճարներ</t>
  </si>
  <si>
    <t xml:space="preserve"> - կապի ծառայություններ</t>
  </si>
  <si>
    <t xml:space="preserve"> - արտասահմանյան գործուղումների գծով ծախսեր </t>
  </si>
  <si>
    <t xml:space="preserve"> - համակարգչային ծառայություններ</t>
  </si>
  <si>
    <t xml:space="preserve"> - ներկայացուցչական ծախսեր</t>
  </si>
  <si>
    <t xml:space="preserve"> - ընդհանուր բնույթի այլ ծառայություններ</t>
  </si>
  <si>
    <t xml:space="preserve"> - գրասենյակային նյութեր և հագուստ</t>
  </si>
  <si>
    <t xml:space="preserve"> - վերապատրաստման և ուսուցման նյութեր</t>
  </si>
  <si>
    <t xml:space="preserve"> - տրանսպորտային նյութեր</t>
  </si>
  <si>
    <t xml:space="preserve"> - կենցաղային և հանրային սննդի նյութեր</t>
  </si>
  <si>
    <t xml:space="preserve"> - հատուկ նպատակային այլ նյութեր</t>
  </si>
  <si>
    <t xml:space="preserve"> - այլ վարձատրություններ</t>
  </si>
  <si>
    <t xml:space="preserve"> - էներգետիկ ծառայություններ</t>
  </si>
  <si>
    <t xml:space="preserve"> - կոմունալ ծառայություններ</t>
  </si>
  <si>
    <t xml:space="preserve"> - տեղեկատվական ծառայություններ</t>
  </si>
  <si>
    <t xml:space="preserve"> - մասնագիտական ծառայություններ</t>
  </si>
  <si>
    <t xml:space="preserve"> - առողջապահական և լաբորատոր նյութեր</t>
  </si>
  <si>
    <t>- Այլ նպաստներ բյուջեից</t>
  </si>
  <si>
    <t>Սուբսիդիաներ պետական կազմակերպություններին</t>
  </si>
  <si>
    <t>Սուբսիդիաներ ոչ պետական կազմակերպություններին</t>
  </si>
  <si>
    <t>Դրամաշնորհներ միջազգային կազմակերպություններին</t>
  </si>
  <si>
    <t xml:space="preserve"> -Ընթացիկ դրամաշնորհներ  միջազգային կազմակերպություններին</t>
  </si>
  <si>
    <t xml:space="preserve"> -Կապիտալ դրամաշնորհներ միջազգային կազմակերպություններին</t>
  </si>
  <si>
    <t>- Հիվանդության և հաշմանդամության նպաստներ բյուջեից</t>
  </si>
  <si>
    <t>- Մայրության նպաստներ բյուջեից</t>
  </si>
  <si>
    <t>- Երեխաների կամ ընտանեկան նպաստներ բյուջեից</t>
  </si>
  <si>
    <t>- Գործազրկության նպաստներ բյուջեից</t>
  </si>
  <si>
    <t>- Հուղարկավորության նպաստներ բյուջեից</t>
  </si>
  <si>
    <t>- Կրթական, մշակութային և սպորտային նպաստներ բյուջեից</t>
  </si>
  <si>
    <t xml:space="preserve"> -Շրջակա միջավայրի պաշտպանության և գիտական նյութեր</t>
  </si>
  <si>
    <t>2010 Բյուջե</t>
  </si>
  <si>
    <t>&lt;Լրացնել անվանումը&gt;</t>
  </si>
  <si>
    <t>Վարկերի տրամադրում</t>
  </si>
  <si>
    <t>&lt;Լրացնել վարկի անվանումը&gt;</t>
  </si>
  <si>
    <t xml:space="preserve">Վարկի նկարագրությունը </t>
  </si>
  <si>
    <t>&lt;Լրացնել վարկի նկարագրությունը&gt;</t>
  </si>
  <si>
    <t xml:space="preserve">Վարկերի մարում </t>
  </si>
  <si>
    <t>&lt;Լրացնել ակտիվի նկարագրությունը&gt;</t>
  </si>
  <si>
    <t>&lt;Լրացնել այն ծրագրի (ծրագրերի) անվանումները և ծրագրային դասիչները, որոնց առնչվում է ակտիվը &gt;</t>
  </si>
  <si>
    <t xml:space="preserve"> - Փաստացի սոցիալական ապահովության վճարներ (գործատուի կողմից)</t>
  </si>
  <si>
    <t>Հարկային եկամուտներ և պետական տուրք</t>
  </si>
  <si>
    <t>04. ՀՀ կառավարությանն առընթեր ոստիկանության ճանապարհային ոստիկանության կողմից արձանագրված խախտումների համար վարչական տուգանքների գանձումներից, գրանցման-քննական ծառայությունների դիմաց վճարումներից և այլ վճարովի ծառայություններ</t>
  </si>
  <si>
    <t xml:space="preserve"> - ներքին գործուղումներ </t>
  </si>
  <si>
    <t>Պայմանագրային այլ ծառայությունների ձեռքբերում</t>
  </si>
  <si>
    <t xml:space="preserve"> - մեքենաների և սարքավորումների ընթացիկ նորոգում և պահպանում</t>
  </si>
  <si>
    <t xml:space="preserve"> - շենքերի և շինությունների կառուցում</t>
  </si>
  <si>
    <t xml:space="preserve"> - շենքերի և շինությունների կապիտալ վերանորոգում</t>
  </si>
  <si>
    <t xml:space="preserve"> - տրանսպորտային սարքավորումներ</t>
  </si>
  <si>
    <t>- Վարչական սարքավորումներ</t>
  </si>
  <si>
    <t xml:space="preserve">05.ՀՀ կառավարությանն առընթեր ոստիկանության ստորաբաժանումների կողմից պայմանագրային հիմունքներով պահպանության և անվտանգության ապահովման գծով իրականացվող ծառայությունների դիմաց ստացվող վճարների հաշվին կատարված ծախսեր </t>
  </si>
  <si>
    <t xml:space="preserve"> - գույքի և սարքավորումների վարձակալություն</t>
  </si>
  <si>
    <t>Այլ մասնագիտական ծառայությունների ձեռքբերում</t>
  </si>
  <si>
    <t xml:space="preserve"> - շենքերի և կառույցների ընթացիկ նորոգում և պահպանում</t>
  </si>
  <si>
    <t xml:space="preserve"> - վարչական սարքավորումներ</t>
  </si>
  <si>
    <t xml:space="preserve"> - այլ մեքենաներ և  սարքավորումներ</t>
  </si>
  <si>
    <t xml:space="preserve"> - շենքերի և կառույցների  ընթացիկ նորոգում և պահպանում</t>
  </si>
  <si>
    <t>- Ներքին տոկոսավճարներ</t>
  </si>
  <si>
    <t>- Արտաքին տոկոսավճարներ</t>
  </si>
  <si>
    <t xml:space="preserve"> -Կապիտալ սուբվենցիաներ համայնքներին</t>
  </si>
  <si>
    <t xml:space="preserve"> -Այլ կապիտալ դրամաշնորհներ համայնքներին </t>
  </si>
  <si>
    <t xml:space="preserve"> -Կապիտալ դրամաշնորհներ պետական և համայնքային  առևտրային կազմակերպություններին</t>
  </si>
  <si>
    <t>- Կենսաթոշակի անցնելու հետ կապված և տարիքային նպաստներ բյուջեից</t>
  </si>
  <si>
    <t xml:space="preserve"> -Գյուղատնտեսական ապրանքներ</t>
  </si>
  <si>
    <t xml:space="preserve"> -Ընթացիկ սուբվենցիաներ համայնքներին</t>
  </si>
  <si>
    <t xml:space="preserve"> -Այլ ընթացիկ դրամաշնորհներ համայնքներին </t>
  </si>
  <si>
    <t xml:space="preserve"> -Ընթացիկ դրամաշնորհներ պետական և համայնքային  առևտրային կազմակերպություններին</t>
  </si>
  <si>
    <t>&lt;լրացնել քաղաքականության միջոցառման դասիչը&gt;</t>
  </si>
  <si>
    <t>Բաժնետոմսերի ձեռքբերում</t>
  </si>
  <si>
    <t>&lt;Լրացնել ձեռք բերվող բաժնետոմսի անվանումը&gt;</t>
  </si>
  <si>
    <t>Կազմակերպության անվանումը, որի բաժնետոմսերը ձեռք են բերվում</t>
  </si>
  <si>
    <t>&lt;Լրացնել այն կազմակերպության անվանումը, որի բաժնետոմսերը ձեռք են բերվում&gt;</t>
  </si>
  <si>
    <t>Փոխառությունների մարում և այլ ելքեր -ներքին</t>
  </si>
  <si>
    <t>&lt;Լրացնել մարման գործարքի անվանումը&gt;</t>
  </si>
  <si>
    <t xml:space="preserve">Մարման գործարքի նկարագրությունը </t>
  </si>
  <si>
    <t>&lt;Լրացնել մարման գործարքի նկարագրությունը&gt;</t>
  </si>
  <si>
    <t>Փոխառությունների մարում և այլ ելքեր -արտաքին</t>
  </si>
  <si>
    <t>&lt;Լրացնել  մարման գործարքի անվանումը&gt;</t>
  </si>
  <si>
    <t xml:space="preserve">Մարման գործարքի  նկարագրությունը </t>
  </si>
  <si>
    <t>&lt;Լրացնել  մարման գործարքի նկարագրությունը&gt;</t>
  </si>
  <si>
    <t xml:space="preserve"> -Օրենքների կիրարկման արդյունքում համայնքների բյուջեների կորուստների փոխհատուցում</t>
  </si>
  <si>
    <t xml:space="preserve">06.Քաղաքացիներին բժշկական օգնության և սպասարկման վճարովի ծառայության մատուցում </t>
  </si>
  <si>
    <t xml:space="preserve">07.ՀՀ քաղաքացու անձնագիր տալու կամ փոխանակելու վճարովի ծառայության մատուցումից ստացվող միջոցների օգտագործման  ուղղությունները  </t>
  </si>
  <si>
    <t>Դրամաշնորհներ օտարերկրյա  կառավարություններին</t>
  </si>
  <si>
    <t xml:space="preserve"> -Ընթացիկ դրամաշնորհներ օտարերկրյա կառավարություններին</t>
  </si>
  <si>
    <t xml:space="preserve"> -Կապիտալ դրամաշնորհներ օտարերկրյա կառավարություններին</t>
  </si>
  <si>
    <t>ՊԱՇՏՈՆԱԿԱՆ ՏՐԱՆՍՖԵՐՏՆԵՐ</t>
  </si>
  <si>
    <t>Քաղաքականության միջոցառումներ. Ֆինանսավորման ծախսեր</t>
  </si>
  <si>
    <t>Ֆինանսավորման ծախսի նկարագրությունը</t>
  </si>
  <si>
    <t>4. Ֆինանսավորման ծրագրեր և քաղաքականության միջոցառումներ</t>
  </si>
  <si>
    <t>Աղյուսակ 4. Ֆինանսավորման ծրագրեր և քաղաքականության միջոցառումներ</t>
  </si>
  <si>
    <t>ՖԻՆԱՆՍԱՎՈՐՈՒՄ</t>
  </si>
  <si>
    <t xml:space="preserve">Ֆինանսական ակտիվի նկարագրությունը </t>
  </si>
  <si>
    <t>01. ՀՀ կառավարության պահուստային ֆոնդ</t>
  </si>
  <si>
    <t xml:space="preserve"> -Պետական բյուջեից համայնքների բյուջեներին ֆինանսական համահարթեցման սկզբունքով տրվող դոտացիաներ</t>
  </si>
  <si>
    <t>&lt;Լրացնել տրանսֆերտի անվանումը&gt;</t>
  </si>
  <si>
    <t>Տրանսֆերտի նկարագրությունը</t>
  </si>
  <si>
    <t>&lt;Լրացնել տրանսֆերտի նկարագրությունը&gt;</t>
  </si>
  <si>
    <t>&lt;Լրացնել ֆինանսավորման ծախսի անվանումը&gt;</t>
  </si>
  <si>
    <t>&lt;Լրացնել ֆինանսավորման ծախսի նկարագրությունը&gt;</t>
  </si>
  <si>
    <t>Քաղաքականության միջոցառումներ. Տրանսֆերտներ</t>
  </si>
  <si>
    <t>ՃՈ խորհրդակցությունների դահլիճի կապիտալ շինարարական աշխատանքներ, տեխնիկական և հեղինակային հսկողություն</t>
  </si>
  <si>
    <t>ՀՀ ոստիկանության ՃՈ Իջևանի ՀՔԲ նոր վարչական շենքի տեխնիկական հսկողություն /2016թ.-ի պարտավորություն/</t>
  </si>
  <si>
    <t>07. ՀՀ կառավարությանն առընթեր ոստիկանության Ճանապարհային ոստիկանության կողմից արձանագրված խախտումների համար վարչական տուգանքների գանձումների, գրանցման-քննական ծառայությունների դիմաց վճարումներ և այլ վճարովի ծառայություններ</t>
  </si>
  <si>
    <t xml:space="preserve"> 07. ՀՀ կառավարությանն առընթեր ոստիկանության Ճանապարհային ոստիկանության կողմից արձանագրված խախտումների համար վարչական տուգանքների գանձումների, գրանցման-քննական ծառայությունների դիմաց վճարումներ և այլ վճարովի ծառայություններ</t>
  </si>
  <si>
    <t>07</t>
  </si>
  <si>
    <t>ՀՀ ԿԱՌԱՎԱՐՈՒԹՅԱՆ 2016 ԹՎԱԿԱՆԻ ԴԵԿՏԵՄԲԵՐԻ 29-Ի N 1313 ՈՐՈՇՄԱՆ N 5 ՀԱՎԵԼՎԱԾԻ N 12 ԱՂՅՈՒՍԱԿՈՒՄ ԿԱՏԱՐՎՈՂ ՓՈՓՈԽՈՒԹՅՈՒՆՆԵՐԸ ԵՎ ԼՐԱՑՈՒՄՆԵՐԸ</t>
  </si>
  <si>
    <t>Հավելված N 6
 ՀՀ կառավարության
2017 թվականի --------------- ի
N -----  -Ն որոշման</t>
  </si>
  <si>
    <t>ՀՀ կառավարության 
2017 թվականի------ -ի
N     -Ն որոշման</t>
  </si>
  <si>
    <t>2017 Բյուջե</t>
  </si>
  <si>
    <t>ավտոմեքենաների գունագրաֆիկ ձևավորման ծառայություններ</t>
  </si>
  <si>
    <t>ուղևորափոխադրող ավտոմեքենաների վարձակալություն` վարորդի հետ միասին</t>
  </si>
  <si>
    <t>ՈՍ</t>
  </si>
  <si>
    <t>բենզին, պրեմիում</t>
  </si>
  <si>
    <t>09132200-3</t>
  </si>
  <si>
    <t>լիցենզիաների կառավարման համակարգչային ծրագրային փաթեթներ</t>
  </si>
  <si>
    <t>Ներկայացուցչական ծախսեր</t>
  </si>
  <si>
    <t>Տեղակատվական ծառայություններ</t>
  </si>
  <si>
    <t>ձեռնարկների և բրոշյուրների տպագրման ծառայություններ</t>
  </si>
  <si>
    <t>փողոցային լուսավորության սարքերի շահագործում</t>
  </si>
  <si>
    <t>ծորակների վերանորոգման և պահպանման ծառայություններ</t>
  </si>
  <si>
    <t>7500</t>
  </si>
  <si>
    <t>12000</t>
  </si>
  <si>
    <t>լրակազմ</t>
  </si>
  <si>
    <t>արտացոլող բաճկոնակներ</t>
  </si>
  <si>
    <t>աստղ</t>
  </si>
  <si>
    <t>ուսադիր</t>
  </si>
  <si>
    <t>մատիտներ</t>
  </si>
  <si>
    <t>ռետին հասարակ</t>
  </si>
  <si>
    <t>դակիչ (ծակոտիչ)` միջին</t>
  </si>
  <si>
    <t>հաշվասարք, գրասենյակային</t>
  </si>
  <si>
    <t>Մկնիկ, համակարգչային, լարով</t>
  </si>
  <si>
    <t>09132200-4</t>
  </si>
  <si>
    <t>բնական գազ</t>
  </si>
  <si>
    <t>մ/խ</t>
  </si>
  <si>
    <t>շարժիչի յուղ, կիսասինթետիկ</t>
  </si>
  <si>
    <t>միներալյուղ` 15W40</t>
  </si>
  <si>
    <t>մարտկոց` ԿՄ 6ՍՏ-75</t>
  </si>
  <si>
    <t>գործիքների հավաքածուներ</t>
  </si>
  <si>
    <t>գործիքների տեղափոխման միջոցներ</t>
  </si>
  <si>
    <t>մուրճեր</t>
  </si>
  <si>
    <t>կցորդիչներ</t>
  </si>
  <si>
    <t>միացման մալուխներ</t>
  </si>
  <si>
    <t>մետր</t>
  </si>
  <si>
    <t>միացման տուփեր</t>
  </si>
  <si>
    <t>լվացող նյութեր</t>
  </si>
  <si>
    <t>մաքրող նյութեր</t>
  </si>
  <si>
    <t>հատակի մաքրման նյութեր</t>
  </si>
  <si>
    <t>32551150-1</t>
  </si>
  <si>
    <t>31651100-2</t>
  </si>
  <si>
    <t>31651100-3</t>
  </si>
  <si>
    <t>ընդհանուր նշանակության ռելեներ</t>
  </si>
  <si>
    <t>միկրոպրոցեսորներ</t>
  </si>
  <si>
    <t>հակագազներ</t>
  </si>
  <si>
    <t>ցուցանակներ և հարակից առարկաներ</t>
  </si>
  <si>
    <t>հուշանվերներ</t>
  </si>
  <si>
    <t>շերտավարագույրներ</t>
  </si>
  <si>
    <t>ք.մետր</t>
  </si>
  <si>
    <t>ձյան մաքրման ծառայություններ</t>
  </si>
  <si>
    <t>տեքստիլի մաքրման ծառայություններ</t>
  </si>
  <si>
    <t>կանաչապատման ծառայություններ</t>
  </si>
  <si>
    <t>ընդհանուր շինարարական աշխատանքներ</t>
  </si>
  <si>
    <t>աթոռ համակարգչային</t>
  </si>
  <si>
    <t>դարակներով պահարաններ</t>
  </si>
  <si>
    <t>ամբիոն</t>
  </si>
  <si>
    <t>գրասեղաններ</t>
  </si>
  <si>
    <t>փոքր բազմոցներ</t>
  </si>
  <si>
    <t>փոփոխվող տեղեկատվությամբ ցուցատախտակ</t>
  </si>
  <si>
    <t>խոհանոցային պահարաններ</t>
  </si>
  <si>
    <t>Անխափան սնուցման աղբյուրներ</t>
  </si>
  <si>
    <t>Լազերային տպիչներ</t>
  </si>
  <si>
    <t>ցանցային երթուղագծիչներ</t>
  </si>
  <si>
    <t>հոսանքի կարգավորիչ</t>
  </si>
  <si>
    <t>ցանցային բաժանարար</t>
  </si>
  <si>
    <t>օպտիկական սարքեր</t>
  </si>
  <si>
    <t>էլեկտրատեխնիկական սարքեր</t>
  </si>
  <si>
    <t>սեղանի համակարգիչներ</t>
  </si>
  <si>
    <t>տպիչ/պատճենահանման մեքենա/սկաներ (բազմաֆունկցիոնալ լազերային)</t>
  </si>
  <si>
    <t>հիշողություն-կրիչներ</t>
  </si>
  <si>
    <t>սնուցման բլոկ</t>
  </si>
  <si>
    <t>հսկողության և անվտանգության համակարգեր և սարքեր</t>
  </si>
  <si>
    <t>տեսահսկողության համակարգ</t>
  </si>
  <si>
    <t>կինոխցիկներ</t>
  </si>
  <si>
    <t>համակարգչի կոշտ սկավառակ</t>
  </si>
  <si>
    <t>հեռախոսային ցանցի սարքեր</t>
  </si>
  <si>
    <t>կարծր զոդանյութերով զոդման սարքեր</t>
  </si>
  <si>
    <t>էլեկտրական շղթայի ստուգման սարքեր</t>
  </si>
  <si>
    <t>ձեռքի գործիքներ</t>
  </si>
  <si>
    <t>սեղմիչ աքցաններ</t>
  </si>
  <si>
    <t>փոխակերպիչներ</t>
  </si>
  <si>
    <t>տրակտորներ</t>
  </si>
  <si>
    <t>ՀՀ ոստիկանության Շիրակի մարզային վարչության Կումայրիի բաժնի նոր վարչական շենքի կառուցում, հեղինակային և տեխնիկական հսկողություն</t>
  </si>
  <si>
    <t>ՀՀ ոստիկանության բաժանմունքներին կից թվով 2 հենակետերի հեղինակային հսկողություն</t>
  </si>
  <si>
    <t>հավատարմագրային կառավարման ծառայություններ</t>
  </si>
  <si>
    <t>երթևեկության կանոնների նկատմամբ վերահսկողության համակարգերի պահպանման ծառայություններ</t>
  </si>
  <si>
    <t xml:space="preserve"> կնիք, ավտոմատ, կլոր</t>
  </si>
  <si>
    <t>կարճ հաղորդագրությունների (sms) ուղարկման ծառայություններ</t>
  </si>
  <si>
    <t>համացանցային էջերի հոսթինգի ծառայություններ</t>
  </si>
  <si>
    <t>ծրագրային ապահովման սպասարկման ծառայություններ</t>
  </si>
  <si>
    <t>ներկայացուցչական, արարողակարգային ծառայություններ</t>
  </si>
  <si>
    <t>Շենքերի և կառույցների ընթացիկ նորոգում և պահպանում</t>
  </si>
  <si>
    <t>մոտոցիկլետների պահպանման ծառայություններ</t>
  </si>
  <si>
    <t>վերելակների վերանորոգման և պահպանման ծառայություններ</t>
  </si>
  <si>
    <t>ծաղկային կոմպոզիցիաներ</t>
  </si>
  <si>
    <t>թիկնոցներ</t>
  </si>
  <si>
    <t>կոստյումներ</t>
  </si>
  <si>
    <t>տաբատներ</t>
  </si>
  <si>
    <t>սվիտերներ</t>
  </si>
  <si>
    <t>ներքնաշապիկներ</t>
  </si>
  <si>
    <t>վերնաշապիկներ</t>
  </si>
  <si>
    <t>փողկապներ</t>
  </si>
  <si>
    <t>գլխարկներ</t>
  </si>
  <si>
    <t>ամենօրյա կոշկեղեն</t>
  </si>
  <si>
    <t>կիսաճտքավոր կոշիկներ</t>
  </si>
  <si>
    <t>վարորդական վկայականներ</t>
  </si>
  <si>
    <t>թղթապանակ, կոշտ կազմով</t>
  </si>
  <si>
    <t>թուղթ, A4 ֆորմատի /21x29.7/</t>
  </si>
  <si>
    <t>թևքանշան և այլ պարագաներ</t>
  </si>
  <si>
    <t>գրասենյակային լրակազմ</t>
  </si>
  <si>
    <t>մալուխ համակարգչի, UTP cable 6 level</t>
  </si>
  <si>
    <t>քսայուղեր և քսանյութեր</t>
  </si>
  <si>
    <t>շարժիչի յուղ, սինթետիկ</t>
  </si>
  <si>
    <t>արգելակի հեղուկ</t>
  </si>
  <si>
    <t>հակասառիչ հեղուկ` A դասի կոնցենտրանտ, A-40 դասի` 40 C աստիճան սառման ջերմաստիճանով,A-65 դասի` 65 C սառման ջերմաստիճանով</t>
  </si>
  <si>
    <t>մարտկոց` ԿՄ 6ՍՏ-60</t>
  </si>
  <si>
    <t>մարտկոց` ԿՄ 6ՍՏ-90</t>
  </si>
  <si>
    <t>զանազան պահեստամասեր</t>
  </si>
  <si>
    <t>հեռախոսային մալուխներ</t>
  </si>
  <si>
    <t>էլեկտրական մեկուսիչներ</t>
  </si>
  <si>
    <t>ծալվող աստիճաններ</t>
  </si>
  <si>
    <t>ինտեգրալ սխեմաների վարդակներ կամ ամրացման դետալներ</t>
  </si>
  <si>
    <t>ցանցային մալուխներ</t>
  </si>
  <si>
    <t>մալուխ, էլեկտրական լար</t>
  </si>
  <si>
    <t>փաստաթղթերի ոչնչացման սարքեր</t>
  </si>
  <si>
    <t>հեռուստացույցներ</t>
  </si>
  <si>
    <t>ձայնատարեր (մեգաֆոններ)</t>
  </si>
  <si>
    <t>ալեհավաքներ և արտացոլիչներ</t>
  </si>
  <si>
    <t>ներքին կապի (ինտերկոմ) սարքեր</t>
  </si>
  <si>
    <t>ավտոմատային հեռախոսային կայանների համակարգեր</t>
  </si>
  <si>
    <t>տվյալների փոխանցման ֆաքսիմիլային սարքեր</t>
  </si>
  <si>
    <t>անցակետային հսոկղության սարքեր</t>
  </si>
  <si>
    <t>անվտանգութան ապահովման սարքեր</t>
  </si>
  <si>
    <t>աղմուկի չափման սարքեր</t>
  </si>
  <si>
    <t>նստարաններ</t>
  </si>
  <si>
    <t>սեղան` ղեկավարի</t>
  </si>
  <si>
    <t>սառնարաններ</t>
  </si>
  <si>
    <t>փոքր էլեկտրական կամ գազային սալիկներ</t>
  </si>
  <si>
    <t>օդորակիչ, 9000 BTU</t>
  </si>
  <si>
    <t>օդորակիչ,18000 BTU</t>
  </si>
  <si>
    <t>կշեռքներ</t>
  </si>
  <si>
    <t>մակաշերտիչներ (լամինատորներ)</t>
  </si>
  <si>
    <t>պահարան` մետաղյա չհրկիզվող</t>
  </si>
  <si>
    <t>էկրաններ</t>
  </si>
  <si>
    <t>ճառագայթման չափման սարքավորումներ</t>
  </si>
  <si>
    <t>չափող գործիքներ</t>
  </si>
  <si>
    <t>վարորդական իրավունքի վկայականի և տրանսպորտային միջոցների հաշվառման վկայագրերի տպագրման սարքեր</t>
  </si>
  <si>
    <t>1 եռ.</t>
  </si>
  <si>
    <t>2 եռ.</t>
  </si>
  <si>
    <t>3 եռ.</t>
  </si>
  <si>
    <t>4 եռ.</t>
  </si>
  <si>
    <t xml:space="preserve">2017 թվականի __________ </t>
  </si>
  <si>
    <t xml:space="preserve"> N    -Ն որոշման</t>
  </si>
  <si>
    <t>&lt;&lt;ՀԱՅԱՍՏԱՆԻ ՀԱՆՐԱՊԵՏՈՒԹՅԱՆ 2017 ԹՎԱԿԱՆԻ ՊԵՏԱԿԱՆ ԲՅՈՒՋԵԻ ՄԱՍԻՆ&gt;&gt; ՀԱՅԱՍՏԱՆԻ ՀԱՆՐԱՊԵՏՈՒԹՅԱՆ ՕՐԵՆՔԻ 2-ՐԴ ՀՈԴՎԱԾԻ ԱՂՅՈՒՍԱԿԻ ՑՈՒՑԱՆԻՇՆԵՐՈՒՄ ԿԱՏԱՐՎՈՂ ՓՈՓՈԽՈՒԹՅՈՒՆՆԵՐԸ</t>
  </si>
  <si>
    <t>(հազար դրամով)</t>
  </si>
  <si>
    <t xml:space="preserve"> Ցուցանիշների փոփոխությունը (գումարների  ավելացումը նշված է դրական նշանով)                                                                                                                        </t>
  </si>
  <si>
    <t>&lt;&lt;ՀԱՅՍՏԱՆԻ ՀԱՆՐԱՊԵՏՈՒԹՅԱՆ 2017 ԹՎԱԿԱՆԻ ՊԵՏԱԿԱՆ ԲՅՈՒՋԵԻ ՄԱՍԻՆ&gt;&gt; ՀԱՅԱՍՏԱՆԻ ՀԱՆՐԱՊԵՏՈՒԹՅԱՆ ՕՐԵՆՔԻ 3-ՐԴ ՀՈԴՎԱԾԻ ԱՂՅՈՒՍԱԿՈՒՄ, N 4 ՀԱՎԵԼՎԱԾԻ N 1 ԱՂՅՈՒՍԱԿՈՒՄ ԵՎ ՀԱՅԱՍՏԱՆԻ ՀԱՆՐԱՊԵՏՈՒԹՅԱՆ ԿԱՌԱՎԱՐՈՒԹՅԱՆ 2016 ԹՎԱԿԱՆԻ ԴԵԿՏԵՄԲԵՐԻ 29-Ի N 1313-Ն ՈՐՈՇՄԱՆ N 1 ՀԱՎԵԼՎԱԾԻ N 1 ԱՂՅՈՒՍԱԿՈՒՄ ԿԱՏԱՐՎՈՂ ՓՈՓՈԽՈՒԹՅՈՒՆՆԵՐԸ ԵՎ ԼՐԱՑՈՒՄՆԵՐԸ</t>
  </si>
  <si>
    <t xml:space="preserve">Ցուցանիշների փոփոխություն (մուտքերի նվազեցումը նշված է փակագծերում)   </t>
  </si>
  <si>
    <t>&lt;&lt;ՀԱՅԱՍՏԱՆԻ ՀԱՆՐԱՊԵՏՈՒԹՅԱՆ 2017 ԹՎԱԿԱՆԻ ՊԵՏԱԿԱՆ ԲՅՈՒՋԵԻ ՄԱՍԻՆ&gt;&gt; ՀԱՅԱՍՏԱՆԻ ՀԱՆՐԱՊԵՏՈՒԹՅԱՆ ՕՐԵՆՔԻ 6-ՐԴ ՀՈԴՎԱԾԻ ԱՂՅՈՒՍԱԿՈՒՄ ԵՎ ՀԱՅԱՍՏԱՆԻ ՀԱՆՐԱՊԵՏՈՒԹՅԱՆ ԿԱՌԱՎԱՐՈՒԹՅԱՆ 2016 ԹՎԱԿԱՆԻ ԴԵԿՏԵՄԲԵՐԻ 29-Ի N 1313-Ն ՈՐՈՇՄԱՆ N 2 ՀԱՎԵԼՎԱԾՈՒՄ ԿԱՏԱՐՎՈՂ ՓՈՓՈԽՈՒԹՅՈՒՆՆԵՐԸ</t>
  </si>
  <si>
    <t>ՊԵՏԱԿԱՆ ԲՅՈՒՋԵԻ ԵԿԱՄՈՒՏՆԵՐ</t>
  </si>
  <si>
    <t xml:space="preserve"> Ցուցանիշների փոփոխություն (գումարների ավելացումը նշված է դրական նշանով)                                                                                                                   </t>
  </si>
  <si>
    <t xml:space="preserve"> Ցուցանիշների փոփոխությունը (ծախսերի ավելացումները նշված են դրական նշանով)</t>
  </si>
  <si>
    <t xml:space="preserve">Երևան-Աշտարակ մայրուղու ձախակողմյան հատվածում գտնվող անշարժ պահակետի նախագծային  աշխատանքներ </t>
  </si>
  <si>
    <t xml:space="preserve">Մասիսի անշարժ պահակետի վերանորոգման նախագծային աշխատանքներ </t>
  </si>
  <si>
    <t xml:space="preserve">ՀՀ ոստիկանության ՃՈ Կապանի ՀՔԲ-ի վարչական շենքում ջեռուցման համակարգի նախագծային աշխատանքներ </t>
  </si>
  <si>
    <t>Ցուցանիշների փոփոխությունը (ավելացումները նշված են դրական նշանով)</t>
  </si>
  <si>
    <t>կիսավերարկու</t>
  </si>
  <si>
    <t>Հավելված N 9</t>
  </si>
  <si>
    <t>Աղյուսակ N 1</t>
  </si>
  <si>
    <t>ՀԱՅԱՍՏԱՆԻ ՀԱՆՐԱՊԵՏՈՒԹՅԱՆ ԿԱՌԱՎԱՐՈՒԹՅԱՆ 2016 ԹՎԱԿԱՆԻ ԴԵԿՏԵՄԲԵՐԻ 29-Ի N 1313-Ն ՈՐՈՇՄԱՆ N 11 ՀԱՎԵԼՎԱԾԻ N 11.40 ԱՂՅՈՒՍԱԿՈՒՄ ԿԱՏԱՐՎՈՂ ԼՐԱՑՈՒՄՆԵՐԸ</t>
  </si>
  <si>
    <t>Ցուցանիշների փոփոխությունը
(ավելացումները նշված են դրական նշանով)</t>
  </si>
  <si>
    <t>Ոչ ֆինանսական ցուցանիշներ</t>
  </si>
  <si>
    <t>Ֆինանսական ցուցանիշներ (հազար դրամով)</t>
  </si>
  <si>
    <t xml:space="preserve">Ծրագրային դասիչը               </t>
  </si>
  <si>
    <t>ՀՀ ոստիկանության ԱՎՎ Վանաձոր քաղաքի Բազումի անձնագրային բաժանմունքի վարչական շենքի ձեռքբերում</t>
  </si>
  <si>
    <t>Մատուցվող ծառայության վրա կատարվող ծախսեր (հազար դրամ)</t>
  </si>
  <si>
    <t>ՀՀ ոստիկանության Կումայրիի ՈԲ նոր վարչական շենքի կառուցում</t>
  </si>
  <si>
    <t>ՀՀ ոստիկանության ԱՎՎ Շենգավիթի և Տարոնի անձնագրային բաժանմունքներում կապիտալ վերանորոգման իրականացում</t>
  </si>
  <si>
    <t>Ìñ³·ñ³ÛÇÝ ¹³ëÇãÁ</t>
  </si>
  <si>
    <t>Մատուցվող ծառայության անվանումը</t>
  </si>
  <si>
    <t xml:space="preserve">Ոչ ֆինանսական ցուցանիշներ </t>
  </si>
  <si>
    <t xml:space="preserve">Ֆինանսական ցուցանիշներ </t>
  </si>
  <si>
    <t>Նկարագրություն</t>
  </si>
  <si>
    <t>I եռամսյակ</t>
  </si>
  <si>
    <t>I կիսամյակ</t>
  </si>
  <si>
    <t>9 ամիս</t>
  </si>
  <si>
    <t>ø³Ý³Ï³Ï³Ý</t>
  </si>
  <si>
    <t>X</t>
  </si>
  <si>
    <t>Ծրագիրը (ծրագրերը), որի (որոնց) շրջանակներում իրականացվում է քաղաքականության միջոցառումը</t>
  </si>
  <si>
    <t>Ծառայություն մատուցողի (մատուցողների) անվանումը</t>
  </si>
  <si>
    <t>2. Հանրային սեփականության կառավարման արդյունքների ցուցանիշները</t>
  </si>
  <si>
    <t>2.1. Կարողությունների զարգացում</t>
  </si>
  <si>
    <t>2.1.1.Ֆիզիկական կապիտալ. կառավարչական հիմնարկի կողմից ուղղակիորեն օգտագործվող ակտիվներ (ակտիվների ձեռք բերում,</t>
  </si>
  <si>
    <t xml:space="preserve"> կառուցում կամ հիմնանորոգում)</t>
  </si>
  <si>
    <t>Ակտիվի անվանումը</t>
  </si>
  <si>
    <t>ամենագնաց մեքենա</t>
  </si>
  <si>
    <t>Տվյալ տարվա պետական բյուջեից ակտիվի ձեռք բերման, կառուցման կամ հիմնանորոգման վրա կատարվող ծախսերը (հազար դրամ)</t>
  </si>
  <si>
    <t>Ակտիվի ծառայության կանխատեսվող ժամկետը</t>
  </si>
  <si>
    <t>Ակտիվի ընդհանուր արժեքը  (հազար դրամ)</t>
  </si>
  <si>
    <t>Տվյալ բյուջետային տարվան նախորդող բյուջետային տարիների ընթացքում ակտիվի վրա կատարված ծախսերը (հազար դրամ)</t>
  </si>
  <si>
    <t>Ակտիվն օգտագործող կազմակերպության անվանումը</t>
  </si>
  <si>
    <t xml:space="preserve">Փոխարինվող ակտիվների նկարագրությունը </t>
  </si>
  <si>
    <t>Մշակված չէ</t>
  </si>
  <si>
    <t>Ազդեցությունը կազմակերպության կարողությունների զարգացման վրա, մասնավորապես</t>
  </si>
  <si>
    <t xml:space="preserve">Քանակական, որակական, ժամկետայնության  և այլ չափորոշիչների փոփոխության վրա </t>
  </si>
  <si>
    <t>Ծախսային արդյունավետության բարելավման վրա</t>
  </si>
  <si>
    <t xml:space="preserve">Ծրագիրը (ծրագրերը), որի (որոնց) շրջանակներում իրականացվում է քաղաքականության միջոցառումը </t>
  </si>
  <si>
    <t>ՀՀ ոստիկանության ավտոպարկի թարմացում և գործառույթների արդյունավետության բարելավում</t>
  </si>
  <si>
    <t>ԿՀ02</t>
  </si>
  <si>
    <t xml:space="preserve">Նախատեսվում է ձեռք բերել համակարգչային սարքավորումներ, գրասենյակային կահույք, քարտարանային պահարաններ, օդորակիչներ      </t>
  </si>
  <si>
    <t>ԿՀ03</t>
  </si>
  <si>
    <t xml:space="preserve">1175 ԱԾ01 Ճանապարհային անվտանգության ապահովում  </t>
  </si>
  <si>
    <t>Ճանապարհային երթեւեկության անվտանգության ապահովման պատշաճ մակարդակ</t>
  </si>
  <si>
    <t>ՀՀ Ոստիկանության ճանապարհային ոստիկանություն</t>
  </si>
  <si>
    <t>32411130/3</t>
  </si>
  <si>
    <t>32411140/1</t>
  </si>
  <si>
    <t>64111200/1</t>
  </si>
  <si>
    <t>64211100/1</t>
  </si>
  <si>
    <t>64211140/1</t>
  </si>
  <si>
    <t>64211200/1</t>
  </si>
  <si>
    <t>72411500/1</t>
  </si>
  <si>
    <t>79141100/1</t>
  </si>
  <si>
    <t>60171100/2</t>
  </si>
  <si>
    <t>66511110/1</t>
  </si>
  <si>
    <t>66511180/1</t>
  </si>
  <si>
    <t>66511180/2</t>
  </si>
  <si>
    <t>66511180/3</t>
  </si>
  <si>
    <t>66511180/4</t>
  </si>
  <si>
    <t>66511180/5</t>
  </si>
  <si>
    <t>66511180/6</t>
  </si>
  <si>
    <t>70131100/1</t>
  </si>
  <si>
    <t>70131100/2</t>
  </si>
  <si>
    <t>70131100/3</t>
  </si>
  <si>
    <t>70131100/4</t>
  </si>
  <si>
    <t>79531100/1</t>
  </si>
  <si>
    <t>79971120/2</t>
  </si>
  <si>
    <t>48211200/1</t>
  </si>
  <si>
    <t>48761100/1</t>
  </si>
  <si>
    <t>72261160/1</t>
  </si>
  <si>
    <t>72411800/2</t>
  </si>
  <si>
    <t>72411810/4</t>
  </si>
  <si>
    <t>72411810/5</t>
  </si>
  <si>
    <t>79821190/1</t>
  </si>
  <si>
    <t>98391160/1</t>
  </si>
  <si>
    <t>50111180/5</t>
  </si>
  <si>
    <t>50111190/2</t>
  </si>
  <si>
    <t>66161100/1</t>
  </si>
  <si>
    <t>66161100/2</t>
  </si>
  <si>
    <t>50111400/1</t>
  </si>
  <si>
    <t>50111400/2</t>
  </si>
  <si>
    <t>71631110/1</t>
  </si>
  <si>
    <t>75251100/1</t>
  </si>
  <si>
    <t>79221300/1</t>
  </si>
  <si>
    <t>92111110/1</t>
  </si>
  <si>
    <t>45461100/7</t>
  </si>
  <si>
    <t>50311100/2</t>
  </si>
  <si>
    <t>50311100/3</t>
  </si>
  <si>
    <t>50111260/6</t>
  </si>
  <si>
    <t>50111260/1</t>
  </si>
  <si>
    <t>50231200/2</t>
  </si>
  <si>
    <t>50311240/3</t>
  </si>
  <si>
    <t>50311310/2</t>
  </si>
  <si>
    <t>50340000/1</t>
  </si>
  <si>
    <t>50341600/2</t>
  </si>
  <si>
    <t>50511500/2</t>
  </si>
  <si>
    <t>50681100/1</t>
  </si>
  <si>
    <t>50751100/2</t>
  </si>
  <si>
    <t>71631261/1</t>
  </si>
  <si>
    <t>50111250/1</t>
  </si>
  <si>
    <t>50111130/1</t>
  </si>
  <si>
    <t>50111130/16</t>
  </si>
  <si>
    <t>50111130/3</t>
  </si>
  <si>
    <t>50111130/6</t>
  </si>
  <si>
    <t>50111260/2</t>
  </si>
  <si>
    <t>50111260/4</t>
  </si>
  <si>
    <t>03121210/1</t>
  </si>
  <si>
    <t>18211300/3</t>
  </si>
  <si>
    <t>18221600/13</t>
  </si>
  <si>
    <t>18221600/14</t>
  </si>
  <si>
    <t>18221600/15</t>
  </si>
  <si>
    <t>18221600/16</t>
  </si>
  <si>
    <t>18221600/17</t>
  </si>
  <si>
    <t>18221600/18</t>
  </si>
  <si>
    <t>18231400/4</t>
  </si>
  <si>
    <t>18231600/6</t>
  </si>
  <si>
    <t>18311210/4</t>
  </si>
  <si>
    <t>18311210/5</t>
  </si>
  <si>
    <t>18211100/8</t>
  </si>
  <si>
    <t>18211100/9</t>
  </si>
  <si>
    <t>18331200/13</t>
  </si>
  <si>
    <t>18331200/14</t>
  </si>
  <si>
    <t>18331200/15</t>
  </si>
  <si>
    <t>18421120/4</t>
  </si>
  <si>
    <t>18441100/10</t>
  </si>
  <si>
    <t>18441100/11</t>
  </si>
  <si>
    <t>18811190/6</t>
  </si>
  <si>
    <t>18811230/7</t>
  </si>
  <si>
    <t>18811230/8</t>
  </si>
  <si>
    <t>18811230/9</t>
  </si>
  <si>
    <t>22451130/1</t>
  </si>
  <si>
    <t>22811130/1</t>
  </si>
  <si>
    <t>22981100/1</t>
  </si>
  <si>
    <t>22981200/1</t>
  </si>
  <si>
    <t>22981200/2</t>
  </si>
  <si>
    <t>22981300/1</t>
  </si>
  <si>
    <t>30121460/1</t>
  </si>
  <si>
    <t>30121460/2</t>
  </si>
  <si>
    <t>30121460/3</t>
  </si>
  <si>
    <t>30121460/4</t>
  </si>
  <si>
    <t>30121460/5</t>
  </si>
  <si>
    <t>30121460/6</t>
  </si>
  <si>
    <t>30121460/7</t>
  </si>
  <si>
    <t>30121460/8</t>
  </si>
  <si>
    <t>30121460/9</t>
  </si>
  <si>
    <t>30121460/10</t>
  </si>
  <si>
    <t>30121460/11</t>
  </si>
  <si>
    <t>30121460/12</t>
  </si>
  <si>
    <t>30121460/13</t>
  </si>
  <si>
    <t>30121460/14</t>
  </si>
  <si>
    <t>30121460/15</t>
  </si>
  <si>
    <t>30121460/16</t>
  </si>
  <si>
    <t>30121460/17</t>
  </si>
  <si>
    <t>30121460/18</t>
  </si>
  <si>
    <t>30121460/19</t>
  </si>
  <si>
    <t>30121460/20</t>
  </si>
  <si>
    <t>30121460/21</t>
  </si>
  <si>
    <t>30121460/22</t>
  </si>
  <si>
    <t>30121460/23</t>
  </si>
  <si>
    <t>30121460/24</t>
  </si>
  <si>
    <t>30121460/25</t>
  </si>
  <si>
    <t>30121460/26</t>
  </si>
  <si>
    <t>30121460/27</t>
  </si>
  <si>
    <t>30121460/28</t>
  </si>
  <si>
    <t>30121460/29</t>
  </si>
  <si>
    <t>30121460/30</t>
  </si>
  <si>
    <t>30121460/31</t>
  </si>
  <si>
    <t>30141200/1</t>
  </si>
  <si>
    <t>30164000/1</t>
  </si>
  <si>
    <t>30192100/1</t>
  </si>
  <si>
    <t>30192114/1</t>
  </si>
  <si>
    <t>30192121/1</t>
  </si>
  <si>
    <t>30192128/1</t>
  </si>
  <si>
    <t>30192128/2</t>
  </si>
  <si>
    <t>30192130/1</t>
  </si>
  <si>
    <t>30192137/1</t>
  </si>
  <si>
    <t>30192154/1</t>
  </si>
  <si>
    <t>30192160/1</t>
  </si>
  <si>
    <t>30192710/1</t>
  </si>
  <si>
    <t>30192720/1</t>
  </si>
  <si>
    <t>30192720/2</t>
  </si>
  <si>
    <t>30192760/1</t>
  </si>
  <si>
    <t>30197111/1</t>
  </si>
  <si>
    <t>30197112/1</t>
  </si>
  <si>
    <t>30197231/1</t>
  </si>
  <si>
    <t>30197231/2</t>
  </si>
  <si>
    <t>30197232/1</t>
  </si>
  <si>
    <t>30197232/2</t>
  </si>
  <si>
    <t>35811190/7</t>
  </si>
  <si>
    <t>35811190/8</t>
  </si>
  <si>
    <t>35811200/7</t>
  </si>
  <si>
    <t>35811200/8</t>
  </si>
  <si>
    <t>35811240/4</t>
  </si>
  <si>
    <t>30197233/1</t>
  </si>
  <si>
    <t>30197233/2</t>
  </si>
  <si>
    <t>30197234/1</t>
  </si>
  <si>
    <t>30197321/1</t>
  </si>
  <si>
    <t>30197322/1</t>
  </si>
  <si>
    <t>30197323/1</t>
  </si>
  <si>
    <t>30197331/1</t>
  </si>
  <si>
    <t>30197332/1</t>
  </si>
  <si>
    <t>30197622/1</t>
  </si>
  <si>
    <t>30197631/1</t>
  </si>
  <si>
    <t>30197633/1</t>
  </si>
  <si>
    <t>30199232/1</t>
  </si>
  <si>
    <t>30199281/1</t>
  </si>
  <si>
    <t>30199281/2</t>
  </si>
  <si>
    <t>30199281/3</t>
  </si>
  <si>
    <t>30199281/4</t>
  </si>
  <si>
    <t>30199281/5</t>
  </si>
  <si>
    <t>30199420/1</t>
  </si>
  <si>
    <t>30199420/2</t>
  </si>
  <si>
    <t>30199430/1</t>
  </si>
  <si>
    <t>30199750/1</t>
  </si>
  <si>
    <t>30199750/2</t>
  </si>
  <si>
    <t>30234300/1</t>
  </si>
  <si>
    <t>30234400/1</t>
  </si>
  <si>
    <t>30234620/1</t>
  </si>
  <si>
    <t>30234630/1</t>
  </si>
  <si>
    <t>30234630/2</t>
  </si>
  <si>
    <t>30234640/1</t>
  </si>
  <si>
    <t>30237411/1</t>
  </si>
  <si>
    <t>30237411/2</t>
  </si>
  <si>
    <t>30237470/1</t>
  </si>
  <si>
    <t>35111340/1</t>
  </si>
  <si>
    <t>39263100/1</t>
  </si>
  <si>
    <t>30192152/1</t>
  </si>
  <si>
    <t>39263410/1</t>
  </si>
  <si>
    <t>39263410/2</t>
  </si>
  <si>
    <t>39263510/1</t>
  </si>
  <si>
    <t>39263520/1</t>
  </si>
  <si>
    <t>39263530/1</t>
  </si>
  <si>
    <t>44322100/1</t>
  </si>
  <si>
    <t>34351200/1</t>
  </si>
  <si>
    <t>34351200/8</t>
  </si>
  <si>
    <t>34351200/2</t>
  </si>
  <si>
    <t>34351200/3</t>
  </si>
  <si>
    <t>34351200/9</t>
  </si>
  <si>
    <t>34351200/4</t>
  </si>
  <si>
    <t>34351200/10</t>
  </si>
  <si>
    <t>34351200/12</t>
  </si>
  <si>
    <t>34351200/11</t>
  </si>
  <si>
    <t>34351200/5</t>
  </si>
  <si>
    <t>34351200/13</t>
  </si>
  <si>
    <t>34351200/7</t>
  </si>
  <si>
    <t>34351200/14</t>
  </si>
  <si>
    <t>34351200/15</t>
  </si>
  <si>
    <t>34351200/16</t>
  </si>
  <si>
    <t>34351200/17</t>
  </si>
  <si>
    <t>34351200/18</t>
  </si>
  <si>
    <t>34351200/19</t>
  </si>
  <si>
    <t>34351200/20</t>
  </si>
  <si>
    <t>34351200/21</t>
  </si>
  <si>
    <t>34351200/22</t>
  </si>
  <si>
    <t>34351200/23</t>
  </si>
  <si>
    <t>34351200/24</t>
  </si>
  <si>
    <t>34351200/25</t>
  </si>
  <si>
    <t>09132100/5</t>
  </si>
  <si>
    <t>09132100/1</t>
  </si>
  <si>
    <t>09132200/1</t>
  </si>
  <si>
    <t>09132200/17</t>
  </si>
  <si>
    <t>09134200/9</t>
  </si>
  <si>
    <t>09134200/10</t>
  </si>
  <si>
    <t>09211110/3</t>
  </si>
  <si>
    <t>09211110/4</t>
  </si>
  <si>
    <t>09134200/3</t>
  </si>
  <si>
    <t>09134200/4</t>
  </si>
  <si>
    <t>09210000/1</t>
  </si>
  <si>
    <t>09211110/5</t>
  </si>
  <si>
    <t>09211120/2</t>
  </si>
  <si>
    <t>09211140/1</t>
  </si>
  <si>
    <t>09211650/1</t>
  </si>
  <si>
    <t>09411700/1</t>
  </si>
  <si>
    <t>24951310/1</t>
  </si>
  <si>
    <t>31442100/3</t>
  </si>
  <si>
    <t>31442100/4</t>
  </si>
  <si>
    <t>31442160/1</t>
  </si>
  <si>
    <t>31442180/1</t>
  </si>
  <si>
    <t>31442200/1</t>
  </si>
  <si>
    <t>34911150/1</t>
  </si>
  <si>
    <t>0</t>
  </si>
  <si>
    <t>19641000/1</t>
  </si>
  <si>
    <t>30192210/1</t>
  </si>
  <si>
    <t>31221220/1</t>
  </si>
  <si>
    <t>31221230/1</t>
  </si>
  <si>
    <t>31512210/1</t>
  </si>
  <si>
    <t>31531210/1</t>
  </si>
  <si>
    <t>31531210/2</t>
  </si>
  <si>
    <t>31531300/1</t>
  </si>
  <si>
    <t>31531300/2</t>
  </si>
  <si>
    <t>31531500/1</t>
  </si>
  <si>
    <t>31531600/1</t>
  </si>
  <si>
    <t>33761000/2</t>
  </si>
  <si>
    <t>39241210/1</t>
  </si>
  <si>
    <t>39531700/1</t>
  </si>
  <si>
    <t>39811300/1</t>
  </si>
  <si>
    <t>39812410/1</t>
  </si>
  <si>
    <t>39831100/1</t>
  </si>
  <si>
    <t>39831240/1</t>
  </si>
  <si>
    <t>39831241/1</t>
  </si>
  <si>
    <t>39831241/2</t>
  </si>
  <si>
    <t>39831242/1</t>
  </si>
  <si>
    <t>39831242/2</t>
  </si>
  <si>
    <t>39831244/1</t>
  </si>
  <si>
    <t>39831245/1</t>
  </si>
  <si>
    <t>39831246/1</t>
  </si>
  <si>
    <t>39831273/1</t>
  </si>
  <si>
    <t>39831282/1</t>
  </si>
  <si>
    <t>39831283/1</t>
  </si>
  <si>
    <t>39836000/1</t>
  </si>
  <si>
    <t>39838000/1</t>
  </si>
  <si>
    <t>39839100/1</t>
  </si>
  <si>
    <t>42141170/1</t>
  </si>
  <si>
    <t>42141170/2</t>
  </si>
  <si>
    <t>42141170/3</t>
  </si>
  <si>
    <t>42141170/4</t>
  </si>
  <si>
    <t>42141170/5</t>
  </si>
  <si>
    <t>42141170/6</t>
  </si>
  <si>
    <t>42141170/7</t>
  </si>
  <si>
    <t>42141170/8</t>
  </si>
  <si>
    <t>42141170/9</t>
  </si>
  <si>
    <t>42141170/10</t>
  </si>
  <si>
    <t>42141170/11</t>
  </si>
  <si>
    <t>42141170/12</t>
  </si>
  <si>
    <t>42141170/13</t>
  </si>
  <si>
    <t>42141170/14</t>
  </si>
  <si>
    <t>42141170/15</t>
  </si>
  <si>
    <t>42141170/16</t>
  </si>
  <si>
    <t>42141170/17</t>
  </si>
  <si>
    <t>42141170/18</t>
  </si>
  <si>
    <t>42141170/19</t>
  </si>
  <si>
    <t>44111447/1</t>
  </si>
  <si>
    <t>44423220/1</t>
  </si>
  <si>
    <t>44511100/1</t>
  </si>
  <si>
    <t>44511100/2</t>
  </si>
  <si>
    <t>44511270/1</t>
  </si>
  <si>
    <t>44511360/1</t>
  </si>
  <si>
    <t>44511360/2</t>
  </si>
  <si>
    <t>44511360/3</t>
  </si>
  <si>
    <t>44511370/1</t>
  </si>
  <si>
    <t>44511370/2</t>
  </si>
  <si>
    <t>44511370/3</t>
  </si>
  <si>
    <t>44511370/4</t>
  </si>
  <si>
    <t>44511370/5</t>
  </si>
  <si>
    <t>31221120/1</t>
  </si>
  <si>
    <t>31221120/2</t>
  </si>
  <si>
    <t>31711460/1</t>
  </si>
  <si>
    <t>31711460/2</t>
  </si>
  <si>
    <t>31711460/3</t>
  </si>
  <si>
    <t>31711480/1</t>
  </si>
  <si>
    <t>31711610/1</t>
  </si>
  <si>
    <t>դիոդներ</t>
  </si>
  <si>
    <t>32421100/1</t>
  </si>
  <si>
    <t>34321290/7</t>
  </si>
  <si>
    <t>34321290/8</t>
  </si>
  <si>
    <t>34321290/9</t>
  </si>
  <si>
    <t>35811270/1</t>
  </si>
  <si>
    <t>38621500/1</t>
  </si>
  <si>
    <t>38621500/2</t>
  </si>
  <si>
    <t>39281100/1</t>
  </si>
  <si>
    <t>39515400/1</t>
  </si>
  <si>
    <t>42141170/20</t>
  </si>
  <si>
    <t>44322200/1</t>
  </si>
  <si>
    <t>44322200/2</t>
  </si>
  <si>
    <t>44322200/3</t>
  </si>
  <si>
    <t>44423400/2</t>
  </si>
  <si>
    <t>77311600/3</t>
  </si>
  <si>
    <t>90621100/2</t>
  </si>
  <si>
    <t>98311130/2</t>
  </si>
  <si>
    <t>45211276/1</t>
  </si>
  <si>
    <t>45221142/1</t>
  </si>
  <si>
    <t>71351540/1</t>
  </si>
  <si>
    <t>71351540/2</t>
  </si>
  <si>
    <t>98111140/1</t>
  </si>
  <si>
    <t>98111140/2</t>
  </si>
  <si>
    <t>45451700/1</t>
  </si>
  <si>
    <t>71351540/6</t>
  </si>
  <si>
    <t>98111140/4</t>
  </si>
  <si>
    <t>34111130/1</t>
  </si>
  <si>
    <t>34111130/2</t>
  </si>
  <si>
    <t>34111130/3</t>
  </si>
  <si>
    <t>34111160/1</t>
  </si>
  <si>
    <t>34111160/2</t>
  </si>
  <si>
    <t>34111160/3</t>
  </si>
  <si>
    <t>34111240/1</t>
  </si>
  <si>
    <t>30191400/1</t>
  </si>
  <si>
    <t>30211200/1</t>
  </si>
  <si>
    <t>30211200/2</t>
  </si>
  <si>
    <t>30211200/3</t>
  </si>
  <si>
    <t>30211200/4</t>
  </si>
  <si>
    <t>30211220/1</t>
  </si>
  <si>
    <t>30211220/2</t>
  </si>
  <si>
    <t>30211280/1</t>
  </si>
  <si>
    <t>30216112/1</t>
  </si>
  <si>
    <t>30232110/1</t>
  </si>
  <si>
    <t>30232231/1</t>
  </si>
  <si>
    <t>30234500/1</t>
  </si>
  <si>
    <t>30237112/1</t>
  </si>
  <si>
    <t>30237431/1</t>
  </si>
  <si>
    <t>30239110/1</t>
  </si>
  <si>
    <t>30239140/1</t>
  </si>
  <si>
    <t>30239150/1</t>
  </si>
  <si>
    <t>30131190/1</t>
  </si>
  <si>
    <t>30239160/1</t>
  </si>
  <si>
    <t>31151120/1</t>
  </si>
  <si>
    <t>31687000/1</t>
  </si>
  <si>
    <t>31730000/1</t>
  </si>
  <si>
    <t>32321200/1</t>
  </si>
  <si>
    <t>32324900/1</t>
  </si>
  <si>
    <t>32341260/1</t>
  </si>
  <si>
    <t>32341330/1</t>
  </si>
  <si>
    <t>32341330/2</t>
  </si>
  <si>
    <t>32341330/3</t>
  </si>
  <si>
    <t>32341380/1</t>
  </si>
  <si>
    <t>32351150/1</t>
  </si>
  <si>
    <t>32351150/2</t>
  </si>
  <si>
    <t>32360000/1</t>
  </si>
  <si>
    <t>32411160/1</t>
  </si>
  <si>
    <t>32421300/1</t>
  </si>
  <si>
    <t>32421300/2</t>
  </si>
  <si>
    <t>32421900/1</t>
  </si>
  <si>
    <t>32541500/1</t>
  </si>
  <si>
    <t>32551190/1</t>
  </si>
  <si>
    <t>32551190/2</t>
  </si>
  <si>
    <t>32581150/1</t>
  </si>
  <si>
    <t>34921160/2</t>
  </si>
  <si>
    <t>34921170/1</t>
  </si>
  <si>
    <t>34921170/2</t>
  </si>
  <si>
    <t>34921170/3</t>
  </si>
  <si>
    <t>34921170/4</t>
  </si>
  <si>
    <t>34921170/5</t>
  </si>
  <si>
    <t>34921170/6</t>
  </si>
  <si>
    <t>34921170/7</t>
  </si>
  <si>
    <t>34921190/1</t>
  </si>
  <si>
    <t>35111130/1</t>
  </si>
  <si>
    <t>35120000/1</t>
  </si>
  <si>
    <t>35120000/2</t>
  </si>
  <si>
    <t>35120000/3</t>
  </si>
  <si>
    <t>35120000/4</t>
  </si>
  <si>
    <t>35120000/5</t>
  </si>
  <si>
    <t>35120000/6</t>
  </si>
  <si>
    <t>35120000/7</t>
  </si>
  <si>
    <t>35120000/8</t>
  </si>
  <si>
    <t>35121100/1</t>
  </si>
  <si>
    <t>35121170/2</t>
  </si>
  <si>
    <t>38621500/3</t>
  </si>
  <si>
    <t>38621500/4</t>
  </si>
  <si>
    <t>38651150/1</t>
  </si>
  <si>
    <t>39111230/1</t>
  </si>
  <si>
    <t>39111320/1</t>
  </si>
  <si>
    <t>39121100/1</t>
  </si>
  <si>
    <t>39121300/1</t>
  </si>
  <si>
    <t>39121300/2</t>
  </si>
  <si>
    <t>39121300/3</t>
  </si>
  <si>
    <t>39121300/4</t>
  </si>
  <si>
    <t>39121300/5</t>
  </si>
  <si>
    <t>39121300/6</t>
  </si>
  <si>
    <t>39121360/1</t>
  </si>
  <si>
    <t>39121510/1</t>
  </si>
  <si>
    <t>39121520/1</t>
  </si>
  <si>
    <t>39121520/2</t>
  </si>
  <si>
    <t>39132100/1</t>
  </si>
  <si>
    <t>39132100/2</t>
  </si>
  <si>
    <t>39138130/1</t>
  </si>
  <si>
    <t>39138220/1</t>
  </si>
  <si>
    <t>39138310/1</t>
  </si>
  <si>
    <t>39138330/1</t>
  </si>
  <si>
    <t>39138330/2</t>
  </si>
  <si>
    <t>39141120/1</t>
  </si>
  <si>
    <t>39141260/1</t>
  </si>
  <si>
    <t>39141260/2</t>
  </si>
  <si>
    <t>39292600/1</t>
  </si>
  <si>
    <t>39711170/1</t>
  </si>
  <si>
    <t>39711170/2</t>
  </si>
  <si>
    <t>39711320/1</t>
  </si>
  <si>
    <t>39713434/1</t>
  </si>
  <si>
    <t>39714200/1</t>
  </si>
  <si>
    <t>39714210/1</t>
  </si>
  <si>
    <t>39714230/1</t>
  </si>
  <si>
    <t>42921180/1</t>
  </si>
  <si>
    <t>42991160/1</t>
  </si>
  <si>
    <t>42991320/1</t>
  </si>
  <si>
    <t>44421310/1</t>
  </si>
  <si>
    <t>44421310/2</t>
  </si>
  <si>
    <t>34921160/3</t>
  </si>
  <si>
    <t>35121170/3</t>
  </si>
  <si>
    <t>38431290/2</t>
  </si>
  <si>
    <t>38431740/2</t>
  </si>
  <si>
    <t>16710000/1</t>
  </si>
  <si>
    <t>31170000/1</t>
  </si>
  <si>
    <t>31211210/1</t>
  </si>
  <si>
    <t>31211210/2</t>
  </si>
  <si>
    <t>31211210/3</t>
  </si>
  <si>
    <t>32351120/1</t>
  </si>
  <si>
    <t>38341100/1</t>
  </si>
  <si>
    <t>38410000/1</t>
  </si>
  <si>
    <t>42661200/1</t>
  </si>
  <si>
    <t>42661200/2</t>
  </si>
  <si>
    <t>42661200/3</t>
  </si>
  <si>
    <t>44511100/3</t>
  </si>
  <si>
    <t>44511100/4</t>
  </si>
  <si>
    <t>44511100/5</t>
  </si>
  <si>
    <t>44511100/6</t>
  </si>
  <si>
    <t>44511250/1</t>
  </si>
  <si>
    <t>44511250/2</t>
  </si>
  <si>
    <t>44511370/6</t>
  </si>
  <si>
    <t>44511370/7</t>
  </si>
  <si>
    <t>44511370/8</t>
  </si>
  <si>
    <t>44511370/9</t>
  </si>
  <si>
    <t>71241200/1</t>
  </si>
  <si>
    <t>71241200/2</t>
  </si>
  <si>
    <t>71241200/3</t>
  </si>
  <si>
    <t>71241200/4</t>
  </si>
  <si>
    <t>71241200/5</t>
  </si>
  <si>
    <t>71241200/6</t>
  </si>
  <si>
    <t>71241200/7</t>
  </si>
  <si>
    <t>71241200/8</t>
  </si>
  <si>
    <t>71241200/9</t>
  </si>
  <si>
    <t>71241200/10</t>
  </si>
  <si>
    <t>71241200/11</t>
  </si>
  <si>
    <t>71241200/12</t>
  </si>
  <si>
    <t>71241200/13</t>
  </si>
  <si>
    <t>71241200/14</t>
  </si>
  <si>
    <t xml:space="preserve">ՀՀ ոստիկանության Նոր Նորքի վարչական շրջանում նոր հենակետի կառուցման նախագծանախահաշվային փաստաթղթերի կազմում </t>
  </si>
  <si>
    <t xml:space="preserve">ՀՀ ոստիկանության Մալաթիա Սեբաստիա վարչական շրջանում նոր հենակետի կառուցման նախագծանախահաշվային փաստաթղթերի կազմում </t>
  </si>
  <si>
    <t>ՀՀ ոստիկանության ստորաբաժանումների ջեռուցման համակարգի վերանորոգման աշխատանքների նախագծանախահաշվային փաստաթղթերի կազմում</t>
  </si>
  <si>
    <t>ՀՀ ոստիկանության տնտեսական վարչության ավտոտնտեսության վերանորոգման  նախագծանախահաշվային փաստաթղթերի կազմում</t>
  </si>
  <si>
    <t>ՀՀ ոստիկանության տնտեսական վարչության բազայի պարիսպի վերանորոգման  նախագծանախահաշվային փաստաթղթերի կազմում</t>
  </si>
  <si>
    <t>ՀՀ ոստիկանության ստորաբաժանումներում արտաքին գազաֆիկացման  նախագծանախահաշվային փաստաթղթերի կազմում</t>
  </si>
  <si>
    <t>ՀՀ ոստիկանության կապի և տեղեկատվական տեխնոլոգիաների վարչության 2րդ բաժնի ռադիոկենտրոնի բաժանմունքի վերանորոգման  նախագծանախահաշվային փաստաթղթերի կազմում</t>
  </si>
  <si>
    <t>ՀՀոստիկանության Մաշտոցի անձնագրային բաժանմունքի վերանորոգման նախագծանախահաշվային փաստաթղթերի կազմում</t>
  </si>
  <si>
    <t>ՀՀ ոստիկանության Ինտերպոլի ԱԿԲ-ի վերանորոգման  նախագծանախահաշվային փաստաթղթերի կազմում</t>
  </si>
  <si>
    <t>ՀՀ ոստիկանության ՊՊԾ գնդի ջեռուցման մոնտաժման նախագծանախահաշվային փաստաթղթերի կազմում</t>
  </si>
  <si>
    <t>ՀՀ ոստիկանության Գուգարքի բաժանմունքի ջեռուցման համակարգի մոնտաժման նախագծանախահաշվային փաստաթղթերի կազմում</t>
  </si>
  <si>
    <t xml:space="preserve"> փաստաթղթերի պահման պահարաններ</t>
  </si>
  <si>
    <t xml:space="preserve"> զանազան կահույք</t>
  </si>
  <si>
    <t xml:space="preserve"> ցուցափեղկեր (պահարաններ)</t>
  </si>
  <si>
    <t xml:space="preserve"> արխիվի դարակաշարեր</t>
  </si>
  <si>
    <t>39131200/1</t>
  </si>
  <si>
    <t>39131200/2</t>
  </si>
  <si>
    <t>39132100/3</t>
  </si>
  <si>
    <t>39132170/1</t>
  </si>
  <si>
    <t>39141120/2</t>
  </si>
  <si>
    <t>39151100/1</t>
  </si>
  <si>
    <t>39151100/2</t>
  </si>
  <si>
    <t>39151100/3</t>
  </si>
  <si>
    <t xml:space="preserve"> կարիչ, 50-ից ավելի թերթի համար</t>
  </si>
  <si>
    <t xml:space="preserve"> կարիչի մետաղալարե կապեր</t>
  </si>
  <si>
    <t xml:space="preserve"> դակիչ, քանոնով</t>
  </si>
  <si>
    <t>աշխատանքային գրքույկ</t>
  </si>
  <si>
    <t xml:space="preserve"> օրագրեր և ամենօրյա նշումների տետրեր</t>
  </si>
  <si>
    <t>22811180/1</t>
  </si>
  <si>
    <t>22811190/1</t>
  </si>
  <si>
    <t>30197100/1</t>
  </si>
  <si>
    <t>30197323/2</t>
  </si>
  <si>
    <t>30197331/2</t>
  </si>
  <si>
    <t>30121460/32</t>
  </si>
  <si>
    <t>Կառավարչական ծառայություններ</t>
  </si>
  <si>
    <t>&lt;&lt;ՀԱՅԱՍՏԱՆԻ ՀԱՆՐԱՊԵՏՈՒԹՅԱՆ 2017 ԹՎԱԿԱՆԻ ՊԵՏԱԿԱՆ ԲՅՈՒՋԵԻ ՄԱՍԻՆ&gt;&gt; ՀԱՅԱՍՏԱՆԻ ՀԱՆՐԱՊԵՏՈՒԹՅԱՆ ՕՐԵՆՔԻ N 1 ՀԱՎԵԼՎԱԾԻ N 13 ԱՂՅՈՒՍԱԿՈՒՄ ԿԱՏԱՐՎՈՂ ՓՈՓՈԽՈՒԹՅՈՒՆՆԵՐԸ ԵՎ  ԼՐԱՑՈՒՄՆԵՐԸ</t>
  </si>
  <si>
    <r>
      <t xml:space="preserve">ՄԱՍ Գ: Նախարարի պատասխանատվության ներքո իրականացվող քաղաքականության միջոցառումների և ֆինանսական կառավարման արդյունքների ցուցանիշները
</t>
    </r>
    <r>
      <rPr>
        <u/>
        <sz val="11"/>
        <rFont val="GHEA Grapalat"/>
        <family val="3"/>
      </rPr>
      <t>1. Քաղաքականության միջոցառումներ</t>
    </r>
    <r>
      <rPr>
        <sz val="11"/>
        <rFont val="GHEA Grapalat"/>
        <family val="3"/>
      </rPr>
      <t xml:space="preserve">
</t>
    </r>
    <r>
      <rPr>
        <u/>
        <sz val="11"/>
        <rFont val="GHEA Grapalat"/>
        <family val="3"/>
      </rPr>
      <t>1.1 Ծառայություններ</t>
    </r>
  </si>
  <si>
    <r>
      <t>Անվանումը՝</t>
    </r>
    <r>
      <rPr>
        <sz val="12"/>
        <rFont val="GHEA Grapalat"/>
        <family val="3"/>
      </rPr>
      <t xml:space="preserve">
Շենքերի և շինությունների ձեռքբերում
</t>
    </r>
    <r>
      <rPr>
        <u/>
        <sz val="12"/>
        <rFont val="GHEA Grapalat"/>
        <family val="3"/>
      </rPr>
      <t>Նկարագրություն</t>
    </r>
    <r>
      <rPr>
        <sz val="12"/>
        <rFont val="GHEA Grapalat"/>
        <family val="3"/>
      </rPr>
      <t xml:space="preserve">
Նախատեսվում է ՀՀ ոստիկանության ԱՎՎ Վանաձոր քաղաքի Բազումի անձնագրային բաժանմունքի վարչական շենքի ձեռքբերում                                                              </t>
    </r>
  </si>
  <si>
    <r>
      <rPr>
        <u/>
        <sz val="12"/>
        <rFont val="GHEA Grapalat"/>
        <family val="3"/>
      </rPr>
      <t>Ծրագիրը (ծրագրերը), որի (որոնց) շրջանակներում իրականացվում է քաղաքականության միջոցառումը</t>
    </r>
    <r>
      <rPr>
        <sz val="12"/>
        <rFont val="GHEA Grapalat"/>
        <family val="3"/>
      </rPr>
      <t xml:space="preserve">
1083 ԿՀ01 Անձնագրերի և վիզաների տրամադրում, բնակչության պետական ռեգիստրի միասնական համակարգի կազմակերպում և վարում</t>
    </r>
  </si>
  <si>
    <r>
      <rPr>
        <u/>
        <sz val="12"/>
        <rFont val="GHEA Grapalat"/>
        <family val="3"/>
      </rPr>
      <t>Վերջնական արդյունքի նկարագրությունը</t>
    </r>
    <r>
      <rPr>
        <b/>
        <i/>
        <sz val="12"/>
        <rFont val="GHEA Grapalat"/>
        <family val="3"/>
      </rPr>
      <t xml:space="preserve">
</t>
    </r>
    <r>
      <rPr>
        <sz val="12"/>
        <rFont val="GHEA Grapalat"/>
        <family val="3"/>
      </rPr>
      <t>ՀՀ ոստիկանության տարածքային անձնագրային ստորաբաժանումների շենքային պայմանների բարելավում</t>
    </r>
  </si>
  <si>
    <r>
      <rPr>
        <u/>
        <sz val="12"/>
        <rFont val="GHEA Grapalat"/>
        <family val="3"/>
      </rPr>
      <t xml:space="preserve">Ծառայություն մատուցողի (մատուցողների) անվանումը (անվանումները) 
</t>
    </r>
    <r>
      <rPr>
        <sz val="12"/>
        <rFont val="GHEA Grapalat"/>
        <family val="3"/>
      </rPr>
      <t xml:space="preserve">ՀՀ կառավարությանն առընթեր ՀՀ ոստիկանության անձնագրային և վիզաների վարչություն </t>
    </r>
  </si>
  <si>
    <r>
      <t>Անվանումը՝</t>
    </r>
    <r>
      <rPr>
        <sz val="12"/>
        <rFont val="GHEA Grapalat"/>
        <family val="3"/>
      </rPr>
      <t xml:space="preserve">
Շենքերի և շինությունների շինարարություն
</t>
    </r>
    <r>
      <rPr>
        <u/>
        <sz val="12"/>
        <rFont val="GHEA Grapalat"/>
        <family val="3"/>
      </rPr>
      <t>Նկարագրություն</t>
    </r>
    <r>
      <rPr>
        <sz val="12"/>
        <rFont val="GHEA Grapalat"/>
        <family val="3"/>
      </rPr>
      <t xml:space="preserve">
Նախատեսվում է ՀՀ ոստիկանության Շիրակի մարզային վարչության Կումայրիի բաժնի վարչական շենքի շինարարության 2016թ.-ի մասնաբաժնի ապահովման համար:</t>
    </r>
  </si>
  <si>
    <r>
      <rPr>
        <u/>
        <sz val="12"/>
        <rFont val="GHEA Grapalat"/>
        <family val="3"/>
      </rPr>
      <t>Ծրագիրը (ծրագրերը), որի (որոնց) շրջանակներում իրականացվում է քաղաքականության միջոցառումը</t>
    </r>
    <r>
      <rPr>
        <sz val="12"/>
        <rFont val="GHEA Grapalat"/>
        <family val="3"/>
      </rPr>
      <t xml:space="preserve">
1083 ԿՀ02 Անձնագրերի և վիզաների տրամադրում, բնակչության պետական ռեգիստրի միասնական համակարգի կազմակերպում և վարում</t>
    </r>
  </si>
  <si>
    <r>
      <rPr>
        <u/>
        <sz val="12"/>
        <rFont val="GHEA Grapalat"/>
        <family val="3"/>
      </rPr>
      <t>Վերջնական արդյունքի նկարագրությունը</t>
    </r>
    <r>
      <rPr>
        <b/>
        <i/>
        <sz val="12"/>
        <rFont val="GHEA Grapalat"/>
        <family val="3"/>
      </rPr>
      <t xml:space="preserve">
</t>
    </r>
    <r>
      <rPr>
        <sz val="12"/>
        <rFont val="GHEA Grapalat"/>
        <family val="3"/>
      </rPr>
      <t>ՀՀ ոստիկանության տարածքային ստորաբաժանումների շենքային պայմանների բարելավում</t>
    </r>
  </si>
  <si>
    <r>
      <t>Անվանումը՝</t>
    </r>
    <r>
      <rPr>
        <sz val="12"/>
        <rFont val="GHEA Grapalat"/>
        <family val="3"/>
      </rPr>
      <t xml:space="preserve">
Շենքերի և շինությունների կապիտալ վերանորոգում
</t>
    </r>
    <r>
      <rPr>
        <u/>
        <sz val="12"/>
        <rFont val="GHEA Grapalat"/>
        <family val="3"/>
      </rPr>
      <t>Նկարագրություն</t>
    </r>
    <r>
      <rPr>
        <sz val="12"/>
        <rFont val="GHEA Grapalat"/>
        <family val="3"/>
      </rPr>
      <t xml:space="preserve">
Նախատեսվում է ՀՀ ոստիկանության ԱՎՎ Շենգավիթի և Տարոնի անձնագրային բաժանմունքների կապիտալ վերանորոգում                                                                 </t>
    </r>
  </si>
  <si>
    <r>
      <rPr>
        <u/>
        <sz val="12"/>
        <rFont val="GHEA Grapalat"/>
        <family val="3"/>
      </rPr>
      <t>Վերջնական արդյունքի նկարագրությունը</t>
    </r>
    <r>
      <rPr>
        <b/>
        <i/>
        <sz val="12"/>
        <rFont val="GHEA Grapalat"/>
        <family val="3"/>
      </rPr>
      <t xml:space="preserve">
</t>
    </r>
    <r>
      <rPr>
        <sz val="12"/>
        <rFont val="GHEA Grapalat"/>
        <family val="3"/>
      </rPr>
      <t>ՀՀ քաղաքացու անձնագրի, քաղաքացիություն չունեցող անձի, փախստականի վկայականի, ճամփորդական փաստաթղթի, վիզայի և ՀՀ-ում կացության կարգավիճակի տրամադրման, քաղաքացիների ըստ բնակության վայրի հաշվառման ծառայությունների պատշաճ և ժամանակին իրականացում</t>
    </r>
  </si>
  <si>
    <t>1.Ծանր հետևանքներով ճանապարհատրանսպոտային պատահարների (3 և ավելի զոհ և/կամ 10 և ավելի վիրավոր) քանակի նվազում/%/</t>
  </si>
  <si>
    <t>ԿՀ01</t>
  </si>
  <si>
    <t>Նախատեսվում է ՀՀ ոստիկանության ՃՈ Իջևանի ՀՔԲ և ՀՀ ոստիկանության Շիրակի մարզային վարչության Կումայրիի բաժնի նոր վարչական շենքերի կառուցման 2017թ. չափաբաժնի ֆինանսավորման համար</t>
  </si>
  <si>
    <t>ՀՀ ոստիկանության ՃՈ Իջևանի ՀՔԲ նոր վարչական շենքերի կառուցում, հեղինակային և տեխնիկական հսկողություն</t>
  </si>
  <si>
    <t>ՀՀ ոստիկանության Շիրակի մարզային վարչության Կումայրիի բաժնի նոր վարչական շենքերի կառուցում, հեղինակային և տեխնիկական հսկողություն</t>
  </si>
  <si>
    <t>20 տարի</t>
  </si>
  <si>
    <t>2016թ.- 465,581.94</t>
  </si>
  <si>
    <t>ՀՀ կառավարությանն առընթեր ոստիկանություն, ՀՀ ոստիկանության ճանապարհային ոստիկանություն</t>
  </si>
  <si>
    <t>ՀՀ ոստիկանության Ճանապարհային ոստիկանության և այլ ստորաբաժանումների շենքային պայմանների բարելավում</t>
  </si>
  <si>
    <t>Նախատեսվում է ՃՈ խորհրդակցությունների դահլիճի կապիտալ վերանորոգում, տեխնիկական և հեղինակային հսկողություն</t>
  </si>
  <si>
    <t>2016թ.- 163,525.20</t>
  </si>
  <si>
    <t>ՀՀ կառավարությանն առընթեր ոստիկանության ճանապարհային ոստիկանություն</t>
  </si>
  <si>
    <t>ԿՀ04</t>
  </si>
  <si>
    <t>8.3 տարի</t>
  </si>
  <si>
    <t>2016թ.- 432,335.0</t>
  </si>
  <si>
    <t>Տեխնիկական միջոցներ- 3-6 տարի
Գրասենյակային կահույք- 8.3 տարի</t>
  </si>
  <si>
    <t>2016թ.- 322,634.76</t>
  </si>
  <si>
    <t>ՀՀ ոստիկանության ճանապարհային ոստիկանության և այլ ստորաբաժանումների նյութատեխնիկական բազայի թարմացում</t>
  </si>
  <si>
    <t>ԿՀ05</t>
  </si>
  <si>
    <t>այլ սարքեր և սարքավորումներ</t>
  </si>
  <si>
    <t>2016թ.- 32.0</t>
  </si>
  <si>
    <t>ԿՀ06</t>
  </si>
  <si>
    <t xml:space="preserve">Նախատեսվում է ՀՀ ոստիկանության ճանապարհային ոստիկանությունում և այլ ստորաբաժանումներում իրականացվող կապիտալ շինարարական աշխատանքների համար նախագծանախահաշվային փաստաթղթերի կազմման համար: </t>
  </si>
  <si>
    <t>ՀՀ ոստիկանության Մաշտոցի անձնագրային բաժանմունքի վերանորոգման նախագծանախահաշվային փաստաթղթերի կազմում</t>
  </si>
  <si>
    <t>2016թ.- 3322.79</t>
  </si>
  <si>
    <t xml:space="preserve">Նախատեսվում է ձեռք բերել համակարգչային սարքավորումներ, գրասենյակային կահույք, քարտարանային պահարաններ, օդորակիչներ    </t>
  </si>
  <si>
    <t xml:space="preserve">Նախատեսվում է ՀՀ ոստիկանության ճանապարհային ոստիկանությունում և այլ ստորաբաժանումներում իրականացվող կապիտալ շինարարական աշխատանքների համար նախագծանախահաշվային փաստաթղթերի կազմման համար:  </t>
  </si>
  <si>
    <t>72411810/3</t>
  </si>
  <si>
    <t>2. ՀՀ պետական սահմանի անցակետերում օտար-երկրյա պետություններում անձնագրի վավերակա-նության ժամկետի մասին նշումի կատարում /%/</t>
  </si>
  <si>
    <t>6-8.3 տարի</t>
  </si>
  <si>
    <t>30211220/3</t>
  </si>
  <si>
    <t>30211220/4</t>
  </si>
  <si>
    <t>35120000/9</t>
  </si>
  <si>
    <t>35120000/10</t>
  </si>
  <si>
    <t>մալուխների կցորդիչների վերանորոգման ծառայություններ</t>
  </si>
  <si>
    <t>50511900/1</t>
  </si>
  <si>
    <t>50511900/2</t>
  </si>
  <si>
    <t>34351300/1</t>
  </si>
  <si>
    <t>ծանրաքարշ մեքենաների անիվներ</t>
  </si>
  <si>
    <t>32324900/2</t>
  </si>
  <si>
    <t>4.24.2</t>
  </si>
  <si>
    <t>5.9.13</t>
  </si>
  <si>
    <t>Ճանապարհային երթևեկության անվտանգության ապահովում և ճանապարհատրանսպորտային պատահարների կանխարգելում</t>
  </si>
  <si>
    <t>1. ՀՀ ոստիկանության  ճանապարհային ոստիկանության ՃՊԾ կողմից նշանակված տուգանքների քանակը</t>
  </si>
  <si>
    <t>2. Ճանապարհներին տեղադրված արագաչափերով հայտնաբերված խախտումների համար նշանակված տուգանքների քանակը</t>
  </si>
  <si>
    <t>3. Խաչմերուկներում տեղադրված դիտարկման տեսախցիկներով հայտնաբերված խախտումների համար նշանակված տուգանքների քանակը</t>
  </si>
  <si>
    <t>4. Տրամադրված վարորդական վկայականների քանակը</t>
  </si>
  <si>
    <t>5.Տրամադրված հաշվառման վկայագրերի քանակը</t>
  </si>
  <si>
    <t>6. Ընդունված տեսական և գործնական քննությունների քանակը</t>
  </si>
  <si>
    <t>7. Տրամադրվող տրանսպորտային միջոցների հաշվառման մեծ պահանջարկ ունեցող համարանիշերի քանակը</t>
  </si>
  <si>
    <t>8. Տրամադրվող տրանսպորտային միջոցների ցանկալի համարանիշերի քանակը</t>
  </si>
  <si>
    <t>9. Տրանսպորտային միջոցների վերասարքավորման համար տրամադրվող թույլտվությունների քանակը</t>
  </si>
  <si>
    <t>բեռնակրման ծառայություններ</t>
  </si>
  <si>
    <t>98341120/1</t>
  </si>
  <si>
    <t>ք/մ</t>
  </si>
  <si>
    <t>34111180/1</t>
  </si>
  <si>
    <t>հատուկ մասնագիտացված մեքենաներ</t>
  </si>
  <si>
    <t>Օրենքով և այլ իրավական ակտերով սահմանված պետական բյուջե մուտքագրվող այլ եկամուտներ</t>
  </si>
  <si>
    <t>6.4</t>
  </si>
  <si>
    <t>6.4.1</t>
  </si>
  <si>
    <t>71241200/19</t>
  </si>
  <si>
    <t>71241200/20</t>
  </si>
  <si>
    <t>71241200/21</t>
  </si>
  <si>
    <t>71241200/22</t>
  </si>
  <si>
    <t>71241200/23</t>
  </si>
  <si>
    <t>71241200/24</t>
  </si>
  <si>
    <t>71241200/25</t>
  </si>
  <si>
    <t>71241200/26</t>
  </si>
  <si>
    <t>71241200/27</t>
  </si>
  <si>
    <t>71241200/28</t>
  </si>
  <si>
    <t>71241200/29</t>
  </si>
  <si>
    <t>71241200/30</t>
  </si>
  <si>
    <t>71241200/31</t>
  </si>
  <si>
    <t xml:space="preserve">ՀՀ ոստիկանության վարչական շենքի բակի պարիսպապատման և պատուհանների ճաղավանդակների  տեղադրման աշխատանքների նախագծա-նախահաշվային փաստաթղթերի կազմում </t>
  </si>
  <si>
    <t xml:space="preserve">ՀՀ ոստիկանության տնտեսական վարչության ավտոտնտեսության շին-վերանորոգման աշխատանքների նախագծա-նախահաշվային փաստաթղթերի կազմում </t>
  </si>
  <si>
    <t xml:space="preserve">ՀՀ ոստիկանության Արագածոտնի ՄՎ Ապարանի բաժնի հերթապահ մասի և ՁՊՎ-ի կապիտալ վերանորոգման  նախագծա-նախահաշվային փաստաթղթերի կազմում </t>
  </si>
  <si>
    <t xml:space="preserve">ՀՀ ոստիկանության ստորաբաժանումների Հրազդանի, Անիի, Ամասիաի ջեռուցման համակարգի վերանորոգման  նախագծա-նախահաշվային փաստաթղթերի կազմում </t>
  </si>
  <si>
    <t xml:space="preserve">ՀՀ ոստիկանության ՊՊԾ գնդի զորանոց մասնաշենքի տանիքի կապիտալ վերանորոգման  նախագծա-նախահաշվային փաստաթղթերի կազմում </t>
  </si>
  <si>
    <t xml:space="preserve">ՀՀ ոստիկանության բուժ. վարչության պոլիկլինիկայի մասնաշենքի տանիքի կապիտալ վերանորոգման  նախագծա-նախահաշվային փաստաթղթերի կազմում </t>
  </si>
  <si>
    <t xml:space="preserve">ՀՀ ոստիկանության վարչական շենքի կապիտալ վերանորոգման և սերվերային սենյակի հողանցման աշխատանքների  նախագծա-նախահաշվային փաստաթղթերի կազմում </t>
  </si>
  <si>
    <t xml:space="preserve">ՀՀ ոստիկանության ստորաբաժանումների մուտքի մետաղական կոնստրուկցիաներով վերազիման  և Արագածոտնի ՄՎ վարչական շենքի պատուհանների մետաղական ճաղավանդակներով ուժեղացման նախագծանախահաշվային փաստաթղթերի կազմում </t>
  </si>
  <si>
    <t xml:space="preserve">ՀՀ ոստիկանության Քանաքեռ-Զեյթունի անձնագրային բաժանմունքի կապիտալ վերանորոգման նախագծանախահաշվային  փաստաթղթերի կազմում </t>
  </si>
  <si>
    <t xml:space="preserve">ՀՀ ոստիկանության  վարչական շենքի աջ թևի 3, 4-րդ հարկերի սանհանգույցների և աշխատասենյակների կապիտալ վերանորոգման նախագծանախահաշվային փաստաթղթերի կազմում </t>
  </si>
  <si>
    <t xml:space="preserve">ՀՀ ոստիկանության Երևանի քաղաքի վարչության Էրեբունու բաժնի վարչական շենքի  տանիքի և  աշխատասենյակների կապիտալ վերանորոգման նախագծանախահաշվային  փաստաթղթերի կազմում </t>
  </si>
  <si>
    <t xml:space="preserve">ՀՀ ոստիկանության Երևանի քաղաքի վարչության վարչական շենքի  տանիքի և  աշխատասենյակների կապիտալ վերանորոգմաննախագծանախահաշվային փաստաթղթերի կազմում </t>
  </si>
  <si>
    <t xml:space="preserve">ՀՀ ոստիկանության վարչական շենքի տանիքի և հենապատի վերանորոգմաննախագծանախահաշվային փաստաթղթերի կազմում </t>
  </si>
  <si>
    <t xml:space="preserve">ՀՀ ոստիկանության Ինտերպոլի ԱԿԲ-ի վարչական շենքի վերանորոգման նախագծանախահաշվային  փաստաթղթերի կազմում </t>
  </si>
  <si>
    <t xml:space="preserve">ՀՀ ոստիկանության Մալաթիայի անձնագրային բաժանմունքի կապիտալ վերանորոգման նախագծանախահաշվային փաստաթղթերի կազմում   </t>
  </si>
  <si>
    <t xml:space="preserve">ՀՀ ոստիկանության Նոր-Նորքի անձնագրային բաժանմունքի կապիտալ վերանորոգման նախագծանախահաշվային փաստաթղթերի կազմում   </t>
  </si>
  <si>
    <t>48821200/1</t>
  </si>
  <si>
    <t>համակարգչային սերվեր</t>
  </si>
  <si>
    <t>1. Վարորդական վկայականի տրամադրելու միջին ժամկետը /օր/</t>
  </si>
  <si>
    <t>2. Հաշվառման վկայագրերի տրամադրելու միջին ժամկետը /օր/</t>
  </si>
  <si>
    <t>Նախատեսվում է ՃՈ խոր-հըրդակցությունների դահլիճի կապիտալ վերանորոգում, տեխնիկական և հեղինակային հսկողություն</t>
  </si>
  <si>
    <t xml:space="preserve">Նախատեսվում է ձեռք բերել 91 ավտոմեքենա և 1 տրակտոր  </t>
  </si>
  <si>
    <t>&lt;&lt;ՀԱՅԱՍՏԱՆԻ ՀԱՆՐԱՊԵՏՈՒԹՅԱՆ 2017 ԹՎԱԿԱՆԻ ՊԵՏԱԿԱՆ ԲՅՈՒՋԵԻ ՄԱՍԻՆ&gt;&gt; ՀԱՅԱՍՏԱՆԻ ՀԱՆՐԱՊԵՏՈՒԹՅԱՆ ՕՐԵՆՔԻ 7-ՐԴ ՀՈԴՎԱԾԻ ԱՂՅՈՒՍԱԿԻ ԵՎ ՀԱՅԱՍՏԱՆԻ ՀԱՆՐԱՊԵՏՈՒԹՅԱՆ ԿԱՌԱՎԱՐՈՒԹՅԱՆ 2016 ԹՎԱԿԱՆԻ ԴԵԿՏԵՄԲԵՐԻ 29-Ի N 1313-Ն ՈՐՈՇՄԱՆ N 3 ՀԱՎԵԼՎԱԾԻ ՑՈՒՑԱՆԻՇՆԵՐՈՒՄ ԿԱՏԱՐՎՈՂ ՓՈՓՈԽՈՒԹՅՈՒՆՆԵՐԸ</t>
  </si>
  <si>
    <t>(հազ դրամ)</t>
  </si>
  <si>
    <t>&lt;&lt;ՀԱՅԱՍՏԱՆԻ ՀԱՆՐԱՊԵՏՈՒԹՅԱՆ 2017 ԹՎԱԿԱՆԻ ՊԵՏԱԿԱՆ ԲՅՈՒՋԵԻ ՄԱՍԻՆ&gt;&gt; ՀԱՅԱՍՏԱՆԻ ՀԱՆՐԱՊԵՏՈՒԹՅԱՆ ՕՐԵՆՔԻ 8-ՐԴ ՀՈԴՎԱԾԻ ԱՂՅՈՒՍԱԿԻ ՑՈՒՑԱՆԻՇՆԵՐՈՒՄ ԵՎ  ՀԱՅԱՍՏԱՆԻ ՀԱՆՐԱՊԵՏՈՒԹՅԱՆ ԿԱՌԱՎԱՐՈՒԹՅԱՆ 2016 ԹՎԱԿԱՆԻ ԴԵԿՏԵՄԲԵՐԻ 29-Ի N 1313-Ն ՈՐՈՇՄԱՆ N 4 ՀԱՎԵԼՎԱԾԻ ՑՈՒՑԱՆԻՇՆԵՐՈՒՄ ԿԱՏԱՐՎՈՂ ՓՈՓՈԽՈՒԹՅՈՒՆՆԵՐԸ</t>
  </si>
  <si>
    <t>ՀԱՅԱՍՏԱՆԻ ՀԱՆՐԱՊԵՏՈՒԹՅԱՆ ԿԱՌԱՎԱՐՈՒԹՅԱՆ 2016 ԹՎԱԿԱՆԻ ԴԵԿՏԵՄԲԵՐԻ 29-Ի N 1313-Ն ՈՐՈՇՄԱՆ N 6 ՀԱՎԵԼՎԱԾԻ ՑՈՒՑԱՆԻՇՆԵՐՈՒՄ ԿԱՏԱՐՎՈՂ ՓՈՓՈԽՈՒԹՅՈՒՆՆԵՐ</t>
  </si>
  <si>
    <t xml:space="preserve">ՄԱՍ Ա: ՌԱԶՄԱՎԱՐՈՒԹՅԱՆ ԸՆԴՀԱՆՈՒՐ ՆԿԱՐԱԳՐՈՒԹՅՈՒՆ
Ճանապարհային երթևեկության կարգավորում, ճանապարհային երթևեկության անվտանգության ապահովման բնագավառի օրենսդրության, ճանա-պարհային երթևեկության կանոնների, տեխնիկական նորմերի պահանջների կատարման նկատմամբ վերահսկողություն, ճանապարհապարեկային ծառայության իրականացում, ճանապարհատրանսպորտային պատահարների եւ ճանապարհային երթեւեկության բնագավառում վարչական իրավա-խախտումների պետական հաշվառում, ճանապարհային անվտանգության կանխարգելում, երթեւեկության մասնակիցներին վարորդական վկայական ստանալու քննությունների ընդունում եւ վարորդական վկայականների տրամադրում </t>
  </si>
  <si>
    <r>
      <t xml:space="preserve">ՄԱՍ Գ: Նախարարի պատասխանատվության ներքո իրականացվող քաղաքականության միջոցառումների և ֆինանսական կառավարման արդյունքների ցուցանիշները
</t>
    </r>
    <r>
      <rPr>
        <u/>
        <sz val="11"/>
        <color indexed="8"/>
        <rFont val="GHEA Grapalat"/>
        <family val="3"/>
      </rPr>
      <t>1. Քաղաքականության միջոցառումներ</t>
    </r>
    <r>
      <rPr>
        <sz val="11"/>
        <color indexed="8"/>
        <rFont val="GHEA Grapalat"/>
        <family val="3"/>
      </rPr>
      <t xml:space="preserve">
</t>
    </r>
    <r>
      <rPr>
        <u/>
        <sz val="11"/>
        <color indexed="8"/>
        <rFont val="GHEA Grapalat"/>
        <family val="3"/>
      </rPr>
      <t>1.1 Ծառայություններ</t>
    </r>
  </si>
  <si>
    <t>Ճանապարհային երթևեկության կարգավորում, ճանապարհային երթևեկության անվտանգության ապահովման բնագավառի օրենսդրության, (ճա-նապարհային երթևեկության կանոնների, տեխնի-կական նորմերի) պահանջների կատարման նկատ-մամբ վերահսկողության, ճանապարհապարեկա-յին ծառայության իրականացում, ճանապարհա-տրանսպորտային պատահարների և ճանապար-հային երթևեկության անվտանգության ապահով-ման բնագավառում վարչական իրավախախտում-ների պետական հաշվառում, ճանապարհատրանս-</t>
  </si>
  <si>
    <t>պորտային պատահարների կանխարգելում, վա-րորդական վկայական ստանալու քննությունների ընդունում և վարորդական վկայականների տրամադրում</t>
  </si>
  <si>
    <t>Նախատեսվում է ՀՀ ոստի-կանության ՃՈ Իջևանի ՀՔԲ և ՀՀ ոստիկանության Շիրակի մարզային վարչության Կումայրիի բաժնի նոր վարչական շենքերի կառուցման 2017թ. չափաբաժնի ֆինանսավորման համար</t>
  </si>
  <si>
    <t>Նախատեսվում է ձեռք բերել 91 ավտոմեքենա և 1 տրակտոր</t>
  </si>
  <si>
    <t>Նախատեսվում է ձեռք բերել հատուկ նպատակային սարքեր, սարքավորումներ</t>
  </si>
  <si>
    <t xml:space="preserve">Նախատեսվում է ձեռք բերել հատուկ նպատակային սարքեր, սարքավորումներ </t>
  </si>
  <si>
    <t xml:space="preserve"> - Կառավարման մարմինների գործունեության հետևանքով առաջացած վնասների  կամ վնասվածքների  վերականգնում</t>
  </si>
  <si>
    <t>&lt;&lt;ՀԱՅԱՍՏԱՆԻ ՀԱՆՐԱՊԵՏՈՒԹՅԱՆ 2017 ԹՎԱԿԱՆԻ ՊԵՏԱԿԱՆ ԲՅՈՒՋԵԻ ՄԱՍԻՆ&gt;&gt; ՀԱՅԱՍՏԱՆԻ ՀԱՆՐԱՊԵՏՈՒԹՅԱՆ  ՕՐԵՆՔԻ N 1 ՀԱՎԵԼՎԱԾԻ N 16 ԱՂՅՈՒՍԱԿՈՒՄ ԿԱՏԱՐՎՈՂ ԼՐԱՑՈՒՄՆԵՐԸ</t>
  </si>
  <si>
    <t>ՀԱՅԱՍՏԱՆԻ ՀԱՆՐԱՊԵՏՈՒԹՅԱՆ ԿԱՌԱՎԱՐՈՒԹՅԱՆՆ ԱՌԸՆԹԵՐ ՈՍՏԻԿԱՆՈՒԹՅԱՆ &lt;&lt;ՀԱՅԱՍՏԱՆԻ ՀԱՆՐԱՊԵՏՈՒԹՅԱՆ ԿԱՌԱՎԱՐՈՒԹՅԱՆՆ ԱՌԸՆԹԵՐ ՈՍՏԻԿԱՆՈՒԹՅԱՆ ՃԱՆԱՊԱՐՀԱՅԻՆ ՈՍՏԻԿԱՆՈՒԹՅԱՆ ԿՈՂՄԻՑ ԱՐՁԱՆԱԳՐՎԱԾ ԽԱԽՏՈՒՄՆԵՐԻ ՀԱՄԱՐ ՎԱՐՉԱԿԱՆ ՏՈՒԳԱՆՔՆԵՐԻ ԳԱՆՁՈՒՄՆԵՐԻ, ԳՐԱՆՑՄԱՆ-ՔՆՆԱԿԱՆ ԾԱՌԱՅՈՒԹՅՈՒՆՆԵՐԻ ԴԻՄԱՑ ՎՃԱՐՈՒՄՆԵՐ ԵՎ ԱՅԼ ՎՃԱՐՈՎԻ ԾԱՌԱՅՈՒԹՅՈՒՆՆԵՐ&gt;&gt; ԾՐԱԳՐԻ ԱՐՏԱԲՅՈՒՋԵՏԱՅԻՆ ՀԱՇՎԻ ՄԻՋՈՑՆԵՐԻ 2017 ԹՎԱԿԱՆԻ ԾԱԽՍՄԱՆ ՆԱԽԱՀԱՇՎԻ ՑՈՒՑԱՆԻՇՆԵՐԸ, ԻՆՉՊԵՍ ՆԱԵՎ  &lt;&lt;ՀԱՅԱՍՏԱՆԻ ՀԱՆՐԱՊԵՏՈՒԹՅԱՆ 2017 ԹՎԱԿԱՆԻ ՊԵՏԱԿԱՆ ԲՅՈՒՋԵԻ ՄԱՍԻՆ&gt;&gt; ՀԱՅԱՍՏԱՆԻ ՀԱՆՐԱՊԵՏՈՒԹՅԱՆ ՕՐԵՆՔԻ N 1 ՀԱՎԵԼՎԱԾՈՒՄ ԵՎ ՀԱՅԱՍՏԱՆԻ ՀԱՆՐԱՊԵՏՈՒԹՅԱՆ ԿԱՌԱՎԱՐՈՒԹՅԱՆ 2016 ԹՎԱԿԱՆԻ ԴԵԿՏԵՄԲԵՐԻ 29-Ի N 1313-Ն ՈՐՈՇՄԱՆ N 5 ՀԱՎԵԼՎԱԾՈՒՄ ԿԱՏԱՐՎՈՂ ՓՈՓՈԽՈՒԹՅՈՒՆՆԵՐԸ ԵՎ ԼՐԱՑՈՒՄՆԵՐԸ</t>
  </si>
  <si>
    <t xml:space="preserve"> ՀՀ կառավարությանն առընթեր ոստիկանություն</t>
  </si>
  <si>
    <t>ՀՀ ԿԱՌԱՎԱՐՈՒԹՅԱՆՆ ԱՌԸՆԹԵՐ ՈՍՏԻԿԱՆՈՒԹՅՈՒՆ</t>
  </si>
  <si>
    <t>71241200/32</t>
  </si>
  <si>
    <t>71241200/33</t>
  </si>
  <si>
    <t>71241200/34</t>
  </si>
  <si>
    <t>71241200/35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</si>
</sst>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р_._-;\-* #,##0.00_р_._-;_-* &quot;-&quot;??_р_._-;_-@_-"/>
    <numFmt numFmtId="164" formatCode="_-* #,##0.00\ _դ_ր_._-;\-* #,##0.00\ _դ_ր_._-;_-* &quot;-&quot;??\ _դ_ր_._-;_-@_-"/>
    <numFmt numFmtId="165" formatCode="_(&quot;$&quot;* #,##0.00_);_(&quot;$&quot;* \(#,##0.00\);_(&quot;$&quot;* &quot;-&quot;??_);_(@_)"/>
    <numFmt numFmtId="166" formatCode="_(* #,##0.00_);_(* \(#,##0.00\);_(* &quot;-&quot;??_);_(@_)"/>
    <numFmt numFmtId="167" formatCode="#,##0.0"/>
    <numFmt numFmtId="168" formatCode="_(* #,##0.0_);_(* \(#,##0.0\);_(* &quot;-&quot;??_);_(@_)"/>
    <numFmt numFmtId="169" formatCode="_-* #,##0.0_р_._-;\-* #,##0.0_р_._-;_-* &quot;-&quot;??_р_._-;_-@_-"/>
    <numFmt numFmtId="170" formatCode="0.0"/>
    <numFmt numFmtId="171" formatCode="#,##0.0_);\(#,##0.0\)"/>
    <numFmt numFmtId="172" formatCode="_-* #,##0.0_р_._-;\-* #,##0.0_р_._-;_-* &quot;-&quot;?_р_._-;_-@_-"/>
    <numFmt numFmtId="173" formatCode="_(* #,##0.000_);_(* \(#,##0.000\);_(* &quot;-&quot;??_);_(@_)"/>
    <numFmt numFmtId="174" formatCode="#,##0.000"/>
    <numFmt numFmtId="175" formatCode="_-* #,##0_р_._-;\-* #,##0_р_._-;_-* &quot;-&quot;??_р_._-;_-@_-"/>
    <numFmt numFmtId="176" formatCode="#,##0.0_ ;\-#,##0.0\ "/>
  </numFmts>
  <fonts count="101">
    <font>
      <sz val="10"/>
      <name val="Arial"/>
      <charset val="204"/>
    </font>
    <font>
      <sz val="11"/>
      <color theme="1"/>
      <name val="Calibri"/>
      <family val="2"/>
      <charset val="1"/>
      <scheme val="minor"/>
    </font>
    <font>
      <sz val="10"/>
      <name val="Arial"/>
      <family val="2"/>
    </font>
    <font>
      <sz val="10"/>
      <name val="Arial Armenian"/>
      <family val="2"/>
    </font>
    <font>
      <sz val="10"/>
      <name val="Times Armenian"/>
      <family val="1"/>
    </font>
    <font>
      <sz val="10"/>
      <name val="Arial Armenian"/>
      <family val="2"/>
    </font>
    <font>
      <sz val="8"/>
      <name val="Arial"/>
      <family val="2"/>
      <charset val="204"/>
    </font>
    <font>
      <sz val="10"/>
      <name val="Arial Armenian"/>
      <family val="2"/>
    </font>
    <font>
      <sz val="10"/>
      <name val="Star"/>
      <family val="1"/>
    </font>
    <font>
      <sz val="9"/>
      <name val="Arial Armenian"/>
      <family val="2"/>
    </font>
    <font>
      <sz val="10"/>
      <name val="Arial"/>
      <family val="2"/>
      <charset val="204"/>
    </font>
    <font>
      <sz val="10"/>
      <color indexed="8"/>
      <name val="MS Sans Serif"/>
      <family val="2"/>
      <charset val="204"/>
    </font>
    <font>
      <sz val="11"/>
      <color indexed="8"/>
      <name val="Times Armenian"/>
      <family val="2"/>
    </font>
    <font>
      <sz val="11"/>
      <color indexed="9"/>
      <name val="Times Armenian"/>
      <family val="2"/>
    </font>
    <font>
      <sz val="11"/>
      <color indexed="20"/>
      <name val="Times Armenian"/>
      <family val="2"/>
    </font>
    <font>
      <b/>
      <sz val="11"/>
      <color indexed="52"/>
      <name val="Times Armenian"/>
      <family val="2"/>
    </font>
    <font>
      <b/>
      <sz val="11"/>
      <color indexed="9"/>
      <name val="Times Armenian"/>
      <family val="2"/>
    </font>
    <font>
      <i/>
      <sz val="11"/>
      <color indexed="23"/>
      <name val="Times Armenian"/>
      <family val="2"/>
    </font>
    <font>
      <sz val="11"/>
      <color indexed="17"/>
      <name val="Times Armenian"/>
      <family val="2"/>
    </font>
    <font>
      <b/>
      <sz val="15"/>
      <color indexed="56"/>
      <name val="Times Armenian"/>
      <family val="2"/>
    </font>
    <font>
      <b/>
      <sz val="13"/>
      <color indexed="56"/>
      <name val="Times Armenian"/>
      <family val="2"/>
    </font>
    <font>
      <b/>
      <sz val="11"/>
      <color indexed="56"/>
      <name val="Times Armenian"/>
      <family val="2"/>
    </font>
    <font>
      <sz val="11"/>
      <color indexed="62"/>
      <name val="Times Armenian"/>
      <family val="2"/>
    </font>
    <font>
      <sz val="11"/>
      <color indexed="52"/>
      <name val="Times Armenian"/>
      <family val="2"/>
    </font>
    <font>
      <sz val="11"/>
      <color indexed="60"/>
      <name val="Times Armenian"/>
      <family val="2"/>
    </font>
    <font>
      <sz val="10"/>
      <name val="Arial"/>
      <family val="2"/>
      <charset val="204"/>
    </font>
    <font>
      <b/>
      <sz val="11"/>
      <color indexed="63"/>
      <name val="Times Armenian"/>
      <family val="2"/>
    </font>
    <font>
      <b/>
      <sz val="18"/>
      <color indexed="56"/>
      <name val="Cambria"/>
      <family val="2"/>
    </font>
    <font>
      <b/>
      <sz val="11"/>
      <color indexed="8"/>
      <name val="Times Armenian"/>
      <family val="2"/>
    </font>
    <font>
      <sz val="11"/>
      <color indexed="10"/>
      <name val="Times Armenian"/>
      <family val="2"/>
    </font>
    <font>
      <b/>
      <sz val="10"/>
      <name val="GHEA Mariam"/>
      <family val="3"/>
    </font>
    <font>
      <sz val="10"/>
      <name val="GHEA Mariam"/>
      <family val="3"/>
    </font>
    <font>
      <sz val="8"/>
      <name val="GHEA Mariam"/>
      <family val="3"/>
    </font>
    <font>
      <sz val="9"/>
      <name val="GHEA Mariam"/>
      <family val="3"/>
    </font>
    <font>
      <sz val="10"/>
      <color indexed="10"/>
      <name val="GHEA Mariam"/>
      <family val="3"/>
    </font>
    <font>
      <sz val="11"/>
      <name val="GHEA Mariam"/>
      <family val="3"/>
    </font>
    <font>
      <b/>
      <u/>
      <sz val="10"/>
      <name val="GHEA Mariam"/>
      <family val="3"/>
    </font>
    <font>
      <i/>
      <sz val="9"/>
      <name val="GHEA Mariam"/>
      <family val="3"/>
    </font>
    <font>
      <sz val="10"/>
      <name val="Arial"/>
      <family val="2"/>
      <charset val="204"/>
    </font>
    <font>
      <b/>
      <sz val="10"/>
      <name val="GHEA Grapalat"/>
      <family val="3"/>
    </font>
    <font>
      <sz val="10"/>
      <name val="GHEA Grapalat"/>
      <family val="3"/>
    </font>
    <font>
      <sz val="10"/>
      <name val="Arial"/>
      <family val="2"/>
    </font>
    <font>
      <sz val="8"/>
      <color indexed="81"/>
      <name val="Times Armenian"/>
      <family val="1"/>
    </font>
    <font>
      <sz val="8"/>
      <name val="GHEA Grapalat"/>
      <family val="3"/>
    </font>
    <font>
      <b/>
      <sz val="12"/>
      <name val="GHEA Grapalat"/>
      <family val="3"/>
    </font>
    <font>
      <sz val="12"/>
      <name val="GHEA Grapalat"/>
      <family val="3"/>
    </font>
    <font>
      <b/>
      <sz val="12"/>
      <color indexed="8"/>
      <name val="GHEA Grapalat"/>
      <family val="3"/>
    </font>
    <font>
      <sz val="12"/>
      <color indexed="8"/>
      <name val="GHEA Grapalat"/>
      <family val="3"/>
    </font>
    <font>
      <i/>
      <sz val="12"/>
      <name val="GHEA Grapalat"/>
      <family val="3"/>
    </font>
    <font>
      <sz val="11"/>
      <color indexed="8"/>
      <name val="GHEA Grapalat"/>
      <family val="3"/>
    </font>
    <font>
      <u/>
      <sz val="12"/>
      <name val="GHEA Grapalat"/>
      <family val="3"/>
    </font>
    <font>
      <b/>
      <sz val="11"/>
      <color indexed="8"/>
      <name val="GHEA Grapalat"/>
      <family val="3"/>
    </font>
    <font>
      <b/>
      <sz val="11"/>
      <name val="GHEA Grapalat"/>
      <family val="3"/>
    </font>
    <font>
      <sz val="9"/>
      <name val="GHEA Grapalat"/>
      <family val="3"/>
    </font>
    <font>
      <b/>
      <sz val="12"/>
      <color indexed="10"/>
      <name val="GHEA Grapalat"/>
      <family val="3"/>
    </font>
    <font>
      <sz val="10"/>
      <name val="Arial"/>
      <family val="2"/>
    </font>
    <font>
      <sz val="8"/>
      <name val="Arial"/>
      <family val="2"/>
    </font>
    <font>
      <sz val="12"/>
      <color indexed="9"/>
      <name val="GHEA Grapalat"/>
      <family val="3"/>
    </font>
    <font>
      <b/>
      <sz val="12"/>
      <color indexed="9"/>
      <name val="GHEA Grapalat"/>
      <family val="3"/>
    </font>
    <font>
      <sz val="10"/>
      <name val="Arial"/>
      <family val="2"/>
    </font>
    <font>
      <sz val="10"/>
      <color indexed="8"/>
      <name val="MS Sans Serif"/>
      <family val="2"/>
    </font>
    <font>
      <sz val="12"/>
      <color theme="1"/>
      <name val="GHEA Grapalat"/>
      <family val="3"/>
    </font>
    <font>
      <sz val="12"/>
      <name val="Arial AM"/>
      <family val="2"/>
    </font>
    <font>
      <sz val="12"/>
      <color indexed="10"/>
      <name val="GHEA Grapalat"/>
      <family val="3"/>
    </font>
    <font>
      <b/>
      <sz val="10"/>
      <color indexed="8"/>
      <name val="GHEA Grapalat"/>
      <family val="3"/>
    </font>
    <font>
      <sz val="12"/>
      <name val="Arial LatArm"/>
      <family val="2"/>
    </font>
    <font>
      <u/>
      <sz val="12"/>
      <name val="Arial LatArm"/>
      <family val="2"/>
    </font>
    <font>
      <sz val="11"/>
      <name val="GHEA Grapalat"/>
      <family val="3"/>
    </font>
    <font>
      <sz val="10"/>
      <color theme="1"/>
      <name val="GHEA Grapalat"/>
      <family val="3"/>
    </font>
    <font>
      <sz val="12"/>
      <color theme="0"/>
      <name val="GHEA Grapalat"/>
      <family val="3"/>
    </font>
    <font>
      <sz val="7"/>
      <color theme="0"/>
      <name val="GHEA Grapalat"/>
      <family val="3"/>
    </font>
    <font>
      <sz val="7"/>
      <color theme="0"/>
      <name val="Arial AM"/>
      <family val="2"/>
    </font>
    <font>
      <sz val="12"/>
      <color theme="0"/>
      <name val="Arial AM"/>
      <family val="2"/>
    </font>
    <font>
      <sz val="10"/>
      <color rgb="FFFF0000"/>
      <name val="GHEA Grapalat"/>
      <family val="3"/>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theme="1"/>
      <name val="Arial Armenian"/>
      <family val="2"/>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name val="Calibri"/>
      <family val="2"/>
      <charset val="1"/>
      <scheme val="minor"/>
    </font>
    <font>
      <u/>
      <sz val="11"/>
      <name val="GHEA Grapalat"/>
      <family val="3"/>
    </font>
    <font>
      <b/>
      <i/>
      <sz val="12"/>
      <name val="GHEA Grapalat"/>
      <family val="3"/>
    </font>
    <font>
      <b/>
      <sz val="11"/>
      <name val="Arial Armenian"/>
      <family val="2"/>
    </font>
    <font>
      <sz val="11"/>
      <name val="Arial Armenian"/>
      <family val="2"/>
    </font>
    <font>
      <b/>
      <u/>
      <sz val="11"/>
      <name val="GHEA Grapalat"/>
      <family val="3"/>
    </font>
    <font>
      <sz val="10"/>
      <name val="Calibri"/>
      <family val="2"/>
      <charset val="1"/>
      <scheme val="minor"/>
    </font>
    <font>
      <sz val="10"/>
      <color indexed="8"/>
      <name val="GHEA Grapalat"/>
      <family val="3"/>
    </font>
    <font>
      <u/>
      <sz val="11"/>
      <color indexed="8"/>
      <name val="GHEA Grapalat"/>
      <family val="3"/>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31"/>
      </patternFill>
    </fill>
    <fill>
      <patternFill patternType="solid">
        <fgColor rgb="FF00FFFF"/>
        <bgColor indexed="64"/>
      </patternFill>
    </fill>
    <fill>
      <patternFill patternType="solid">
        <fgColor rgb="FFFFFF00"/>
        <bgColor indexed="64"/>
      </patternFill>
    </fill>
    <fill>
      <patternFill patternType="solid">
        <fgColor rgb="FFFFC000"/>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style="thin">
        <color indexed="64"/>
      </right>
      <top/>
      <bottom style="hair">
        <color indexed="64"/>
      </bottom>
      <diagonal/>
    </border>
    <border>
      <left/>
      <right style="medium">
        <color indexed="64"/>
      </right>
      <top style="thin">
        <color indexed="64"/>
      </top>
      <bottom style="thin">
        <color indexed="64"/>
      </bottom>
      <diagonal/>
    </border>
  </borders>
  <cellStyleXfs count="178">
    <xf numFmtId="0" fontId="0" fillId="0" borderId="0"/>
    <xf numFmtId="0" fontId="2"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2" fillId="0" borderId="0" applyFont="0" applyFill="0" applyBorder="0" applyAlignment="0" applyProtection="0"/>
    <xf numFmtId="166" fontId="7" fillId="0" borderId="0" applyFont="0" applyFill="0" applyBorder="0" applyAlignment="0" applyProtection="0"/>
    <xf numFmtId="166" fontId="3" fillId="0" borderId="0" applyFont="0" applyFill="0" applyBorder="0" applyAlignment="0" applyProtection="0"/>
    <xf numFmtId="0" fontId="7" fillId="0" borderId="0" applyFont="0" applyFill="0" applyBorder="0" applyAlignment="0" applyProtection="0"/>
    <xf numFmtId="166" fontId="7"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172" fontId="41" fillId="0" borderId="0" applyFont="0" applyFill="0" applyBorder="0" applyAlignment="0" applyProtection="0"/>
    <xf numFmtId="43" fontId="59" fillId="0" borderId="0" applyFont="0" applyFill="0" applyBorder="0" applyAlignment="0" applyProtection="0"/>
    <xf numFmtId="43" fontId="5"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0" fillId="0" borderId="0"/>
    <xf numFmtId="0" fontId="7" fillId="0" borderId="0"/>
    <xf numFmtId="0" fontId="3" fillId="0" borderId="0"/>
    <xf numFmtId="0" fontId="25" fillId="0" borderId="0"/>
    <xf numFmtId="0" fontId="10" fillId="0" borderId="0"/>
    <xf numFmtId="0" fontId="10" fillId="0" borderId="0"/>
    <xf numFmtId="0" fontId="41" fillId="0" borderId="0"/>
    <xf numFmtId="0" fontId="60" fillId="0" borderId="0"/>
    <xf numFmtId="0" fontId="5" fillId="0" borderId="0"/>
    <xf numFmtId="0" fontId="5" fillId="0" borderId="0"/>
    <xf numFmtId="0" fontId="3" fillId="0" borderId="0"/>
    <xf numFmtId="0" fontId="11" fillId="0" borderId="0"/>
    <xf numFmtId="0" fontId="7" fillId="0" borderId="0"/>
    <xf numFmtId="0" fontId="9" fillId="0" borderId="0"/>
    <xf numFmtId="0" fontId="4" fillId="0" borderId="0"/>
    <xf numFmtId="0" fontId="4" fillId="0" borderId="0">
      <alignment vertical="center"/>
    </xf>
    <xf numFmtId="0" fontId="8" fillId="0" borderId="0"/>
    <xf numFmtId="0" fontId="12" fillId="23" borderId="7" applyNumberFormat="0" applyFont="0" applyAlignment="0" applyProtection="0"/>
    <xf numFmtId="0" fontId="26" fillId="20" borderId="8" applyNumberFormat="0" applyAlignment="0" applyProtection="0"/>
    <xf numFmtId="9" fontId="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41" fillId="0" borderId="0"/>
    <xf numFmtId="0" fontId="11" fillId="0" borderId="0"/>
    <xf numFmtId="173" fontId="41" fillId="0" borderId="0" applyFont="0" applyFill="0" applyBorder="0" applyAlignment="0" applyProtection="0"/>
    <xf numFmtId="43" fontId="41" fillId="0" borderId="0" applyFont="0" applyFill="0" applyBorder="0" applyAlignment="0" applyProtection="0"/>
    <xf numFmtId="43" fontId="55" fillId="0" borderId="0" applyFont="0" applyFill="0" applyBorder="0" applyAlignment="0" applyProtection="0"/>
    <xf numFmtId="0" fontId="60" fillId="0" borderId="0"/>
    <xf numFmtId="0" fontId="10" fillId="0" borderId="0"/>
    <xf numFmtId="0" fontId="60" fillId="0" borderId="0"/>
    <xf numFmtId="0" fontId="60" fillId="0" borderId="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0" fillId="0" borderId="0"/>
    <xf numFmtId="0" fontId="11"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5" borderId="0" applyNumberFormat="0" applyBorder="0" applyAlignment="0" applyProtection="0"/>
    <xf numFmtId="0" fontId="74" fillId="8" borderId="0" applyNumberFormat="0" applyBorder="0" applyAlignment="0" applyProtection="0"/>
    <xf numFmtId="0" fontId="74" fillId="11" borderId="0" applyNumberFormat="0" applyBorder="0" applyAlignment="0" applyProtection="0"/>
    <xf numFmtId="0" fontId="75" fillId="12"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43" fontId="10" fillId="0" borderId="0" applyFont="0" applyFill="0" applyBorder="0" applyAlignment="0" applyProtection="0"/>
    <xf numFmtId="0" fontId="3" fillId="0" borderId="0"/>
    <xf numFmtId="9" fontId="3" fillId="0" borderId="0" applyFont="0" applyFill="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9" borderId="0" applyNumberFormat="0" applyBorder="0" applyAlignment="0" applyProtection="0"/>
    <xf numFmtId="0" fontId="76" fillId="7" borderId="1" applyNumberFormat="0" applyAlignment="0" applyProtection="0"/>
    <xf numFmtId="0" fontId="77" fillId="20" borderId="8" applyNumberFormat="0" applyAlignment="0" applyProtection="0"/>
    <xf numFmtId="0" fontId="78" fillId="20" borderId="1" applyNumberFormat="0" applyAlignment="0" applyProtection="0"/>
    <xf numFmtId="165" fontId="2" fillId="0" borderId="0" applyFont="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21" borderId="2" applyNumberFormat="0" applyAlignment="0" applyProtection="0"/>
    <xf numFmtId="0" fontId="84" fillId="0" borderId="0" applyNumberFormat="0" applyFill="0" applyBorder="0" applyAlignment="0" applyProtection="0"/>
    <xf numFmtId="0" fontId="85" fillId="22" borderId="0" applyNumberFormat="0" applyBorder="0" applyAlignment="0" applyProtection="0"/>
    <xf numFmtId="0" fontId="86" fillId="0" borderId="0"/>
    <xf numFmtId="0" fontId="87" fillId="3" borderId="0" applyNumberFormat="0" applyBorder="0" applyAlignment="0" applyProtection="0"/>
    <xf numFmtId="0" fontId="88" fillId="0" borderId="0" applyNumberFormat="0" applyFill="0" applyBorder="0" applyAlignment="0" applyProtection="0"/>
    <xf numFmtId="0" fontId="10" fillId="23" borderId="7" applyNumberFormat="0" applyFont="0" applyAlignment="0" applyProtection="0"/>
    <xf numFmtId="0" fontId="89" fillId="0" borderId="6" applyNumberFormat="0" applyFill="0" applyAlignment="0" applyProtection="0"/>
    <xf numFmtId="0" fontId="90" fillId="0" borderId="0" applyNumberFormat="0" applyFill="0" applyBorder="0" applyAlignment="0" applyProtection="0"/>
    <xf numFmtId="16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1" fillId="4" borderId="0" applyNumberFormat="0" applyBorder="0" applyAlignment="0" applyProtection="0"/>
    <xf numFmtId="0" fontId="1" fillId="0" borderId="0"/>
    <xf numFmtId="164" fontId="1" fillId="0" borderId="0" applyFont="0" applyFill="0" applyBorder="0" applyAlignment="0" applyProtection="0"/>
  </cellStyleXfs>
  <cellXfs count="847">
    <xf numFmtId="0" fontId="0" fillId="0" borderId="0" xfId="0"/>
    <xf numFmtId="0" fontId="31" fillId="0" borderId="0" xfId="0" applyFont="1"/>
    <xf numFmtId="0" fontId="31" fillId="0" borderId="0" xfId="0" applyFont="1" applyAlignment="1">
      <alignment vertical="center"/>
    </xf>
    <xf numFmtId="0" fontId="31" fillId="0" borderId="0" xfId="0" applyFont="1" applyFill="1" applyBorder="1" applyAlignment="1">
      <alignment horizontal="center" vertical="center"/>
    </xf>
    <xf numFmtId="0" fontId="31" fillId="0" borderId="0" xfId="0" applyFont="1" applyFill="1" applyBorder="1"/>
    <xf numFmtId="0" fontId="31" fillId="0" borderId="0" xfId="0" applyFont="1" applyFill="1"/>
    <xf numFmtId="168" fontId="31" fillId="0" borderId="0" xfId="0" applyNumberFormat="1" applyFont="1" applyFill="1" applyBorder="1"/>
    <xf numFmtId="166" fontId="31" fillId="0" borderId="0" xfId="0" applyNumberFormat="1" applyFont="1" applyFill="1" applyBorder="1"/>
    <xf numFmtId="0" fontId="31" fillId="0" borderId="0" xfId="0" applyFont="1" applyFill="1" applyAlignment="1">
      <alignment wrapText="1"/>
    </xf>
    <xf numFmtId="0" fontId="31" fillId="0" borderId="0" xfId="0" applyFont="1" applyBorder="1" applyAlignment="1">
      <alignment wrapText="1"/>
    </xf>
    <xf numFmtId="0" fontId="31" fillId="0" borderId="0" xfId="0" applyFont="1" applyFill="1" applyAlignment="1">
      <alignment horizontal="center" vertical="center"/>
    </xf>
    <xf numFmtId="49" fontId="31" fillId="0" borderId="10" xfId="0" applyNumberFormat="1" applyFont="1" applyFill="1" applyBorder="1" applyAlignment="1">
      <alignment horizontal="center" wrapText="1"/>
    </xf>
    <xf numFmtId="0" fontId="31" fillId="0" borderId="10" xfId="0" applyFont="1" applyFill="1" applyBorder="1" applyAlignment="1">
      <alignment wrapText="1"/>
    </xf>
    <xf numFmtId="49" fontId="30" fillId="0" borderId="11" xfId="0" applyNumberFormat="1" applyFont="1" applyFill="1" applyBorder="1" applyAlignment="1">
      <alignment wrapText="1"/>
    </xf>
    <xf numFmtId="49" fontId="30" fillId="0" borderId="11" xfId="0" applyNumberFormat="1" applyFont="1" applyFill="1" applyBorder="1" applyAlignment="1">
      <alignment horizontal="center" wrapText="1"/>
    </xf>
    <xf numFmtId="0" fontId="36" fillId="0" borderId="11" xfId="0" applyFont="1" applyFill="1" applyBorder="1" applyAlignment="1">
      <alignment wrapText="1"/>
    </xf>
    <xf numFmtId="168" fontId="30" fillId="0" borderId="11" xfId="29" applyNumberFormat="1" applyFont="1" applyFill="1" applyBorder="1"/>
    <xf numFmtId="49" fontId="31" fillId="0" borderId="10" xfId="0" applyNumberFormat="1" applyFont="1" applyFill="1" applyBorder="1" applyAlignment="1">
      <alignment wrapText="1"/>
    </xf>
    <xf numFmtId="168" fontId="31" fillId="0" borderId="10" xfId="29" applyNumberFormat="1" applyFont="1" applyFill="1" applyBorder="1"/>
    <xf numFmtId="0" fontId="31" fillId="0" borderId="11" xfId="0" applyFont="1" applyFill="1" applyBorder="1" applyAlignment="1">
      <alignment horizontal="left" wrapText="1"/>
    </xf>
    <xf numFmtId="0" fontId="31" fillId="0" borderId="11" xfId="0" applyFont="1" applyFill="1" applyBorder="1" applyAlignment="1">
      <alignment wrapText="1"/>
    </xf>
    <xf numFmtId="0" fontId="36" fillId="0" borderId="10" xfId="0" applyFont="1" applyFill="1" applyBorder="1" applyAlignment="1">
      <alignment wrapText="1"/>
    </xf>
    <xf numFmtId="168" fontId="30" fillId="0" borderId="10" xfId="29" applyNumberFormat="1" applyFont="1" applyFill="1" applyBorder="1"/>
    <xf numFmtId="49" fontId="31" fillId="0" borderId="10" xfId="0" applyNumberFormat="1" applyFont="1" applyFill="1" applyBorder="1"/>
    <xf numFmtId="49" fontId="31" fillId="0" borderId="10" xfId="0" applyNumberFormat="1" applyFont="1" applyFill="1" applyBorder="1" applyAlignment="1">
      <alignment horizontal="center"/>
    </xf>
    <xf numFmtId="167" fontId="31" fillId="0" borderId="0" xfId="0" applyNumberFormat="1" applyFont="1" applyFill="1" applyAlignment="1">
      <alignment wrapText="1"/>
    </xf>
    <xf numFmtId="49" fontId="37" fillId="24" borderId="14" xfId="0" applyNumberFormat="1" applyFont="1" applyFill="1" applyBorder="1" applyAlignment="1">
      <alignment horizontal="center" vertical="center"/>
    </xf>
    <xf numFmtId="49" fontId="37" fillId="24" borderId="10" xfId="0" applyNumberFormat="1" applyFont="1" applyFill="1" applyBorder="1" applyAlignment="1">
      <alignment horizontal="center" vertical="center"/>
    </xf>
    <xf numFmtId="0" fontId="31" fillId="0" borderId="0" xfId="57" applyFont="1" applyAlignment="1">
      <alignment vertical="center"/>
    </xf>
    <xf numFmtId="0" fontId="35" fillId="0" borderId="0" xfId="57" applyFont="1" applyAlignment="1">
      <alignment vertical="center"/>
    </xf>
    <xf numFmtId="0" fontId="31" fillId="0" borderId="0" xfId="57" applyFont="1" applyBorder="1" applyAlignment="1">
      <alignment vertical="center"/>
    </xf>
    <xf numFmtId="0" fontId="31" fillId="0" borderId="0" xfId="56" applyFont="1" applyAlignment="1">
      <alignment vertical="center"/>
    </xf>
    <xf numFmtId="0" fontId="35" fillId="0" borderId="0" xfId="60" applyFont="1" applyAlignment="1">
      <alignment horizontal="center" vertical="center" wrapText="1"/>
    </xf>
    <xf numFmtId="0" fontId="35" fillId="0" borderId="0" xfId="60" applyFont="1" applyBorder="1" applyAlignment="1">
      <alignment horizontal="center" vertical="center" wrapText="1"/>
    </xf>
    <xf numFmtId="0" fontId="35" fillId="0" borderId="10" xfId="60" applyFont="1" applyBorder="1" applyAlignment="1">
      <alignment horizontal="center" vertical="center" wrapText="1"/>
    </xf>
    <xf numFmtId="0" fontId="35" fillId="0" borderId="10" xfId="60" applyFont="1" applyBorder="1" applyAlignment="1">
      <alignment vertical="center" wrapText="1"/>
    </xf>
    <xf numFmtId="0" fontId="32" fillId="0" borderId="10" xfId="60" applyFont="1" applyBorder="1" applyAlignment="1">
      <alignment horizontal="center" vertical="center" wrapText="1"/>
    </xf>
    <xf numFmtId="0" fontId="32" fillId="0" borderId="15" xfId="60" applyFont="1" applyBorder="1" applyAlignment="1">
      <alignment horizontal="center" vertical="center" wrapText="1"/>
    </xf>
    <xf numFmtId="168" fontId="35" fillId="0" borderId="15" xfId="29" applyNumberFormat="1" applyFont="1" applyBorder="1" applyAlignment="1">
      <alignment horizontal="center" vertical="center" wrapText="1"/>
    </xf>
    <xf numFmtId="0" fontId="31" fillId="0" borderId="0" xfId="58" applyFont="1" applyFill="1" applyAlignment="1">
      <alignment vertical="center" wrapText="1"/>
    </xf>
    <xf numFmtId="0" fontId="31" fillId="0" borderId="0" xfId="62" applyFont="1" applyFill="1" applyAlignment="1">
      <alignment horizontal="center" vertical="center" wrapText="1"/>
    </xf>
    <xf numFmtId="0" fontId="31" fillId="0" borderId="0" xfId="0" applyFont="1" applyAlignment="1"/>
    <xf numFmtId="0" fontId="31" fillId="0" borderId="0" xfId="0" applyFont="1" applyAlignment="1">
      <alignment vertical="center" wrapText="1"/>
    </xf>
    <xf numFmtId="0" fontId="31" fillId="0" borderId="0" xfId="0" applyFont="1" applyBorder="1" applyAlignment="1">
      <alignment vertical="center"/>
    </xf>
    <xf numFmtId="0" fontId="31" fillId="0" borderId="16" xfId="0" applyFont="1" applyBorder="1" applyAlignment="1">
      <alignment vertical="center"/>
    </xf>
    <xf numFmtId="169" fontId="31" fillId="0" borderId="17" xfId="35" applyNumberFormat="1" applyFont="1" applyBorder="1" applyAlignment="1">
      <alignment vertical="center"/>
    </xf>
    <xf numFmtId="43" fontId="31" fillId="0" borderId="0" xfId="35" applyFont="1" applyAlignment="1">
      <alignment vertical="center"/>
    </xf>
    <xf numFmtId="0" fontId="31" fillId="0" borderId="17" xfId="0" applyFont="1" applyBorder="1" applyAlignment="1">
      <alignment vertical="center"/>
    </xf>
    <xf numFmtId="0" fontId="33" fillId="0" borderId="10" xfId="49" applyFont="1" applyFill="1" applyBorder="1" applyAlignment="1">
      <alignment vertical="center" wrapText="1"/>
    </xf>
    <xf numFmtId="0" fontId="40" fillId="0" borderId="0" xfId="0" applyFont="1" applyFill="1" applyAlignment="1">
      <alignment horizontal="right"/>
    </xf>
    <xf numFmtId="0" fontId="40" fillId="0" borderId="0" xfId="0" applyFont="1"/>
    <xf numFmtId="0" fontId="40" fillId="0" borderId="0" xfId="0" applyFont="1" applyFill="1" applyAlignment="1">
      <alignment horizontal="center"/>
    </xf>
    <xf numFmtId="0" fontId="39" fillId="0" borderId="0" xfId="0" applyFont="1" applyBorder="1" applyAlignment="1">
      <alignment wrapText="1"/>
    </xf>
    <xf numFmtId="0" fontId="44" fillId="0" borderId="0" xfId="0" applyFont="1" applyBorder="1" applyAlignment="1">
      <alignment horizontal="center" wrapText="1"/>
    </xf>
    <xf numFmtId="0" fontId="45" fillId="0" borderId="0" xfId="0" applyFont="1" applyBorder="1" applyAlignment="1">
      <alignment horizontal="center" wrapText="1"/>
    </xf>
    <xf numFmtId="0" fontId="40" fillId="0" borderId="0" xfId="0" applyFont="1" applyBorder="1"/>
    <xf numFmtId="167" fontId="40" fillId="0" borderId="0" xfId="0" applyNumberFormat="1" applyFont="1"/>
    <xf numFmtId="0" fontId="45" fillId="0" borderId="0" xfId="0" applyFont="1"/>
    <xf numFmtId="0" fontId="45" fillId="0" borderId="0" xfId="0" applyFont="1" applyAlignment="1"/>
    <xf numFmtId="0" fontId="45" fillId="0" borderId="0" xfId="0" applyFont="1" applyFill="1"/>
    <xf numFmtId="0" fontId="45" fillId="0" borderId="0" xfId="0" applyFont="1" applyFill="1" applyAlignment="1">
      <alignment wrapText="1"/>
    </xf>
    <xf numFmtId="49" fontId="45" fillId="0" borderId="14" xfId="0" applyNumberFormat="1" applyFont="1" applyFill="1" applyBorder="1" applyAlignment="1">
      <alignment wrapText="1"/>
    </xf>
    <xf numFmtId="49" fontId="45" fillId="0" borderId="10" xfId="0" applyNumberFormat="1" applyFont="1" applyFill="1" applyBorder="1" applyAlignment="1">
      <alignment wrapText="1"/>
    </xf>
    <xf numFmtId="49" fontId="45" fillId="0" borderId="10" xfId="0" applyNumberFormat="1" applyFont="1" applyFill="1" applyBorder="1" applyAlignment="1">
      <alignment horizontal="center" wrapText="1"/>
    </xf>
    <xf numFmtId="0" fontId="45" fillId="24" borderId="0" xfId="0" applyFont="1" applyFill="1" applyBorder="1" applyAlignment="1">
      <alignment horizontal="center" wrapText="1"/>
    </xf>
    <xf numFmtId="0" fontId="45" fillId="0" borderId="23" xfId="0" applyFont="1" applyBorder="1" applyAlignment="1">
      <alignment horizontal="center" vertical="center" wrapText="1"/>
    </xf>
    <xf numFmtId="49" fontId="45" fillId="24" borderId="10" xfId="0" applyNumberFormat="1" applyFont="1" applyFill="1" applyBorder="1" applyAlignment="1">
      <alignment horizontal="center" vertical="center"/>
    </xf>
    <xf numFmtId="49" fontId="48" fillId="24" borderId="10" xfId="0" applyNumberFormat="1" applyFont="1" applyFill="1" applyBorder="1" applyAlignment="1">
      <alignment horizontal="center" vertical="center"/>
    </xf>
    <xf numFmtId="0" fontId="45" fillId="0" borderId="0" xfId="57" applyFont="1" applyFill="1" applyBorder="1" applyAlignment="1">
      <alignment horizontal="center" vertical="center"/>
    </xf>
    <xf numFmtId="168" fontId="45" fillId="0" borderId="0" xfId="57" applyNumberFormat="1" applyFont="1" applyFill="1" applyBorder="1" applyAlignment="1">
      <alignment vertical="center"/>
    </xf>
    <xf numFmtId="168" fontId="45" fillId="0" borderId="0" xfId="57" applyNumberFormat="1" applyFont="1" applyFill="1" applyBorder="1" applyAlignment="1">
      <alignment horizontal="center" vertical="center"/>
    </xf>
    <xf numFmtId="167" fontId="45" fillId="0" borderId="10" xfId="64" applyNumberFormat="1" applyFont="1" applyFill="1" applyBorder="1" applyAlignment="1">
      <alignment horizontal="center" vertical="center" wrapText="1"/>
    </xf>
    <xf numFmtId="0" fontId="45" fillId="0" borderId="10" xfId="56" applyFont="1" applyFill="1" applyBorder="1" applyAlignment="1">
      <alignment horizontal="center" vertical="center" wrapText="1"/>
    </xf>
    <xf numFmtId="0" fontId="45" fillId="0" borderId="10" xfId="61" applyFont="1" applyFill="1" applyBorder="1" applyAlignment="1">
      <alignment horizontal="left" vertical="center" wrapText="1"/>
    </xf>
    <xf numFmtId="167" fontId="45" fillId="0" borderId="10" xfId="29" applyNumberFormat="1" applyFont="1" applyFill="1" applyBorder="1" applyAlignment="1">
      <alignment horizontal="center" vertical="center" wrapText="1"/>
    </xf>
    <xf numFmtId="0" fontId="45" fillId="0" borderId="10" xfId="58" applyFont="1" applyFill="1" applyBorder="1" applyAlignment="1">
      <alignment vertical="center" wrapText="1"/>
    </xf>
    <xf numFmtId="0" fontId="45" fillId="25" borderId="25" xfId="0" applyFont="1" applyFill="1" applyBorder="1" applyAlignment="1">
      <alignment horizontal="center" vertical="center" wrapText="1"/>
    </xf>
    <xf numFmtId="0" fontId="45" fillId="24" borderId="15" xfId="0" applyFont="1" applyFill="1" applyBorder="1" applyAlignment="1">
      <alignment horizontal="left" vertical="center"/>
    </xf>
    <xf numFmtId="0" fontId="45" fillId="26" borderId="15" xfId="0" applyFont="1" applyFill="1" applyBorder="1" applyAlignment="1">
      <alignment vertical="center" wrapText="1"/>
    </xf>
    <xf numFmtId="0" fontId="45" fillId="0" borderId="26" xfId="72" applyFont="1" applyFill="1" applyBorder="1" applyAlignment="1">
      <alignment vertical="center" wrapText="1"/>
    </xf>
    <xf numFmtId="0" fontId="50" fillId="25" borderId="10" xfId="0" applyFont="1" applyFill="1" applyBorder="1" applyAlignment="1">
      <alignment horizontal="left" vertical="center" wrapText="1"/>
    </xf>
    <xf numFmtId="0" fontId="45" fillId="26" borderId="15" xfId="0" applyFont="1" applyFill="1" applyBorder="1" applyAlignment="1">
      <alignment horizontal="left" vertical="center"/>
    </xf>
    <xf numFmtId="0" fontId="45" fillId="26" borderId="15" xfId="0" applyFont="1" applyFill="1" applyBorder="1" applyAlignment="1">
      <alignment vertical="center"/>
    </xf>
    <xf numFmtId="0" fontId="45" fillId="0" borderId="11" xfId="0" applyFont="1" applyBorder="1" applyAlignment="1">
      <alignment vertical="center" wrapText="1"/>
    </xf>
    <xf numFmtId="0" fontId="45" fillId="0" borderId="10" xfId="0" applyFont="1" applyBorder="1" applyAlignment="1">
      <alignment horizontal="left" vertical="center" wrapText="1"/>
    </xf>
    <xf numFmtId="0" fontId="45" fillId="0" borderId="10" xfId="0" applyFont="1" applyFill="1" applyBorder="1" applyAlignment="1">
      <alignment horizontal="left" vertical="center" wrapText="1"/>
    </xf>
    <xf numFmtId="170" fontId="40" fillId="0" borderId="0" xfId="63" applyNumberFormat="1" applyFont="1" applyFill="1" applyBorder="1" applyAlignment="1">
      <alignment horizontal="right" vertical="center" wrapText="1"/>
    </xf>
    <xf numFmtId="0" fontId="40" fillId="0" borderId="0" xfId="0" applyFont="1" applyFill="1"/>
    <xf numFmtId="0" fontId="45" fillId="0" borderId="10" xfId="0" applyFont="1" applyFill="1" applyBorder="1" applyAlignment="1">
      <alignment vertical="center" wrapText="1"/>
    </xf>
    <xf numFmtId="0" fontId="45" fillId="0" borderId="0" xfId="49" applyFont="1" applyFill="1" applyAlignment="1">
      <alignment vertical="center" wrapText="1"/>
    </xf>
    <xf numFmtId="171" fontId="45" fillId="0" borderId="0" xfId="49" applyNumberFormat="1" applyFont="1" applyFill="1" applyAlignment="1">
      <alignment horizontal="center" vertical="center" wrapText="1"/>
    </xf>
    <xf numFmtId="0" fontId="53" fillId="0" borderId="0" xfId="0" applyFont="1" applyAlignment="1">
      <alignment horizontal="right" vertical="center"/>
    </xf>
    <xf numFmtId="0" fontId="50" fillId="24" borderId="10" xfId="0" applyFont="1" applyFill="1" applyBorder="1" applyAlignment="1">
      <alignment horizontal="center" vertical="center" wrapText="1"/>
    </xf>
    <xf numFmtId="0" fontId="45" fillId="24" borderId="10" xfId="0" applyFont="1" applyFill="1" applyBorder="1" applyAlignment="1">
      <alignment horizontal="left" vertical="center" wrapText="1"/>
    </xf>
    <xf numFmtId="0" fontId="45" fillId="0" borderId="0" xfId="57" applyFont="1" applyFill="1" applyAlignment="1">
      <alignment horizontal="center" vertical="center" wrapText="1"/>
    </xf>
    <xf numFmtId="170" fontId="40" fillId="0" borderId="0" xfId="63" applyNumberFormat="1" applyFont="1" applyFill="1" applyBorder="1" applyAlignment="1">
      <alignment horizontal="left" vertical="center" wrapText="1"/>
    </xf>
    <xf numFmtId="0" fontId="40" fillId="0" borderId="0" xfId="57" applyFont="1" applyAlignment="1">
      <alignment vertical="center"/>
    </xf>
    <xf numFmtId="168" fontId="40" fillId="0" borderId="0" xfId="38" applyNumberFormat="1" applyFont="1" applyFill="1" applyBorder="1" applyAlignment="1">
      <alignment horizontal="center" vertical="center"/>
    </xf>
    <xf numFmtId="0" fontId="43" fillId="0" borderId="0" xfId="57" applyFont="1" applyFill="1" applyBorder="1" applyAlignment="1">
      <alignment horizontal="left" vertical="center"/>
    </xf>
    <xf numFmtId="168" fontId="43" fillId="0" borderId="0" xfId="57" applyNumberFormat="1" applyFont="1" applyFill="1" applyBorder="1" applyAlignment="1">
      <alignment horizontal="center" vertical="center"/>
    </xf>
    <xf numFmtId="0" fontId="45" fillId="0" borderId="0" xfId="0" applyFont="1" applyAlignment="1">
      <alignment vertical="center"/>
    </xf>
    <xf numFmtId="0" fontId="45" fillId="0" borderId="0" xfId="0" applyFont="1" applyAlignment="1">
      <alignment horizontal="centerContinuous" vertical="center"/>
    </xf>
    <xf numFmtId="0" fontId="45" fillId="26" borderId="15" xfId="0" applyFont="1" applyFill="1" applyBorder="1" applyAlignment="1">
      <alignment horizontal="justify" vertical="center" wrapText="1"/>
    </xf>
    <xf numFmtId="0" fontId="45" fillId="26" borderId="10" xfId="0" applyFont="1" applyFill="1" applyBorder="1" applyAlignment="1">
      <alignment horizontal="justify" vertical="top" wrapText="1"/>
    </xf>
    <xf numFmtId="0" fontId="45" fillId="26" borderId="15" xfId="0" applyFont="1" applyFill="1" applyBorder="1" applyAlignment="1">
      <alignment horizontal="justify" vertical="top" wrapText="1"/>
    </xf>
    <xf numFmtId="0" fontId="45" fillId="0" borderId="10" xfId="0" applyFont="1" applyBorder="1" applyAlignment="1">
      <alignment vertical="center" wrapText="1"/>
    </xf>
    <xf numFmtId="0" fontId="45" fillId="26" borderId="10" xfId="0" applyFont="1" applyFill="1" applyBorder="1" applyAlignment="1">
      <alignment vertical="top" wrapText="1"/>
    </xf>
    <xf numFmtId="0" fontId="45" fillId="0" borderId="28" xfId="72" applyFont="1" applyFill="1" applyBorder="1" applyAlignment="1">
      <alignment horizontal="left" vertical="center" wrapText="1"/>
    </xf>
    <xf numFmtId="0" fontId="45" fillId="0" borderId="29" xfId="72" applyFont="1" applyFill="1" applyBorder="1" applyAlignment="1">
      <alignment horizontal="left" vertical="center" wrapText="1"/>
    </xf>
    <xf numFmtId="0" fontId="45" fillId="0" borderId="30" xfId="72" applyFont="1" applyFill="1" applyBorder="1" applyAlignment="1">
      <alignment vertical="center" wrapText="1"/>
    </xf>
    <xf numFmtId="0" fontId="45" fillId="25" borderId="0" xfId="0" applyFont="1" applyFill="1" applyBorder="1" applyAlignment="1">
      <alignment horizontal="center" vertical="top" wrapText="1"/>
    </xf>
    <xf numFmtId="0" fontId="45" fillId="0" borderId="0" xfId="0" applyFont="1" applyAlignment="1">
      <alignment horizontal="justify"/>
    </xf>
    <xf numFmtId="0" fontId="45" fillId="26" borderId="27" xfId="0" applyFont="1" applyFill="1" applyBorder="1" applyAlignment="1">
      <alignment vertical="top" wrapText="1"/>
    </xf>
    <xf numFmtId="49" fontId="45" fillId="0" borderId="19" xfId="0" applyNumberFormat="1" applyFont="1" applyFill="1" applyBorder="1" applyAlignment="1">
      <alignment wrapText="1"/>
    </xf>
    <xf numFmtId="49" fontId="45" fillId="0" borderId="12" xfId="0" applyNumberFormat="1" applyFont="1" applyFill="1" applyBorder="1" applyAlignment="1">
      <alignment horizontal="center" wrapText="1"/>
    </xf>
    <xf numFmtId="0" fontId="45" fillId="0" borderId="12" xfId="0" applyFont="1" applyFill="1" applyBorder="1" applyAlignment="1">
      <alignment vertical="center" wrapText="1"/>
    </xf>
    <xf numFmtId="0" fontId="31" fillId="0" borderId="0" xfId="71" applyFont="1" applyFill="1"/>
    <xf numFmtId="0" fontId="31" fillId="0" borderId="0" xfId="71" applyFont="1" applyFill="1" applyAlignment="1">
      <alignment wrapText="1"/>
    </xf>
    <xf numFmtId="0" fontId="30" fillId="0" borderId="0" xfId="71" applyFont="1" applyFill="1" applyAlignment="1">
      <alignment horizontal="center"/>
    </xf>
    <xf numFmtId="0" fontId="44" fillId="0" borderId="0" xfId="71" applyFont="1" applyFill="1" applyBorder="1" applyAlignment="1">
      <alignment horizontal="center" wrapText="1"/>
    </xf>
    <xf numFmtId="169" fontId="45" fillId="0" borderId="20" xfId="73" applyNumberFormat="1" applyFont="1" applyFill="1" applyBorder="1" applyAlignment="1">
      <alignment horizontal="center" vertical="center" wrapText="1"/>
    </xf>
    <xf numFmtId="49" fontId="31" fillId="0" borderId="11" xfId="71" applyNumberFormat="1" applyFont="1" applyFill="1" applyBorder="1" applyAlignment="1">
      <alignment horizontal="center" vertical="center" wrapText="1"/>
    </xf>
    <xf numFmtId="0" fontId="30" fillId="0" borderId="11" xfId="71" applyFont="1" applyFill="1" applyBorder="1" applyAlignment="1">
      <alignment horizontal="center" vertical="center" wrapText="1"/>
    </xf>
    <xf numFmtId="169" fontId="30" fillId="0" borderId="11" xfId="73" applyNumberFormat="1" applyFont="1" applyFill="1" applyBorder="1" applyAlignment="1">
      <alignment horizontal="center" vertical="center" wrapText="1"/>
    </xf>
    <xf numFmtId="167" fontId="31" fillId="0" borderId="11" xfId="71" applyNumberFormat="1" applyFont="1" applyFill="1" applyBorder="1" applyAlignment="1">
      <alignment horizontal="center" vertical="center" wrapText="1"/>
    </xf>
    <xf numFmtId="0" fontId="31" fillId="0" borderId="11" xfId="71" applyFont="1" applyFill="1" applyBorder="1" applyAlignment="1">
      <alignment horizontal="center" vertical="center" wrapText="1"/>
    </xf>
    <xf numFmtId="0" fontId="45" fillId="0" borderId="10" xfId="61" applyFont="1" applyFill="1" applyBorder="1" applyAlignment="1">
      <alignment horizontal="center" vertical="center" wrapText="1"/>
    </xf>
    <xf numFmtId="168" fontId="40" fillId="0" borderId="0" xfId="0" applyNumberFormat="1" applyFont="1"/>
    <xf numFmtId="0" fontId="40" fillId="0" borderId="0" xfId="0" applyFont="1" applyAlignment="1">
      <alignment horizontal="right"/>
    </xf>
    <xf numFmtId="0" fontId="39" fillId="0" borderId="0" xfId="0" applyFont="1" applyAlignment="1">
      <alignment horizontal="right" vertical="center"/>
    </xf>
    <xf numFmtId="0" fontId="40" fillId="0" borderId="0" xfId="0" applyFont="1" applyAlignment="1">
      <alignment horizontal="right" vertical="center"/>
    </xf>
    <xf numFmtId="0" fontId="40" fillId="0" borderId="0" xfId="0" applyFont="1" applyAlignment="1">
      <alignment vertical="center"/>
    </xf>
    <xf numFmtId="0" fontId="45" fillId="0" borderId="10" xfId="53" applyFont="1" applyBorder="1" applyAlignment="1">
      <alignment horizontal="left" vertical="center" wrapText="1"/>
    </xf>
    <xf numFmtId="0" fontId="45" fillId="0" borderId="10" xfId="49" applyFont="1" applyFill="1" applyBorder="1" applyAlignment="1">
      <alignment vertical="center" wrapText="1"/>
    </xf>
    <xf numFmtId="0" fontId="31" fillId="0" borderId="10" xfId="0" applyFont="1" applyBorder="1"/>
    <xf numFmtId="167" fontId="45" fillId="0" borderId="10" xfId="29" applyNumberFormat="1" applyFont="1" applyBorder="1" applyAlignment="1">
      <alignment horizontal="right" vertical="center"/>
    </xf>
    <xf numFmtId="167" fontId="45" fillId="0" borderId="10" xfId="0" applyNumberFormat="1" applyFont="1" applyBorder="1" applyAlignment="1">
      <alignment vertical="center"/>
    </xf>
    <xf numFmtId="0" fontId="34" fillId="0" borderId="0" xfId="0" applyFont="1"/>
    <xf numFmtId="0" fontId="54" fillId="0" borderId="0" xfId="0" applyFont="1" applyBorder="1" applyAlignment="1">
      <alignment horizontal="center" wrapText="1"/>
    </xf>
    <xf numFmtId="0" fontId="31" fillId="0" borderId="0" xfId="0" applyFont="1" applyFill="1" applyBorder="1" applyAlignment="1">
      <alignment wrapText="1"/>
    </xf>
    <xf numFmtId="0" fontId="47" fillId="0" borderId="10" xfId="0" applyFont="1" applyFill="1" applyBorder="1" applyAlignment="1">
      <alignment horizontal="center" vertical="center" wrapText="1"/>
    </xf>
    <xf numFmtId="169" fontId="31" fillId="0" borderId="0" xfId="0" applyNumberFormat="1" applyFont="1" applyFill="1" applyBorder="1" applyAlignment="1">
      <alignment wrapText="1"/>
    </xf>
    <xf numFmtId="49" fontId="45" fillId="0" borderId="10" xfId="71" applyNumberFormat="1" applyFont="1" applyFill="1" applyBorder="1" applyAlignment="1">
      <alignment horizontal="center" vertical="center" wrapText="1"/>
    </xf>
    <xf numFmtId="167" fontId="45" fillId="0" borderId="10" xfId="71" applyNumberFormat="1" applyFont="1" applyFill="1" applyBorder="1" applyAlignment="1">
      <alignment horizontal="center" vertical="center" wrapText="1"/>
    </xf>
    <xf numFmtId="0" fontId="45" fillId="0" borderId="0" xfId="0" applyFont="1" applyBorder="1" applyAlignment="1">
      <alignment wrapText="1"/>
    </xf>
    <xf numFmtId="0" fontId="45" fillId="0" borderId="0" xfId="54" applyFont="1" applyFill="1"/>
    <xf numFmtId="0" fontId="45" fillId="0" borderId="0" xfId="54" applyFont="1" applyFill="1" applyAlignment="1">
      <alignment wrapText="1"/>
    </xf>
    <xf numFmtId="0" fontId="45" fillId="0" borderId="0" xfId="54" applyFont="1" applyFill="1" applyBorder="1"/>
    <xf numFmtId="0" fontId="45" fillId="0" borderId="0" xfId="54" applyFont="1" applyFill="1" applyBorder="1" applyAlignment="1">
      <alignment horizontal="center" wrapText="1"/>
    </xf>
    <xf numFmtId="49" fontId="45" fillId="0" borderId="10" xfId="54" applyNumberFormat="1" applyFont="1" applyFill="1" applyBorder="1" applyAlignment="1">
      <alignment wrapText="1"/>
    </xf>
    <xf numFmtId="49" fontId="45" fillId="0" borderId="10" xfId="54" applyNumberFormat="1" applyFont="1" applyFill="1" applyBorder="1" applyAlignment="1">
      <alignment horizontal="center" wrapText="1"/>
    </xf>
    <xf numFmtId="49" fontId="45" fillId="0" borderId="10" xfId="54" applyNumberFormat="1" applyFont="1" applyFill="1" applyBorder="1" applyAlignment="1">
      <alignment vertical="top" wrapText="1"/>
    </xf>
    <xf numFmtId="0" fontId="45" fillId="24" borderId="0" xfId="0" applyFont="1" applyFill="1"/>
    <xf numFmtId="0" fontId="46" fillId="0" borderId="0" xfId="0" applyFont="1" applyBorder="1" applyAlignment="1">
      <alignment horizontal="center" vertical="center" wrapText="1"/>
    </xf>
    <xf numFmtId="0" fontId="45" fillId="24" borderId="0" xfId="0" applyFont="1" applyFill="1" applyBorder="1"/>
    <xf numFmtId="0" fontId="46" fillId="24" borderId="0" xfId="0" applyFont="1" applyFill="1" applyBorder="1" applyAlignment="1">
      <alignment horizontal="center" wrapText="1"/>
    </xf>
    <xf numFmtId="0" fontId="57" fillId="24" borderId="0" xfId="0" applyFont="1" applyFill="1" applyBorder="1"/>
    <xf numFmtId="0" fontId="57" fillId="24" borderId="0" xfId="0" applyFont="1" applyFill="1" applyBorder="1" applyAlignment="1">
      <alignment vertical="center"/>
    </xf>
    <xf numFmtId="0" fontId="45" fillId="24" borderId="0" xfId="0" applyFont="1" applyFill="1" applyBorder="1" applyAlignment="1">
      <alignment vertical="center"/>
    </xf>
    <xf numFmtId="167" fontId="45" fillId="0" borderId="10" xfId="0" applyNumberFormat="1" applyFont="1" applyBorder="1" applyAlignment="1">
      <alignment horizontal="right" vertical="center"/>
    </xf>
    <xf numFmtId="0" fontId="57" fillId="24" borderId="0" xfId="0" applyFont="1" applyFill="1"/>
    <xf numFmtId="0" fontId="58" fillId="24" borderId="0" xfId="0" applyFont="1" applyFill="1" applyBorder="1" applyAlignment="1">
      <alignment vertical="center"/>
    </xf>
    <xf numFmtId="0" fontId="44" fillId="24" borderId="0" xfId="0" applyFont="1" applyFill="1" applyBorder="1" applyAlignment="1">
      <alignment vertical="center"/>
    </xf>
    <xf numFmtId="0" fontId="58" fillId="24" borderId="0" xfId="0" applyFont="1" applyFill="1"/>
    <xf numFmtId="0" fontId="44" fillId="24" borderId="0" xfId="0" applyFont="1" applyFill="1"/>
    <xf numFmtId="0" fontId="57" fillId="24" borderId="0" xfId="0" applyFont="1" applyFill="1" applyBorder="1" applyAlignment="1"/>
    <xf numFmtId="0" fontId="45" fillId="24" borderId="0" xfId="0" applyFont="1" applyFill="1" applyBorder="1" applyAlignment="1"/>
    <xf numFmtId="0" fontId="57" fillId="0" borderId="0" xfId="0" applyFont="1" applyFill="1" applyBorder="1"/>
    <xf numFmtId="0" fontId="45" fillId="0" borderId="0" xfId="0" applyFont="1" applyFill="1" applyBorder="1"/>
    <xf numFmtId="0" fontId="45" fillId="0" borderId="15" xfId="0" applyFont="1" applyFill="1" applyBorder="1" applyAlignment="1">
      <alignment horizontal="left" vertical="center"/>
    </xf>
    <xf numFmtId="0" fontId="45" fillId="25" borderId="10" xfId="0" applyFont="1" applyFill="1" applyBorder="1" applyAlignment="1">
      <alignment horizontal="justify" vertical="top" wrapText="1"/>
    </xf>
    <xf numFmtId="0" fontId="50" fillId="0" borderId="0" xfId="0" applyFont="1" applyAlignment="1">
      <alignment horizontal="centerContinuous" vertical="center"/>
    </xf>
    <xf numFmtId="0" fontId="45" fillId="25" borderId="10" xfId="0" applyFont="1" applyFill="1" applyBorder="1" applyAlignment="1">
      <alignment vertical="top" wrapText="1"/>
    </xf>
    <xf numFmtId="0" fontId="45" fillId="26" borderId="24" xfId="0" applyFont="1" applyFill="1" applyBorder="1" applyAlignment="1">
      <alignment vertical="top" wrapText="1"/>
    </xf>
    <xf numFmtId="0" fontId="48" fillId="0" borderId="0" xfId="0" applyFont="1" applyAlignment="1">
      <alignment horizontal="justify"/>
    </xf>
    <xf numFmtId="0" fontId="45" fillId="0" borderId="0" xfId="0" applyFont="1" applyAlignment="1">
      <alignment horizontal="left" indent="2"/>
    </xf>
    <xf numFmtId="166" fontId="45" fillId="0" borderId="0" xfId="54" applyNumberFormat="1" applyFont="1" applyFill="1" applyBorder="1"/>
    <xf numFmtId="168" fontId="45" fillId="0" borderId="0" xfId="54" applyNumberFormat="1" applyFont="1" applyFill="1" applyBorder="1"/>
    <xf numFmtId="0" fontId="40" fillId="0" borderId="0" xfId="0" applyFont="1" applyFill="1" applyAlignment="1">
      <alignment horizontal="right"/>
    </xf>
    <xf numFmtId="0" fontId="45" fillId="0" borderId="10" xfId="54" applyFont="1" applyFill="1" applyBorder="1" applyAlignment="1">
      <alignment horizontal="left" vertical="center" wrapText="1"/>
    </xf>
    <xf numFmtId="167" fontId="45" fillId="0" borderId="23" xfId="0" applyNumberFormat="1" applyFont="1" applyBorder="1" applyAlignment="1">
      <alignment horizontal="right" vertical="center"/>
    </xf>
    <xf numFmtId="0" fontId="45" fillId="0" borderId="14" xfId="0" applyFont="1" applyBorder="1" applyAlignment="1">
      <alignment vertical="center"/>
    </xf>
    <xf numFmtId="0" fontId="45" fillId="0" borderId="19" xfId="0" applyFont="1" applyBorder="1" applyAlignment="1">
      <alignment vertical="center"/>
    </xf>
    <xf numFmtId="0" fontId="45" fillId="0" borderId="0" xfId="0" applyFont="1" applyFill="1" applyBorder="1" applyAlignment="1">
      <alignment vertical="center" wrapText="1"/>
    </xf>
    <xf numFmtId="171" fontId="45" fillId="24" borderId="23" xfId="0" applyNumberFormat="1" applyFont="1" applyFill="1" applyBorder="1" applyAlignment="1">
      <alignment horizontal="right" vertical="center" wrapText="1"/>
    </xf>
    <xf numFmtId="171" fontId="45" fillId="24" borderId="20" xfId="0" applyNumberFormat="1" applyFont="1" applyFill="1" applyBorder="1" applyAlignment="1">
      <alignment horizontal="right" vertical="center" wrapText="1"/>
    </xf>
    <xf numFmtId="167" fontId="45" fillId="0" borderId="23" xfId="0" applyNumberFormat="1" applyFont="1" applyFill="1" applyBorder="1" applyAlignment="1">
      <alignment horizontal="right" vertical="center"/>
    </xf>
    <xf numFmtId="0" fontId="45" fillId="0" borderId="14" xfId="0" applyFont="1" applyBorder="1" applyAlignment="1">
      <alignment horizontal="center" vertical="center"/>
    </xf>
    <xf numFmtId="0" fontId="45" fillId="0" borderId="14" xfId="0" applyFont="1" applyBorder="1" applyAlignment="1">
      <alignment horizontal="left" vertical="center" wrapText="1" indent="1"/>
    </xf>
    <xf numFmtId="0" fontId="45" fillId="0" borderId="19" xfId="0" applyFont="1" applyBorder="1" applyAlignment="1">
      <alignment horizontal="left" vertical="center" wrapText="1" indent="1"/>
    </xf>
    <xf numFmtId="167" fontId="45" fillId="0" borderId="23" xfId="35" applyNumberFormat="1" applyFont="1" applyBorder="1" applyAlignment="1">
      <alignment horizontal="right"/>
    </xf>
    <xf numFmtId="167" fontId="45" fillId="0" borderId="10" xfId="0" applyNumberFormat="1" applyFont="1" applyBorder="1" applyAlignment="1">
      <alignment horizontal="right" vertical="center" wrapText="1"/>
    </xf>
    <xf numFmtId="167" fontId="45" fillId="0" borderId="10" xfId="0" applyNumberFormat="1" applyFont="1" applyBorder="1" applyAlignment="1">
      <alignment horizontal="right" vertical="center" wrapText="1" indent="1"/>
    </xf>
    <xf numFmtId="167" fontId="45" fillId="0" borderId="12" xfId="0" applyNumberFormat="1" applyFont="1" applyBorder="1" applyAlignment="1">
      <alignment horizontal="right" vertical="center" wrapText="1"/>
    </xf>
    <xf numFmtId="167" fontId="45" fillId="0" borderId="20" xfId="29" applyNumberFormat="1" applyFont="1" applyFill="1" applyBorder="1" applyAlignment="1">
      <alignment horizontal="right" vertical="center" wrapText="1"/>
    </xf>
    <xf numFmtId="49" fontId="45" fillId="0" borderId="14"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167" fontId="45" fillId="0" borderId="10" xfId="0" applyNumberFormat="1" applyFont="1" applyFill="1" applyBorder="1" applyAlignment="1">
      <alignment horizontal="right" vertical="center" wrapText="1"/>
    </xf>
    <xf numFmtId="167" fontId="45" fillId="0" borderId="12" xfId="29" applyNumberFormat="1" applyFont="1" applyFill="1" applyBorder="1" applyAlignment="1">
      <alignment horizontal="right" vertical="center" wrapText="1"/>
    </xf>
    <xf numFmtId="167" fontId="45" fillId="24" borderId="10" xfId="0" applyNumberFormat="1" applyFont="1" applyFill="1" applyBorder="1" applyAlignment="1">
      <alignment horizontal="right" vertical="center" wrapText="1"/>
    </xf>
    <xf numFmtId="167" fontId="45" fillId="24" borderId="10" xfId="37" applyNumberFormat="1" applyFont="1" applyFill="1" applyBorder="1" applyAlignment="1">
      <alignment horizontal="right" vertical="center" wrapText="1"/>
    </xf>
    <xf numFmtId="49" fontId="45" fillId="0" borderId="10" xfId="54" applyNumberFormat="1" applyFont="1" applyFill="1" applyBorder="1" applyAlignment="1">
      <alignment horizontal="left" vertical="center" wrapText="1"/>
    </xf>
    <xf numFmtId="167" fontId="45" fillId="24" borderId="10" xfId="29" applyNumberFormat="1" applyFont="1" applyFill="1" applyBorder="1" applyAlignment="1">
      <alignment horizontal="right" vertical="center" wrapText="1"/>
    </xf>
    <xf numFmtId="167" fontId="45" fillId="24" borderId="10" xfId="0" applyNumberFormat="1" applyFont="1" applyFill="1" applyBorder="1" applyAlignment="1">
      <alignment horizontal="center" vertical="center" wrapText="1"/>
    </xf>
    <xf numFmtId="167" fontId="33" fillId="0" borderId="10" xfId="29" applyNumberFormat="1" applyFont="1" applyFill="1" applyBorder="1" applyAlignment="1">
      <alignment horizontal="center" vertical="center" wrapText="1"/>
    </xf>
    <xf numFmtId="167" fontId="31" fillId="0" borderId="10" xfId="29" applyNumberFormat="1" applyFont="1" applyFill="1" applyBorder="1" applyAlignment="1">
      <alignment horizontal="center" vertical="center" wrapText="1"/>
    </xf>
    <xf numFmtId="49" fontId="45" fillId="24" borderId="14" xfId="0" applyNumberFormat="1" applyFont="1" applyFill="1" applyBorder="1" applyAlignment="1">
      <alignment horizontal="center" vertical="center"/>
    </xf>
    <xf numFmtId="49" fontId="48" fillId="24" borderId="14" xfId="0" applyNumberFormat="1" applyFont="1" applyFill="1" applyBorder="1" applyAlignment="1">
      <alignment horizontal="center" vertical="center"/>
    </xf>
    <xf numFmtId="167" fontId="45" fillId="0" borderId="23" xfId="29" applyNumberFormat="1" applyFont="1" applyBorder="1" applyAlignment="1">
      <alignment horizontal="center" vertical="center" wrapText="1"/>
    </xf>
    <xf numFmtId="167" fontId="33" fillId="0" borderId="23" xfId="29" applyNumberFormat="1" applyFont="1" applyFill="1" applyBorder="1" applyAlignment="1">
      <alignment horizontal="center" vertical="center" wrapText="1"/>
    </xf>
    <xf numFmtId="167" fontId="31" fillId="0" borderId="23" xfId="29" applyNumberFormat="1" applyFont="1" applyFill="1" applyBorder="1" applyAlignment="1">
      <alignment horizontal="center" vertical="center" wrapText="1"/>
    </xf>
    <xf numFmtId="169" fontId="45" fillId="0" borderId="10" xfId="73" applyNumberFormat="1" applyFont="1" applyFill="1" applyBorder="1" applyAlignment="1">
      <alignment horizontal="center" vertical="center" wrapText="1"/>
    </xf>
    <xf numFmtId="49" fontId="45" fillId="0" borderId="14" xfId="71" applyNumberFormat="1" applyFont="1" applyFill="1" applyBorder="1" applyAlignment="1">
      <alignment horizontal="center" vertical="center" wrapText="1"/>
    </xf>
    <xf numFmtId="0" fontId="40" fillId="0" borderId="0" xfId="0" applyFont="1" applyFill="1" applyAlignment="1">
      <alignment horizontal="right"/>
    </xf>
    <xf numFmtId="0" fontId="45" fillId="0" borderId="0" xfId="54" applyFont="1" applyFill="1" applyBorder="1" applyAlignment="1">
      <alignment horizontal="center" vertical="center" wrapText="1"/>
    </xf>
    <xf numFmtId="0" fontId="45" fillId="27" borderId="0" xfId="59" applyFont="1" applyFill="1"/>
    <xf numFmtId="49" fontId="62" fillId="0" borderId="10" xfId="54" applyNumberFormat="1" applyFont="1" applyFill="1" applyBorder="1" applyAlignment="1">
      <alignment horizontal="center" wrapText="1"/>
    </xf>
    <xf numFmtId="166" fontId="62" fillId="0" borderId="0" xfId="54" applyNumberFormat="1" applyFont="1" applyFill="1" applyBorder="1"/>
    <xf numFmtId="0" fontId="62" fillId="0" borderId="0" xfId="54" applyFont="1" applyFill="1"/>
    <xf numFmtId="0" fontId="45" fillId="0" borderId="10" xfId="53" applyFont="1" applyFill="1" applyBorder="1" applyAlignment="1">
      <alignment horizontal="left" vertical="center" wrapText="1"/>
    </xf>
    <xf numFmtId="169" fontId="44" fillId="0" borderId="10" xfId="29" applyNumberFormat="1" applyFont="1" applyFill="1" applyBorder="1" applyAlignment="1">
      <alignment horizontal="center" vertical="center" wrapText="1"/>
    </xf>
    <xf numFmtId="167" fontId="45" fillId="0" borderId="10" xfId="0" applyNumberFormat="1" applyFont="1" applyBorder="1" applyAlignment="1">
      <alignment horizontal="center" vertical="center" wrapText="1"/>
    </xf>
    <xf numFmtId="0" fontId="45" fillId="0" borderId="10" xfId="58" applyFont="1" applyFill="1" applyBorder="1" applyAlignment="1">
      <alignment horizontal="left" vertical="center" wrapText="1"/>
    </xf>
    <xf numFmtId="167" fontId="45" fillId="0" borderId="10" xfId="64" applyNumberFormat="1" applyFont="1" applyFill="1" applyBorder="1" applyAlignment="1">
      <alignment vertical="center" wrapText="1"/>
    </xf>
    <xf numFmtId="0" fontId="45" fillId="0" borderId="0" xfId="58" applyFont="1" applyAlignment="1">
      <alignment vertical="center"/>
    </xf>
    <xf numFmtId="0" fontId="45" fillId="0" borderId="10" xfId="58" applyFont="1" applyFill="1" applyBorder="1" applyAlignment="1">
      <alignment horizontal="center" vertical="center" wrapText="1"/>
    </xf>
    <xf numFmtId="0" fontId="45" fillId="0" borderId="10" xfId="58" applyFont="1" applyFill="1" applyBorder="1" applyAlignment="1">
      <alignment vertical="center"/>
    </xf>
    <xf numFmtId="171" fontId="40" fillId="0" borderId="0" xfId="0" applyNumberFormat="1" applyFont="1"/>
    <xf numFmtId="167" fontId="31" fillId="0" borderId="0" xfId="0" applyNumberFormat="1" applyFont="1" applyAlignment="1">
      <alignment vertical="center"/>
    </xf>
    <xf numFmtId="0" fontId="45" fillId="25" borderId="15" xfId="0" applyFont="1" applyFill="1" applyBorder="1" applyAlignment="1">
      <alignment horizontal="center" vertical="center" wrapText="1"/>
    </xf>
    <xf numFmtId="0" fontId="45" fillId="25" borderId="24" xfId="0" applyFont="1" applyFill="1" applyBorder="1" applyAlignment="1">
      <alignment horizontal="center" vertical="center" wrapText="1"/>
    </xf>
    <xf numFmtId="0" fontId="45" fillId="25" borderId="11" xfId="0" applyFont="1" applyFill="1" applyBorder="1" applyAlignment="1">
      <alignment horizontal="center" vertical="center" wrapText="1"/>
    </xf>
    <xf numFmtId="0" fontId="45" fillId="25" borderId="10" xfId="0" applyFont="1" applyFill="1" applyBorder="1" applyAlignment="1">
      <alignment horizontal="center" vertical="center" wrapText="1"/>
    </xf>
    <xf numFmtId="0" fontId="49" fillId="0" borderId="0" xfId="79" applyFont="1" applyAlignment="1">
      <alignment vertical="center" wrapText="1"/>
    </xf>
    <xf numFmtId="0" fontId="64" fillId="0" borderId="0" xfId="78" applyFont="1" applyAlignment="1">
      <alignment horizontal="right" vertical="center" wrapText="1"/>
    </xf>
    <xf numFmtId="0" fontId="49" fillId="0" borderId="0" xfId="79" applyFont="1" applyAlignment="1">
      <alignment horizontal="right" vertical="center" wrapText="1"/>
    </xf>
    <xf numFmtId="169" fontId="49" fillId="0" borderId="0" xfId="29" applyNumberFormat="1" applyFont="1" applyAlignment="1">
      <alignment horizontal="right" vertical="center" wrapText="1"/>
    </xf>
    <xf numFmtId="0" fontId="51" fillId="0" borderId="0" xfId="79" applyFont="1" applyAlignment="1">
      <alignment vertical="center" wrapText="1"/>
    </xf>
    <xf numFmtId="169" fontId="49" fillId="0" borderId="0" xfId="29" applyNumberFormat="1" applyFont="1" applyAlignment="1">
      <alignment vertical="center" wrapText="1"/>
    </xf>
    <xf numFmtId="169" fontId="45" fillId="0" borderId="0" xfId="29" applyNumberFormat="1" applyFont="1" applyAlignment="1">
      <alignment horizontal="centerContinuous" vertical="center"/>
    </xf>
    <xf numFmtId="169" fontId="45" fillId="25" borderId="24" xfId="29" applyNumberFormat="1" applyFont="1" applyFill="1" applyBorder="1" applyAlignment="1">
      <alignment horizontal="center" vertical="center" wrapText="1"/>
    </xf>
    <xf numFmtId="169" fontId="45" fillId="25" borderId="25" xfId="29" applyNumberFormat="1" applyFont="1" applyFill="1" applyBorder="1" applyAlignment="1">
      <alignment horizontal="center" vertical="center" wrapText="1"/>
    </xf>
    <xf numFmtId="169" fontId="45" fillId="26" borderId="27" xfId="29" applyNumberFormat="1" applyFont="1" applyFill="1" applyBorder="1" applyAlignment="1">
      <alignment vertical="center" wrapText="1"/>
    </xf>
    <xf numFmtId="169" fontId="45" fillId="26" borderId="27" xfId="29" applyNumberFormat="1" applyFont="1" applyFill="1" applyBorder="1" applyAlignment="1">
      <alignment horizontal="justify" vertical="center" wrapText="1"/>
    </xf>
    <xf numFmtId="0" fontId="65" fillId="0" borderId="30" xfId="72" applyFont="1" applyFill="1" applyBorder="1" applyAlignment="1">
      <alignment vertical="center" wrapText="1"/>
    </xf>
    <xf numFmtId="0" fontId="65" fillId="0" borderId="0" xfId="0" applyFont="1" applyFill="1"/>
    <xf numFmtId="0" fontId="65" fillId="0" borderId="0" xfId="0" applyFont="1"/>
    <xf numFmtId="0" fontId="65" fillId="0" borderId="10" xfId="0" applyFont="1" applyBorder="1" applyAlignment="1">
      <alignment vertical="center" wrapText="1"/>
    </xf>
    <xf numFmtId="0" fontId="66" fillId="25" borderId="10" xfId="0" applyFont="1" applyFill="1" applyBorder="1" applyAlignment="1">
      <alignment horizontal="left" vertical="center" wrapText="1"/>
    </xf>
    <xf numFmtId="0" fontId="65" fillId="0" borderId="10" xfId="0" applyFont="1" applyBorder="1" applyAlignment="1">
      <alignment horizontal="left" vertical="center" wrapText="1"/>
    </xf>
    <xf numFmtId="0" fontId="65" fillId="26" borderId="10" xfId="0" applyFont="1" applyFill="1" applyBorder="1" applyAlignment="1">
      <alignment vertical="top" wrapText="1"/>
    </xf>
    <xf numFmtId="0" fontId="65" fillId="26" borderId="15" xfId="0" applyFont="1" applyFill="1" applyBorder="1" applyAlignment="1">
      <alignment horizontal="left" vertical="center"/>
    </xf>
    <xf numFmtId="169" fontId="65" fillId="26" borderId="27" xfId="29" applyNumberFormat="1" applyFont="1" applyFill="1" applyBorder="1" applyAlignment="1">
      <alignment horizontal="justify" vertical="center" wrapText="1"/>
    </xf>
    <xf numFmtId="0" fontId="65" fillId="24" borderId="15" xfId="0" applyFont="1" applyFill="1" applyBorder="1" applyAlignment="1">
      <alignment horizontal="left" vertical="center"/>
    </xf>
    <xf numFmtId="0" fontId="65" fillId="26" borderId="27" xfId="0" applyFont="1" applyFill="1" applyBorder="1" applyAlignment="1">
      <alignment horizontal="left" vertical="center"/>
    </xf>
    <xf numFmtId="0" fontId="65" fillId="26" borderId="15" xfId="0" applyFont="1" applyFill="1" applyBorder="1" applyAlignment="1">
      <alignment horizontal="justify" vertical="center" wrapText="1"/>
    </xf>
    <xf numFmtId="0" fontId="65" fillId="26" borderId="15" xfId="0" applyFont="1" applyFill="1" applyBorder="1" applyAlignment="1">
      <alignment horizontal="center" vertical="center" wrapText="1"/>
    </xf>
    <xf numFmtId="169" fontId="65" fillId="26" borderId="27" xfId="29" applyNumberFormat="1" applyFont="1" applyFill="1" applyBorder="1" applyAlignment="1">
      <alignment vertical="center" wrapText="1"/>
    </xf>
    <xf numFmtId="0" fontId="65" fillId="0" borderId="26" xfId="72" applyFont="1" applyFill="1" applyBorder="1" applyAlignment="1">
      <alignment vertical="center" wrapText="1"/>
    </xf>
    <xf numFmtId="0" fontId="65" fillId="0" borderId="28" xfId="72" applyFont="1" applyFill="1" applyBorder="1" applyAlignment="1">
      <alignment horizontal="left" vertical="center" wrapText="1"/>
    </xf>
    <xf numFmtId="0" fontId="65" fillId="0" borderId="29" xfId="72" applyFont="1" applyFill="1" applyBorder="1" applyAlignment="1">
      <alignment horizontal="left" vertical="center" wrapText="1"/>
    </xf>
    <xf numFmtId="0" fontId="65" fillId="26" borderId="10" xfId="0" applyFont="1" applyFill="1" applyBorder="1" applyAlignment="1">
      <alignment horizontal="justify" vertical="top" wrapText="1"/>
    </xf>
    <xf numFmtId="0" fontId="65" fillId="26" borderId="15" xfId="0" applyFont="1" applyFill="1" applyBorder="1" applyAlignment="1">
      <alignment horizontal="justify" vertical="top" wrapText="1"/>
    </xf>
    <xf numFmtId="0" fontId="65" fillId="26" borderId="15" xfId="0" applyFont="1" applyFill="1" applyBorder="1" applyAlignment="1">
      <alignment vertical="center" wrapText="1"/>
    </xf>
    <xf numFmtId="0" fontId="65" fillId="0" borderId="28" xfId="72" applyFont="1" applyFill="1" applyBorder="1" applyAlignment="1">
      <alignment vertical="top" wrapText="1"/>
    </xf>
    <xf numFmtId="0" fontId="65" fillId="0" borderId="30" xfId="72" applyFont="1" applyFill="1" applyBorder="1" applyAlignment="1">
      <alignment horizontal="left" vertical="center" wrapText="1"/>
    </xf>
    <xf numFmtId="0" fontId="65" fillId="0" borderId="28" xfId="72" applyFont="1" applyFill="1" applyBorder="1" applyAlignment="1">
      <alignment vertical="center" wrapText="1"/>
    </xf>
    <xf numFmtId="0" fontId="65" fillId="0" borderId="0" xfId="0" applyFont="1" applyAlignment="1">
      <alignment vertical="center"/>
    </xf>
    <xf numFmtId="0" fontId="65" fillId="0" borderId="0" xfId="0" applyFont="1" applyAlignment="1">
      <alignment horizontal="left" vertical="center" wrapText="1"/>
    </xf>
    <xf numFmtId="0" fontId="65" fillId="0" borderId="0" xfId="0" applyFont="1" applyAlignment="1">
      <alignment vertical="center" wrapText="1"/>
    </xf>
    <xf numFmtId="0" fontId="65" fillId="25" borderId="0" xfId="0" applyFont="1" applyFill="1" applyBorder="1" applyAlignment="1">
      <alignment horizontal="center" vertical="top" wrapText="1"/>
    </xf>
    <xf numFmtId="0" fontId="65" fillId="24" borderId="15" xfId="0" applyFont="1" applyFill="1" applyBorder="1" applyAlignment="1">
      <alignment horizontal="left" vertical="center" wrapText="1"/>
    </xf>
    <xf numFmtId="0" fontId="65" fillId="25" borderId="24" xfId="0" applyFont="1" applyFill="1" applyBorder="1" applyAlignment="1">
      <alignment horizontal="center" vertical="top" wrapText="1"/>
    </xf>
    <xf numFmtId="0" fontId="65" fillId="0" borderId="11" xfId="0" applyFont="1" applyBorder="1" applyAlignment="1">
      <alignment wrapText="1"/>
    </xf>
    <xf numFmtId="0" fontId="65" fillId="25" borderId="25" xfId="0" applyFont="1" applyFill="1" applyBorder="1" applyAlignment="1">
      <alignment horizontal="center" vertical="top" wrapText="1"/>
    </xf>
    <xf numFmtId="0" fontId="66" fillId="25" borderId="10" xfId="0" applyFont="1" applyFill="1" applyBorder="1" applyAlignment="1">
      <alignment horizontal="left" wrapText="1" indent="1"/>
    </xf>
    <xf numFmtId="0" fontId="65" fillId="0" borderId="10" xfId="0" applyFont="1" applyBorder="1" applyAlignment="1">
      <alignment horizontal="justify" wrapText="1"/>
    </xf>
    <xf numFmtId="0" fontId="65" fillId="0" borderId="24" xfId="0" applyFont="1" applyBorder="1" applyAlignment="1">
      <alignment horizontal="justify" wrapText="1"/>
    </xf>
    <xf numFmtId="0" fontId="65" fillId="25" borderId="11" xfId="0" applyFont="1" applyFill="1" applyBorder="1" applyAlignment="1">
      <alignment horizontal="center" vertical="top" wrapText="1"/>
    </xf>
    <xf numFmtId="169" fontId="65" fillId="0" borderId="0" xfId="29" applyNumberFormat="1" applyFont="1" applyBorder="1" applyAlignment="1">
      <alignment horizontal="center" vertical="center" wrapText="1"/>
    </xf>
    <xf numFmtId="0" fontId="65" fillId="0" borderId="0" xfId="0" applyFont="1" applyAlignment="1">
      <alignment horizontal="justify"/>
    </xf>
    <xf numFmtId="169" fontId="65" fillId="0" borderId="0" xfId="29" applyNumberFormat="1" applyFont="1"/>
    <xf numFmtId="0" fontId="65" fillId="0" borderId="0" xfId="0" applyFont="1" applyAlignment="1">
      <alignment horizontal="center" vertical="center"/>
    </xf>
    <xf numFmtId="169" fontId="65" fillId="0" borderId="0" xfId="29" applyNumberFormat="1" applyFont="1" applyAlignment="1">
      <alignment horizontal="center" vertical="center"/>
    </xf>
    <xf numFmtId="0" fontId="65" fillId="25" borderId="24" xfId="0" applyFont="1" applyFill="1" applyBorder="1" applyAlignment="1">
      <alignment horizontal="center" vertical="center" wrapText="1"/>
    </xf>
    <xf numFmtId="169" fontId="65" fillId="25" borderId="24" xfId="29" applyNumberFormat="1" applyFont="1" applyFill="1" applyBorder="1" applyAlignment="1">
      <alignment horizontal="center" vertical="center" wrapText="1"/>
    </xf>
    <xf numFmtId="0" fontId="65" fillId="25" borderId="10" xfId="0" applyFont="1" applyFill="1" applyBorder="1" applyAlignment="1">
      <alignment horizontal="center" vertical="center" wrapText="1"/>
    </xf>
    <xf numFmtId="0" fontId="65" fillId="25" borderId="15" xfId="0" applyFont="1" applyFill="1" applyBorder="1" applyAlignment="1">
      <alignment horizontal="center" vertical="center" wrapText="1"/>
    </xf>
    <xf numFmtId="0" fontId="65" fillId="25" borderId="11" xfId="0" applyFont="1" applyFill="1" applyBorder="1" applyAlignment="1">
      <alignment horizontal="center" vertical="center" wrapText="1"/>
    </xf>
    <xf numFmtId="169" fontId="65" fillId="25" borderId="25" xfId="29" applyNumberFormat="1" applyFont="1" applyFill="1" applyBorder="1" applyAlignment="1">
      <alignment horizontal="center" vertical="center" wrapText="1"/>
    </xf>
    <xf numFmtId="0" fontId="65" fillId="0" borderId="15" xfId="0" applyFont="1" applyFill="1" applyBorder="1" applyAlignment="1">
      <alignment horizontal="left" vertical="center"/>
    </xf>
    <xf numFmtId="0" fontId="65" fillId="26" borderId="27" xfId="0" applyFont="1" applyFill="1" applyBorder="1" applyAlignment="1">
      <alignment horizontal="center" vertical="top" wrapText="1"/>
    </xf>
    <xf numFmtId="0" fontId="65" fillId="26" borderId="15" xfId="0" applyFont="1" applyFill="1" applyBorder="1" applyAlignment="1">
      <alignment horizontal="center" vertical="center"/>
    </xf>
    <xf numFmtId="169" fontId="65" fillId="26" borderId="27" xfId="29" applyNumberFormat="1" applyFont="1" applyFill="1" applyBorder="1" applyAlignment="1">
      <alignment vertical="center"/>
    </xf>
    <xf numFmtId="169" fontId="45" fillId="0" borderId="25" xfId="29" applyNumberFormat="1" applyFont="1" applyBorder="1" applyAlignment="1">
      <alignment vertical="center" wrapText="1"/>
    </xf>
    <xf numFmtId="169" fontId="45" fillId="26" borderId="27" xfId="29" applyNumberFormat="1" applyFont="1" applyFill="1" applyBorder="1" applyAlignment="1"/>
    <xf numFmtId="169" fontId="45" fillId="0" borderId="0" xfId="29" applyNumberFormat="1" applyFont="1"/>
    <xf numFmtId="169" fontId="45" fillId="26" borderId="27" xfId="29" applyNumberFormat="1" applyFont="1" applyFill="1" applyBorder="1" applyAlignment="1">
      <alignment vertical="center"/>
    </xf>
    <xf numFmtId="169" fontId="45" fillId="0" borderId="24" xfId="29" applyNumberFormat="1" applyFont="1" applyBorder="1" applyAlignment="1">
      <alignment vertical="center" wrapText="1"/>
    </xf>
    <xf numFmtId="0" fontId="47" fillId="0" borderId="14" xfId="0" applyFont="1" applyFill="1" applyBorder="1" applyAlignment="1">
      <alignment vertical="center" wrapText="1"/>
    </xf>
    <xf numFmtId="0" fontId="45" fillId="0" borderId="19" xfId="72" applyFont="1" applyFill="1" applyBorder="1" applyAlignment="1">
      <alignment vertical="center" wrapText="1"/>
    </xf>
    <xf numFmtId="0" fontId="33" fillId="24" borderId="10" xfId="0" applyFont="1" applyFill="1" applyBorder="1" applyAlignment="1">
      <alignment horizontal="center" vertical="center" wrapText="1"/>
    </xf>
    <xf numFmtId="167" fontId="33" fillId="24" borderId="10" xfId="0" applyNumberFormat="1" applyFont="1" applyFill="1" applyBorder="1" applyAlignment="1">
      <alignment horizontal="center" vertical="center" wrapText="1"/>
    </xf>
    <xf numFmtId="167" fontId="30" fillId="0" borderId="23" xfId="29" applyNumberFormat="1" applyFont="1" applyBorder="1" applyAlignment="1">
      <alignment horizontal="center" vertical="center" wrapText="1"/>
    </xf>
    <xf numFmtId="167" fontId="45" fillId="0" borderId="23" xfId="0" applyNumberFormat="1" applyFont="1" applyBorder="1" applyAlignment="1">
      <alignment vertical="center"/>
    </xf>
    <xf numFmtId="0" fontId="31" fillId="0" borderId="14" xfId="0" applyFont="1" applyBorder="1"/>
    <xf numFmtId="167" fontId="45" fillId="0" borderId="12" xfId="0" applyNumberFormat="1" applyFont="1" applyBorder="1" applyAlignment="1">
      <alignment vertical="center"/>
    </xf>
    <xf numFmtId="0" fontId="45" fillId="0" borderId="10" xfId="71" applyFont="1" applyFill="1" applyBorder="1" applyAlignment="1">
      <alignment horizontal="center" vertical="center" wrapText="1"/>
    </xf>
    <xf numFmtId="0" fontId="45" fillId="0" borderId="23" xfId="71" applyNumberFormat="1" applyFont="1" applyFill="1" applyBorder="1" applyAlignment="1">
      <alignment horizontal="center" vertical="center" wrapText="1"/>
    </xf>
    <xf numFmtId="169" fontId="45" fillId="0" borderId="23" xfId="29" applyNumberFormat="1" applyFont="1" applyFill="1" applyBorder="1" applyAlignment="1">
      <alignment horizontal="center" vertical="center" wrapText="1"/>
    </xf>
    <xf numFmtId="49" fontId="45" fillId="0" borderId="19" xfId="0" applyNumberFormat="1" applyFont="1" applyFill="1" applyBorder="1" applyAlignment="1">
      <alignment horizontal="center" vertical="center" wrapText="1"/>
    </xf>
    <xf numFmtId="49" fontId="45" fillId="0" borderId="12" xfId="0" applyNumberFormat="1" applyFont="1" applyFill="1" applyBorder="1" applyAlignment="1">
      <alignment horizontal="center" vertical="center" wrapText="1"/>
    </xf>
    <xf numFmtId="0" fontId="45" fillId="0" borderId="12" xfId="0" applyFont="1" applyFill="1" applyBorder="1" applyAlignment="1">
      <alignment horizontal="left" vertical="center" wrapText="1"/>
    </xf>
    <xf numFmtId="169" fontId="44" fillId="0" borderId="12" xfId="29" applyNumberFormat="1" applyFont="1" applyFill="1" applyBorder="1" applyAlignment="1">
      <alignment horizontal="center" vertical="center" wrapText="1"/>
    </xf>
    <xf numFmtId="167" fontId="45" fillId="0" borderId="12" xfId="0" applyNumberFormat="1" applyFont="1" applyBorder="1" applyAlignment="1">
      <alignment horizontal="center" vertical="center" wrapText="1"/>
    </xf>
    <xf numFmtId="167" fontId="45" fillId="0" borderId="23" xfId="29" applyNumberFormat="1" applyFont="1" applyFill="1" applyBorder="1" applyAlignment="1">
      <alignment horizontal="center" vertical="center" wrapText="1"/>
    </xf>
    <xf numFmtId="0" fontId="45" fillId="0" borderId="14" xfId="58" applyFont="1" applyFill="1" applyBorder="1" applyAlignment="1">
      <alignment horizontal="center" vertical="center"/>
    </xf>
    <xf numFmtId="167" fontId="45" fillId="0" borderId="23" xfId="29" applyNumberFormat="1" applyFont="1" applyFill="1" applyBorder="1" applyAlignment="1">
      <alignment vertical="center" wrapText="1"/>
    </xf>
    <xf numFmtId="167" fontId="45" fillId="0" borderId="23" xfId="64" applyNumberFormat="1" applyFont="1" applyFill="1" applyBorder="1" applyAlignment="1">
      <alignment vertical="center" wrapText="1"/>
    </xf>
    <xf numFmtId="2" fontId="45" fillId="0" borderId="14" xfId="58" applyNumberFormat="1" applyFont="1" applyFill="1" applyBorder="1" applyAlignment="1">
      <alignment horizontal="center" vertical="center"/>
    </xf>
    <xf numFmtId="0" fontId="45" fillId="0" borderId="14" xfId="56" applyFont="1" applyFill="1" applyBorder="1" applyAlignment="1">
      <alignment horizontal="center" vertical="center" wrapText="1"/>
    </xf>
    <xf numFmtId="49" fontId="45" fillId="0" borderId="14" xfId="61" applyNumberFormat="1" applyFont="1" applyFill="1" applyBorder="1" applyAlignment="1">
      <alignment horizontal="center" vertical="center"/>
    </xf>
    <xf numFmtId="0" fontId="47" fillId="24" borderId="12" xfId="61" applyFont="1" applyFill="1" applyBorder="1" applyAlignment="1">
      <alignment horizontal="left" vertical="center" wrapText="1"/>
    </xf>
    <xf numFmtId="168" fontId="45" fillId="0" borderId="20" xfId="29" applyNumberFormat="1" applyFont="1" applyFill="1" applyBorder="1" applyAlignment="1">
      <alignment vertical="center" wrapText="1"/>
    </xf>
    <xf numFmtId="0" fontId="45" fillId="27" borderId="0" xfId="59" applyFont="1" applyFill="1" applyAlignment="1" applyProtection="1">
      <alignment horizontal="left" wrapText="1"/>
      <protection locked="0"/>
    </xf>
    <xf numFmtId="0" fontId="45" fillId="27" borderId="0" xfId="59" applyFont="1" applyFill="1" applyAlignment="1" applyProtection="1">
      <alignment vertical="center"/>
      <protection locked="0"/>
    </xf>
    <xf numFmtId="0" fontId="45" fillId="27" borderId="0" xfId="59" applyFont="1" applyFill="1" applyAlignment="1" applyProtection="1">
      <alignment horizontal="center"/>
      <protection locked="0"/>
    </xf>
    <xf numFmtId="0" fontId="45" fillId="27" borderId="0" xfId="59" applyFont="1" applyFill="1" applyProtection="1">
      <protection locked="0"/>
    </xf>
    <xf numFmtId="0" fontId="45" fillId="27" borderId="0" xfId="0" applyFont="1" applyFill="1"/>
    <xf numFmtId="0" fontId="45" fillId="27" borderId="0" xfId="59" applyFont="1" applyFill="1" applyAlignment="1">
      <alignment horizontal="center" wrapText="1"/>
    </xf>
    <xf numFmtId="0" fontId="45" fillId="27" borderId="0" xfId="59" applyFont="1" applyFill="1" applyAlignment="1">
      <alignment wrapText="1"/>
    </xf>
    <xf numFmtId="167" fontId="45" fillId="0" borderId="20" xfId="0" applyNumberFormat="1" applyFont="1" applyBorder="1" applyAlignment="1">
      <alignment horizontal="right" vertical="center" wrapText="1"/>
    </xf>
    <xf numFmtId="171" fontId="45" fillId="24" borderId="10" xfId="0" applyNumberFormat="1" applyFont="1" applyFill="1" applyBorder="1" applyAlignment="1">
      <alignment horizontal="right" vertical="center" wrapText="1"/>
    </xf>
    <xf numFmtId="171" fontId="45" fillId="24" borderId="12" xfId="0" applyNumberFormat="1" applyFont="1" applyFill="1" applyBorder="1" applyAlignment="1">
      <alignment horizontal="right" vertical="center" wrapText="1"/>
    </xf>
    <xf numFmtId="0" fontId="31" fillId="0" borderId="20" xfId="0" applyFont="1" applyFill="1" applyBorder="1"/>
    <xf numFmtId="49" fontId="62" fillId="0" borderId="10" xfId="54" applyNumberFormat="1" applyFont="1" applyFill="1" applyBorder="1" applyAlignment="1">
      <alignment wrapText="1"/>
    </xf>
    <xf numFmtId="169" fontId="45" fillId="0" borderId="0" xfId="29" applyNumberFormat="1" applyFont="1" applyFill="1" applyAlignment="1">
      <alignment wrapText="1"/>
    </xf>
    <xf numFmtId="169" fontId="40" fillId="0" borderId="0" xfId="29" applyNumberFormat="1" applyFont="1" applyFill="1" applyAlignment="1">
      <alignment wrapText="1"/>
    </xf>
    <xf numFmtId="169" fontId="45" fillId="0" borderId="0" xfId="29" applyNumberFormat="1" applyFont="1" applyFill="1" applyBorder="1"/>
    <xf numFmtId="169" fontId="40" fillId="0" borderId="0" xfId="29" applyNumberFormat="1" applyFont="1" applyFill="1" applyBorder="1"/>
    <xf numFmtId="169" fontId="40" fillId="0" borderId="0" xfId="29" applyNumberFormat="1" applyFont="1" applyFill="1" applyBorder="1" applyAlignment="1">
      <alignment horizontal="right"/>
    </xf>
    <xf numFmtId="169" fontId="45" fillId="0" borderId="0" xfId="29" applyNumberFormat="1" applyFont="1" applyFill="1" applyBorder="1" applyAlignment="1">
      <alignment horizontal="center" wrapText="1"/>
    </xf>
    <xf numFmtId="169" fontId="45" fillId="0" borderId="10" xfId="29" applyNumberFormat="1" applyFont="1" applyFill="1" applyBorder="1" applyAlignment="1">
      <alignment horizontal="center" vertical="center" wrapText="1"/>
    </xf>
    <xf numFmtId="169" fontId="45" fillId="0" borderId="10" xfId="29" applyNumberFormat="1" applyFont="1" applyFill="1" applyBorder="1" applyAlignment="1">
      <alignment horizontal="right" vertical="center" wrapText="1"/>
    </xf>
    <xf numFmtId="169" fontId="45" fillId="0" borderId="0" xfId="29" applyNumberFormat="1" applyFont="1" applyFill="1" applyBorder="1" applyAlignment="1">
      <alignment wrapText="1"/>
    </xf>
    <xf numFmtId="169" fontId="45" fillId="0" borderId="0" xfId="29" applyNumberFormat="1" applyFont="1" applyFill="1"/>
    <xf numFmtId="49" fontId="45" fillId="0" borderId="19" xfId="61" applyNumberFormat="1" applyFont="1" applyFill="1" applyBorder="1" applyAlignment="1">
      <alignment horizontal="center" vertical="center"/>
    </xf>
    <xf numFmtId="169" fontId="45" fillId="27" borderId="0" xfId="59" applyNumberFormat="1" applyFont="1" applyFill="1" applyProtection="1">
      <protection locked="0"/>
    </xf>
    <xf numFmtId="49" fontId="45" fillId="0" borderId="10" xfId="0" applyNumberFormat="1" applyFont="1" applyBorder="1" applyAlignment="1">
      <alignment horizontal="center" vertical="center" textRotation="90" wrapText="1"/>
    </xf>
    <xf numFmtId="0" fontId="45" fillId="0" borderId="10" xfId="54" applyFont="1" applyFill="1" applyBorder="1" applyAlignment="1">
      <alignment horizontal="center" vertical="center" wrapText="1"/>
    </xf>
    <xf numFmtId="169" fontId="45" fillId="0" borderId="10" xfId="29" applyNumberFormat="1" applyFont="1" applyFill="1" applyBorder="1" applyAlignment="1">
      <alignment horizontal="center" vertical="center" wrapText="1"/>
    </xf>
    <xf numFmtId="0" fontId="67" fillId="0" borderId="10" xfId="61" applyFont="1" applyFill="1" applyBorder="1" applyAlignment="1">
      <alignment horizontal="center" vertical="center" wrapText="1"/>
    </xf>
    <xf numFmtId="0" fontId="67" fillId="0" borderId="12" xfId="61" applyFont="1" applyFill="1" applyBorder="1" applyAlignment="1">
      <alignment horizontal="center" vertical="center" wrapText="1"/>
    </xf>
    <xf numFmtId="167" fontId="45" fillId="0" borderId="10" xfId="0" applyNumberFormat="1" applyFont="1" applyFill="1" applyBorder="1" applyAlignment="1">
      <alignment vertical="center"/>
    </xf>
    <xf numFmtId="167" fontId="45" fillId="0" borderId="10" xfId="29" applyNumberFormat="1" applyFont="1" applyFill="1" applyBorder="1" applyAlignment="1">
      <alignment horizontal="right" vertical="center"/>
    </xf>
    <xf numFmtId="0" fontId="68" fillId="0" borderId="0" xfId="0" applyFont="1" applyFill="1" applyAlignment="1"/>
    <xf numFmtId="0" fontId="61" fillId="24" borderId="0" xfId="0" applyFont="1" applyFill="1" applyBorder="1"/>
    <xf numFmtId="0" fontId="61" fillId="24" borderId="0" xfId="0" applyFont="1" applyFill="1" applyBorder="1" applyAlignment="1">
      <alignment wrapText="1"/>
    </xf>
    <xf numFmtId="0" fontId="61" fillId="24" borderId="0" xfId="0" applyFont="1" applyFill="1" applyBorder="1" applyAlignment="1">
      <alignment vertical="center"/>
    </xf>
    <xf numFmtId="167" fontId="61" fillId="24" borderId="0" xfId="0" applyNumberFormat="1" applyFont="1" applyFill="1"/>
    <xf numFmtId="0" fontId="61" fillId="24" borderId="0" xfId="0" applyFont="1" applyFill="1"/>
    <xf numFmtId="49" fontId="69" fillId="0" borderId="10" xfId="54" applyNumberFormat="1" applyFont="1" applyFill="1" applyBorder="1" applyAlignment="1">
      <alignment horizontal="center" wrapText="1"/>
    </xf>
    <xf numFmtId="49" fontId="70" fillId="0" borderId="10" xfId="54" applyNumberFormat="1" applyFont="1" applyFill="1" applyBorder="1" applyAlignment="1">
      <alignment horizontal="center" wrapText="1"/>
    </xf>
    <xf numFmtId="49" fontId="71" fillId="0" borderId="10" xfId="54" applyNumberFormat="1" applyFont="1" applyFill="1" applyBorder="1" applyAlignment="1">
      <alignment horizontal="center" wrapText="1"/>
    </xf>
    <xf numFmtId="0" fontId="69" fillId="0" borderId="0" xfId="54" applyFont="1" applyFill="1"/>
    <xf numFmtId="49" fontId="45" fillId="0" borderId="10" xfId="0" applyNumberFormat="1" applyFont="1" applyFill="1" applyBorder="1" applyAlignment="1">
      <alignment horizontal="center" vertical="center" textRotation="90" wrapText="1"/>
    </xf>
    <xf numFmtId="0" fontId="69" fillId="0" borderId="0" xfId="54" applyFont="1" applyFill="1" applyBorder="1"/>
    <xf numFmtId="175" fontId="69" fillId="0" borderId="0" xfId="54" applyNumberFormat="1" applyFont="1" applyFill="1"/>
    <xf numFmtId="166" fontId="69" fillId="0" borderId="0" xfId="54" applyNumberFormat="1" applyFont="1" applyFill="1" applyBorder="1"/>
    <xf numFmtId="166" fontId="72" fillId="0" borderId="0" xfId="54" applyNumberFormat="1" applyFont="1" applyFill="1" applyBorder="1"/>
    <xf numFmtId="0" fontId="72" fillId="0" borderId="0" xfId="54" applyFont="1" applyFill="1" applyBorder="1"/>
    <xf numFmtId="175" fontId="72" fillId="0" borderId="0" xfId="54" applyNumberFormat="1" applyFont="1" applyFill="1"/>
    <xf numFmtId="0" fontId="45" fillId="0" borderId="21" xfId="0" applyFont="1" applyBorder="1" applyAlignment="1">
      <alignment horizontal="center" vertical="center" wrapText="1"/>
    </xf>
    <xf numFmtId="0" fontId="45" fillId="0" borderId="14" xfId="0" applyFont="1" applyBorder="1" applyAlignment="1">
      <alignment horizontal="center" vertical="center" wrapText="1"/>
    </xf>
    <xf numFmtId="0" fontId="40" fillId="0" borderId="0" xfId="0" applyFont="1" applyFill="1" applyAlignment="1">
      <alignment horizontal="right"/>
    </xf>
    <xf numFmtId="0" fontId="45" fillId="0" borderId="10" xfId="0" applyFont="1" applyFill="1" applyBorder="1" applyAlignment="1">
      <alignment horizontal="center" vertical="center" wrapText="1"/>
    </xf>
    <xf numFmtId="0" fontId="45" fillId="0" borderId="22" xfId="0" applyFont="1" applyBorder="1" applyAlignment="1">
      <alignment horizontal="center" vertical="center" wrapText="1"/>
    </xf>
    <xf numFmtId="0" fontId="45" fillId="0" borderId="10" xfId="0" applyFont="1" applyBorder="1" applyAlignment="1">
      <alignment horizontal="center" vertical="center" wrapText="1"/>
    </xf>
    <xf numFmtId="0" fontId="73" fillId="0" borderId="0" xfId="0" applyFont="1"/>
    <xf numFmtId="0" fontId="73" fillId="0" borderId="0" xfId="0" applyFont="1" applyFill="1" applyAlignment="1">
      <alignment horizontal="center"/>
    </xf>
    <xf numFmtId="0" fontId="45" fillId="0" borderId="0" xfId="0" applyFont="1" applyBorder="1" applyAlignment="1">
      <alignment horizontal="right" wrapText="1"/>
    </xf>
    <xf numFmtId="167" fontId="45" fillId="0" borderId="10" xfId="29" applyNumberFormat="1" applyFont="1" applyFill="1" applyBorder="1" applyAlignment="1">
      <alignment horizontal="right" vertical="center" wrapText="1"/>
    </xf>
    <xf numFmtId="167" fontId="44" fillId="28" borderId="10" xfId="29" applyNumberFormat="1" applyFont="1" applyFill="1" applyBorder="1" applyAlignment="1">
      <alignment horizontal="right" vertical="center" wrapText="1"/>
    </xf>
    <xf numFmtId="167" fontId="45" fillId="28" borderId="10" xfId="29" applyNumberFormat="1" applyFont="1" applyFill="1" applyBorder="1" applyAlignment="1">
      <alignment horizontal="right" vertical="center" wrapText="1"/>
    </xf>
    <xf numFmtId="0" fontId="40" fillId="0" borderId="0" xfId="0" applyFont="1" applyBorder="1" applyAlignment="1">
      <alignment wrapText="1"/>
    </xf>
    <xf numFmtId="0" fontId="47" fillId="0" borderId="0" xfId="119" applyFont="1" applyAlignment="1">
      <alignment vertical="center" wrapText="1"/>
    </xf>
    <xf numFmtId="0" fontId="45" fillId="0" borderId="10" xfId="0" applyFont="1" applyBorder="1" applyAlignment="1">
      <alignment horizontal="center" vertical="center" wrapText="1"/>
    </xf>
    <xf numFmtId="0" fontId="48" fillId="0" borderId="10" xfId="0" applyFont="1" applyFill="1" applyBorder="1" applyAlignment="1">
      <alignment horizontal="left" vertical="center" wrapText="1"/>
    </xf>
    <xf numFmtId="167" fontId="45" fillId="0" borderId="10" xfId="37" applyNumberFormat="1" applyFont="1" applyFill="1" applyBorder="1" applyAlignment="1">
      <alignment horizontal="right" vertical="center" wrapText="1"/>
    </xf>
    <xf numFmtId="49" fontId="47" fillId="0" borderId="10" xfId="0" applyNumberFormat="1" applyFont="1" applyFill="1" applyBorder="1" applyAlignment="1">
      <alignment vertical="center" wrapText="1"/>
    </xf>
    <xf numFmtId="49" fontId="45" fillId="24" borderId="10" xfId="0" applyNumberFormat="1" applyFont="1" applyFill="1" applyBorder="1" applyAlignment="1">
      <alignment vertical="center" wrapText="1"/>
    </xf>
    <xf numFmtId="167" fontId="45" fillId="24" borderId="10" xfId="37" applyNumberFormat="1" applyFont="1" applyFill="1" applyBorder="1" applyAlignment="1">
      <alignment horizontal="right" vertical="center"/>
    </xf>
    <xf numFmtId="167" fontId="45" fillId="27" borderId="10" xfId="48" applyNumberFormat="1" applyFont="1" applyFill="1" applyBorder="1" applyAlignment="1">
      <alignment vertical="center" wrapText="1"/>
    </xf>
    <xf numFmtId="0" fontId="40" fillId="0" borderId="0" xfId="0" applyFont="1" applyFill="1" applyAlignment="1">
      <alignment horizontal="right"/>
    </xf>
    <xf numFmtId="0" fontId="45" fillId="24" borderId="10" xfId="0" applyFont="1" applyFill="1" applyBorder="1" applyAlignment="1">
      <alignment horizontal="center" vertical="center" wrapText="1"/>
    </xf>
    <xf numFmtId="0" fontId="45" fillId="24" borderId="23" xfId="0" applyFont="1" applyFill="1" applyBorder="1" applyAlignment="1">
      <alignment horizontal="center" vertical="center" wrapText="1"/>
    </xf>
    <xf numFmtId="49" fontId="45" fillId="0" borderId="0" xfId="50" applyNumberFormat="1" applyFont="1" applyFill="1" applyAlignment="1">
      <alignment horizontal="center" vertical="center" wrapText="1"/>
    </xf>
    <xf numFmtId="0" fontId="45" fillId="0" borderId="0" xfId="50" applyFont="1" applyFill="1" applyAlignment="1">
      <alignment vertical="center" wrapText="1"/>
    </xf>
    <xf numFmtId="171" fontId="45" fillId="0" borderId="0" xfId="50" applyNumberFormat="1" applyFont="1" applyFill="1" applyAlignment="1">
      <alignment horizontal="center" vertical="center" wrapText="1"/>
    </xf>
    <xf numFmtId="49" fontId="44" fillId="0" borderId="0" xfId="49" applyNumberFormat="1" applyFont="1" applyFill="1" applyAlignment="1">
      <alignment horizontal="center" vertical="center" wrapText="1"/>
    </xf>
    <xf numFmtId="171" fontId="44" fillId="0" borderId="0" xfId="49" applyNumberFormat="1" applyFont="1" applyFill="1" applyAlignment="1">
      <alignment vertical="center" wrapText="1"/>
    </xf>
    <xf numFmtId="0" fontId="45" fillId="0" borderId="0" xfId="0" applyFont="1" applyFill="1" applyAlignment="1">
      <alignment horizontal="right"/>
    </xf>
    <xf numFmtId="0" fontId="45" fillId="0" borderId="0" xfId="49" applyFont="1" applyFill="1" applyAlignment="1">
      <alignment vertical="center"/>
    </xf>
    <xf numFmtId="171" fontId="45" fillId="0" borderId="0" xfId="49" applyNumberFormat="1" applyFont="1" applyFill="1" applyAlignment="1">
      <alignment vertical="center" wrapText="1"/>
    </xf>
    <xf numFmtId="0" fontId="44" fillId="0" borderId="0" xfId="49" applyFont="1" applyFill="1" applyAlignment="1">
      <alignment vertical="center"/>
    </xf>
    <xf numFmtId="49" fontId="44" fillId="0" borderId="10" xfId="49" applyNumberFormat="1" applyFont="1" applyFill="1" applyBorder="1" applyAlignment="1">
      <alignment horizontal="center" vertical="center" wrapText="1"/>
    </xf>
    <xf numFmtId="0" fontId="45" fillId="0" borderId="0" xfId="49" applyFont="1" applyFill="1" applyBorder="1" applyAlignment="1">
      <alignment vertical="center"/>
    </xf>
    <xf numFmtId="49" fontId="44" fillId="0" borderId="0" xfId="49" applyNumberFormat="1" applyFont="1" applyFill="1" applyBorder="1" applyAlignment="1">
      <alignment horizontal="center" vertical="center" wrapText="1"/>
    </xf>
    <xf numFmtId="0" fontId="45" fillId="0" borderId="0" xfId="49" applyFont="1" applyFill="1" applyBorder="1" applyAlignment="1">
      <alignment vertical="center" wrapText="1"/>
    </xf>
    <xf numFmtId="171" fontId="44" fillId="0" borderId="0" xfId="49" applyNumberFormat="1" applyFont="1" applyFill="1" applyBorder="1" applyAlignment="1">
      <alignment horizontal="center" vertical="center" wrapText="1"/>
    </xf>
    <xf numFmtId="171" fontId="45" fillId="0" borderId="0" xfId="49" applyNumberFormat="1" applyFont="1" applyFill="1" applyBorder="1" applyAlignment="1">
      <alignment horizontal="center" vertical="center" wrapText="1"/>
    </xf>
    <xf numFmtId="171" fontId="44" fillId="0" borderId="0" xfId="49" applyNumberFormat="1" applyFont="1" applyFill="1" applyAlignment="1">
      <alignment horizontal="center" vertical="center" wrapText="1"/>
    </xf>
    <xf numFmtId="171" fontId="45" fillId="0" borderId="13" xfId="49" applyNumberFormat="1" applyFont="1" applyFill="1" applyBorder="1" applyAlignment="1">
      <alignment horizontal="center" vertical="center" wrapText="1"/>
    </xf>
    <xf numFmtId="49" fontId="45" fillId="0" borderId="10" xfId="49" applyNumberFormat="1" applyFont="1" applyFill="1" applyBorder="1" applyAlignment="1">
      <alignment horizontal="center" vertical="center" textRotation="90" wrapText="1"/>
    </xf>
    <xf numFmtId="49" fontId="45" fillId="0" borderId="10" xfId="49" applyNumberFormat="1" applyFont="1" applyFill="1" applyBorder="1" applyAlignment="1">
      <alignment horizontal="center" vertical="center" wrapText="1"/>
    </xf>
    <xf numFmtId="171" fontId="45" fillId="0" borderId="10" xfId="49" applyNumberFormat="1" applyFont="1" applyFill="1" applyBorder="1" applyAlignment="1">
      <alignment horizontal="center" vertical="center" wrapText="1"/>
    </xf>
    <xf numFmtId="167" fontId="45" fillId="0" borderId="10" xfId="30" applyNumberFormat="1" applyFont="1" applyFill="1" applyBorder="1" applyAlignment="1">
      <alignment horizontal="right" vertical="center" wrapText="1"/>
    </xf>
    <xf numFmtId="0" fontId="50" fillId="0" borderId="10" xfId="49" applyFont="1" applyFill="1" applyBorder="1" applyAlignment="1">
      <alignment horizontal="center" vertical="center" wrapText="1"/>
    </xf>
    <xf numFmtId="167" fontId="45" fillId="0" borderId="10" xfId="49" applyNumberFormat="1" applyFont="1" applyFill="1" applyBorder="1" applyAlignment="1">
      <alignment horizontal="right" vertical="center" wrapText="1"/>
    </xf>
    <xf numFmtId="0" fontId="45" fillId="0" borderId="0" xfId="119" applyFont="1" applyAlignment="1">
      <alignment vertical="center" wrapText="1"/>
    </xf>
    <xf numFmtId="0" fontId="92" fillId="0" borderId="0" xfId="176" applyFont="1"/>
    <xf numFmtId="0" fontId="45" fillId="0" borderId="0" xfId="119" applyFont="1" applyAlignment="1">
      <alignment horizontal="right" vertical="center" wrapText="1"/>
    </xf>
    <xf numFmtId="0" fontId="45" fillId="0" borderId="10" xfId="119" applyFont="1" applyBorder="1" applyAlignment="1">
      <alignment horizontal="center" vertical="center" wrapText="1"/>
    </xf>
    <xf numFmtId="0" fontId="45" fillId="0" borderId="10" xfId="119" applyFont="1" applyBorder="1" applyAlignment="1">
      <alignment vertical="center" wrapText="1"/>
    </xf>
    <xf numFmtId="0" fontId="45" fillId="0" borderId="10" xfId="119" applyFont="1" applyBorder="1" applyAlignment="1">
      <alignment horizontal="left" vertical="center" wrapText="1"/>
    </xf>
    <xf numFmtId="167" fontId="45" fillId="0" borderId="10" xfId="177" applyNumberFormat="1" applyFont="1" applyBorder="1" applyAlignment="1">
      <alignment vertical="center" wrapText="1"/>
    </xf>
    <xf numFmtId="169" fontId="45" fillId="0" borderId="10" xfId="177" applyNumberFormat="1" applyFont="1" applyBorder="1" applyAlignment="1">
      <alignment vertical="center" wrapText="1"/>
    </xf>
    <xf numFmtId="0" fontId="45" fillId="0" borderId="15" xfId="119" applyFont="1" applyBorder="1" applyAlignment="1">
      <alignment vertical="center" wrapText="1"/>
    </xf>
    <xf numFmtId="0" fontId="67" fillId="27" borderId="10" xfId="176" applyFont="1" applyFill="1" applyBorder="1" applyAlignment="1">
      <alignment horizontal="justify" vertical="center" wrapText="1"/>
    </xf>
    <xf numFmtId="0" fontId="67" fillId="27" borderId="45" xfId="176" applyFont="1" applyFill="1" applyBorder="1" applyAlignment="1">
      <alignment horizontal="centerContinuous" vertical="center" wrapText="1"/>
    </xf>
    <xf numFmtId="0" fontId="67" fillId="27" borderId="0" xfId="176" applyFont="1" applyFill="1" applyBorder="1" applyAlignment="1">
      <alignment horizontal="centerContinuous" vertical="center" wrapText="1"/>
    </xf>
    <xf numFmtId="0" fontId="67" fillId="27" borderId="33" xfId="176" applyFont="1" applyFill="1" applyBorder="1" applyAlignment="1">
      <alignment horizontal="centerContinuous" vertical="center" wrapText="1"/>
    </xf>
    <xf numFmtId="0" fontId="67" fillId="29" borderId="45" xfId="176" applyFont="1" applyFill="1" applyBorder="1" applyAlignment="1">
      <alignment horizontal="centerContinuous" vertical="center" wrapText="1"/>
    </xf>
    <xf numFmtId="0" fontId="67" fillId="29" borderId="0" xfId="176" applyFont="1" applyFill="1" applyBorder="1" applyAlignment="1">
      <alignment horizontal="centerContinuous" vertical="center" wrapText="1"/>
    </xf>
    <xf numFmtId="0" fontId="67" fillId="27" borderId="50" xfId="176" applyFont="1" applyFill="1" applyBorder="1" applyAlignment="1">
      <alignment horizontal="centerContinuous" vertical="center" wrapText="1"/>
    </xf>
    <xf numFmtId="0" fontId="67" fillId="29" borderId="50" xfId="176" applyFont="1" applyFill="1" applyBorder="1" applyAlignment="1">
      <alignment horizontal="centerContinuous" vertical="center" wrapText="1"/>
    </xf>
    <xf numFmtId="0" fontId="67" fillId="29" borderId="34" xfId="176" applyFont="1" applyFill="1" applyBorder="1" applyAlignment="1">
      <alignment horizontal="centerContinuous" vertical="center" wrapText="1"/>
    </xf>
    <xf numFmtId="0" fontId="67" fillId="27" borderId="35" xfId="176" applyFont="1" applyFill="1" applyBorder="1" applyAlignment="1">
      <alignment horizontal="centerContinuous" vertical="center" wrapText="1"/>
    </xf>
    <xf numFmtId="0" fontId="52" fillId="27" borderId="15" xfId="176" applyFont="1" applyFill="1" applyBorder="1" applyAlignment="1">
      <alignment horizontal="centerContinuous" vertical="top"/>
    </xf>
    <xf numFmtId="0" fontId="52" fillId="27" borderId="37" xfId="176" applyFont="1" applyFill="1" applyBorder="1" applyAlignment="1">
      <alignment horizontal="centerContinuous" vertical="top" wrapText="1"/>
    </xf>
    <xf numFmtId="0" fontId="67" fillId="27" borderId="10" xfId="176" applyFont="1" applyFill="1" applyBorder="1" applyAlignment="1">
      <alignment horizontal="center" vertical="center" wrapText="1"/>
    </xf>
    <xf numFmtId="0" fontId="67" fillId="27" borderId="47" xfId="176" applyFont="1" applyFill="1" applyBorder="1" applyAlignment="1">
      <alignment vertical="top"/>
    </xf>
    <xf numFmtId="0" fontId="52" fillId="27" borderId="51" xfId="176" applyFont="1" applyFill="1" applyBorder="1" applyAlignment="1">
      <alignment vertical="top" wrapText="1"/>
    </xf>
    <xf numFmtId="0" fontId="67" fillId="27" borderId="27" xfId="176" applyFont="1" applyFill="1" applyBorder="1" applyAlignment="1">
      <alignment horizontal="center" vertical="center" wrapText="1"/>
    </xf>
    <xf numFmtId="0" fontId="67" fillId="27" borderId="52" xfId="176" applyFont="1" applyFill="1" applyBorder="1" applyAlignment="1">
      <alignment vertical="top"/>
    </xf>
    <xf numFmtId="0" fontId="52" fillId="27" borderId="53" xfId="176" applyFont="1" applyFill="1" applyBorder="1" applyAlignment="1">
      <alignment vertical="top" wrapText="1"/>
    </xf>
    <xf numFmtId="0" fontId="52" fillId="27" borderId="54" xfId="176" applyFont="1" applyFill="1" applyBorder="1" applyAlignment="1">
      <alignment vertical="top" wrapText="1"/>
    </xf>
    <xf numFmtId="167" fontId="67" fillId="27" borderId="10" xfId="176" applyNumberFormat="1" applyFont="1" applyFill="1" applyBorder="1" applyAlignment="1">
      <alignment horizontal="center" vertical="center" wrapText="1"/>
    </xf>
    <xf numFmtId="0" fontId="93" fillId="27" borderId="45" xfId="176" applyFont="1" applyFill="1" applyBorder="1" applyAlignment="1">
      <alignment vertical="top"/>
    </xf>
    <xf numFmtId="0" fontId="52" fillId="27" borderId="0" xfId="176" applyFont="1" applyFill="1" applyBorder="1" applyAlignment="1">
      <alignment vertical="top" wrapText="1"/>
    </xf>
    <xf numFmtId="0" fontId="67" fillId="27" borderId="0" xfId="176" applyFont="1" applyFill="1" applyBorder="1" applyAlignment="1">
      <alignment vertical="top" wrapText="1"/>
    </xf>
    <xf numFmtId="0" fontId="52" fillId="27" borderId="33" xfId="176" applyFont="1" applyFill="1" applyBorder="1" applyAlignment="1">
      <alignment vertical="top" wrapText="1"/>
    </xf>
    <xf numFmtId="0" fontId="67" fillId="27" borderId="51" xfId="176" applyFont="1" applyFill="1" applyBorder="1" applyAlignment="1">
      <alignment vertical="top" wrapText="1"/>
    </xf>
    <xf numFmtId="0" fontId="67" fillId="27" borderId="56" xfId="176" applyFont="1" applyFill="1" applyBorder="1" applyAlignment="1">
      <alignment vertical="top" wrapText="1"/>
    </xf>
    <xf numFmtId="0" fontId="67" fillId="27" borderId="50" xfId="176" applyFont="1" applyFill="1" applyBorder="1" applyAlignment="1">
      <alignment vertical="top"/>
    </xf>
    <xf numFmtId="0" fontId="67" fillId="27" borderId="34" xfId="176" applyFont="1" applyFill="1" applyBorder="1" applyAlignment="1">
      <alignment vertical="top" wrapText="1"/>
    </xf>
    <xf numFmtId="0" fontId="67" fillId="27" borderId="35" xfId="176" applyFont="1" applyFill="1" applyBorder="1" applyAlignment="1">
      <alignment vertical="top" wrapText="1"/>
    </xf>
    <xf numFmtId="0" fontId="97" fillId="27" borderId="45" xfId="121" applyFont="1" applyFill="1" applyBorder="1" applyAlignment="1">
      <alignment vertical="top"/>
    </xf>
    <xf numFmtId="0" fontId="67" fillId="27" borderId="0" xfId="121" applyFont="1" applyFill="1" applyBorder="1" applyAlignment="1">
      <alignment vertical="top" wrapText="1"/>
    </xf>
    <xf numFmtId="0" fontId="67" fillId="27" borderId="33" xfId="121" applyFont="1" applyFill="1" applyBorder="1" applyAlignment="1">
      <alignment vertical="top" wrapText="1"/>
    </xf>
    <xf numFmtId="0" fontId="67" fillId="27" borderId="45" xfId="121" applyFont="1" applyFill="1" applyBorder="1" applyAlignment="1">
      <alignment horizontal="center" vertical="center" wrapText="1"/>
    </xf>
    <xf numFmtId="0" fontId="67" fillId="27" borderId="0" xfId="121" applyFont="1" applyFill="1" applyBorder="1" applyAlignment="1">
      <alignment horizontal="center" vertical="center" wrapText="1"/>
    </xf>
    <xf numFmtId="0" fontId="67" fillId="27" borderId="33" xfId="121" applyFont="1" applyFill="1" applyBorder="1" applyAlignment="1">
      <alignment horizontal="center" vertical="center" wrapText="1"/>
    </xf>
    <xf numFmtId="0" fontId="67" fillId="29" borderId="45" xfId="121" applyFont="1" applyFill="1" applyBorder="1" applyAlignment="1">
      <alignment horizontal="center" vertical="center" wrapText="1"/>
    </xf>
    <xf numFmtId="0" fontId="67" fillId="29" borderId="0" xfId="121" applyFont="1" applyFill="1" applyBorder="1" applyAlignment="1">
      <alignment horizontal="center" vertical="center" wrapText="1"/>
    </xf>
    <xf numFmtId="0" fontId="67" fillId="27" borderId="50" xfId="121" applyFont="1" applyFill="1" applyBorder="1" applyAlignment="1">
      <alignment horizontal="center" vertical="center" wrapText="1"/>
    </xf>
    <xf numFmtId="0" fontId="67" fillId="29" borderId="50" xfId="121" applyFont="1" applyFill="1" applyBorder="1" applyAlignment="1">
      <alignment horizontal="center" vertical="center" wrapText="1"/>
    </xf>
    <xf numFmtId="0" fontId="67" fillId="29" borderId="34" xfId="121" applyFont="1" applyFill="1" applyBorder="1" applyAlignment="1">
      <alignment horizontal="center" vertical="center" wrapText="1"/>
    </xf>
    <xf numFmtId="0" fontId="67" fillId="27" borderId="35" xfId="121" applyFont="1" applyFill="1" applyBorder="1" applyAlignment="1">
      <alignment horizontal="center" vertical="center" wrapText="1"/>
    </xf>
    <xf numFmtId="0" fontId="67" fillId="27" borderId="10" xfId="121" applyFont="1" applyFill="1" applyBorder="1" applyAlignment="1">
      <alignment horizontal="center" vertical="center" wrapText="1"/>
    </xf>
    <xf numFmtId="0" fontId="67" fillId="27" borderId="47" xfId="121" applyFont="1" applyFill="1" applyBorder="1" applyAlignment="1">
      <alignment vertical="top"/>
    </xf>
    <xf numFmtId="0" fontId="52" fillId="27" borderId="48" xfId="121" applyFont="1" applyFill="1" applyBorder="1" applyAlignment="1">
      <alignment vertical="top" wrapText="1"/>
    </xf>
    <xf numFmtId="0" fontId="67" fillId="27" borderId="10" xfId="119" applyFont="1" applyFill="1" applyBorder="1" applyAlignment="1">
      <alignment vertical="center" wrapText="1"/>
    </xf>
    <xf numFmtId="0" fontId="67" fillId="27" borderId="10" xfId="119" applyFont="1" applyFill="1" applyBorder="1" applyAlignment="1">
      <alignment horizontal="center" vertical="center" wrapText="1"/>
    </xf>
    <xf numFmtId="167" fontId="67" fillId="27" borderId="10" xfId="121" applyNumberFormat="1" applyFont="1" applyFill="1" applyBorder="1" applyAlignment="1">
      <alignment horizontal="center" vertical="center" wrapText="1"/>
    </xf>
    <xf numFmtId="167" fontId="67" fillId="27" borderId="46" xfId="121" applyNumberFormat="1" applyFont="1" applyFill="1" applyBorder="1" applyAlignment="1">
      <alignment horizontal="right" vertical="top"/>
    </xf>
    <xf numFmtId="167" fontId="67" fillId="27" borderId="31" xfId="121" applyNumberFormat="1" applyFont="1" applyFill="1" applyBorder="1" applyAlignment="1">
      <alignment horizontal="right" vertical="top"/>
    </xf>
    <xf numFmtId="0" fontId="67" fillId="27" borderId="31" xfId="121" applyFont="1" applyFill="1" applyBorder="1" applyAlignment="1">
      <alignment horizontal="center" vertical="center" wrapText="1"/>
    </xf>
    <xf numFmtId="0" fontId="67" fillId="27" borderId="32" xfId="121" applyFont="1" applyFill="1" applyBorder="1" applyAlignment="1">
      <alignment horizontal="center" vertical="center" wrapText="1"/>
    </xf>
    <xf numFmtId="167" fontId="67" fillId="27" borderId="33" xfId="121" applyNumberFormat="1" applyFont="1" applyFill="1" applyBorder="1" applyAlignment="1">
      <alignment horizontal="right" vertical="top"/>
    </xf>
    <xf numFmtId="0" fontId="67" fillId="27" borderId="34" xfId="121" applyFont="1" applyFill="1" applyBorder="1" applyAlignment="1">
      <alignment horizontal="center" vertical="center" wrapText="1"/>
    </xf>
    <xf numFmtId="167" fontId="67" fillId="27" borderId="35" xfId="121" applyNumberFormat="1" applyFont="1" applyFill="1" applyBorder="1" applyAlignment="1">
      <alignment horizontal="right" vertical="top"/>
    </xf>
    <xf numFmtId="0" fontId="93" fillId="27" borderId="59" xfId="121" applyFont="1" applyFill="1" applyBorder="1" applyAlignment="1">
      <alignment vertical="top"/>
    </xf>
    <xf numFmtId="0" fontId="67" fillId="27" borderId="60" xfId="121" applyFont="1" applyFill="1" applyBorder="1" applyAlignment="1">
      <alignment vertical="top"/>
    </xf>
    <xf numFmtId="0" fontId="67" fillId="27" borderId="0" xfId="121" applyFont="1" applyFill="1" applyBorder="1" applyAlignment="1">
      <alignment vertical="top"/>
    </xf>
    <xf numFmtId="0" fontId="52" fillId="27" borderId="0" xfId="121" applyFont="1" applyFill="1" applyBorder="1" applyAlignment="1">
      <alignment vertical="top"/>
    </xf>
    <xf numFmtId="0" fontId="52" fillId="27" borderId="33" xfId="121" applyFont="1" applyFill="1" applyBorder="1" applyAlignment="1">
      <alignment vertical="top"/>
    </xf>
    <xf numFmtId="0" fontId="67" fillId="27" borderId="51" xfId="121" applyFont="1" applyFill="1" applyBorder="1" applyAlignment="1">
      <alignment vertical="top"/>
    </xf>
    <xf numFmtId="0" fontId="67" fillId="27" borderId="56" xfId="121" applyFont="1" applyFill="1" applyBorder="1" applyAlignment="1">
      <alignment vertical="top"/>
    </xf>
    <xf numFmtId="0" fontId="67" fillId="27" borderId="60" xfId="121" applyFont="1" applyFill="1" applyBorder="1" applyAlignment="1"/>
    <xf numFmtId="0" fontId="67" fillId="27" borderId="61" xfId="121" applyFont="1" applyFill="1" applyBorder="1" applyAlignment="1"/>
    <xf numFmtId="0" fontId="67" fillId="27" borderId="55" xfId="121" applyFont="1" applyFill="1" applyBorder="1" applyAlignment="1"/>
    <xf numFmtId="0" fontId="67" fillId="27" borderId="58" xfId="121" applyFont="1" applyFill="1" applyBorder="1" applyAlignment="1">
      <alignment horizontal="left" vertical="top" wrapText="1"/>
    </xf>
    <xf numFmtId="0" fontId="67" fillId="27" borderId="54" xfId="121" applyFont="1" applyFill="1" applyBorder="1" applyAlignment="1">
      <alignment horizontal="left" vertical="top" wrapText="1"/>
    </xf>
    <xf numFmtId="0" fontId="67" fillId="27" borderId="55" xfId="121" applyFont="1" applyFill="1" applyBorder="1" applyAlignment="1">
      <alignment horizontal="left" vertical="top" wrapText="1"/>
    </xf>
    <xf numFmtId="0" fontId="67" fillId="27" borderId="58" xfId="121" applyFont="1" applyFill="1" applyBorder="1" applyAlignment="1">
      <alignment horizontal="left" vertical="top"/>
    </xf>
    <xf numFmtId="0" fontId="67" fillId="27" borderId="54" xfId="121" applyFont="1" applyFill="1" applyBorder="1" applyAlignment="1">
      <alignment horizontal="left" vertical="top"/>
    </xf>
    <xf numFmtId="0" fontId="67" fillId="27" borderId="55" xfId="121" applyFont="1" applyFill="1" applyBorder="1" applyAlignment="1">
      <alignment horizontal="left" vertical="top"/>
    </xf>
    <xf numFmtId="0" fontId="67" fillId="27" borderId="33" xfId="121" applyFont="1" applyFill="1" applyBorder="1" applyAlignment="1">
      <alignment vertical="top"/>
    </xf>
    <xf numFmtId="0" fontId="52" fillId="27" borderId="60" xfId="121" applyFont="1" applyFill="1" applyBorder="1" applyAlignment="1">
      <alignment vertical="top"/>
    </xf>
    <xf numFmtId="0" fontId="52" fillId="27" borderId="61" xfId="121" applyFont="1" applyFill="1" applyBorder="1" applyAlignment="1">
      <alignment vertical="top"/>
    </xf>
    <xf numFmtId="0" fontId="52" fillId="27" borderId="51" xfId="121" applyFont="1" applyFill="1" applyBorder="1" applyAlignment="1">
      <alignment vertical="top" wrapText="1"/>
    </xf>
    <xf numFmtId="169" fontId="69" fillId="0" borderId="25" xfId="29" applyNumberFormat="1" applyFont="1" applyBorder="1" applyAlignment="1">
      <alignment vertical="center" wrapText="1"/>
    </xf>
    <xf numFmtId="0" fontId="45" fillId="0" borderId="0" xfId="0" applyFont="1" applyAlignment="1">
      <alignment horizontal="center" vertical="center" wrapText="1"/>
    </xf>
    <xf numFmtId="167" fontId="45" fillId="0" borderId="23" xfId="29" applyNumberFormat="1" applyFont="1" applyFill="1" applyBorder="1" applyAlignment="1">
      <alignment horizontal="right" vertical="center" wrapText="1"/>
    </xf>
    <xf numFmtId="49" fontId="45" fillId="0" borderId="14" xfId="49" applyNumberFormat="1" applyFont="1" applyFill="1" applyBorder="1" applyAlignment="1">
      <alignment horizontal="center" vertical="center" wrapText="1"/>
    </xf>
    <xf numFmtId="0" fontId="45" fillId="27" borderId="0" xfId="0" applyFont="1" applyFill="1" applyAlignment="1">
      <alignment horizontal="right"/>
    </xf>
    <xf numFmtId="169" fontId="45" fillId="27" borderId="0" xfId="0" applyNumberFormat="1" applyFont="1" applyFill="1" applyAlignment="1">
      <alignment horizontal="right"/>
    </xf>
    <xf numFmtId="169" fontId="45" fillId="27" borderId="10" xfId="59" applyNumberFormat="1" applyFont="1" applyFill="1" applyBorder="1" applyAlignment="1" applyProtection="1">
      <alignment horizontal="center" vertical="center" wrapText="1"/>
      <protection locked="0"/>
    </xf>
    <xf numFmtId="0" fontId="45" fillId="27" borderId="0" xfId="59" applyFont="1" applyFill="1" applyBorder="1" applyAlignment="1" applyProtection="1">
      <alignment horizontal="center" vertical="center" wrapText="1"/>
      <protection locked="0"/>
    </xf>
    <xf numFmtId="167" fontId="45" fillId="27" borderId="10" xfId="59" applyNumberFormat="1" applyFont="1" applyFill="1" applyBorder="1" applyAlignment="1" applyProtection="1">
      <alignment vertical="center" wrapText="1"/>
      <protection locked="0"/>
    </xf>
    <xf numFmtId="167" fontId="45" fillId="27" borderId="10" xfId="29" applyNumberFormat="1" applyFont="1" applyFill="1" applyBorder="1" applyAlignment="1" applyProtection="1">
      <alignment vertical="center"/>
      <protection locked="0"/>
    </xf>
    <xf numFmtId="0" fontId="45" fillId="27" borderId="10" xfId="48" applyFont="1" applyFill="1" applyBorder="1" applyAlignment="1">
      <alignment horizontal="left" vertical="center" wrapText="1"/>
    </xf>
    <xf numFmtId="0" fontId="45" fillId="27" borderId="10" xfId="48" applyFont="1" applyFill="1" applyBorder="1" applyAlignment="1">
      <alignment horizontal="center" vertical="center" wrapText="1"/>
    </xf>
    <xf numFmtId="3" fontId="45" fillId="27" borderId="10" xfId="29" applyNumberFormat="1" applyFont="1" applyFill="1" applyBorder="1" applyAlignment="1">
      <alignment horizontal="center" vertical="center" wrapText="1"/>
    </xf>
    <xf numFmtId="167" fontId="45" fillId="27" borderId="10" xfId="29" applyNumberFormat="1" applyFont="1" applyFill="1" applyBorder="1" applyAlignment="1">
      <alignment vertical="center" wrapText="1"/>
    </xf>
    <xf numFmtId="0" fontId="45" fillId="27" borderId="0" xfId="59" applyFont="1" applyFill="1" applyAlignment="1">
      <alignment horizontal="center"/>
    </xf>
    <xf numFmtId="0" fontId="45" fillId="27" borderId="0" xfId="59" applyFont="1" applyFill="1" applyAlignment="1" applyProtection="1">
      <protection locked="0"/>
    </xf>
    <xf numFmtId="14" fontId="45" fillId="27" borderId="0" xfId="59" applyNumberFormat="1" applyFont="1" applyFill="1" applyAlignment="1">
      <alignment horizontal="center"/>
    </xf>
    <xf numFmtId="0" fontId="45" fillId="27" borderId="0" xfId="59" applyFont="1" applyFill="1" applyAlignment="1" applyProtection="1">
      <alignment horizontal="right" vertical="center"/>
      <protection locked="0"/>
    </xf>
    <xf numFmtId="0" fontId="45" fillId="27" borderId="10" xfId="59" applyFont="1" applyFill="1" applyBorder="1" applyAlignment="1" applyProtection="1">
      <alignment horizontal="left" vertical="center" wrapText="1"/>
      <protection locked="0"/>
    </xf>
    <xf numFmtId="3" fontId="45" fillId="27" borderId="10" xfId="29" applyNumberFormat="1" applyFont="1" applyFill="1" applyBorder="1" applyAlignment="1">
      <alignment horizontal="center" vertical="center"/>
    </xf>
    <xf numFmtId="167" fontId="45" fillId="27" borderId="10" xfId="29" applyNumberFormat="1" applyFont="1" applyFill="1" applyBorder="1" applyAlignment="1">
      <alignment vertical="center"/>
    </xf>
    <xf numFmtId="0" fontId="45" fillId="27" borderId="0" xfId="0" applyFont="1" applyFill="1" applyAlignment="1">
      <alignment horizontal="center" wrapText="1"/>
    </xf>
    <xf numFmtId="49" fontId="45" fillId="27" borderId="10" xfId="0" applyNumberFormat="1" applyFont="1" applyFill="1" applyBorder="1" applyAlignment="1">
      <alignment horizontal="left" vertical="center"/>
    </xf>
    <xf numFmtId="3" fontId="45" fillId="27" borderId="10" xfId="29" applyNumberFormat="1" applyFont="1" applyFill="1" applyBorder="1" applyAlignment="1" applyProtection="1">
      <alignment horizontal="right" vertical="center" wrapText="1"/>
      <protection locked="0"/>
    </xf>
    <xf numFmtId="0" fontId="45" fillId="27" borderId="10" xfId="76" applyFont="1" applyFill="1" applyBorder="1" applyAlignment="1">
      <alignment horizontal="left" vertical="center" wrapText="1"/>
    </xf>
    <xf numFmtId="3" fontId="45" fillId="27" borderId="10" xfId="0" applyNumberFormat="1" applyFont="1" applyFill="1" applyBorder="1" applyAlignment="1">
      <alignment horizontal="center" vertical="center"/>
    </xf>
    <xf numFmtId="167" fontId="45" fillId="27" borderId="10" xfId="0" applyNumberFormat="1" applyFont="1" applyFill="1" applyBorder="1" applyAlignment="1">
      <alignment vertical="center"/>
    </xf>
    <xf numFmtId="0" fontId="45" fillId="27" borderId="10" xfId="48" applyFont="1" applyFill="1" applyBorder="1" applyAlignment="1">
      <alignment vertical="center" wrapText="1"/>
    </xf>
    <xf numFmtId="0" fontId="67" fillId="27" borderId="34" xfId="176" applyFont="1" applyFill="1" applyBorder="1" applyAlignment="1">
      <alignment horizontal="centerContinuous" vertical="center" wrapText="1"/>
    </xf>
    <xf numFmtId="0" fontId="67" fillId="27" borderId="34" xfId="176" applyFont="1" applyFill="1" applyBorder="1" applyAlignment="1">
      <alignment horizontal="centerContinuous" vertical="top" wrapText="1"/>
    </xf>
    <xf numFmtId="0" fontId="67" fillId="27" borderId="11" xfId="176" applyFont="1" applyFill="1" applyBorder="1" applyAlignment="1">
      <alignment horizontal="center" vertical="center" wrapText="1"/>
    </xf>
    <xf numFmtId="174" fontId="45" fillId="27" borderId="0" xfId="0" applyNumberFormat="1" applyFont="1" applyFill="1" applyAlignment="1">
      <alignment horizontal="right"/>
    </xf>
    <xf numFmtId="174" fontId="45" fillId="27" borderId="10" xfId="59" applyNumberFormat="1" applyFont="1" applyFill="1" applyBorder="1" applyAlignment="1" applyProtection="1">
      <alignment horizontal="center" vertical="center" wrapText="1"/>
      <protection locked="0"/>
    </xf>
    <xf numFmtId="174" fontId="45" fillId="27" borderId="10" xfId="29" applyNumberFormat="1" applyFont="1" applyFill="1" applyBorder="1" applyAlignment="1">
      <alignment vertical="center" wrapText="1"/>
    </xf>
    <xf numFmtId="174" fontId="45" fillId="27" borderId="0" xfId="59" applyNumberFormat="1" applyFont="1" applyFill="1" applyProtection="1">
      <protection locked="0"/>
    </xf>
    <xf numFmtId="174" fontId="45" fillId="27" borderId="0" xfId="29" applyNumberFormat="1" applyFont="1" applyFill="1" applyBorder="1" applyAlignment="1" applyProtection="1">
      <alignment horizontal="center" vertical="center"/>
      <protection locked="0"/>
    </xf>
    <xf numFmtId="49" fontId="45" fillId="27" borderId="0" xfId="29" applyNumberFormat="1" applyFont="1" applyFill="1" applyBorder="1" applyAlignment="1" applyProtection="1">
      <alignment horizontal="center" vertical="center"/>
      <protection locked="0"/>
    </xf>
    <xf numFmtId="0" fontId="45" fillId="27" borderId="0" xfId="59" applyFont="1" applyFill="1" applyAlignment="1">
      <alignment horizontal="center" vertical="center"/>
    </xf>
    <xf numFmtId="0" fontId="45" fillId="27" borderId="0" xfId="48" applyFont="1" applyFill="1" applyBorder="1" applyAlignment="1">
      <alignment horizontal="center" vertical="center" wrapText="1"/>
    </xf>
    <xf numFmtId="0" fontId="45" fillId="27" borderId="37" xfId="48" applyFont="1" applyFill="1" applyBorder="1" applyAlignment="1">
      <alignment horizontal="center" vertical="center" wrapText="1"/>
    </xf>
    <xf numFmtId="49" fontId="45" fillId="27" borderId="37" xfId="29" applyNumberFormat="1" applyFont="1" applyFill="1" applyBorder="1" applyAlignment="1" applyProtection="1">
      <alignment horizontal="center" vertical="center"/>
      <protection locked="0"/>
    </xf>
    <xf numFmtId="0" fontId="45" fillId="27" borderId="0" xfId="59" applyFont="1" applyFill="1" applyAlignment="1" applyProtection="1">
      <alignment horizontal="center" vertical="center"/>
      <protection locked="0"/>
    </xf>
    <xf numFmtId="0" fontId="45" fillId="27" borderId="0" xfId="0" applyFont="1" applyFill="1" applyAlignment="1">
      <alignment horizontal="center" vertical="center"/>
    </xf>
    <xf numFmtId="0" fontId="93" fillId="27" borderId="24" xfId="121" applyFont="1" applyFill="1" applyBorder="1" applyAlignment="1">
      <alignment vertical="center" wrapText="1"/>
    </xf>
    <xf numFmtId="0" fontId="67" fillId="27" borderId="64" xfId="121" applyFont="1" applyFill="1" applyBorder="1" applyAlignment="1">
      <alignment vertical="center" wrapText="1"/>
    </xf>
    <xf numFmtId="0" fontId="93" fillId="27" borderId="25" xfId="121" applyFont="1" applyFill="1" applyBorder="1" applyAlignment="1">
      <alignment horizontal="justify" vertical="top" wrapText="1"/>
    </xf>
    <xf numFmtId="0" fontId="67" fillId="27" borderId="11" xfId="121" applyFont="1" applyFill="1" applyBorder="1" applyAlignment="1">
      <alignment horizontal="justify" vertical="top" wrapText="1"/>
    </xf>
    <xf numFmtId="0" fontId="93" fillId="27" borderId="10" xfId="176" applyFont="1" applyFill="1" applyBorder="1" applyAlignment="1">
      <alignment vertical="center" wrapText="1"/>
    </xf>
    <xf numFmtId="0" fontId="93" fillId="27" borderId="10" xfId="176" applyFont="1" applyFill="1" applyBorder="1" applyAlignment="1">
      <alignment horizontal="justify" vertical="top" wrapText="1"/>
    </xf>
    <xf numFmtId="0" fontId="67" fillId="27" borderId="11" xfId="121" applyFont="1" applyFill="1" applyBorder="1" applyAlignment="1">
      <alignment vertical="center" wrapText="1"/>
    </xf>
    <xf numFmtId="0" fontId="93" fillId="27" borderId="24" xfId="121" applyFont="1" applyFill="1" applyBorder="1" applyAlignment="1">
      <alignment horizontal="justify" vertical="top" wrapText="1"/>
    </xf>
    <xf numFmtId="0" fontId="67" fillId="27" borderId="59" xfId="176" applyFont="1" applyFill="1" applyBorder="1" applyAlignment="1">
      <alignment wrapText="1"/>
    </xf>
    <xf numFmtId="0" fontId="67" fillId="27" borderId="61" xfId="176" applyFont="1" applyFill="1" applyBorder="1" applyAlignment="1">
      <alignment wrapText="1"/>
    </xf>
    <xf numFmtId="0" fontId="67" fillId="27" borderId="45" xfId="176" applyFont="1" applyFill="1" applyBorder="1" applyAlignment="1">
      <alignment wrapText="1"/>
    </xf>
    <xf numFmtId="0" fontId="67" fillId="27" borderId="33" xfId="176" applyFont="1" applyFill="1" applyBorder="1" applyAlignment="1">
      <alignment wrapText="1"/>
    </xf>
    <xf numFmtId="0" fontId="67" fillId="27" borderId="10" xfId="176" applyFont="1" applyFill="1" applyBorder="1" applyAlignment="1">
      <alignment horizontal="justify" vertical="top" wrapText="1"/>
    </xf>
    <xf numFmtId="171" fontId="45" fillId="0" borderId="10" xfId="49" applyNumberFormat="1" applyFont="1" applyFill="1" applyBorder="1" applyAlignment="1">
      <alignment horizontal="center" vertical="center" wrapText="1"/>
    </xf>
    <xf numFmtId="0" fontId="45" fillId="24" borderId="10" xfId="0" applyFont="1" applyFill="1" applyBorder="1" applyAlignment="1">
      <alignment horizontal="center" vertical="center" wrapText="1"/>
    </xf>
    <xf numFmtId="0" fontId="45" fillId="24" borderId="23" xfId="0" applyFont="1" applyFill="1" applyBorder="1" applyAlignment="1">
      <alignment horizontal="center" vertical="center" wrapText="1"/>
    </xf>
    <xf numFmtId="0" fontId="45" fillId="0" borderId="14" xfId="57" applyFont="1" applyFill="1" applyBorder="1" applyAlignment="1">
      <alignment horizontal="center" vertical="center" wrapText="1"/>
    </xf>
    <xf numFmtId="0" fontId="45" fillId="0" borderId="10" xfId="57" applyFont="1" applyFill="1" applyBorder="1" applyAlignment="1">
      <alignment horizontal="center" vertical="center" wrapText="1"/>
    </xf>
    <xf numFmtId="167" fontId="45" fillId="0" borderId="10" xfId="30" applyNumberFormat="1" applyFont="1" applyFill="1" applyBorder="1" applyAlignment="1">
      <alignment horizontal="center" vertical="center" wrapText="1"/>
    </xf>
    <xf numFmtId="167" fontId="45" fillId="0" borderId="12" xfId="49" applyNumberFormat="1" applyFont="1" applyBorder="1" applyAlignment="1">
      <alignment vertical="center"/>
    </xf>
    <xf numFmtId="0" fontId="47" fillId="24" borderId="10" xfId="61" applyFont="1" applyFill="1" applyBorder="1" applyAlignment="1">
      <alignment horizontal="left" vertical="center" wrapText="1"/>
    </xf>
    <xf numFmtId="168" fontId="45" fillId="0" borderId="23" xfId="29" applyNumberFormat="1" applyFont="1" applyFill="1" applyBorder="1" applyAlignment="1">
      <alignment vertical="center" wrapText="1"/>
    </xf>
    <xf numFmtId="167" fontId="45" fillId="0" borderId="65" xfId="29" applyNumberFormat="1" applyFont="1" applyFill="1" applyBorder="1" applyAlignment="1">
      <alignment horizontal="center" vertical="center" wrapText="1"/>
    </xf>
    <xf numFmtId="0" fontId="67" fillId="27" borderId="10" xfId="121" applyFont="1" applyFill="1" applyBorder="1" applyAlignment="1">
      <alignment vertical="top" wrapText="1"/>
    </xf>
    <xf numFmtId="0" fontId="67" fillId="27" borderId="10" xfId="121" applyFont="1" applyFill="1" applyBorder="1" applyAlignment="1"/>
    <xf numFmtId="176" fontId="67" fillId="27" borderId="10" xfId="177" applyNumberFormat="1" applyFont="1" applyFill="1" applyBorder="1" applyAlignment="1">
      <alignment horizontal="left"/>
    </xf>
    <xf numFmtId="0" fontId="67" fillId="27" borderId="10" xfId="121" applyFont="1" applyFill="1" applyBorder="1" applyAlignment="1">
      <alignment wrapText="1"/>
    </xf>
    <xf numFmtId="0" fontId="67" fillId="27" borderId="10" xfId="121" applyFont="1" applyFill="1" applyBorder="1" applyAlignment="1">
      <alignment horizontal="left" wrapText="1"/>
    </xf>
    <xf numFmtId="0" fontId="45" fillId="0" borderId="10" xfId="49" applyFont="1" applyFill="1" applyBorder="1" applyAlignment="1">
      <alignment horizontal="center" vertical="center" wrapText="1"/>
    </xf>
    <xf numFmtId="0" fontId="45" fillId="27" borderId="0" xfId="59" applyFont="1" applyFill="1" applyAlignment="1" applyProtection="1">
      <alignment horizontal="right"/>
      <protection locked="0"/>
    </xf>
    <xf numFmtId="0" fontId="45" fillId="27" borderId="0" xfId="59" applyFont="1" applyFill="1" applyAlignment="1" applyProtection="1">
      <alignment horizontal="center" vertical="center" wrapText="1"/>
      <protection locked="0"/>
    </xf>
    <xf numFmtId="0" fontId="45" fillId="27" borderId="10" xfId="59" applyFont="1" applyFill="1" applyBorder="1" applyAlignment="1">
      <alignment horizontal="center" vertical="center"/>
    </xf>
    <xf numFmtId="0" fontId="45" fillId="27" borderId="10" xfId="59" applyFont="1" applyFill="1" applyBorder="1" applyAlignment="1" applyProtection="1">
      <alignment horizontal="center" vertical="center" wrapText="1"/>
      <protection locked="0"/>
    </xf>
    <xf numFmtId="0" fontId="45" fillId="0" borderId="10" xfId="0" applyFont="1" applyBorder="1" applyAlignment="1">
      <alignment horizontal="justify" vertical="center" wrapText="1"/>
    </xf>
    <xf numFmtId="167" fontId="45" fillId="27" borderId="10" xfId="59" quotePrefix="1" applyNumberFormat="1" applyFont="1" applyFill="1" applyBorder="1" applyAlignment="1" applyProtection="1">
      <alignment vertical="center" wrapText="1"/>
      <protection locked="0"/>
    </xf>
    <xf numFmtId="0" fontId="45" fillId="27" borderId="10" xfId="59" applyFont="1" applyFill="1" applyBorder="1" applyAlignment="1" applyProtection="1">
      <alignment horizontal="center" vertical="center"/>
      <protection locked="0"/>
    </xf>
    <xf numFmtId="4" fontId="45" fillId="27" borderId="10" xfId="59" applyNumberFormat="1" applyFont="1" applyFill="1" applyBorder="1" applyProtection="1">
      <protection locked="0"/>
    </xf>
    <xf numFmtId="167" fontId="45" fillId="27" borderId="10" xfId="29" applyNumberFormat="1" applyFont="1" applyFill="1" applyBorder="1" applyAlignment="1" applyProtection="1">
      <alignment vertical="center" wrapText="1"/>
      <protection locked="0"/>
    </xf>
    <xf numFmtId="3" fontId="45" fillId="27" borderId="10" xfId="52" applyNumberFormat="1" applyFont="1" applyFill="1" applyBorder="1" applyAlignment="1" applyProtection="1">
      <alignment horizontal="center" vertical="center" wrapText="1"/>
      <protection locked="0"/>
    </xf>
    <xf numFmtId="3" fontId="45" fillId="27" borderId="10" xfId="29" applyNumberFormat="1" applyFont="1" applyFill="1" applyBorder="1" applyAlignment="1" applyProtection="1">
      <alignment horizontal="right" vertical="center"/>
      <protection locked="0"/>
    </xf>
    <xf numFmtId="167" fontId="45" fillId="27" borderId="10" xfId="52" applyNumberFormat="1" applyFont="1" applyFill="1" applyBorder="1" applyAlignment="1" applyProtection="1">
      <alignment vertical="center" wrapText="1"/>
      <protection locked="0"/>
    </xf>
    <xf numFmtId="3" fontId="45" fillId="27" borderId="10" xfId="59" applyNumberFormat="1" applyFont="1" applyFill="1" applyBorder="1" applyAlignment="1">
      <alignment horizontal="center" vertical="center"/>
    </xf>
    <xf numFmtId="167" fontId="45" fillId="27" borderId="10" xfId="59" applyNumberFormat="1" applyFont="1" applyFill="1" applyBorder="1" applyAlignment="1">
      <alignment vertical="center"/>
    </xf>
    <xf numFmtId="0" fontId="45" fillId="27" borderId="10" xfId="52" applyFont="1" applyFill="1" applyBorder="1" applyAlignment="1" applyProtection="1">
      <alignment horizontal="left" vertical="center" wrapText="1"/>
      <protection locked="0"/>
    </xf>
    <xf numFmtId="3" fontId="45" fillId="27" borderId="10" xfId="0" applyNumberFormat="1" applyFont="1" applyFill="1" applyBorder="1" applyAlignment="1" applyProtection="1">
      <alignment horizontal="center" vertical="center" wrapText="1"/>
      <protection locked="0"/>
    </xf>
    <xf numFmtId="167" fontId="45" fillId="27" borderId="10" xfId="0" applyNumberFormat="1" applyFont="1" applyFill="1" applyBorder="1" applyAlignment="1" applyProtection="1">
      <alignment vertical="center" wrapText="1"/>
      <protection locked="0"/>
    </xf>
    <xf numFmtId="0" fontId="45" fillId="27" borderId="10" xfId="48" applyNumberFormat="1" applyFont="1" applyFill="1" applyBorder="1" applyAlignment="1" applyProtection="1">
      <alignment horizontal="left" vertical="center" wrapText="1"/>
      <protection locked="0"/>
    </xf>
    <xf numFmtId="0" fontId="45" fillId="27" borderId="10" xfId="48" applyFont="1" applyFill="1" applyBorder="1" applyAlignment="1" applyProtection="1">
      <alignment horizontal="left" vertical="center" wrapText="1"/>
      <protection locked="0"/>
    </xf>
    <xf numFmtId="3" fontId="45" fillId="27" borderId="10" xfId="29" applyNumberFormat="1" applyFont="1" applyFill="1" applyBorder="1" applyAlignment="1" applyProtection="1">
      <alignment horizontal="center" vertical="center" wrapText="1"/>
      <protection locked="0"/>
    </xf>
    <xf numFmtId="169" fontId="45" fillId="27" borderId="10" xfId="0" applyNumberFormat="1" applyFont="1" applyFill="1" applyBorder="1"/>
    <xf numFmtId="0" fontId="45" fillId="27" borderId="0" xfId="0" applyFont="1" applyFill="1" applyAlignment="1">
      <alignment horizontal="center"/>
    </xf>
    <xf numFmtId="169" fontId="45" fillId="27" borderId="0" xfId="0" applyNumberFormat="1" applyFont="1" applyFill="1"/>
    <xf numFmtId="174" fontId="45" fillId="27" borderId="0" xfId="0" applyNumberFormat="1" applyFont="1" applyFill="1"/>
    <xf numFmtId="0" fontId="98" fillId="0" borderId="0" xfId="176" applyFont="1"/>
    <xf numFmtId="0" fontId="40" fillId="0" borderId="0" xfId="119" applyFont="1" applyAlignment="1">
      <alignment vertical="center" wrapText="1"/>
    </xf>
    <xf numFmtId="0" fontId="99" fillId="0" borderId="0" xfId="119" applyFont="1" applyAlignment="1">
      <alignment vertical="center" wrapText="1"/>
    </xf>
    <xf numFmtId="0" fontId="40" fillId="0" borderId="0" xfId="120" applyFont="1" applyFill="1" applyAlignment="1">
      <alignment horizontal="right"/>
    </xf>
    <xf numFmtId="0" fontId="67" fillId="27" borderId="0" xfId="176" applyFont="1" applyFill="1" applyBorder="1" applyAlignment="1">
      <alignment wrapText="1"/>
    </xf>
    <xf numFmtId="49" fontId="45" fillId="30" borderId="10" xfId="0" applyNumberFormat="1" applyFont="1" applyFill="1" applyBorder="1" applyAlignment="1">
      <alignment horizontal="left" vertical="center"/>
    </xf>
    <xf numFmtId="0" fontId="45" fillId="30" borderId="10" xfId="59" applyFont="1" applyFill="1" applyBorder="1" applyAlignment="1" applyProtection="1">
      <alignment horizontal="left" vertical="center" wrapText="1"/>
      <protection locked="0"/>
    </xf>
    <xf numFmtId="0" fontId="45" fillId="30" borderId="10" xfId="59" applyFont="1" applyFill="1" applyBorder="1" applyAlignment="1" applyProtection="1">
      <alignment horizontal="center" vertical="center"/>
      <protection locked="0"/>
    </xf>
    <xf numFmtId="4" fontId="45" fillId="30" borderId="10" xfId="29" applyNumberFormat="1" applyFont="1" applyFill="1" applyBorder="1" applyAlignment="1" applyProtection="1">
      <alignment horizontal="center" vertical="center"/>
      <protection locked="0"/>
    </xf>
    <xf numFmtId="4" fontId="45" fillId="30" borderId="10" xfId="59" applyNumberFormat="1" applyFont="1" applyFill="1" applyBorder="1" applyProtection="1">
      <protection locked="0"/>
    </xf>
    <xf numFmtId="167" fontId="45" fillId="30" borderId="10" xfId="29" applyNumberFormat="1" applyFont="1" applyFill="1" applyBorder="1" applyAlignment="1" applyProtection="1">
      <alignment vertical="center" wrapText="1"/>
      <protection locked="0"/>
    </xf>
    <xf numFmtId="49" fontId="45" fillId="30" borderId="0" xfId="29" applyNumberFormat="1" applyFont="1" applyFill="1" applyBorder="1" applyAlignment="1" applyProtection="1">
      <alignment horizontal="center" vertical="center"/>
      <protection locked="0"/>
    </xf>
    <xf numFmtId="0" fontId="45" fillId="30" borderId="0" xfId="59" applyFont="1" applyFill="1" applyAlignment="1">
      <alignment horizontal="center" vertical="center"/>
    </xf>
    <xf numFmtId="0" fontId="45" fillId="30" borderId="0" xfId="0" applyFont="1" applyFill="1"/>
    <xf numFmtId="0" fontId="45" fillId="30" borderId="0" xfId="59" applyFont="1" applyFill="1"/>
    <xf numFmtId="49" fontId="45" fillId="31" borderId="10" xfId="0" applyNumberFormat="1" applyFont="1" applyFill="1" applyBorder="1" applyAlignment="1">
      <alignment horizontal="left" vertical="center"/>
    </xf>
    <xf numFmtId="0" fontId="45" fillId="31" borderId="10" xfId="59" applyFont="1" applyFill="1" applyBorder="1" applyAlignment="1" applyProtection="1">
      <alignment horizontal="left" vertical="center" wrapText="1"/>
      <protection locked="0"/>
    </xf>
    <xf numFmtId="0" fontId="45" fillId="31" borderId="10" xfId="59" applyFont="1" applyFill="1" applyBorder="1" applyAlignment="1" applyProtection="1">
      <alignment horizontal="center" vertical="center"/>
      <protection locked="0"/>
    </xf>
    <xf numFmtId="4" fontId="45" fillId="31" borderId="10" xfId="29" applyNumberFormat="1" applyFont="1" applyFill="1" applyBorder="1" applyAlignment="1" applyProtection="1">
      <alignment horizontal="center" vertical="center"/>
      <protection locked="0"/>
    </xf>
    <xf numFmtId="4" fontId="45" fillId="31" borderId="10" xfId="59" applyNumberFormat="1" applyFont="1" applyFill="1" applyBorder="1" applyProtection="1">
      <protection locked="0"/>
    </xf>
    <xf numFmtId="167" fontId="45" fillId="31" borderId="10" xfId="29" applyNumberFormat="1" applyFont="1" applyFill="1" applyBorder="1" applyAlignment="1" applyProtection="1">
      <alignment vertical="center" wrapText="1"/>
      <protection locked="0"/>
    </xf>
    <xf numFmtId="49" fontId="45" fillId="31" borderId="0" xfId="29" applyNumberFormat="1" applyFont="1" applyFill="1" applyBorder="1" applyAlignment="1" applyProtection="1">
      <alignment horizontal="center" vertical="center"/>
      <protection locked="0"/>
    </xf>
    <xf numFmtId="0" fontId="45" fillId="31" borderId="0" xfId="59" applyFont="1" applyFill="1" applyAlignment="1">
      <alignment horizontal="center" vertical="center"/>
    </xf>
    <xf numFmtId="0" fontId="45" fillId="31" borderId="0" xfId="0" applyFont="1" applyFill="1"/>
    <xf numFmtId="0" fontId="45" fillId="31" borderId="0" xfId="59" applyFont="1" applyFill="1"/>
    <xf numFmtId="49" fontId="45" fillId="32" borderId="10" xfId="0" applyNumberFormat="1" applyFont="1" applyFill="1" applyBorder="1" applyAlignment="1">
      <alignment horizontal="left" vertical="center"/>
    </xf>
    <xf numFmtId="0" fontId="45" fillId="32" borderId="10" xfId="59" applyFont="1" applyFill="1" applyBorder="1" applyAlignment="1" applyProtection="1">
      <alignment horizontal="left" vertical="center" wrapText="1"/>
      <protection locked="0"/>
    </xf>
    <xf numFmtId="0" fontId="45" fillId="32" borderId="10" xfId="59" applyFont="1" applyFill="1" applyBorder="1" applyAlignment="1" applyProtection="1">
      <alignment horizontal="center" vertical="center"/>
      <protection locked="0"/>
    </xf>
    <xf numFmtId="4" fontId="45" fillId="32" borderId="10" xfId="29" applyNumberFormat="1" applyFont="1" applyFill="1" applyBorder="1" applyAlignment="1" applyProtection="1">
      <alignment horizontal="center" vertical="center"/>
      <protection locked="0"/>
    </xf>
    <xf numFmtId="4" fontId="45" fillId="32" borderId="10" xfId="59" applyNumberFormat="1" applyFont="1" applyFill="1" applyBorder="1" applyProtection="1">
      <protection locked="0"/>
    </xf>
    <xf numFmtId="167" fontId="45" fillId="32" borderId="10" xfId="29" applyNumberFormat="1" applyFont="1" applyFill="1" applyBorder="1" applyAlignment="1" applyProtection="1">
      <alignment vertical="center" wrapText="1"/>
      <protection locked="0"/>
    </xf>
    <xf numFmtId="49" fontId="45" fillId="32" borderId="0" xfId="29" applyNumberFormat="1" applyFont="1" applyFill="1" applyBorder="1" applyAlignment="1" applyProtection="1">
      <alignment horizontal="center" vertical="center"/>
      <protection locked="0"/>
    </xf>
    <xf numFmtId="0" fontId="45" fillId="32" borderId="0" xfId="59" applyFont="1" applyFill="1" applyAlignment="1">
      <alignment horizontal="center" vertical="center"/>
    </xf>
    <xf numFmtId="0" fontId="45" fillId="32" borderId="0" xfId="0" applyFont="1" applyFill="1"/>
    <xf numFmtId="0" fontId="45" fillId="32" borderId="0" xfId="59" applyFont="1" applyFill="1"/>
    <xf numFmtId="0" fontId="45" fillId="30" borderId="10" xfId="59" applyFont="1" applyFill="1" applyBorder="1" applyAlignment="1" applyProtection="1">
      <alignment horizontal="center" vertical="center" wrapText="1"/>
      <protection locked="0"/>
    </xf>
    <xf numFmtId="3" fontId="45" fillId="30" borderId="10" xfId="29" applyNumberFormat="1" applyFont="1" applyFill="1" applyBorder="1" applyAlignment="1" applyProtection="1">
      <alignment horizontal="right" vertical="center" wrapText="1"/>
      <protection locked="0"/>
    </xf>
    <xf numFmtId="3" fontId="45" fillId="30" borderId="10" xfId="52" applyNumberFormat="1" applyFont="1" applyFill="1" applyBorder="1" applyAlignment="1" applyProtection="1">
      <alignment horizontal="center" vertical="center" wrapText="1"/>
      <protection locked="0"/>
    </xf>
    <xf numFmtId="0" fontId="45" fillId="31" borderId="10" xfId="59" applyFont="1" applyFill="1" applyBorder="1" applyAlignment="1" applyProtection="1">
      <alignment horizontal="center" vertical="center" wrapText="1"/>
      <protection locked="0"/>
    </xf>
    <xf numFmtId="3" fontId="45" fillId="31" borderId="10" xfId="29" applyNumberFormat="1" applyFont="1" applyFill="1" applyBorder="1" applyAlignment="1" applyProtection="1">
      <alignment horizontal="right" vertical="center"/>
      <protection locked="0"/>
    </xf>
    <xf numFmtId="0" fontId="45" fillId="32" borderId="10" xfId="59" applyFont="1" applyFill="1" applyBorder="1" applyAlignment="1" applyProtection="1">
      <alignment horizontal="center" vertical="center" wrapText="1"/>
      <protection locked="0"/>
    </xf>
    <xf numFmtId="3" fontId="45" fillId="32" borderId="10" xfId="29" applyNumberFormat="1" applyFont="1" applyFill="1" applyBorder="1" applyAlignment="1" applyProtection="1">
      <alignment horizontal="right" vertical="center"/>
      <protection locked="0"/>
    </xf>
    <xf numFmtId="0" fontId="45" fillId="30" borderId="10" xfId="59" applyFont="1" applyFill="1" applyBorder="1" applyAlignment="1">
      <alignment horizontal="left" vertical="center"/>
    </xf>
    <xf numFmtId="0" fontId="45" fillId="30" borderId="10" xfId="59" applyFont="1" applyFill="1" applyBorder="1" applyAlignment="1">
      <alignment horizontal="center" vertical="center"/>
    </xf>
    <xf numFmtId="0" fontId="45" fillId="30" borderId="10" xfId="59" applyFont="1" applyFill="1" applyBorder="1" applyAlignment="1">
      <alignment horizontal="center" vertical="center" wrapText="1"/>
    </xf>
    <xf numFmtId="3" fontId="45" fillId="30" borderId="10" xfId="29" applyNumberFormat="1" applyFont="1" applyFill="1" applyBorder="1" applyAlignment="1">
      <alignment horizontal="right" vertical="center"/>
    </xf>
    <xf numFmtId="3" fontId="45" fillId="30" borderId="10" xfId="59" applyNumberFormat="1" applyFont="1" applyFill="1" applyBorder="1"/>
    <xf numFmtId="0" fontId="45" fillId="30" borderId="10" xfId="48" applyFont="1" applyFill="1" applyBorder="1" applyAlignment="1">
      <alignment horizontal="left" vertical="center" wrapText="1"/>
    </xf>
    <xf numFmtId="0" fontId="45" fillId="30" borderId="10" xfId="48" applyFont="1" applyFill="1" applyBorder="1" applyAlignment="1">
      <alignment horizontal="center" vertical="center" wrapText="1"/>
    </xf>
    <xf numFmtId="3" fontId="45" fillId="30" borderId="10" xfId="29" applyNumberFormat="1" applyFont="1" applyFill="1" applyBorder="1" applyAlignment="1">
      <alignment horizontal="center" vertical="center" wrapText="1"/>
    </xf>
    <xf numFmtId="167" fontId="45" fillId="30" borderId="10" xfId="29" applyNumberFormat="1" applyFont="1" applyFill="1" applyBorder="1" applyAlignment="1">
      <alignment vertical="center" wrapText="1"/>
    </xf>
    <xf numFmtId="0" fontId="45" fillId="30" borderId="10" xfId="52" applyFont="1" applyFill="1" applyBorder="1" applyAlignment="1" applyProtection="1">
      <alignment horizontal="left" vertical="center" wrapText="1"/>
      <protection locked="0"/>
    </xf>
    <xf numFmtId="0" fontId="45" fillId="30" borderId="10" xfId="0" applyFont="1" applyFill="1" applyBorder="1" applyAlignment="1">
      <alignment horizontal="left" vertical="center" wrapText="1"/>
    </xf>
    <xf numFmtId="0" fontId="45" fillId="30" borderId="10" xfId="0" applyFont="1" applyFill="1" applyBorder="1" applyAlignment="1">
      <alignment horizontal="center" vertical="center" wrapText="1"/>
    </xf>
    <xf numFmtId="1" fontId="45" fillId="30" borderId="10" xfId="0" applyNumberFormat="1" applyFont="1" applyFill="1" applyBorder="1" applyAlignment="1" applyProtection="1">
      <alignment horizontal="center" vertical="center" wrapText="1"/>
      <protection locked="0"/>
    </xf>
    <xf numFmtId="3" fontId="45" fillId="30" borderId="10" xfId="0" applyNumberFormat="1" applyFont="1" applyFill="1" applyBorder="1" applyAlignment="1">
      <alignment horizontal="center" vertical="center" wrapText="1"/>
    </xf>
    <xf numFmtId="3" fontId="45" fillId="30" borderId="10" xfId="29" applyNumberFormat="1" applyFont="1" applyFill="1" applyBorder="1" applyAlignment="1">
      <alignment horizontal="right" vertical="center" wrapText="1"/>
    </xf>
    <xf numFmtId="3" fontId="45" fillId="30" borderId="10" xfId="0" applyNumberFormat="1" applyFont="1" applyFill="1" applyBorder="1" applyAlignment="1">
      <alignment horizontal="center" vertical="center"/>
    </xf>
    <xf numFmtId="174" fontId="45" fillId="31" borderId="10" xfId="29" applyNumberFormat="1" applyFont="1" applyFill="1" applyBorder="1" applyAlignment="1" applyProtection="1">
      <alignment vertical="center" wrapText="1"/>
      <protection locked="0"/>
    </xf>
    <xf numFmtId="174" fontId="45" fillId="30" borderId="10" xfId="29" applyNumberFormat="1" applyFont="1" applyFill="1" applyBorder="1" applyAlignment="1" applyProtection="1">
      <alignment vertical="center" wrapText="1"/>
      <protection locked="0"/>
    </xf>
    <xf numFmtId="174" fontId="45" fillId="32" borderId="10" xfId="29" applyNumberFormat="1" applyFont="1" applyFill="1" applyBorder="1" applyAlignment="1" applyProtection="1">
      <alignment vertical="center" wrapText="1"/>
      <protection locked="0"/>
    </xf>
    <xf numFmtId="0" fontId="45" fillId="30" borderId="10" xfId="50" applyFont="1" applyFill="1" applyBorder="1" applyAlignment="1">
      <alignment horizontal="left" vertical="center" wrapText="1"/>
    </xf>
    <xf numFmtId="4" fontId="45" fillId="30" borderId="10" xfId="0" applyNumberFormat="1" applyFont="1" applyFill="1" applyBorder="1" applyAlignment="1">
      <alignment horizontal="center" vertical="center" wrapText="1"/>
    </xf>
    <xf numFmtId="0" fontId="45" fillId="30" borderId="0" xfId="59" applyFont="1" applyFill="1" applyAlignment="1">
      <alignment horizontal="center" wrapText="1"/>
    </xf>
    <xf numFmtId="0" fontId="45" fillId="30" borderId="10" xfId="52" applyFont="1" applyFill="1" applyBorder="1" applyAlignment="1" applyProtection="1">
      <alignment horizontal="center" vertical="center" wrapText="1"/>
      <protection locked="0"/>
    </xf>
    <xf numFmtId="4" fontId="45" fillId="30" borderId="10" xfId="52" applyNumberFormat="1" applyFont="1" applyFill="1" applyBorder="1" applyAlignment="1" applyProtection="1">
      <alignment horizontal="center" vertical="center" wrapText="1"/>
      <protection locked="0"/>
    </xf>
    <xf numFmtId="3" fontId="45" fillId="30" borderId="10" xfId="29" applyNumberFormat="1" applyFont="1" applyFill="1" applyBorder="1" applyAlignment="1" applyProtection="1">
      <alignment horizontal="right" vertical="center"/>
      <protection locked="0"/>
    </xf>
    <xf numFmtId="3" fontId="45" fillId="30" borderId="10" xfId="59" applyNumberFormat="1" applyFont="1" applyFill="1" applyBorder="1" applyAlignment="1" applyProtection="1">
      <alignment horizontal="center"/>
      <protection locked="0"/>
    </xf>
    <xf numFmtId="167" fontId="45" fillId="30" borderId="10" xfId="29" applyNumberFormat="1" applyFont="1" applyFill="1" applyBorder="1" applyAlignment="1" applyProtection="1">
      <alignment vertical="center"/>
      <protection locked="0"/>
    </xf>
    <xf numFmtId="3" fontId="45" fillId="30" borderId="10" xfId="59" applyNumberFormat="1" applyFont="1" applyFill="1" applyBorder="1" applyProtection="1">
      <protection locked="0"/>
    </xf>
    <xf numFmtId="1" fontId="45" fillId="30" borderId="10" xfId="0" applyNumberFormat="1" applyFont="1" applyFill="1" applyBorder="1" applyAlignment="1">
      <alignment horizontal="center" vertical="center" wrapText="1"/>
    </xf>
    <xf numFmtId="0" fontId="45" fillId="30" borderId="0" xfId="59" applyFont="1" applyFill="1" applyAlignment="1" applyProtection="1">
      <alignment horizontal="center" vertical="center"/>
      <protection locked="0"/>
    </xf>
    <xf numFmtId="0" fontId="45"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0" fillId="0" borderId="0" xfId="0" applyFont="1" applyBorder="1" applyAlignment="1">
      <alignment horizontal="right" wrapText="1"/>
    </xf>
    <xf numFmtId="0" fontId="47" fillId="0" borderId="21"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5" fillId="0" borderId="36"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5" fillId="0" borderId="21"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36" xfId="0" applyNumberFormat="1" applyFont="1" applyBorder="1" applyAlignment="1">
      <alignment horizontal="center" vertical="center" wrapText="1"/>
    </xf>
    <xf numFmtId="0" fontId="45" fillId="0" borderId="22" xfId="0" applyNumberFormat="1" applyFont="1" applyBorder="1" applyAlignment="1">
      <alignment horizontal="center" vertical="center" wrapText="1"/>
    </xf>
    <xf numFmtId="0" fontId="40" fillId="0" borderId="0" xfId="0" applyFont="1" applyFill="1" applyAlignment="1">
      <alignment horizontal="right"/>
    </xf>
    <xf numFmtId="0" fontId="40" fillId="0" borderId="0" xfId="0" applyFont="1" applyFill="1" applyAlignment="1">
      <alignment horizontal="right" vertical="center"/>
    </xf>
    <xf numFmtId="0" fontId="45" fillId="0" borderId="39" xfId="0" applyFont="1" applyFill="1" applyBorder="1" applyAlignment="1">
      <alignment horizontal="center" vertical="center" wrapText="1"/>
    </xf>
    <xf numFmtId="0" fontId="45" fillId="0" borderId="42" xfId="0" applyFont="1" applyFill="1" applyBorder="1" applyAlignment="1">
      <alignment horizontal="center" vertical="center" wrapText="1"/>
    </xf>
    <xf numFmtId="0" fontId="45" fillId="0" borderId="40" xfId="0" applyFont="1" applyFill="1" applyBorder="1" applyAlignment="1">
      <alignment horizontal="center" vertical="center" wrapText="1"/>
    </xf>
    <xf numFmtId="49" fontId="45" fillId="0" borderId="38" xfId="0" applyNumberFormat="1" applyFont="1" applyBorder="1" applyAlignment="1">
      <alignment horizontal="center" vertical="center" textRotation="90" wrapText="1"/>
    </xf>
    <xf numFmtId="49" fontId="45" fillId="0" borderId="18" xfId="0" applyNumberFormat="1" applyFont="1" applyBorder="1" applyAlignment="1">
      <alignment horizontal="center" vertical="center" textRotation="90" wrapText="1"/>
    </xf>
    <xf numFmtId="49" fontId="45" fillId="0" borderId="44" xfId="0" applyNumberFormat="1" applyFont="1" applyBorder="1" applyAlignment="1">
      <alignment horizontal="center" vertical="center" textRotation="90" wrapText="1"/>
    </xf>
    <xf numFmtId="49" fontId="45" fillId="0" borderId="11" xfId="0" applyNumberFormat="1" applyFont="1" applyBorder="1" applyAlignment="1">
      <alignment horizontal="center" vertical="center" textRotation="90" wrapText="1"/>
    </xf>
    <xf numFmtId="0" fontId="45" fillId="0" borderId="4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47" fillId="24" borderId="0" xfId="0" applyFont="1" applyFill="1" applyBorder="1" applyAlignment="1">
      <alignment horizontal="center" wrapText="1"/>
    </xf>
    <xf numFmtId="0" fontId="40" fillId="24" borderId="0" xfId="0" applyFont="1" applyFill="1" applyBorder="1" applyAlignment="1">
      <alignment horizontal="right" wrapText="1"/>
    </xf>
    <xf numFmtId="169" fontId="40" fillId="0" borderId="0" xfId="29" applyNumberFormat="1" applyFont="1" applyFill="1" applyAlignment="1">
      <alignment horizontal="right" wrapText="1"/>
    </xf>
    <xf numFmtId="0" fontId="45" fillId="0" borderId="0" xfId="54" applyFont="1" applyFill="1" applyBorder="1" applyAlignment="1">
      <alignment horizontal="center" wrapText="1"/>
    </xf>
    <xf numFmtId="169" fontId="40" fillId="0" borderId="0" xfId="29" applyNumberFormat="1" applyFont="1" applyFill="1" applyBorder="1" applyAlignment="1">
      <alignment horizontal="right" wrapText="1"/>
    </xf>
    <xf numFmtId="49" fontId="45" fillId="0" borderId="10" xfId="0" applyNumberFormat="1" applyFont="1" applyBorder="1" applyAlignment="1">
      <alignment horizontal="center" vertical="center" textRotation="90" wrapText="1"/>
    </xf>
    <xf numFmtId="49" fontId="45" fillId="0" borderId="10" xfId="0" applyNumberFormat="1" applyFont="1" applyFill="1" applyBorder="1" applyAlignment="1">
      <alignment horizontal="center" vertical="center" textRotation="90" wrapText="1"/>
    </xf>
    <xf numFmtId="0" fontId="45" fillId="0" borderId="10" xfId="54" applyFont="1" applyFill="1" applyBorder="1" applyAlignment="1">
      <alignment horizontal="center" vertical="center" wrapText="1"/>
    </xf>
    <xf numFmtId="169" fontId="45" fillId="0" borderId="10" xfId="29" applyNumberFormat="1" applyFont="1" applyFill="1" applyBorder="1" applyAlignment="1">
      <alignment horizontal="center" vertical="center" wrapText="1"/>
    </xf>
    <xf numFmtId="0" fontId="45" fillId="0" borderId="0" xfId="50" applyFont="1" applyFill="1" applyAlignment="1">
      <alignment horizontal="center" vertical="center" wrapText="1"/>
    </xf>
    <xf numFmtId="171" fontId="45" fillId="0" borderId="10" xfId="49" applyNumberFormat="1" applyFont="1" applyFill="1" applyBorder="1" applyAlignment="1">
      <alignment horizontal="center" vertical="center" wrapText="1"/>
    </xf>
    <xf numFmtId="0" fontId="45" fillId="0" borderId="10" xfId="49" applyFont="1" applyFill="1" applyBorder="1" applyAlignment="1">
      <alignment horizontal="center" vertical="center" wrapText="1"/>
    </xf>
    <xf numFmtId="171" fontId="45" fillId="0" borderId="0" xfId="50" applyNumberFormat="1" applyFont="1" applyFill="1" applyBorder="1" applyAlignment="1">
      <alignment horizontal="right" vertical="center" wrapText="1"/>
    </xf>
    <xf numFmtId="49" fontId="45" fillId="0" borderId="10" xfId="49" applyNumberFormat="1" applyFont="1" applyFill="1" applyBorder="1" applyAlignment="1">
      <alignment horizontal="center" vertical="center" wrapText="1"/>
    </xf>
    <xf numFmtId="49" fontId="45" fillId="0" borderId="10" xfId="49" applyNumberFormat="1" applyFont="1" applyFill="1" applyBorder="1" applyAlignment="1">
      <alignment horizontal="center" vertical="center" textRotation="90" wrapText="1"/>
    </xf>
    <xf numFmtId="0" fontId="45" fillId="24" borderId="36" xfId="0" applyFont="1" applyFill="1" applyBorder="1" applyAlignment="1">
      <alignment horizontal="center" vertical="center" wrapText="1"/>
    </xf>
    <xf numFmtId="0" fontId="45" fillId="24" borderId="10" xfId="0" applyFont="1" applyFill="1" applyBorder="1" applyAlignment="1">
      <alignment horizontal="center" vertical="center" wrapText="1"/>
    </xf>
    <xf numFmtId="0" fontId="40" fillId="0" borderId="0" xfId="0" applyFont="1" applyAlignment="1">
      <alignment horizontal="right" vertical="center"/>
    </xf>
    <xf numFmtId="0" fontId="45" fillId="0" borderId="0" xfId="0" applyFont="1" applyFill="1" applyAlignment="1">
      <alignment horizontal="center" vertical="center" wrapText="1"/>
    </xf>
    <xf numFmtId="49" fontId="45" fillId="24" borderId="14" xfId="0" applyNumberFormat="1" applyFont="1" applyFill="1" applyBorder="1" applyAlignment="1">
      <alignment horizontal="center" vertical="center" textRotation="90"/>
    </xf>
    <xf numFmtId="49" fontId="45" fillId="24" borderId="10" xfId="0" applyNumberFormat="1" applyFont="1" applyFill="1" applyBorder="1" applyAlignment="1">
      <alignment horizontal="center" vertical="center" textRotation="90"/>
    </xf>
    <xf numFmtId="49" fontId="45" fillId="24" borderId="10" xfId="0" applyNumberFormat="1" applyFont="1" applyFill="1" applyBorder="1" applyAlignment="1">
      <alignment horizontal="center" vertical="center" textRotation="90" wrapText="1"/>
    </xf>
    <xf numFmtId="0" fontId="45" fillId="0" borderId="36" xfId="0" applyFont="1" applyBorder="1" applyAlignment="1">
      <alignment horizontal="center" vertical="center" wrapText="1"/>
    </xf>
    <xf numFmtId="49" fontId="45" fillId="24" borderId="36" xfId="0" applyNumberFormat="1" applyFont="1" applyFill="1" applyBorder="1" applyAlignment="1">
      <alignment horizontal="center" vertical="center" textRotation="90" wrapText="1"/>
    </xf>
    <xf numFmtId="0" fontId="45" fillId="24" borderId="22" xfId="0" applyFont="1" applyFill="1" applyBorder="1" applyAlignment="1">
      <alignment horizontal="center" vertical="center" wrapText="1"/>
    </xf>
    <xf numFmtId="0" fontId="45" fillId="24" borderId="23" xfId="0" applyFont="1" applyFill="1" applyBorder="1" applyAlignment="1">
      <alignment horizontal="center" vertical="center" wrapText="1"/>
    </xf>
    <xf numFmtId="0" fontId="40" fillId="0" borderId="0" xfId="0" applyFont="1" applyBorder="1" applyAlignment="1">
      <alignment horizontal="right" vertical="center" wrapText="1"/>
    </xf>
    <xf numFmtId="0" fontId="45" fillId="0" borderId="0" xfId="71" applyNumberFormat="1" applyFont="1" applyFill="1" applyBorder="1" applyAlignment="1">
      <alignment horizontal="center" vertical="center" wrapText="1"/>
    </xf>
    <xf numFmtId="0" fontId="40" fillId="0" borderId="0" xfId="71" applyFont="1" applyFill="1" applyBorder="1" applyAlignment="1">
      <alignment horizontal="right" wrapText="1"/>
    </xf>
    <xf numFmtId="0" fontId="45" fillId="0" borderId="41" xfId="71" applyFont="1" applyFill="1" applyBorder="1" applyAlignment="1">
      <alignment horizontal="center" vertical="center" wrapText="1"/>
    </xf>
    <xf numFmtId="0" fontId="45" fillId="0" borderId="42" xfId="71" applyFont="1" applyFill="1" applyBorder="1" applyAlignment="1">
      <alignment horizontal="center" vertical="center" wrapText="1"/>
    </xf>
    <xf numFmtId="0" fontId="45" fillId="0" borderId="43" xfId="71" applyFont="1" applyFill="1" applyBorder="1" applyAlignment="1">
      <alignment horizontal="center" vertical="center" wrapText="1"/>
    </xf>
    <xf numFmtId="0" fontId="45" fillId="0" borderId="36" xfId="71" applyFont="1" applyFill="1" applyBorder="1" applyAlignment="1">
      <alignment horizontal="center" vertical="center" wrapText="1"/>
    </xf>
    <xf numFmtId="0" fontId="45" fillId="0" borderId="10" xfId="71" applyFont="1" applyFill="1" applyBorder="1" applyAlignment="1">
      <alignment horizontal="center" vertical="center" wrapText="1"/>
    </xf>
    <xf numFmtId="0" fontId="45" fillId="0" borderId="36" xfId="71" applyNumberFormat="1" applyFont="1" applyFill="1" applyBorder="1" applyAlignment="1">
      <alignment horizontal="center" vertical="center" wrapText="1"/>
    </xf>
    <xf numFmtId="0" fontId="45" fillId="0" borderId="10" xfId="71" applyNumberFormat="1" applyFont="1" applyFill="1" applyBorder="1" applyAlignment="1">
      <alignment horizontal="center" vertical="center" wrapText="1"/>
    </xf>
    <xf numFmtId="0" fontId="45" fillId="0" borderId="22" xfId="71" applyNumberFormat="1" applyFont="1" applyFill="1" applyBorder="1" applyAlignment="1">
      <alignment horizontal="center" vertical="center" wrapText="1"/>
    </xf>
    <xf numFmtId="0" fontId="45" fillId="0" borderId="23" xfId="71" applyNumberFormat="1" applyFont="1" applyFill="1" applyBorder="1" applyAlignment="1">
      <alignment horizontal="center" vertical="center" wrapText="1"/>
    </xf>
    <xf numFmtId="168" fontId="40" fillId="0" borderId="0" xfId="38" applyNumberFormat="1" applyFont="1" applyFill="1" applyBorder="1" applyAlignment="1">
      <alignment horizontal="right" vertical="center"/>
    </xf>
    <xf numFmtId="0" fontId="45" fillId="0" borderId="0" xfId="57" applyFont="1" applyFill="1" applyAlignment="1">
      <alignment horizontal="center" vertical="center" wrapText="1"/>
    </xf>
    <xf numFmtId="0" fontId="45" fillId="0" borderId="14" xfId="56" applyFont="1" applyFill="1" applyBorder="1" applyAlignment="1">
      <alignment vertical="center"/>
    </xf>
    <xf numFmtId="0" fontId="45" fillId="0" borderId="10" xfId="56" applyFont="1" applyFill="1" applyBorder="1" applyAlignment="1">
      <alignment vertical="center"/>
    </xf>
    <xf numFmtId="0" fontId="45" fillId="0" borderId="36" xfId="57" applyFont="1" applyBorder="1" applyAlignment="1">
      <alignment horizontal="center" vertical="center" wrapText="1"/>
    </xf>
    <xf numFmtId="0" fontId="45" fillId="0" borderId="22" xfId="57" applyFont="1" applyBorder="1" applyAlignment="1">
      <alignment horizontal="center" vertical="center" wrapText="1"/>
    </xf>
    <xf numFmtId="0" fontId="45" fillId="27" borderId="0" xfId="59" applyFont="1" applyFill="1" applyAlignment="1" applyProtection="1">
      <alignment horizontal="right"/>
      <protection locked="0"/>
    </xf>
    <xf numFmtId="0" fontId="45" fillId="27" borderId="0" xfId="59" applyFont="1" applyFill="1" applyAlignment="1" applyProtection="1">
      <alignment horizontal="center" vertical="center" wrapText="1"/>
      <protection locked="0"/>
    </xf>
    <xf numFmtId="0" fontId="45" fillId="27" borderId="10" xfId="59" applyFont="1" applyFill="1" applyBorder="1" applyAlignment="1">
      <alignment horizontal="center" vertical="center" wrapText="1"/>
    </xf>
    <xf numFmtId="0" fontId="45" fillId="27" borderId="10" xfId="59" applyFont="1" applyFill="1" applyBorder="1" applyAlignment="1">
      <alignment horizontal="center" vertical="center"/>
    </xf>
    <xf numFmtId="0" fontId="45" fillId="27" borderId="10" xfId="59" applyFont="1" applyFill="1" applyBorder="1" applyAlignment="1" applyProtection="1">
      <alignment horizontal="center" vertical="center" wrapText="1"/>
      <protection locked="0"/>
    </xf>
    <xf numFmtId="0" fontId="45" fillId="27" borderId="10" xfId="59" applyFont="1" applyFill="1" applyBorder="1" applyAlignment="1" applyProtection="1">
      <alignment horizontal="center" vertical="top" wrapText="1"/>
      <protection locked="0"/>
    </xf>
    <xf numFmtId="0" fontId="52" fillId="27" borderId="46" xfId="121" applyFont="1" applyFill="1" applyBorder="1" applyAlignment="1">
      <alignment horizontal="center" vertical="center" wrapText="1"/>
    </xf>
    <xf numFmtId="0" fontId="52" fillId="27" borderId="31" xfId="121" applyFont="1" applyFill="1" applyBorder="1" applyAlignment="1">
      <alignment horizontal="center" vertical="center" wrapText="1"/>
    </xf>
    <xf numFmtId="0" fontId="52" fillId="27" borderId="47" xfId="121" applyFont="1" applyFill="1" applyBorder="1" applyAlignment="1">
      <alignment horizontal="center" vertical="center" wrapText="1"/>
    </xf>
    <xf numFmtId="0" fontId="52" fillId="27" borderId="51" xfId="121" applyFont="1" applyFill="1" applyBorder="1" applyAlignment="1">
      <alignment horizontal="center" vertical="center" wrapText="1"/>
    </xf>
    <xf numFmtId="0" fontId="67" fillId="27" borderId="46" xfId="121" applyFont="1" applyFill="1" applyBorder="1" applyAlignment="1">
      <alignment horizontal="center" vertical="center" wrapText="1"/>
    </xf>
    <xf numFmtId="0" fontId="67" fillId="27" borderId="31" xfId="121" applyFont="1" applyFill="1" applyBorder="1" applyAlignment="1">
      <alignment horizontal="center" vertical="center" wrapText="1"/>
    </xf>
    <xf numFmtId="0" fontId="67" fillId="27" borderId="32" xfId="121" applyFont="1" applyFill="1" applyBorder="1" applyAlignment="1">
      <alignment horizontal="center" vertical="center" wrapText="1"/>
    </xf>
    <xf numFmtId="0" fontId="67" fillId="29" borderId="46" xfId="121" applyFont="1" applyFill="1" applyBorder="1" applyAlignment="1">
      <alignment horizontal="center" vertical="center" wrapText="1"/>
    </xf>
    <xf numFmtId="0" fontId="67" fillId="29" borderId="31" xfId="121" applyFont="1" applyFill="1" applyBorder="1" applyAlignment="1">
      <alignment horizontal="center" vertical="center" wrapText="1"/>
    </xf>
    <xf numFmtId="0" fontId="67" fillId="29" borderId="32" xfId="121" applyFont="1" applyFill="1" applyBorder="1" applyAlignment="1">
      <alignment horizontal="center" vertical="center" wrapText="1"/>
    </xf>
    <xf numFmtId="0" fontId="67" fillId="27" borderId="49" xfId="121" applyFont="1" applyFill="1" applyBorder="1" applyAlignment="1">
      <alignment horizontal="center" wrapText="1"/>
    </xf>
    <xf numFmtId="0" fontId="67" fillId="27" borderId="57" xfId="121" applyFont="1" applyFill="1" applyBorder="1" applyAlignment="1">
      <alignment horizontal="center" wrapText="1"/>
    </xf>
    <xf numFmtId="0" fontId="67" fillId="27" borderId="62" xfId="121" applyFont="1" applyFill="1" applyBorder="1" applyAlignment="1">
      <alignment horizontal="center" wrapText="1"/>
    </xf>
    <xf numFmtId="0" fontId="67" fillId="27" borderId="63" xfId="121" applyFont="1" applyFill="1" applyBorder="1" applyAlignment="1">
      <alignment horizontal="center" wrapText="1"/>
    </xf>
    <xf numFmtId="0" fontId="52" fillId="27" borderId="15" xfId="121" applyFont="1" applyFill="1" applyBorder="1" applyAlignment="1">
      <alignment horizontal="left" vertical="center"/>
    </xf>
    <xf numFmtId="0" fontId="52" fillId="27" borderId="37" xfId="121" applyFont="1" applyFill="1" applyBorder="1" applyAlignment="1">
      <alignment horizontal="left" vertical="center"/>
    </xf>
    <xf numFmtId="0" fontId="52" fillId="27" borderId="27" xfId="121" applyFont="1" applyFill="1" applyBorder="1" applyAlignment="1">
      <alignment horizontal="left" vertical="center"/>
    </xf>
    <xf numFmtId="0" fontId="67" fillId="27" borderId="47" xfId="121" applyFont="1" applyFill="1" applyBorder="1" applyAlignment="1">
      <alignment horizontal="left" vertical="center" wrapText="1"/>
    </xf>
    <xf numFmtId="0" fontId="67" fillId="27" borderId="51" xfId="121" applyFont="1" applyFill="1" applyBorder="1" applyAlignment="1">
      <alignment horizontal="left" vertical="center" wrapText="1"/>
    </xf>
    <xf numFmtId="0" fontId="67" fillId="27" borderId="33" xfId="121" applyFont="1" applyFill="1" applyBorder="1" applyAlignment="1">
      <alignment horizontal="left" vertical="center" wrapText="1"/>
    </xf>
    <xf numFmtId="0" fontId="67" fillId="27" borderId="52" xfId="121" applyFont="1" applyFill="1" applyBorder="1" applyAlignment="1">
      <alignment horizontal="left" vertical="center" wrapText="1"/>
    </xf>
    <xf numFmtId="0" fontId="67" fillId="27" borderId="54" xfId="121" applyFont="1" applyFill="1" applyBorder="1" applyAlignment="1">
      <alignment horizontal="left" vertical="center" wrapText="1"/>
    </xf>
    <xf numFmtId="0" fontId="67" fillId="27" borderId="50" xfId="121" applyFont="1" applyFill="1" applyBorder="1" applyAlignment="1">
      <alignment horizontal="left" vertical="top" wrapText="1"/>
    </xf>
    <xf numFmtId="0" fontId="67" fillId="27" borderId="34" xfId="121" applyFont="1" applyFill="1" applyBorder="1" applyAlignment="1">
      <alignment horizontal="left" vertical="top" wrapText="1"/>
    </xf>
    <xf numFmtId="0" fontId="67" fillId="27" borderId="35" xfId="121" applyFont="1" applyFill="1" applyBorder="1" applyAlignment="1">
      <alignment horizontal="left" vertical="top" wrapText="1"/>
    </xf>
    <xf numFmtId="0" fontId="67" fillId="27" borderId="52" xfId="121" applyFont="1" applyFill="1" applyBorder="1" applyAlignment="1">
      <alignment horizontal="left" vertical="top" wrapText="1"/>
    </xf>
    <xf numFmtId="0" fontId="67" fillId="27" borderId="53" xfId="121" applyFont="1" applyFill="1" applyBorder="1" applyAlignment="1">
      <alignment horizontal="left" vertical="top" wrapText="1"/>
    </xf>
    <xf numFmtId="0" fontId="99" fillId="0" borderId="0" xfId="119" applyFont="1" applyAlignment="1">
      <alignment horizontal="right" vertical="center" wrapText="1"/>
    </xf>
    <xf numFmtId="0" fontId="40" fillId="0" borderId="0" xfId="120" applyFont="1" applyFill="1" applyAlignment="1">
      <alignment horizontal="right"/>
    </xf>
    <xf numFmtId="0" fontId="49" fillId="0" borderId="45" xfId="119" applyFont="1" applyBorder="1" applyAlignment="1">
      <alignment horizontal="left" vertical="center" wrapText="1"/>
    </xf>
    <xf numFmtId="0" fontId="49" fillId="0" borderId="0" xfId="119" applyFont="1" applyBorder="1" applyAlignment="1">
      <alignment horizontal="left" vertical="center" wrapText="1"/>
    </xf>
    <xf numFmtId="0" fontId="67" fillId="27" borderId="46" xfId="176" applyFont="1" applyFill="1" applyBorder="1" applyAlignment="1">
      <alignment horizontal="center" vertical="center" wrapText="1"/>
    </xf>
    <xf numFmtId="0" fontId="67" fillId="27" borderId="31" xfId="176" applyFont="1" applyFill="1" applyBorder="1" applyAlignment="1">
      <alignment horizontal="center" vertical="center" wrapText="1"/>
    </xf>
    <xf numFmtId="0" fontId="67" fillId="27" borderId="32" xfId="176" applyFont="1" applyFill="1" applyBorder="1" applyAlignment="1">
      <alignment horizontal="center" vertical="center" wrapText="1"/>
    </xf>
    <xf numFmtId="0" fontId="67" fillId="29" borderId="46" xfId="176" applyFont="1" applyFill="1" applyBorder="1" applyAlignment="1">
      <alignment horizontal="center" vertical="center" wrapText="1"/>
    </xf>
    <xf numFmtId="0" fontId="67" fillId="29" borderId="31" xfId="176" applyFont="1" applyFill="1" applyBorder="1" applyAlignment="1">
      <alignment horizontal="center" vertical="center" wrapText="1"/>
    </xf>
    <xf numFmtId="0" fontId="67" fillId="29" borderId="32" xfId="176" applyFont="1" applyFill="1" applyBorder="1" applyAlignment="1">
      <alignment horizontal="center" vertical="center" wrapText="1"/>
    </xf>
    <xf numFmtId="0" fontId="45" fillId="0" borderId="10" xfId="119" applyFont="1" applyBorder="1" applyAlignment="1">
      <alignment horizontal="left" vertical="center" wrapText="1"/>
    </xf>
    <xf numFmtId="0" fontId="45" fillId="0" borderId="10" xfId="119" applyFont="1" applyBorder="1" applyAlignment="1">
      <alignment horizontal="center" vertical="center" wrapText="1"/>
    </xf>
    <xf numFmtId="0" fontId="50" fillId="0" borderId="10" xfId="119" applyFont="1" applyBorder="1" applyAlignment="1">
      <alignment horizontal="left" vertical="center" wrapText="1"/>
    </xf>
    <xf numFmtId="0" fontId="94" fillId="0" borderId="10" xfId="119" applyFont="1" applyBorder="1" applyAlignment="1">
      <alignment horizontal="left" vertical="center" wrapText="1"/>
    </xf>
    <xf numFmtId="0" fontId="67" fillId="27" borderId="47" xfId="176" applyFont="1" applyFill="1" applyBorder="1" applyAlignment="1">
      <alignment horizontal="left" vertical="justify" wrapText="1"/>
    </xf>
    <xf numFmtId="0" fontId="67" fillId="27" borderId="51" xfId="176" applyFont="1" applyFill="1" applyBorder="1" applyAlignment="1">
      <alignment horizontal="left" vertical="justify" wrapText="1"/>
    </xf>
    <xf numFmtId="0" fontId="67" fillId="27" borderId="56" xfId="176" applyFont="1" applyFill="1" applyBorder="1" applyAlignment="1">
      <alignment horizontal="left" vertical="justify" wrapText="1"/>
    </xf>
    <xf numFmtId="0" fontId="67" fillId="0" borderId="0" xfId="119" applyFont="1" applyFill="1" applyAlignment="1">
      <alignment horizontal="center" vertical="center" wrapText="1"/>
    </xf>
    <xf numFmtId="0" fontId="67" fillId="0" borderId="45" xfId="119" applyFont="1" applyBorder="1" applyAlignment="1">
      <alignment horizontal="justify" vertical="center" wrapText="1"/>
    </xf>
    <xf numFmtId="0" fontId="67" fillId="0" borderId="0" xfId="119" applyFont="1" applyBorder="1" applyAlignment="1">
      <alignment horizontal="justify" vertical="center" wrapText="1"/>
    </xf>
    <xf numFmtId="0" fontId="45" fillId="0" borderId="15" xfId="119" applyFont="1" applyBorder="1" applyAlignment="1">
      <alignment horizontal="center" vertical="center" wrapText="1"/>
    </xf>
    <xf numFmtId="0" fontId="45" fillId="0" borderId="37" xfId="119" applyFont="1" applyBorder="1" applyAlignment="1">
      <alignment horizontal="center" vertical="center" wrapText="1"/>
    </xf>
    <xf numFmtId="0" fontId="45" fillId="0" borderId="27" xfId="119" applyFont="1" applyBorder="1" applyAlignment="1">
      <alignment horizontal="center" vertical="center" wrapText="1"/>
    </xf>
    <xf numFmtId="0" fontId="67" fillId="0" borderId="45" xfId="119" applyFont="1" applyBorder="1" applyAlignment="1">
      <alignment horizontal="left" vertical="center" wrapText="1"/>
    </xf>
    <xf numFmtId="0" fontId="67" fillId="0" borderId="0" xfId="119" applyFont="1" applyBorder="1" applyAlignment="1">
      <alignment horizontal="left" vertical="center" wrapText="1"/>
    </xf>
    <xf numFmtId="0" fontId="95" fillId="27" borderId="46" xfId="176" applyFont="1" applyFill="1" applyBorder="1" applyAlignment="1">
      <alignment horizontal="center" vertical="center" wrapText="1"/>
    </xf>
    <xf numFmtId="0" fontId="96" fillId="27" borderId="31" xfId="176" applyFont="1" applyFill="1" applyBorder="1" applyAlignment="1">
      <alignment wrapText="1"/>
    </xf>
    <xf numFmtId="0" fontId="96" fillId="27" borderId="47" xfId="176" applyFont="1" applyFill="1" applyBorder="1" applyAlignment="1">
      <alignment wrapText="1"/>
    </xf>
    <xf numFmtId="0" fontId="96" fillId="27" borderId="51" xfId="176" applyFont="1" applyFill="1" applyBorder="1" applyAlignment="1">
      <alignment wrapText="1"/>
    </xf>
    <xf numFmtId="0" fontId="67" fillId="27" borderId="24" xfId="176" applyFont="1" applyFill="1" applyBorder="1" applyAlignment="1">
      <alignment horizontal="justify" vertical="center" wrapText="1"/>
    </xf>
    <xf numFmtId="0" fontId="67" fillId="27" borderId="11" xfId="176" applyFont="1" applyFill="1" applyBorder="1" applyAlignment="1">
      <alignment horizontal="justify" vertical="center" wrapText="1"/>
    </xf>
    <xf numFmtId="0" fontId="67" fillId="27" borderId="24" xfId="176" applyFont="1" applyFill="1" applyBorder="1" applyAlignment="1">
      <alignment horizontal="center" vertical="center" wrapText="1"/>
    </xf>
    <xf numFmtId="0" fontId="67" fillId="27" borderId="11" xfId="176" applyFont="1" applyFill="1" applyBorder="1" applyAlignment="1">
      <alignment horizontal="center" vertical="center" wrapText="1"/>
    </xf>
    <xf numFmtId="0" fontId="96" fillId="27" borderId="46" xfId="176" applyFont="1" applyFill="1" applyBorder="1" applyAlignment="1">
      <alignment horizontal="center" vertical="top"/>
    </xf>
    <xf numFmtId="0" fontId="96" fillId="27" borderId="31" xfId="176" applyFont="1" applyFill="1" applyBorder="1" applyAlignment="1">
      <alignment horizontal="center" vertical="top"/>
    </xf>
    <xf numFmtId="0" fontId="96" fillId="27" borderId="47" xfId="176" applyFont="1" applyFill="1" applyBorder="1" applyAlignment="1">
      <alignment horizontal="center" vertical="top"/>
    </xf>
    <xf numFmtId="0" fontId="96" fillId="27" borderId="51" xfId="176" applyFont="1" applyFill="1" applyBorder="1" applyAlignment="1">
      <alignment horizontal="center" vertical="top"/>
    </xf>
    <xf numFmtId="0" fontId="67" fillId="27" borderId="47" xfId="176" applyFont="1" applyFill="1" applyBorder="1" applyAlignment="1">
      <alignment horizontal="left" vertical="top" wrapText="1"/>
    </xf>
    <xf numFmtId="0" fontId="67" fillId="27" borderId="51" xfId="176" applyFont="1" applyFill="1" applyBorder="1" applyAlignment="1">
      <alignment horizontal="left" vertical="top" wrapText="1"/>
    </xf>
    <xf numFmtId="0" fontId="67" fillId="27" borderId="56" xfId="176" applyFont="1" applyFill="1" applyBorder="1" applyAlignment="1">
      <alignment horizontal="left" vertical="top" wrapText="1"/>
    </xf>
    <xf numFmtId="0" fontId="45" fillId="25" borderId="24" xfId="0" applyFont="1" applyFill="1" applyBorder="1" applyAlignment="1">
      <alignment horizontal="center" vertical="top" wrapText="1"/>
    </xf>
    <xf numFmtId="0" fontId="45" fillId="25" borderId="25" xfId="0" applyFont="1" applyFill="1" applyBorder="1" applyAlignment="1">
      <alignment horizontal="center" vertical="top" wrapText="1"/>
    </xf>
    <xf numFmtId="0" fontId="45" fillId="25" borderId="11" xfId="0" applyFont="1" applyFill="1" applyBorder="1" applyAlignment="1">
      <alignment horizontal="center" vertical="top" wrapText="1"/>
    </xf>
    <xf numFmtId="0" fontId="45" fillId="0" borderId="24" xfId="0" applyFont="1" applyBorder="1" applyAlignment="1">
      <alignment horizontal="center" vertical="top" wrapText="1"/>
    </xf>
    <xf numFmtId="0" fontId="45" fillId="0" borderId="25" xfId="0" applyFont="1" applyBorder="1" applyAlignment="1">
      <alignment horizontal="center" vertical="top" wrapText="1"/>
    </xf>
    <xf numFmtId="0" fontId="45" fillId="0" borderId="11" xfId="0" applyFont="1" applyBorder="1" applyAlignment="1">
      <alignment horizontal="center" vertical="top" wrapText="1"/>
    </xf>
    <xf numFmtId="169" fontId="45" fillId="0" borderId="24" xfId="29" applyNumberFormat="1" applyFont="1" applyBorder="1" applyAlignment="1">
      <alignment horizontal="center" vertical="center" wrapText="1"/>
    </xf>
    <xf numFmtId="169" fontId="45" fillId="0" borderId="25" xfId="29" applyNumberFormat="1" applyFont="1" applyBorder="1" applyAlignment="1">
      <alignment horizontal="center" vertical="center" wrapText="1"/>
    </xf>
    <xf numFmtId="169" fontId="45" fillId="0" borderId="11" xfId="29" applyNumberFormat="1" applyFont="1" applyBorder="1" applyAlignment="1">
      <alignment horizontal="center" vertical="center" wrapText="1"/>
    </xf>
    <xf numFmtId="0" fontId="45" fillId="25" borderId="10" xfId="0" applyFont="1" applyFill="1" applyBorder="1" applyAlignment="1">
      <alignment horizontal="center" vertical="center" wrapText="1"/>
    </xf>
    <xf numFmtId="0" fontId="45" fillId="25" borderId="15" xfId="0" applyFont="1" applyFill="1" applyBorder="1" applyAlignment="1">
      <alignment horizontal="center" vertical="center" wrapText="1"/>
    </xf>
    <xf numFmtId="0" fontId="45" fillId="25" borderId="37" xfId="0" applyFont="1" applyFill="1" applyBorder="1" applyAlignment="1">
      <alignment horizontal="center" vertical="center" wrapText="1"/>
    </xf>
    <xf numFmtId="0" fontId="45" fillId="25" borderId="31" xfId="0" applyFont="1" applyFill="1" applyBorder="1" applyAlignment="1">
      <alignment horizontal="center" vertical="center" wrapText="1"/>
    </xf>
    <xf numFmtId="0" fontId="65" fillId="25" borderId="15" xfId="0" applyFont="1" applyFill="1" applyBorder="1" applyAlignment="1">
      <alignment horizontal="center" vertical="center" wrapText="1"/>
    </xf>
    <xf numFmtId="0" fontId="65" fillId="25" borderId="27" xfId="0" applyFont="1" applyFill="1" applyBorder="1" applyAlignment="1">
      <alignment horizontal="center" vertical="center" wrapText="1"/>
    </xf>
    <xf numFmtId="0" fontId="65" fillId="25" borderId="24" xfId="0" applyFont="1" applyFill="1" applyBorder="1" applyAlignment="1">
      <alignment horizontal="center" vertical="center" wrapText="1"/>
    </xf>
    <xf numFmtId="0" fontId="65" fillId="25" borderId="11" xfId="0" applyFont="1" applyFill="1" applyBorder="1" applyAlignment="1">
      <alignment horizontal="center" vertical="center" wrapText="1"/>
    </xf>
    <xf numFmtId="0" fontId="45" fillId="25" borderId="10" xfId="0" applyFont="1" applyFill="1" applyBorder="1" applyAlignment="1">
      <alignment horizontal="center" vertical="top" wrapText="1"/>
    </xf>
    <xf numFmtId="0" fontId="65" fillId="0" borderId="24" xfId="0" applyFont="1" applyBorder="1" applyAlignment="1">
      <alignment horizontal="center" vertical="top" wrapText="1"/>
    </xf>
    <xf numFmtId="0" fontId="65" fillId="0" borderId="25" xfId="0" applyFont="1" applyBorder="1" applyAlignment="1">
      <alignment horizontal="center" vertical="top" wrapText="1"/>
    </xf>
    <xf numFmtId="0" fontId="65" fillId="0" borderId="11" xfId="0" applyFont="1" applyBorder="1" applyAlignment="1">
      <alignment horizontal="center" vertical="top" wrapText="1"/>
    </xf>
    <xf numFmtId="0" fontId="66" fillId="0" borderId="0" xfId="0" applyFont="1" applyAlignment="1">
      <alignment horizontal="center" vertical="center"/>
    </xf>
    <xf numFmtId="0" fontId="65" fillId="0" borderId="0" xfId="0" applyFont="1" applyAlignment="1">
      <alignment horizontal="center" vertical="center" wrapText="1"/>
    </xf>
    <xf numFmtId="0" fontId="65" fillId="0" borderId="0" xfId="0" applyFont="1" applyAlignment="1">
      <alignment horizontal="center" vertical="center"/>
    </xf>
    <xf numFmtId="169" fontId="65" fillId="0" borderId="24" xfId="29" applyNumberFormat="1" applyFont="1" applyBorder="1" applyAlignment="1">
      <alignment horizontal="center" vertical="center" wrapText="1"/>
    </xf>
    <xf numFmtId="169" fontId="65" fillId="0" borderId="25" xfId="29" applyNumberFormat="1" applyFont="1" applyBorder="1" applyAlignment="1">
      <alignment horizontal="center" vertical="center" wrapText="1"/>
    </xf>
    <xf numFmtId="169" fontId="65" fillId="0" borderId="11" xfId="29" applyNumberFormat="1" applyFont="1" applyBorder="1" applyAlignment="1">
      <alignment horizontal="center" vertical="center" wrapText="1"/>
    </xf>
    <xf numFmtId="0" fontId="65" fillId="25" borderId="10" xfId="0" applyFont="1" applyFill="1" applyBorder="1" applyAlignment="1">
      <alignment horizontal="center" vertical="top" wrapText="1"/>
    </xf>
    <xf numFmtId="0" fontId="65" fillId="25" borderId="24" xfId="0" applyFont="1" applyFill="1" applyBorder="1" applyAlignment="1">
      <alignment horizontal="center" vertical="top" wrapText="1"/>
    </xf>
    <xf numFmtId="0" fontId="65" fillId="25" borderId="25" xfId="0" applyFont="1" applyFill="1" applyBorder="1" applyAlignment="1">
      <alignment horizontal="center" vertical="top" wrapText="1"/>
    </xf>
    <xf numFmtId="0" fontId="65" fillId="25" borderId="11" xfId="0" applyFont="1" applyFill="1" applyBorder="1" applyAlignment="1">
      <alignment horizontal="center" vertical="top" wrapText="1"/>
    </xf>
    <xf numFmtId="0" fontId="49" fillId="0" borderId="0" xfId="79" applyFont="1" applyAlignment="1">
      <alignment horizontal="right" vertical="center" wrapText="1"/>
    </xf>
    <xf numFmtId="0" fontId="49" fillId="0" borderId="0" xfId="55" applyFont="1" applyAlignment="1">
      <alignment horizontal="center" vertical="center" wrapText="1"/>
    </xf>
    <xf numFmtId="0" fontId="45" fillId="25" borderId="32" xfId="0" applyFont="1" applyFill="1" applyBorder="1" applyAlignment="1">
      <alignment horizontal="center" vertical="center" wrapText="1"/>
    </xf>
    <xf numFmtId="0" fontId="45" fillId="25" borderId="35" xfId="0" applyFont="1" applyFill="1" applyBorder="1" applyAlignment="1">
      <alignment horizontal="center" vertical="center" wrapText="1"/>
    </xf>
  </cellXfs>
  <cellStyles count="178">
    <cellStyle name="_artabyuje" xfId="1"/>
    <cellStyle name="_artabyuje 2" xfId="122"/>
    <cellStyle name="_artabyuje_AVV-havelvac 1-9" xfId="123"/>
    <cellStyle name="_artabyuje_AVV-havelvac 1-9 2" xfId="124"/>
    <cellStyle name="_artabyuje_ԱՎՎ հավելվածներ 13.01.2015" xfId="125"/>
    <cellStyle name="_artabyuje_ԱՎՎ հավելվածներ 13.01.2015 2" xfId="126"/>
    <cellStyle name="20% - Accent1" xfId="2"/>
    <cellStyle name="20% - Accent2" xfId="3"/>
    <cellStyle name="20% - Accent3" xfId="4"/>
    <cellStyle name="20% - Accent4" xfId="5"/>
    <cellStyle name="20% - Accent5" xfId="6"/>
    <cellStyle name="20% - Accent6" xfId="7"/>
    <cellStyle name="20% - Акцент1" xfId="127"/>
    <cellStyle name="20% - Акцент2" xfId="128"/>
    <cellStyle name="20% - Акцент3" xfId="129"/>
    <cellStyle name="20% - Акцент4" xfId="130"/>
    <cellStyle name="20% - Акцент5" xfId="131"/>
    <cellStyle name="20% - Акцент6" xfId="132"/>
    <cellStyle name="40% - Accent1" xfId="8"/>
    <cellStyle name="40% - Accent2" xfId="9"/>
    <cellStyle name="40% - Accent3" xfId="10"/>
    <cellStyle name="40% - Accent4" xfId="11"/>
    <cellStyle name="40% - Accent5" xfId="12"/>
    <cellStyle name="40% - Accent6" xfId="13"/>
    <cellStyle name="40% - Акцент1" xfId="133"/>
    <cellStyle name="40% - Акцент2" xfId="134"/>
    <cellStyle name="40% - Акцент3" xfId="135"/>
    <cellStyle name="40% - Акцент4" xfId="136"/>
    <cellStyle name="40% - Акцент5" xfId="137"/>
    <cellStyle name="40% - Акцент6" xfId="138"/>
    <cellStyle name="60% - Accent1" xfId="14"/>
    <cellStyle name="60% - Accent2" xfId="15"/>
    <cellStyle name="60% - Accent3" xfId="16"/>
    <cellStyle name="60% - Accent4" xfId="17"/>
    <cellStyle name="60% - Accent5" xfId="18"/>
    <cellStyle name="60% - Accent6" xfId="19"/>
    <cellStyle name="60% - Акцент1" xfId="139"/>
    <cellStyle name="60% - Акцент2" xfId="140"/>
    <cellStyle name="60% - Акцент3" xfId="141"/>
    <cellStyle name="60% - Акцент4" xfId="142"/>
    <cellStyle name="60% - Акцент5" xfId="143"/>
    <cellStyle name="60% - Акцент6" xfId="144"/>
    <cellStyle name="Accent1" xfId="20"/>
    <cellStyle name="Accent2" xfId="21"/>
    <cellStyle name="Accent3" xfId="22"/>
    <cellStyle name="Accent4" xfId="23"/>
    <cellStyle name="Accent5" xfId="24"/>
    <cellStyle name="Accent6" xfId="25"/>
    <cellStyle name="Bad" xfId="26"/>
    <cellStyle name="Calculation" xfId="27"/>
    <cellStyle name="Check Cell" xfId="28"/>
    <cellStyle name="Comma" xfId="29" builtinId="3"/>
    <cellStyle name="Comma 2" xfId="30"/>
    <cellStyle name="Comma 2 2" xfId="31"/>
    <cellStyle name="Comma 3" xfId="32"/>
    <cellStyle name="Comma 3 2" xfId="80"/>
    <cellStyle name="Comma 3 2 2" xfId="81"/>
    <cellStyle name="Comma 4" xfId="33"/>
    <cellStyle name="Comma 4 2" xfId="82"/>
    <cellStyle name="Comma 5" xfId="34"/>
    <cellStyle name="Comma 6" xfId="35"/>
    <cellStyle name="Comma 6 2" xfId="145"/>
    <cellStyle name="Comma 7" xfId="36"/>
    <cellStyle name="Comma 8" xfId="37"/>
    <cellStyle name="Comma 9" xfId="177"/>
    <cellStyle name="Comma_General 17.02.04" xfId="38"/>
    <cellStyle name="Explanatory Text" xfId="39"/>
    <cellStyle name="Good" xfId="40"/>
    <cellStyle name="Heading 1" xfId="41"/>
    <cellStyle name="Heading 2" xfId="42"/>
    <cellStyle name="Heading 3" xfId="43"/>
    <cellStyle name="Heading 4" xfId="44"/>
    <cellStyle name="Input" xfId="45"/>
    <cellStyle name="Linked Cell" xfId="46"/>
    <cellStyle name="Neutral" xfId="47"/>
    <cellStyle name="Normal" xfId="0" builtinId="0"/>
    <cellStyle name="Normal 10" xfId="83"/>
    <cellStyle name="Normal 10 2" xfId="48"/>
    <cellStyle name="Normal 10_Վերջնական ՖՆ 2014թ.  10.03.2014" xfId="84"/>
    <cellStyle name="Normal 11" xfId="85"/>
    <cellStyle name="Normal 11 2" xfId="86"/>
    <cellStyle name="Normal 11_Վերջնական ՖՆ 2014թ.  10.03.2014" xfId="87"/>
    <cellStyle name="Normal 12" xfId="88"/>
    <cellStyle name="Normal 12 2" xfId="89"/>
    <cellStyle name="Normal 12_Վերջնական ՖՆ 2014թ.  10.03.2014" xfId="90"/>
    <cellStyle name="Normal 13" xfId="91"/>
    <cellStyle name="Normal 13 2" xfId="92"/>
    <cellStyle name="Normal 13_Վերջնական ՖՆ 2014թ.  10.03.2014" xfId="93"/>
    <cellStyle name="Normal 14" xfId="94"/>
    <cellStyle name="Normal 14 2" xfId="95"/>
    <cellStyle name="Normal 14_Վերջնական ՖՆ 2014թ.  10.03.2014" xfId="96"/>
    <cellStyle name="Normal 15" xfId="97"/>
    <cellStyle name="Normal 15 2" xfId="98"/>
    <cellStyle name="Normal 15_Վերջնական ՖՆ 2014թ.  10.03.2014" xfId="99"/>
    <cellStyle name="Normal 16" xfId="100"/>
    <cellStyle name="Normal 16 2" xfId="101"/>
    <cellStyle name="Normal 16_Վերջնական ՖՆ 2014թ.  10.03.2014" xfId="102"/>
    <cellStyle name="Normal 17" xfId="120"/>
    <cellStyle name="Normal 18" xfId="176"/>
    <cellStyle name="Normal 2" xfId="49"/>
    <cellStyle name="Normal 2 2" xfId="50"/>
    <cellStyle name="Normal 2_AVV-havelvac 1-9" xfId="146"/>
    <cellStyle name="Normal 3" xfId="51"/>
    <cellStyle name="Normal 3 2" xfId="103"/>
    <cellStyle name="Normal 3_Վերջնական ՖՆ 2014թ.  10.03.2014" xfId="104"/>
    <cellStyle name="Normal 4" xfId="52"/>
    <cellStyle name="Normal 4 2" xfId="105"/>
    <cellStyle name="Normal 4_Վերջնական ՖՆ 2014թ.  10.03.2014" xfId="106"/>
    <cellStyle name="Normal 5" xfId="53"/>
    <cellStyle name="Normal 6" xfId="54"/>
    <cellStyle name="Normal 6 2" xfId="107"/>
    <cellStyle name="Normal 6_Վերջնական ՖՆ 2014թ.  10.03.2014" xfId="108"/>
    <cellStyle name="Normal 7" xfId="109"/>
    <cellStyle name="Normal 7 2" xfId="110"/>
    <cellStyle name="Normal 7_Վերջնական ՖՆ 2014թ.  10.03.2014" xfId="111"/>
    <cellStyle name="Normal 8" xfId="112"/>
    <cellStyle name="Normal 8 2" xfId="113"/>
    <cellStyle name="Normal 8_Վերջնական ՖՆ 2014թ.  10.03.2014" xfId="114"/>
    <cellStyle name="Normal 9" xfId="115"/>
    <cellStyle name="Normal 9 2" xfId="116"/>
    <cellStyle name="Normal 9 3" xfId="121"/>
    <cellStyle name="Normal 9_Վերջնական ՖՆ 2014թ.  10.03.2014" xfId="117"/>
    <cellStyle name="Normal_3.Havelv.2010miasnak.dzever" xfId="119"/>
    <cellStyle name="Normal_3.Havelv.2010miasnak.dzever 2" xfId="55"/>
    <cellStyle name="Normal_3.Havelv.2010miasnak.dzever_Doc1" xfId="79"/>
    <cellStyle name="Normal_3.Havelv.2010miasnak.dzever_Հավելված 9 (1) (1)" xfId="78"/>
    <cellStyle name="Normal_General" xfId="56"/>
    <cellStyle name="Normal_General 17.02.04" xfId="57"/>
    <cellStyle name="Normal_General 2" xfId="58"/>
    <cellStyle name="Normal_MVD artabyug" xfId="59"/>
    <cellStyle name="Normal_non tax04" xfId="60"/>
    <cellStyle name="Normal_Quartal -N 265" xfId="61"/>
    <cellStyle name="Normal_send-calc-turq" xfId="62"/>
    <cellStyle name="Normal_tax" xfId="63"/>
    <cellStyle name="Normal_turq" xfId="64"/>
    <cellStyle name="Note" xfId="65"/>
    <cellStyle name="Output" xfId="66"/>
    <cellStyle name="Percent 2" xfId="67"/>
    <cellStyle name="Percent 2 2" xfId="147"/>
    <cellStyle name="Style 1" xfId="118"/>
    <cellStyle name="Style 1 2" xfId="76"/>
    <cellStyle name="Title" xfId="68"/>
    <cellStyle name="Total" xfId="69"/>
    <cellStyle name="Warning Text" xfId="70"/>
    <cellStyle name="Акцент1" xfId="148"/>
    <cellStyle name="Акцент2" xfId="149"/>
    <cellStyle name="Акцент3" xfId="150"/>
    <cellStyle name="Акцент4" xfId="151"/>
    <cellStyle name="Акцент5" xfId="152"/>
    <cellStyle name="Акцент6" xfId="153"/>
    <cellStyle name="Ввод " xfId="154"/>
    <cellStyle name="Вывод" xfId="155"/>
    <cellStyle name="Вычисление" xfId="156"/>
    <cellStyle name="Денежный 2" xfId="157"/>
    <cellStyle name="Заголовок 1" xfId="158"/>
    <cellStyle name="Заголовок 2" xfId="159"/>
    <cellStyle name="Заголовок 3" xfId="160"/>
    <cellStyle name="Заголовок 4" xfId="161"/>
    <cellStyle name="Итог" xfId="162"/>
    <cellStyle name="Контрольная ячейка" xfId="163"/>
    <cellStyle name="Название" xfId="164"/>
    <cellStyle name="Нейтральный" xfId="165"/>
    <cellStyle name="Обычный 2" xfId="71"/>
    <cellStyle name="Обычный 2 2" xfId="77"/>
    <cellStyle name="Обычный 3" xfId="166"/>
    <cellStyle name="Плохой" xfId="167"/>
    <cellStyle name="Пояснение" xfId="168"/>
    <cellStyle name="Примечание" xfId="169"/>
    <cellStyle name="Связанная ячейка" xfId="170"/>
    <cellStyle name="Стиль 1" xfId="72"/>
    <cellStyle name="Текст предупреждения" xfId="171"/>
    <cellStyle name="Финансовый 2" xfId="73"/>
    <cellStyle name="Финансовый 2 2" xfId="172"/>
    <cellStyle name="Финансовый 3" xfId="74"/>
    <cellStyle name="Финансовый 3 2" xfId="173"/>
    <cellStyle name="Финансовый 4" xfId="75"/>
    <cellStyle name="Финансовый 4 2" xfId="174"/>
    <cellStyle name="Хороший" xfId="175"/>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color rgb="FF00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116</xdr:row>
      <xdr:rowOff>215810</xdr:rowOff>
    </xdr:from>
    <xdr:to>
      <xdr:col>1</xdr:col>
      <xdr:colOff>2033031</xdr:colOff>
      <xdr:row>116</xdr:row>
      <xdr:rowOff>215810</xdr:rowOff>
    </xdr:to>
    <xdr:sp macro="" textlink="">
      <xdr:nvSpPr>
        <xdr:cNvPr id="2" name="Text Box 4599"/>
        <xdr:cNvSpPr txBox="1">
          <a:spLocks noChangeArrowheads="1"/>
        </xdr:cNvSpPr>
      </xdr:nvSpPr>
      <xdr:spPr bwMode="auto">
        <a:xfrm>
          <a:off x="1038225" y="29867135"/>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116</xdr:row>
      <xdr:rowOff>215810</xdr:rowOff>
    </xdr:from>
    <xdr:to>
      <xdr:col>1</xdr:col>
      <xdr:colOff>2033031</xdr:colOff>
      <xdr:row>116</xdr:row>
      <xdr:rowOff>215810</xdr:rowOff>
    </xdr:to>
    <xdr:sp macro="" textlink="">
      <xdr:nvSpPr>
        <xdr:cNvPr id="5" name="Text Box 4599"/>
        <xdr:cNvSpPr txBox="1">
          <a:spLocks noChangeArrowheads="1"/>
        </xdr:cNvSpPr>
      </xdr:nvSpPr>
      <xdr:spPr bwMode="auto">
        <a:xfrm>
          <a:off x="1038225" y="29867135"/>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6"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7"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8"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9"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10"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11"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12"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13"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14"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15"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16"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17"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18"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19"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20"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21"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22"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23"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24"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25"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26"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27"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116</xdr:row>
      <xdr:rowOff>215810</xdr:rowOff>
    </xdr:from>
    <xdr:to>
      <xdr:col>1</xdr:col>
      <xdr:colOff>2033031</xdr:colOff>
      <xdr:row>116</xdr:row>
      <xdr:rowOff>215810</xdr:rowOff>
    </xdr:to>
    <xdr:sp macro="" textlink="">
      <xdr:nvSpPr>
        <xdr:cNvPr id="28" name="Text Box 4599"/>
        <xdr:cNvSpPr txBox="1">
          <a:spLocks noChangeArrowheads="1"/>
        </xdr:cNvSpPr>
      </xdr:nvSpPr>
      <xdr:spPr bwMode="auto">
        <a:xfrm>
          <a:off x="1038225" y="29867135"/>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29"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0"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116</xdr:row>
      <xdr:rowOff>215810</xdr:rowOff>
    </xdr:from>
    <xdr:to>
      <xdr:col>1</xdr:col>
      <xdr:colOff>2033031</xdr:colOff>
      <xdr:row>116</xdr:row>
      <xdr:rowOff>215810</xdr:rowOff>
    </xdr:to>
    <xdr:sp macro="" textlink="">
      <xdr:nvSpPr>
        <xdr:cNvPr id="31" name="Text Box 4599"/>
        <xdr:cNvSpPr txBox="1">
          <a:spLocks noChangeArrowheads="1"/>
        </xdr:cNvSpPr>
      </xdr:nvSpPr>
      <xdr:spPr bwMode="auto">
        <a:xfrm>
          <a:off x="1038225" y="29867135"/>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2"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3"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4"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5"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6"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7"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8"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9"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0"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1"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2"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3"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4"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5"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6"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7"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8"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9"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0"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1"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2"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3"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116</xdr:row>
      <xdr:rowOff>215810</xdr:rowOff>
    </xdr:from>
    <xdr:to>
      <xdr:col>1</xdr:col>
      <xdr:colOff>2033031</xdr:colOff>
      <xdr:row>116</xdr:row>
      <xdr:rowOff>215810</xdr:rowOff>
    </xdr:to>
    <xdr:sp macro="" textlink="">
      <xdr:nvSpPr>
        <xdr:cNvPr id="54" name="Text Box 4599"/>
        <xdr:cNvSpPr txBox="1">
          <a:spLocks noChangeArrowheads="1"/>
        </xdr:cNvSpPr>
      </xdr:nvSpPr>
      <xdr:spPr bwMode="auto">
        <a:xfrm>
          <a:off x="1038225" y="29867135"/>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55"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56"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116</xdr:row>
      <xdr:rowOff>215810</xdr:rowOff>
    </xdr:from>
    <xdr:to>
      <xdr:col>1</xdr:col>
      <xdr:colOff>2033031</xdr:colOff>
      <xdr:row>116</xdr:row>
      <xdr:rowOff>215810</xdr:rowOff>
    </xdr:to>
    <xdr:sp macro="" textlink="">
      <xdr:nvSpPr>
        <xdr:cNvPr id="57" name="Text Box 4599"/>
        <xdr:cNvSpPr txBox="1">
          <a:spLocks noChangeArrowheads="1"/>
        </xdr:cNvSpPr>
      </xdr:nvSpPr>
      <xdr:spPr bwMode="auto">
        <a:xfrm>
          <a:off x="1038225" y="29867135"/>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58"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59"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60"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61"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62"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63"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64"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65"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66"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67"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68"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69"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70"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71"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72"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73"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74"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75"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76"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77"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78"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79"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116</xdr:row>
      <xdr:rowOff>215810</xdr:rowOff>
    </xdr:from>
    <xdr:to>
      <xdr:col>1</xdr:col>
      <xdr:colOff>2033031</xdr:colOff>
      <xdr:row>116</xdr:row>
      <xdr:rowOff>215810</xdr:rowOff>
    </xdr:to>
    <xdr:sp macro="" textlink="">
      <xdr:nvSpPr>
        <xdr:cNvPr id="80" name="Text Box 4599"/>
        <xdr:cNvSpPr txBox="1">
          <a:spLocks noChangeArrowheads="1"/>
        </xdr:cNvSpPr>
      </xdr:nvSpPr>
      <xdr:spPr bwMode="auto">
        <a:xfrm>
          <a:off x="1038225" y="29867135"/>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81"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82"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116</xdr:row>
      <xdr:rowOff>215810</xdr:rowOff>
    </xdr:from>
    <xdr:to>
      <xdr:col>1</xdr:col>
      <xdr:colOff>2033031</xdr:colOff>
      <xdr:row>116</xdr:row>
      <xdr:rowOff>215810</xdr:rowOff>
    </xdr:to>
    <xdr:sp macro="" textlink="">
      <xdr:nvSpPr>
        <xdr:cNvPr id="83" name="Text Box 4599"/>
        <xdr:cNvSpPr txBox="1">
          <a:spLocks noChangeArrowheads="1"/>
        </xdr:cNvSpPr>
      </xdr:nvSpPr>
      <xdr:spPr bwMode="auto">
        <a:xfrm>
          <a:off x="1038225" y="29867135"/>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84"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85"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86"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87"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88"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89"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90"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91"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92" name="Text Box 460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93" name="Text Box 4640"/>
        <xdr:cNvSpPr txBox="1">
          <a:spLocks noChangeArrowheads="1"/>
        </xdr:cNvSpPr>
      </xdr:nvSpPr>
      <xdr:spPr bwMode="auto">
        <a:xfrm>
          <a:off x="3808095" y="29867135"/>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94"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95"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96"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97"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98"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99"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100"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101"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102"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103"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104" name="Text Box 460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105" name="Text Box 4640"/>
        <xdr:cNvSpPr txBox="1">
          <a:spLocks noChangeArrowheads="1"/>
        </xdr:cNvSpPr>
      </xdr:nvSpPr>
      <xdr:spPr bwMode="auto">
        <a:xfrm>
          <a:off x="5048250" y="29867135"/>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11" name="Text Box 460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12" name="Text Box 464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330</xdr:row>
      <xdr:rowOff>211576</xdr:rowOff>
    </xdr:from>
    <xdr:to>
      <xdr:col>1</xdr:col>
      <xdr:colOff>2033031</xdr:colOff>
      <xdr:row>330</xdr:row>
      <xdr:rowOff>211576</xdr:rowOff>
    </xdr:to>
    <xdr:sp macro="" textlink="">
      <xdr:nvSpPr>
        <xdr:cNvPr id="213" name="Text Box 4599"/>
        <xdr:cNvSpPr txBox="1">
          <a:spLocks noChangeArrowheads="1"/>
        </xdr:cNvSpPr>
      </xdr:nvSpPr>
      <xdr:spPr bwMode="auto">
        <a:xfrm>
          <a:off x="1038225" y="83336251"/>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14" name="Text Box 460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15" name="Text Box 464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16" name="Text Box 460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17" name="Text Box 464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18" name="Text Box 460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19" name="Text Box 464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20" name="Text Box 460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21" name="Text Box 464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22" name="Text Box 460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23" name="Text Box 464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24" name="Text Box 460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25" name="Text Box 464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26" name="Text Box 460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27" name="Text Box 464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28" name="Text Box 460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29" name="Text Box 464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30" name="Text Box 460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31" name="Text Box 464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32" name="Text Box 460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33" name="Text Box 464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34" name="Text Box 460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35" name="Text Box 464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330</xdr:row>
      <xdr:rowOff>211576</xdr:rowOff>
    </xdr:from>
    <xdr:to>
      <xdr:col>1</xdr:col>
      <xdr:colOff>2033031</xdr:colOff>
      <xdr:row>330</xdr:row>
      <xdr:rowOff>211576</xdr:rowOff>
    </xdr:to>
    <xdr:sp macro="" textlink="">
      <xdr:nvSpPr>
        <xdr:cNvPr id="236" name="Text Box 4599"/>
        <xdr:cNvSpPr txBox="1">
          <a:spLocks noChangeArrowheads="1"/>
        </xdr:cNvSpPr>
      </xdr:nvSpPr>
      <xdr:spPr bwMode="auto">
        <a:xfrm>
          <a:off x="1038225" y="83336251"/>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37" name="Text Box 460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38" name="Text Box 464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330</xdr:row>
      <xdr:rowOff>211576</xdr:rowOff>
    </xdr:from>
    <xdr:to>
      <xdr:col>1</xdr:col>
      <xdr:colOff>2033031</xdr:colOff>
      <xdr:row>330</xdr:row>
      <xdr:rowOff>211576</xdr:rowOff>
    </xdr:to>
    <xdr:sp macro="" textlink="">
      <xdr:nvSpPr>
        <xdr:cNvPr id="239" name="Text Box 4599"/>
        <xdr:cNvSpPr txBox="1">
          <a:spLocks noChangeArrowheads="1"/>
        </xdr:cNvSpPr>
      </xdr:nvSpPr>
      <xdr:spPr bwMode="auto">
        <a:xfrm>
          <a:off x="1038225" y="83336251"/>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40" name="Text Box 460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41" name="Text Box 464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42" name="Text Box 460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43" name="Text Box 464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44" name="Text Box 460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45" name="Text Box 464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46" name="Text Box 460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47" name="Text Box 464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48" name="Text Box 460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249" name="Text Box 4640"/>
        <xdr:cNvSpPr txBox="1">
          <a:spLocks noChangeArrowheads="1"/>
        </xdr:cNvSpPr>
      </xdr:nvSpPr>
      <xdr:spPr bwMode="auto">
        <a:xfrm>
          <a:off x="3808095" y="8333625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50" name="Text Box 460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51" name="Text Box 464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52" name="Text Box 460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53" name="Text Box 464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54" name="Text Box 460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55" name="Text Box 464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56" name="Text Box 460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57" name="Text Box 464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58" name="Text Box 460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59" name="Text Box 464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60" name="Text Box 460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261" name="Text Box 4640"/>
        <xdr:cNvSpPr txBox="1">
          <a:spLocks noChangeArrowheads="1"/>
        </xdr:cNvSpPr>
      </xdr:nvSpPr>
      <xdr:spPr bwMode="auto">
        <a:xfrm>
          <a:off x="5048250" y="8333625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427</xdr:row>
      <xdr:rowOff>205861</xdr:rowOff>
    </xdr:from>
    <xdr:to>
      <xdr:col>1</xdr:col>
      <xdr:colOff>2033031</xdr:colOff>
      <xdr:row>427</xdr:row>
      <xdr:rowOff>205861</xdr:rowOff>
    </xdr:to>
    <xdr:sp macro="" textlink="">
      <xdr:nvSpPr>
        <xdr:cNvPr id="438" name="Text Box 4599"/>
        <xdr:cNvSpPr txBox="1">
          <a:spLocks noChangeArrowheads="1"/>
        </xdr:cNvSpPr>
      </xdr:nvSpPr>
      <xdr:spPr bwMode="auto">
        <a:xfrm>
          <a:off x="1038225" y="96941761"/>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39" name="Text Box 464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427</xdr:row>
      <xdr:rowOff>205861</xdr:rowOff>
    </xdr:from>
    <xdr:to>
      <xdr:col>1</xdr:col>
      <xdr:colOff>2033031</xdr:colOff>
      <xdr:row>427</xdr:row>
      <xdr:rowOff>205861</xdr:rowOff>
    </xdr:to>
    <xdr:sp macro="" textlink="">
      <xdr:nvSpPr>
        <xdr:cNvPr id="440" name="Text Box 4599"/>
        <xdr:cNvSpPr txBox="1">
          <a:spLocks noChangeArrowheads="1"/>
        </xdr:cNvSpPr>
      </xdr:nvSpPr>
      <xdr:spPr bwMode="auto">
        <a:xfrm>
          <a:off x="1038225" y="96941761"/>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41" name="Text Box 460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42" name="Text Box 464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43" name="Text Box 460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44" name="Text Box 464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45" name="Text Box 460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46" name="Text Box 464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47" name="Text Box 460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48" name="Text Box 464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49" name="Text Box 460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50" name="Text Box 464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51" name="Text Box 460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52" name="Text Box 464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53" name="Text Box 460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54" name="Text Box 464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55" name="Text Box 460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56" name="Text Box 464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57" name="Text Box 460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58" name="Text Box 460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59" name="Text Box 464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427</xdr:row>
      <xdr:rowOff>205861</xdr:rowOff>
    </xdr:from>
    <xdr:to>
      <xdr:col>1</xdr:col>
      <xdr:colOff>2033031</xdr:colOff>
      <xdr:row>427</xdr:row>
      <xdr:rowOff>205861</xdr:rowOff>
    </xdr:to>
    <xdr:sp macro="" textlink="">
      <xdr:nvSpPr>
        <xdr:cNvPr id="460" name="Text Box 4599"/>
        <xdr:cNvSpPr txBox="1">
          <a:spLocks noChangeArrowheads="1"/>
        </xdr:cNvSpPr>
      </xdr:nvSpPr>
      <xdr:spPr bwMode="auto">
        <a:xfrm>
          <a:off x="1038225" y="96941761"/>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61" name="Text Box 460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62" name="Text Box 460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63" name="Text Box 460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64" name="Text Box 464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65" name="Text Box 460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66" name="Text Box 460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67" name="Text Box 464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68" name="Text Box 460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69" name="Text Box 464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70" name="Text Box 460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71" name="Text Box 464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72" name="Text Box 460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73" name="Text Box 464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74" name="Text Box 460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75" name="Text Box 464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76" name="Text Box 460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77" name="Text Box 464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78" name="Text Box 464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79" name="Text Box 460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427</xdr:row>
      <xdr:rowOff>205861</xdr:rowOff>
    </xdr:from>
    <xdr:to>
      <xdr:col>1</xdr:col>
      <xdr:colOff>2033031</xdr:colOff>
      <xdr:row>427</xdr:row>
      <xdr:rowOff>205861</xdr:rowOff>
    </xdr:to>
    <xdr:sp macro="" textlink="">
      <xdr:nvSpPr>
        <xdr:cNvPr id="480" name="Text Box 4599"/>
        <xdr:cNvSpPr txBox="1">
          <a:spLocks noChangeArrowheads="1"/>
        </xdr:cNvSpPr>
      </xdr:nvSpPr>
      <xdr:spPr bwMode="auto">
        <a:xfrm>
          <a:off x="1038225" y="96941761"/>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81" name="Text Box 464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82" name="Text Box 464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83" name="Text Box 460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84" name="Text Box 464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485" name="Text Box 4640"/>
        <xdr:cNvSpPr txBox="1">
          <a:spLocks noChangeArrowheads="1"/>
        </xdr:cNvSpPr>
      </xdr:nvSpPr>
      <xdr:spPr bwMode="auto">
        <a:xfrm>
          <a:off x="3808095" y="9694176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86" name="Text Box 464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87" name="Text Box 460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88" name="Text Box 464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489" name="Text Box 4600"/>
        <xdr:cNvSpPr txBox="1">
          <a:spLocks noChangeArrowheads="1"/>
        </xdr:cNvSpPr>
      </xdr:nvSpPr>
      <xdr:spPr bwMode="auto">
        <a:xfrm>
          <a:off x="5048250" y="96941761"/>
          <a:ext cx="3714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116</xdr:row>
      <xdr:rowOff>215810</xdr:rowOff>
    </xdr:from>
    <xdr:to>
      <xdr:col>1</xdr:col>
      <xdr:colOff>2033031</xdr:colOff>
      <xdr:row>116</xdr:row>
      <xdr:rowOff>215810</xdr:rowOff>
    </xdr:to>
    <xdr:sp macro="" textlink="">
      <xdr:nvSpPr>
        <xdr:cNvPr id="374" name="Text Box 4599"/>
        <xdr:cNvSpPr txBox="1">
          <a:spLocks noChangeArrowheads="1"/>
        </xdr:cNvSpPr>
      </xdr:nvSpPr>
      <xdr:spPr bwMode="auto">
        <a:xfrm>
          <a:off x="1028700" y="26123810"/>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75"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76"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116</xdr:row>
      <xdr:rowOff>215810</xdr:rowOff>
    </xdr:from>
    <xdr:to>
      <xdr:col>1</xdr:col>
      <xdr:colOff>2033031</xdr:colOff>
      <xdr:row>116</xdr:row>
      <xdr:rowOff>215810</xdr:rowOff>
    </xdr:to>
    <xdr:sp macro="" textlink="">
      <xdr:nvSpPr>
        <xdr:cNvPr id="377" name="Text Box 4599"/>
        <xdr:cNvSpPr txBox="1">
          <a:spLocks noChangeArrowheads="1"/>
        </xdr:cNvSpPr>
      </xdr:nvSpPr>
      <xdr:spPr bwMode="auto">
        <a:xfrm>
          <a:off x="1028700" y="26123810"/>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78"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79"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80"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81"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82"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83"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84"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85"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86"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387"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388"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389"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390"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391"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392"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393"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394"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395"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396"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397"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398"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399"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116</xdr:row>
      <xdr:rowOff>215810</xdr:rowOff>
    </xdr:from>
    <xdr:to>
      <xdr:col>1</xdr:col>
      <xdr:colOff>2033031</xdr:colOff>
      <xdr:row>116</xdr:row>
      <xdr:rowOff>215810</xdr:rowOff>
    </xdr:to>
    <xdr:sp macro="" textlink="">
      <xdr:nvSpPr>
        <xdr:cNvPr id="400" name="Text Box 4599"/>
        <xdr:cNvSpPr txBox="1">
          <a:spLocks noChangeArrowheads="1"/>
        </xdr:cNvSpPr>
      </xdr:nvSpPr>
      <xdr:spPr bwMode="auto">
        <a:xfrm>
          <a:off x="1028700" y="26123810"/>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01"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02"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116</xdr:row>
      <xdr:rowOff>215810</xdr:rowOff>
    </xdr:from>
    <xdr:to>
      <xdr:col>1</xdr:col>
      <xdr:colOff>2033031</xdr:colOff>
      <xdr:row>116</xdr:row>
      <xdr:rowOff>215810</xdr:rowOff>
    </xdr:to>
    <xdr:sp macro="" textlink="">
      <xdr:nvSpPr>
        <xdr:cNvPr id="403" name="Text Box 4599"/>
        <xdr:cNvSpPr txBox="1">
          <a:spLocks noChangeArrowheads="1"/>
        </xdr:cNvSpPr>
      </xdr:nvSpPr>
      <xdr:spPr bwMode="auto">
        <a:xfrm>
          <a:off x="1028700" y="26123810"/>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04"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05"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06"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07"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08"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09"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10"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11"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12"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13"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14"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15"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16"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17"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18"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19"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20"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21"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22"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23"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24"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25"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116</xdr:row>
      <xdr:rowOff>215810</xdr:rowOff>
    </xdr:from>
    <xdr:to>
      <xdr:col>1</xdr:col>
      <xdr:colOff>2033031</xdr:colOff>
      <xdr:row>116</xdr:row>
      <xdr:rowOff>215810</xdr:rowOff>
    </xdr:to>
    <xdr:sp macro="" textlink="">
      <xdr:nvSpPr>
        <xdr:cNvPr id="426" name="Text Box 4599"/>
        <xdr:cNvSpPr txBox="1">
          <a:spLocks noChangeArrowheads="1"/>
        </xdr:cNvSpPr>
      </xdr:nvSpPr>
      <xdr:spPr bwMode="auto">
        <a:xfrm>
          <a:off x="1028700" y="26123810"/>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27"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28"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116</xdr:row>
      <xdr:rowOff>215810</xdr:rowOff>
    </xdr:from>
    <xdr:to>
      <xdr:col>1</xdr:col>
      <xdr:colOff>2033031</xdr:colOff>
      <xdr:row>116</xdr:row>
      <xdr:rowOff>215810</xdr:rowOff>
    </xdr:to>
    <xdr:sp macro="" textlink="">
      <xdr:nvSpPr>
        <xdr:cNvPr id="429" name="Text Box 4599"/>
        <xdr:cNvSpPr txBox="1">
          <a:spLocks noChangeArrowheads="1"/>
        </xdr:cNvSpPr>
      </xdr:nvSpPr>
      <xdr:spPr bwMode="auto">
        <a:xfrm>
          <a:off x="1028700" y="26123810"/>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30"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31"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32"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33"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34"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35"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36"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37"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90"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491"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92"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93"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94"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95"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96"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97"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98"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499"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00"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01"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02"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03"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116</xdr:row>
      <xdr:rowOff>215810</xdr:rowOff>
    </xdr:from>
    <xdr:to>
      <xdr:col>1</xdr:col>
      <xdr:colOff>2033031</xdr:colOff>
      <xdr:row>116</xdr:row>
      <xdr:rowOff>215810</xdr:rowOff>
    </xdr:to>
    <xdr:sp macro="" textlink="">
      <xdr:nvSpPr>
        <xdr:cNvPr id="504" name="Text Box 4599"/>
        <xdr:cNvSpPr txBox="1">
          <a:spLocks noChangeArrowheads="1"/>
        </xdr:cNvSpPr>
      </xdr:nvSpPr>
      <xdr:spPr bwMode="auto">
        <a:xfrm>
          <a:off x="1028700" y="26123810"/>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505"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506"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116</xdr:row>
      <xdr:rowOff>215810</xdr:rowOff>
    </xdr:from>
    <xdr:to>
      <xdr:col>1</xdr:col>
      <xdr:colOff>2033031</xdr:colOff>
      <xdr:row>116</xdr:row>
      <xdr:rowOff>215810</xdr:rowOff>
    </xdr:to>
    <xdr:sp macro="" textlink="">
      <xdr:nvSpPr>
        <xdr:cNvPr id="507" name="Text Box 4599"/>
        <xdr:cNvSpPr txBox="1">
          <a:spLocks noChangeArrowheads="1"/>
        </xdr:cNvSpPr>
      </xdr:nvSpPr>
      <xdr:spPr bwMode="auto">
        <a:xfrm>
          <a:off x="1028700" y="26123810"/>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508"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509"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510"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511"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512"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513"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514"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515"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516" name="Text Box 460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116</xdr:row>
      <xdr:rowOff>215810</xdr:rowOff>
    </xdr:from>
    <xdr:to>
      <xdr:col>1</xdr:col>
      <xdr:colOff>2769870</xdr:colOff>
      <xdr:row>116</xdr:row>
      <xdr:rowOff>215810</xdr:rowOff>
    </xdr:to>
    <xdr:sp macro="" textlink="">
      <xdr:nvSpPr>
        <xdr:cNvPr id="517" name="Text Box 4640"/>
        <xdr:cNvSpPr txBox="1">
          <a:spLocks noChangeArrowheads="1"/>
        </xdr:cNvSpPr>
      </xdr:nvSpPr>
      <xdr:spPr bwMode="auto">
        <a:xfrm>
          <a:off x="3798570" y="26123810"/>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18"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19"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20"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21"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22"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23"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24"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25"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26"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27"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28" name="Text Box 460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116</xdr:row>
      <xdr:rowOff>215810</xdr:rowOff>
    </xdr:from>
    <xdr:to>
      <xdr:col>4</xdr:col>
      <xdr:colOff>0</xdr:colOff>
      <xdr:row>116</xdr:row>
      <xdr:rowOff>215810</xdr:rowOff>
    </xdr:to>
    <xdr:sp macro="" textlink="">
      <xdr:nvSpPr>
        <xdr:cNvPr id="529" name="Text Box 4640"/>
        <xdr:cNvSpPr txBox="1">
          <a:spLocks noChangeArrowheads="1"/>
        </xdr:cNvSpPr>
      </xdr:nvSpPr>
      <xdr:spPr bwMode="auto">
        <a:xfrm>
          <a:off x="5324475" y="26123810"/>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330</xdr:row>
      <xdr:rowOff>211576</xdr:rowOff>
    </xdr:from>
    <xdr:to>
      <xdr:col>1</xdr:col>
      <xdr:colOff>2033031</xdr:colOff>
      <xdr:row>330</xdr:row>
      <xdr:rowOff>211576</xdr:rowOff>
    </xdr:to>
    <xdr:sp macro="" textlink="">
      <xdr:nvSpPr>
        <xdr:cNvPr id="530" name="Text Box 4599"/>
        <xdr:cNvSpPr txBox="1">
          <a:spLocks noChangeArrowheads="1"/>
        </xdr:cNvSpPr>
      </xdr:nvSpPr>
      <xdr:spPr bwMode="auto">
        <a:xfrm>
          <a:off x="1028700" y="61866901"/>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31" name="Text Box 460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32" name="Text Box 464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330</xdr:row>
      <xdr:rowOff>211576</xdr:rowOff>
    </xdr:from>
    <xdr:to>
      <xdr:col>1</xdr:col>
      <xdr:colOff>2033031</xdr:colOff>
      <xdr:row>330</xdr:row>
      <xdr:rowOff>211576</xdr:rowOff>
    </xdr:to>
    <xdr:sp macro="" textlink="">
      <xdr:nvSpPr>
        <xdr:cNvPr id="533" name="Text Box 4599"/>
        <xdr:cNvSpPr txBox="1">
          <a:spLocks noChangeArrowheads="1"/>
        </xdr:cNvSpPr>
      </xdr:nvSpPr>
      <xdr:spPr bwMode="auto">
        <a:xfrm>
          <a:off x="1028700" y="61866901"/>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34" name="Text Box 460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35" name="Text Box 464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36" name="Text Box 460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37" name="Text Box 464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38" name="Text Box 460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39" name="Text Box 464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40" name="Text Box 460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41" name="Text Box 464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42" name="Text Box 460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43" name="Text Box 464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44" name="Text Box 460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45" name="Text Box 464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46" name="Text Box 460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47" name="Text Box 464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48" name="Text Box 460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49" name="Text Box 464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50" name="Text Box 460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51" name="Text Box 464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52" name="Text Box 460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53" name="Text Box 464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54" name="Text Box 460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55" name="Text Box 464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330</xdr:row>
      <xdr:rowOff>211576</xdr:rowOff>
    </xdr:from>
    <xdr:to>
      <xdr:col>1</xdr:col>
      <xdr:colOff>2033031</xdr:colOff>
      <xdr:row>330</xdr:row>
      <xdr:rowOff>211576</xdr:rowOff>
    </xdr:to>
    <xdr:sp macro="" textlink="">
      <xdr:nvSpPr>
        <xdr:cNvPr id="556" name="Text Box 4599"/>
        <xdr:cNvSpPr txBox="1">
          <a:spLocks noChangeArrowheads="1"/>
        </xdr:cNvSpPr>
      </xdr:nvSpPr>
      <xdr:spPr bwMode="auto">
        <a:xfrm>
          <a:off x="1028700" y="61866901"/>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57" name="Text Box 460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58" name="Text Box 464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330</xdr:row>
      <xdr:rowOff>211576</xdr:rowOff>
    </xdr:from>
    <xdr:to>
      <xdr:col>1</xdr:col>
      <xdr:colOff>2033031</xdr:colOff>
      <xdr:row>330</xdr:row>
      <xdr:rowOff>211576</xdr:rowOff>
    </xdr:to>
    <xdr:sp macro="" textlink="">
      <xdr:nvSpPr>
        <xdr:cNvPr id="559" name="Text Box 4599"/>
        <xdr:cNvSpPr txBox="1">
          <a:spLocks noChangeArrowheads="1"/>
        </xdr:cNvSpPr>
      </xdr:nvSpPr>
      <xdr:spPr bwMode="auto">
        <a:xfrm>
          <a:off x="1028700" y="61866901"/>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60" name="Text Box 460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61" name="Text Box 464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62" name="Text Box 460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63" name="Text Box 464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64" name="Text Box 460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65" name="Text Box 464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66" name="Text Box 460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67" name="Text Box 464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68" name="Text Box 460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330</xdr:row>
      <xdr:rowOff>211576</xdr:rowOff>
    </xdr:from>
    <xdr:to>
      <xdr:col>1</xdr:col>
      <xdr:colOff>2769870</xdr:colOff>
      <xdr:row>330</xdr:row>
      <xdr:rowOff>211576</xdr:rowOff>
    </xdr:to>
    <xdr:sp macro="" textlink="">
      <xdr:nvSpPr>
        <xdr:cNvPr id="569" name="Text Box 4640"/>
        <xdr:cNvSpPr txBox="1">
          <a:spLocks noChangeArrowheads="1"/>
        </xdr:cNvSpPr>
      </xdr:nvSpPr>
      <xdr:spPr bwMode="auto">
        <a:xfrm>
          <a:off x="3798570" y="6186690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70" name="Text Box 460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71" name="Text Box 464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72" name="Text Box 460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73" name="Text Box 464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74" name="Text Box 460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75" name="Text Box 464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76" name="Text Box 460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77" name="Text Box 464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78" name="Text Box 460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79" name="Text Box 464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80" name="Text Box 460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330</xdr:row>
      <xdr:rowOff>211576</xdr:rowOff>
    </xdr:from>
    <xdr:to>
      <xdr:col>4</xdr:col>
      <xdr:colOff>0</xdr:colOff>
      <xdr:row>330</xdr:row>
      <xdr:rowOff>211576</xdr:rowOff>
    </xdr:to>
    <xdr:sp macro="" textlink="">
      <xdr:nvSpPr>
        <xdr:cNvPr id="581" name="Text Box 4640"/>
        <xdr:cNvSpPr txBox="1">
          <a:spLocks noChangeArrowheads="1"/>
        </xdr:cNvSpPr>
      </xdr:nvSpPr>
      <xdr:spPr bwMode="auto">
        <a:xfrm>
          <a:off x="5324475" y="6186690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427</xdr:row>
      <xdr:rowOff>205861</xdr:rowOff>
    </xdr:from>
    <xdr:to>
      <xdr:col>1</xdr:col>
      <xdr:colOff>2033031</xdr:colOff>
      <xdr:row>427</xdr:row>
      <xdr:rowOff>205861</xdr:rowOff>
    </xdr:to>
    <xdr:sp macro="" textlink="">
      <xdr:nvSpPr>
        <xdr:cNvPr id="582" name="Text Box 4599"/>
        <xdr:cNvSpPr txBox="1">
          <a:spLocks noChangeArrowheads="1"/>
        </xdr:cNvSpPr>
      </xdr:nvSpPr>
      <xdr:spPr bwMode="auto">
        <a:xfrm>
          <a:off x="1028700" y="69833611"/>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583" name="Text Box 464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427</xdr:row>
      <xdr:rowOff>205861</xdr:rowOff>
    </xdr:from>
    <xdr:to>
      <xdr:col>1</xdr:col>
      <xdr:colOff>2033031</xdr:colOff>
      <xdr:row>427</xdr:row>
      <xdr:rowOff>205861</xdr:rowOff>
    </xdr:to>
    <xdr:sp macro="" textlink="">
      <xdr:nvSpPr>
        <xdr:cNvPr id="584" name="Text Box 4599"/>
        <xdr:cNvSpPr txBox="1">
          <a:spLocks noChangeArrowheads="1"/>
        </xdr:cNvSpPr>
      </xdr:nvSpPr>
      <xdr:spPr bwMode="auto">
        <a:xfrm>
          <a:off x="1028700" y="69833611"/>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585" name="Text Box 460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586" name="Text Box 464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587" name="Text Box 460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588" name="Text Box 464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589" name="Text Box 460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590" name="Text Box 464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591" name="Text Box 460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592" name="Text Box 464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593" name="Text Box 460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594" name="Text Box 464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595" name="Text Box 460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596" name="Text Box 464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597" name="Text Box 460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598" name="Text Box 464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599" name="Text Box 460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00" name="Text Box 464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01" name="Text Box 460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02" name="Text Box 460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03" name="Text Box 464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427</xdr:row>
      <xdr:rowOff>205861</xdr:rowOff>
    </xdr:from>
    <xdr:to>
      <xdr:col>1</xdr:col>
      <xdr:colOff>2033031</xdr:colOff>
      <xdr:row>427</xdr:row>
      <xdr:rowOff>205861</xdr:rowOff>
    </xdr:to>
    <xdr:sp macro="" textlink="">
      <xdr:nvSpPr>
        <xdr:cNvPr id="604" name="Text Box 4599"/>
        <xdr:cNvSpPr txBox="1">
          <a:spLocks noChangeArrowheads="1"/>
        </xdr:cNvSpPr>
      </xdr:nvSpPr>
      <xdr:spPr bwMode="auto">
        <a:xfrm>
          <a:off x="1028700" y="69833611"/>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05" name="Text Box 460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06" name="Text Box 460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07" name="Text Box 460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08" name="Text Box 464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09" name="Text Box 460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610" name="Text Box 460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611" name="Text Box 464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612" name="Text Box 460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613" name="Text Box 464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614" name="Text Box 460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615" name="Text Box 464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616" name="Text Box 460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617" name="Text Box 464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18" name="Text Box 460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19" name="Text Box 464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20" name="Text Box 460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21" name="Text Box 464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22" name="Text Box 464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23" name="Text Box 460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0</xdr:colOff>
      <xdr:row>427</xdr:row>
      <xdr:rowOff>205861</xdr:rowOff>
    </xdr:from>
    <xdr:to>
      <xdr:col>1</xdr:col>
      <xdr:colOff>2033031</xdr:colOff>
      <xdr:row>427</xdr:row>
      <xdr:rowOff>205861</xdr:rowOff>
    </xdr:to>
    <xdr:sp macro="" textlink="">
      <xdr:nvSpPr>
        <xdr:cNvPr id="624" name="Text Box 4599"/>
        <xdr:cNvSpPr txBox="1">
          <a:spLocks noChangeArrowheads="1"/>
        </xdr:cNvSpPr>
      </xdr:nvSpPr>
      <xdr:spPr bwMode="auto">
        <a:xfrm>
          <a:off x="1028700" y="69833611"/>
          <a:ext cx="2033031"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ä ² î ì Æ ð ² î àõ</a:t>
          </a:r>
        </a:p>
        <a:p>
          <a:pPr algn="ctr" rtl="0">
            <a:defRPr sz="1000"/>
          </a:pPr>
          <a:r>
            <a:rPr lang="en-US" sz="1000" b="0" i="0" strike="noStrike">
              <a:solidFill>
                <a:srgbClr val="000000"/>
              </a:solidFill>
              <a:latin typeface="Times Armenian"/>
            </a:rPr>
            <a:t>ù. ºñ¨³Ý, ÎáÙÇï³ëÇ åáÕ. 54µ</a:t>
          </a:r>
        </a:p>
        <a:p>
          <a:pPr algn="ctr" rtl="0">
            <a:defRPr sz="1000"/>
          </a:pPr>
          <a:r>
            <a:rPr lang="en-US" sz="1000" b="0" i="0" strike="noStrike">
              <a:solidFill>
                <a:srgbClr val="000000"/>
              </a:solidFill>
              <a:latin typeface="Times Armenian"/>
            </a:rPr>
            <a:t>ºñ¨³ÝÇ ÃÇí 3 ·³ÝÓ³å»ï³ñ³Ý</a:t>
          </a:r>
        </a:p>
        <a:p>
          <a:pPr algn="ctr" rtl="0">
            <a:defRPr sz="1000"/>
          </a:pPr>
          <a:r>
            <a:rPr lang="en-US" sz="1000" b="0" i="0" strike="noStrike">
              <a:solidFill>
                <a:srgbClr val="000000"/>
              </a:solidFill>
              <a:latin typeface="Times Armenian"/>
            </a:rPr>
            <a:t>Ð/Ð 900031284012</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                      </a:t>
          </a:r>
        </a:p>
        <a:p>
          <a:pPr algn="ctr" rtl="0">
            <a:defRPr sz="1000"/>
          </a:pPr>
          <a:r>
            <a:rPr lang="en-US" sz="1000" b="0" i="0" strike="noStrike">
              <a:solidFill>
                <a:srgbClr val="000000"/>
              </a:solidFill>
              <a:latin typeface="Times Armenian"/>
            </a:rPr>
            <a:t>                        Î©î   </a:t>
          </a: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25" name="Text Box 464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26" name="Text Box 464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27" name="Text Box 460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28" name="Text Box 464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1</xdr:col>
      <xdr:colOff>2769870</xdr:colOff>
      <xdr:row>427</xdr:row>
      <xdr:rowOff>205861</xdr:rowOff>
    </xdr:from>
    <xdr:to>
      <xdr:col>1</xdr:col>
      <xdr:colOff>2769870</xdr:colOff>
      <xdr:row>427</xdr:row>
      <xdr:rowOff>205861</xdr:rowOff>
    </xdr:to>
    <xdr:sp macro="" textlink="">
      <xdr:nvSpPr>
        <xdr:cNvPr id="629" name="Text Box 4640"/>
        <xdr:cNvSpPr txBox="1">
          <a:spLocks noChangeArrowheads="1"/>
        </xdr:cNvSpPr>
      </xdr:nvSpPr>
      <xdr:spPr bwMode="auto">
        <a:xfrm>
          <a:off x="3798570" y="69833611"/>
          <a:ext cx="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630" name="Text Box 464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631" name="Text Box 460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632" name="Text Box 464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twoCellAnchor>
    <xdr:from>
      <xdr:col>3</xdr:col>
      <xdr:colOff>0</xdr:colOff>
      <xdr:row>427</xdr:row>
      <xdr:rowOff>205861</xdr:rowOff>
    </xdr:from>
    <xdr:to>
      <xdr:col>4</xdr:col>
      <xdr:colOff>0</xdr:colOff>
      <xdr:row>427</xdr:row>
      <xdr:rowOff>205861</xdr:rowOff>
    </xdr:to>
    <xdr:sp macro="" textlink="">
      <xdr:nvSpPr>
        <xdr:cNvPr id="633" name="Text Box 4600"/>
        <xdr:cNvSpPr txBox="1">
          <a:spLocks noChangeArrowheads="1"/>
        </xdr:cNvSpPr>
      </xdr:nvSpPr>
      <xdr:spPr bwMode="auto">
        <a:xfrm>
          <a:off x="5324475" y="69833611"/>
          <a:ext cx="676275"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Times Armenian"/>
            </a:rPr>
            <a:t>ì ² Ö ² è à Ô </a:t>
          </a:r>
        </a:p>
        <a:p>
          <a:pPr algn="ctr" rtl="0">
            <a:defRPr sz="1000"/>
          </a:pPr>
          <a:r>
            <a:rPr lang="en-US" sz="1000" b="0" i="0" strike="noStrike">
              <a:solidFill>
                <a:srgbClr val="000000"/>
              </a:solidFill>
              <a:latin typeface="Times Armenian"/>
            </a:rPr>
            <a:t>ù. ºñ¨³Ý, Ì³ïáõñÛ³Ý 27</a:t>
          </a:r>
        </a:p>
        <a:p>
          <a:pPr algn="ctr" rtl="0">
            <a:defRPr sz="1000"/>
          </a:pPr>
          <a:r>
            <a:rPr lang="en-US" sz="1000" b="0" i="0" strike="noStrike">
              <a:solidFill>
                <a:srgbClr val="000000"/>
              </a:solidFill>
              <a:latin typeface="Times Armenian"/>
            </a:rPr>
            <a:t>§ØÇç³½·³ÛÇÝ ÇÝí»ëïÇóÇáÝ µ³ÝÏ¦ ö´À</a:t>
          </a:r>
        </a:p>
        <a:p>
          <a:pPr algn="ctr" rtl="0">
            <a:defRPr sz="1000"/>
          </a:pPr>
          <a:r>
            <a:rPr lang="en-US" sz="1000" b="0" i="0" strike="noStrike">
              <a:solidFill>
                <a:srgbClr val="000000"/>
              </a:solidFill>
              <a:latin typeface="Times Armenian"/>
            </a:rPr>
            <a:t>Ð/Ð 145004670790</a:t>
          </a:r>
        </a:p>
        <a:p>
          <a:pPr algn="ctr" rtl="0">
            <a:defRPr sz="1000"/>
          </a:pPr>
          <a:endParaRPr lang="en-US" sz="1000" b="0" i="0" strike="noStrike">
            <a:solidFill>
              <a:srgbClr val="000000"/>
            </a:solidFill>
            <a:latin typeface="Times Armenian"/>
          </a:endParaRPr>
        </a:p>
        <a:p>
          <a:pPr algn="ctr" rtl="0">
            <a:defRPr sz="1000"/>
          </a:pPr>
          <a:r>
            <a:rPr lang="en-US" sz="1000" b="0" i="0" strike="noStrike">
              <a:solidFill>
                <a:srgbClr val="000000"/>
              </a:solidFill>
              <a:latin typeface="Times Armenian"/>
            </a:rPr>
            <a:t>---------------------------------</a:t>
          </a:r>
        </a:p>
        <a:p>
          <a:pPr algn="ctr" rtl="0">
            <a:defRPr sz="1000"/>
          </a:pPr>
          <a:r>
            <a:rPr lang="en-US" sz="1000" b="0" i="0" strike="noStrike">
              <a:solidFill>
                <a:srgbClr val="000000"/>
              </a:solidFill>
              <a:latin typeface="Times Armenian"/>
            </a:rPr>
            <a:t>¥ëïáñ³·ñáõÃÛáõÝ¤</a:t>
          </a:r>
        </a:p>
        <a:p>
          <a:pPr algn="ctr" rtl="0">
            <a:defRPr sz="1000"/>
          </a:pPr>
          <a:r>
            <a:rPr lang="en-US" sz="1000" b="0" i="0" strike="noStrike">
              <a:solidFill>
                <a:srgbClr val="000000"/>
              </a:solidFill>
              <a:latin typeface="Times Armenian"/>
            </a:rPr>
            <a:t>                        Î©î </a:t>
          </a:r>
        </a:p>
        <a:p>
          <a:pPr algn="ctr" rtl="0">
            <a:defRPr sz="1000"/>
          </a:pPr>
          <a:endParaRPr lang="en-US" sz="1000" b="0" i="0" strike="noStrike">
            <a:solidFill>
              <a:srgbClr val="000000"/>
            </a:solidFill>
            <a:latin typeface="Times Armeni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8.03.14\Doc%203%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I-PC\Ani%20network\Ani%20network\Users\Tatev\AppData\Roaming\Microsoft\Excel\09.03.2015\Tatev\2014\voroshman%20naxagcer\Doc%203%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I-PC\Ani%20network\Ani%20network\Tatev\2014\voroshman%20naxagcer\&#1354;&#1329;&#1344;&#1354;&#1329;&#1350;&#1352;&#1362;&#1337;&#1349;&#1352;&#1362;&#1350;\Tatev\2014\voroshman%20naxagcer\Doc%203%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203%20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NI-PC\Ani%20network\Ani%20network\Users\Tatev\AppData\Roaming\Microsoft\Excel\09.03.2015\&#1402;&#1377;&#1392;&#1402;&#1377;&#1398;&#1400;&#1410;&#1385;&#1397;&#1400;&#1410;&#13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ni%20network/2017/&#1392;&#1377;&#1396;&#1377;&#1396;&#1377;&#1405;&#1398;&#1400;&#1410;&#1385;&#1397;&#1400;&#1410;&#1398;&#1398;&#1381;&#1408;/2016%20eramsyakner%2010.03.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nacakanyan/Downloads/AV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3"/>
      <sheetName val="Instructions"/>
    </sheetNames>
    <sheetDataSet>
      <sheetData sheetId="0">
        <row r="9">
          <cell r="A9" t="str">
            <v>Ìñ³·ñ³ÛÇÝ ¹³ëÇãÁ</v>
          </cell>
        </row>
        <row r="16">
          <cell r="A16" t="str">
            <v>Ä³ÙÏ»ï³ÛÝáõÃÛ³Ý</v>
          </cell>
        </row>
        <row r="30">
          <cell r="A30" t="str">
            <v>Ìñ³·ñ³ÛÇÝ ¹³ëÇãÁ</v>
          </cell>
        </row>
        <row r="53">
          <cell r="A53" t="str">
            <v>Ìñ³·ñ³ÛÇÝ ¹³ëÇãÁ</v>
          </cell>
        </row>
        <row r="74">
          <cell r="A74" t="str">
            <v>Ìñ³·ñ³ÛÇÝ ¹³ëÇãÁ</v>
          </cell>
        </row>
        <row r="99">
          <cell r="A99" t="str">
            <v>Ìñ³·ñ³ÛÇÝ ¹³ëÇãÁ</v>
          </cell>
        </row>
        <row r="121">
          <cell r="A121" t="str">
            <v>Ìñ³·ñ³ÛÇÝ ¹³ëÇãÁ</v>
          </cell>
        </row>
        <row r="128">
          <cell r="A128" t="str">
            <v>Ä³ÙÏ»ï³ÛÝáõÃÛ³Ý</v>
          </cell>
        </row>
        <row r="140">
          <cell r="A140" t="str">
            <v>Ìñ³·ñ³ÛÇÝ ¹³ëÇãÁ</v>
          </cell>
        </row>
        <row r="158">
          <cell r="A158" t="str">
            <v>Ìñ³·ñ³ÛÇÝ ¹³ëÇãÁ</v>
          </cell>
        </row>
        <row r="172">
          <cell r="A172" t="str">
            <v>Ìñ³·ñ³ÛÇÝ ¹³ëÇãÁ</v>
          </cell>
        </row>
        <row r="191">
          <cell r="A191" t="str">
            <v xml:space="preserve">²ñï³Ï³ñ· Çñ³íÇ×³ÏÝ»ñÇ ¹»åùáõÙ` é³½Ù³í³ñ³Ï³Ý å³ß³ñÝ»ñÇ ³å³ÑáíáõÙ </v>
          </cell>
        </row>
        <row r="211">
          <cell r="A211" t="str">
            <v>À003</v>
          </cell>
        </row>
        <row r="231">
          <cell r="A231" t="str">
            <v>ÐÇ¹ñáû¹»ñ¨áõÃ³µ³Ý³Ï³Ý ïíÛ³ÉÝ»ñÇ Ñ³í³ù³·ñáõÙ, å³Ñå³ÝáõÙ ¨ ïñ³Ù³¹ñáõÙ, »Õ³Ý³ÏÇ Ï³ÝË³ï»ëáõÙÝ»ñÇ ³å³ÑáíáõÙ</v>
          </cell>
        </row>
        <row r="251">
          <cell r="A251" t="str">
            <v>ÐÐ ï³ñ³ÍùáõÙ ë»ÛëÙÇÏ íï³Ý·Ç ¨ éÇëÏÇ ·Ý³Ñ³ïáõÙ, ë»ÛëÙÇÏ éÇëÏÇ Ýí³½»óáõÙ</v>
          </cell>
        </row>
        <row r="268">
          <cell r="A268" t="str">
            <v xml:space="preserve">À005 î»ËÝÇÏ³Ï³Ý ³Ýíï³Ý·áõÃÛ³Ý Ï³ÝáÝ³Ï³ñ·áõÙ </v>
          </cell>
        </row>
        <row r="311">
          <cell r="A311" t="str">
            <v>â³÷áñáßÇãÝ»ñ</v>
          </cell>
        </row>
        <row r="320">
          <cell r="A320" t="str">
            <v>&lt;Ü»ñÏ³Û³óÝ»É í»ñçÝ³Ï³Ý ³ñ¹ÛáõÝùÇ ÝÏ³ñ³·ñáõÃÛáõÝÁ&gt;</v>
          </cell>
        </row>
        <row r="337">
          <cell r="A337" t="str">
            <v>²ÕÛáõë³Ï 13. Ü»ñ¹ñáõÙÝ»ñ ÉÇ³½áñ Ï³é³í³ñÙ³Ý Ý»ñùá ·ïÝíáÕ å»ï³Ï³Ý Ï³½Ù³Ï»ñåáõÃÛáõÝÝ»ñáõÙ</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3"/>
      <sheetName val="Instructions"/>
    </sheetNames>
    <sheetDataSet>
      <sheetData sheetId="0">
        <row r="9">
          <cell r="A9" t="str">
            <v>Ìñ³·ñ³ÛÇÝ ¹³ëÇãÁ</v>
          </cell>
        </row>
        <row r="14">
          <cell r="A14" t="str">
            <v>ø³Ý³Ï³Ï³Ý</v>
          </cell>
        </row>
        <row r="15">
          <cell r="A15" t="str">
            <v>àñ³Ï³Ï³Ý</v>
          </cell>
        </row>
        <row r="16">
          <cell r="A16" t="str">
            <v>Ä³ÙÏ»ï³ÛÝáõÃÛ³Ý</v>
          </cell>
        </row>
        <row r="17">
          <cell r="A17" t="str">
            <v>Ø³ïáõóíáÕ Í³é³ÛáõÃÛ³Ý íñ³ Ï³ï³ñíáÕ Í³ËëÁ (Ñ³½³ñ ¹ñ³Ù)</v>
          </cell>
        </row>
        <row r="18">
          <cell r="A18" t="str">
            <v>Ìñ³·ÇñÁ (Íñ³·ñ»ñÁ), áñÇ (áñáÝó) ßñç³Ý³ÏÝ»ñáõÙ Çñ³Ï³Ý³óíáõÙ ¿ ù³Õ³ù³Ï³ÝáõÃÛ³Ý ÙÇçáó³éáõÙÁ</v>
          </cell>
        </row>
        <row r="20">
          <cell r="A20" t="str">
            <v>ì»ñçÝ³Ï³Ý ³ñ¹ÛáõÝùÇ ÝÏ³ñ³·ñáõÃÛáõÝÁ</v>
          </cell>
        </row>
        <row r="22">
          <cell r="A22" t="str">
            <v>Ì³é³ÛáõÃÛáõÝ Ù³ïáõóáÕÇ (Ù³ïáõóáÕÝ»ñÇ) ³Ýí³ÝáõÙÁ</v>
          </cell>
        </row>
        <row r="30">
          <cell r="A30" t="str">
            <v>Ìñ³·ñ³ÛÇÝ ¹³ëÇãÁ</v>
          </cell>
        </row>
        <row r="35">
          <cell r="A35" t="str">
            <v>ø³Ý³Ï³Ï³Ý</v>
          </cell>
        </row>
        <row r="36">
          <cell r="A36" t="str">
            <v>îíÛ³É ï³ñí³ å»ï³Ï³Ý µÛáõç»Çó ³ÏïÇíÇ Ó»éù µ»ñÙ³Ý, Ï³éáõóÙ³Ý Ï³Ù ÑÇÙÝ³Ýáñá·Ù³Ý íñ³ Ï³ï³ñíáÕ Í³Ëë»ñÁ (Ñ³½³ñ ¹ñ³Ù)</v>
          </cell>
        </row>
        <row r="37">
          <cell r="A37" t="str">
            <v>²ÏïÇíÇ Í³é³ÛáõÃÛ³Ý Ï³ÝË³ï»ëíáÕ Å³ÙÏ»ïÁ</v>
          </cell>
        </row>
        <row r="38">
          <cell r="A38" t="str">
            <v>²ÏïÇíÇ ÁÝ¹Ñ³Ýáõñ ³ñÅ»ùÁ  (Ñ³½³ñ ¹ñ³Ù)</v>
          </cell>
        </row>
        <row r="39">
          <cell r="A39" t="str">
            <v>îíÛ³É µÛáõç»ï³ÛÇÝ ï³ñí³Ý Ý³Ëáñ¹áÕ µÛáõç»ï³ÛÇÝ ï³ñÇÝ»ñÇ ÁÝÃ³óùáõÙ ³ÏïÇíÇ íñ³ Ï³ï³ñí³Í Í³Ëë»ñÁ (Ñ³½³ñ ¹ñ³Ù)</v>
          </cell>
        </row>
        <row r="40">
          <cell r="A40" t="str">
            <v>²ÏïÇíÝ û·ï³·áñÍáÕ Ï³½Ù³Ï»ñåáõÃÛ³Ý ³Ýí³ÝáõÙÁ</v>
          </cell>
        </row>
        <row r="42">
          <cell r="A42" t="str">
            <v xml:space="preserve">öáË³ñÇÝíáÕ ³ÏïÇíÝ»ñÇ ÝÏ³ñ³·ñáõÃÛáõÝÁ </v>
          </cell>
        </row>
        <row r="44">
          <cell r="A44" t="str">
            <v>²½¹»óáõÃÛáõÝÁ Ï³½Ù³Ï»ñåáõÃÛ³Ý Ï³ñáÕáõÃÛáõÝÝ»ñÇ ½³ñ·³óÙ³Ý íñ³, Ù³ëÝ³íáñ³å»ë</v>
          </cell>
        </row>
        <row r="47">
          <cell r="A47" t="str">
            <v xml:space="preserve">Ìñ³·ÇñÁ (Íñ³·ñ»ñÁ), áñÇ (áñáÝó) ßñç³Ý³ÏÝ»ñáõÙ Çñ³Ï³Ý³óíáõÙ ¿ ù³Õ³ù³Ï³ÝáõÃÛ³Ý ÙÇçáó³éáõÙÁ </v>
          </cell>
        </row>
        <row r="49">
          <cell r="A49" t="str">
            <v>ì»ñçÝ³Ï³Ý ³ñ¹ÛáõÝùÇ ÝÏ³ñ³·ñáõÃÛáõÝÁ</v>
          </cell>
        </row>
        <row r="53">
          <cell r="A53" t="str">
            <v>Ìñ³·ñ³ÛÇÝ ¹³ëÇãÁ</v>
          </cell>
        </row>
        <row r="58">
          <cell r="A58" t="str">
            <v>ø³Ý³Ï³Ï³Ý</v>
          </cell>
        </row>
        <row r="59">
          <cell r="A59" t="str">
            <v>ì³×³éùÇó Ï³ÝË³ï»ëíáÕ Ùáõïù»ñÁ (Ñ³½³ñ ¹ñ³Ù)</v>
          </cell>
        </row>
        <row r="60">
          <cell r="A60" t="str">
            <v xml:space="preserve">²ÏïÇíÇ ï³ñÇùÁ </v>
          </cell>
        </row>
        <row r="61">
          <cell r="A61" t="str">
            <v>²ÏïÇíÇ ëÏ½µÝ³Ï³Ý ³ñÅ»ùÁ  (Ñ³½³ñ ¹ñ³Ù)</v>
          </cell>
        </row>
        <row r="62">
          <cell r="A62" t="str">
            <v xml:space="preserve">ì³×³éùÇ ³ñ¹ÛáõÝùáõÙ Ï³ñáÕáõÃÛáõÝÝ»ñÇ íñ³ ÑÝ³ñ³íáñ ³½¹»óáõÃÛáõÝÁ, Ù³ëÝ³íáñ³å»ë` </v>
          </cell>
        </row>
        <row r="65">
          <cell r="A65" t="str">
            <v>²ÏïÇíÝ û·ï³·áñÍáÕ Ï³½Ù³Ï»ñåáõÃÛ³Ý ³Ýí³ÝáõÙÁ</v>
          </cell>
        </row>
        <row r="74">
          <cell r="A74" t="str">
            <v>Ìñ³·ñ³ÛÇÝ ¹³ëÇãÁ</v>
          </cell>
        </row>
        <row r="79">
          <cell r="A79" t="str">
            <v>ø³Ý³Ï³Ï³Ý</v>
          </cell>
        </row>
        <row r="80">
          <cell r="A80" t="str">
            <v>îíÛ³É ï³ñí³ å»ï³Ï³Ý µÛáõç»Çó ³ÏïÇíÇ Ó»éù µ»ñÙ³Ý, Ï³éáõóÙ³Ý Ï³Ù ÑÇÙÝ³Ýáñá·Ù³Ý íñ³ Ï³ï³ñíáÕ Í³Ëë»ñÁ (Ñ³½³ñ ¹ñ³Ù)</v>
          </cell>
        </row>
        <row r="81">
          <cell r="A81" t="str">
            <v>²ÏïÇíÇ Í³é³ÛáõÃÛ³Ý Ï³ÝË³ï»ëíáÕ Å³ÙÏ»ïÁ</v>
          </cell>
        </row>
        <row r="82">
          <cell r="A82" t="str">
            <v>²ÏïÇíÇ ÁÝ¹Ñ³Ýáõñ ³ñÅ»ùÁ  (Ñ³½³ñ ¹ñ³Ù)</v>
          </cell>
        </row>
        <row r="83">
          <cell r="A83" t="str">
            <v>îíÛ³É µÛáõç»ï³ÛÇÝ ï³ñí³Ý Ý³Ëáñ¹áÕ µÛáõç»ï³ÛÇÝ ï³ñÇÝ»ñÇ ÁÝÃ³óùáõÙ ³ÏïÇíÇ íñ³ Ï³ï³ñí³Í Í³Ëë»ñÁ (Ñ³½³ñ ¹ñ³Ù)</v>
          </cell>
        </row>
        <row r="84">
          <cell r="A84" t="str">
            <v>öáË³ñÇÝíáÕ ³ÏïÇíÝ»ñÇ ÝÏ³ñ³·ñáõÃÛáõÝÁ</v>
          </cell>
        </row>
        <row r="86">
          <cell r="A86" t="str">
            <v>²½¹»óáõÃÛáõÝÁ Ï³½Ù³Ï»ñåáõÃÛ³Ý Ï³ñáÕáõÃÛáõÝÝ»ñÇ ½³ñ·³óÙ³Ý íñ³, Ù³ëÝ³íáñ³å»ë`</v>
          </cell>
        </row>
        <row r="89">
          <cell r="A89" t="str">
            <v>²ÏïÇíÝ û·ï³·áñÍáÕ Ï³½Ù³Ï»ñåáõÃÛ³Ý ³Ýí³ÝáõÙÁ</v>
          </cell>
        </row>
        <row r="91">
          <cell r="A91" t="str">
            <v xml:space="preserve">Ìñ³·ÇñÁ (Íñ³·ñ»ñÁ), áñÇ (áñáÝó) ßñç³Ý³ÏÝ»ñáõÙ Çñ³Ï³Ý³óíáõÙ ¿ ù³Õ³ù³Ï³ÝáõÃÛ³Ý ÙÇçáó³éáõÙÁ </v>
          </cell>
        </row>
        <row r="93">
          <cell r="A93" t="str">
            <v>ì»ñçÝ³Ï³Ý ³ñ¹ÛáõÝùÇ ÝÏ³ñ³·ñáõÃÛáõÝÁ</v>
          </cell>
        </row>
        <row r="99">
          <cell r="A99" t="str">
            <v>Ìñ³·ñ³ÛÇÝ ¹³ëÇãÁ</v>
          </cell>
        </row>
        <row r="104">
          <cell r="A104" t="str">
            <v>ø³Ý³Ï³Ï³Ý</v>
          </cell>
        </row>
        <row r="105">
          <cell r="A105" t="str">
            <v>ì³×³éùÇó Ï³ÝË³ï»ëíáÕ Ùáõïù»ñÁ (Ñ³½³ñ ¹ñ³Ù)</v>
          </cell>
        </row>
        <row r="106">
          <cell r="A106" t="str">
            <v xml:space="preserve">²ÏïÇíÇ ï³ñÇùÁ </v>
          </cell>
        </row>
        <row r="107">
          <cell r="A107" t="str">
            <v>²ÏïÇíÇ ëÏ½µÝ³Ï³Ý ³ñÅ»ùÁ  (Ñ³½³ñ ¹ñ³Ù)</v>
          </cell>
        </row>
        <row r="108">
          <cell r="A108" t="str">
            <v>ì³×³éùÇ ³ñ¹ÛáõÝùáõÙ Ï³ñáÕáõÃÛáõÝÝ»ñÇ íñ³ ÑÝ³ñ³íáñ ³½¹»óáõÃÛáõÝÁ, Ù³ëÝ³íáñ³å»ë`</v>
          </cell>
        </row>
        <row r="111">
          <cell r="A111" t="str">
            <v>²ÏïÇíÝ û·ï³·áñÍáÕ Ï³½Ù³Ï»ñåáõÃÛ³Ý ³Ýí³ÝáõÙÁ</v>
          </cell>
        </row>
        <row r="121">
          <cell r="A121" t="str">
            <v>Ìñ³·ñ³ÛÇÝ ¹³ëÇãÁ</v>
          </cell>
        </row>
        <row r="126">
          <cell r="A126" t="str">
            <v>ø³Ý³Ï³Ï³Ý</v>
          </cell>
        </row>
        <row r="127">
          <cell r="A127" t="str">
            <v>àñ³Ï³Ï³Ý</v>
          </cell>
        </row>
        <row r="128">
          <cell r="A128" t="str">
            <v>Ä³ÙÏ»ï³ÛÝáõÃÛ³Ý</v>
          </cell>
        </row>
        <row r="129">
          <cell r="A129" t="str">
            <v>Ø³ïáõóíáÕ Í³é³ÛáõÃÛ³Ý íñ³ Ï³ï³ñíáÕ Í³ËëÁ (Ñ³½³ñ ¹ñ³Ù)</v>
          </cell>
        </row>
        <row r="130">
          <cell r="A130" t="str">
            <v>Ìñ³·ÇñÁ (Íñ³·ñ»ñÁ), áñÇ (áñáÝó) ßñç³Ý³ÏÝ»ñáõÙ Çñ³Ï³Ý³óíáõÙ ¿ ù³Õ³ù³Ï³ÝáõÃÛ³Ý ÙÇçáó³éáõÙÁ</v>
          </cell>
        </row>
        <row r="132">
          <cell r="A132" t="str">
            <v>ì»ñçÝ³Ï³Ý ³ñ¹ÛáõÝùÇ ÝÏ³ñ³·ñáõÃÛáõÝÁ</v>
          </cell>
        </row>
        <row r="134">
          <cell r="A134" t="str">
            <v>Ì³é³ÛáõÃÛáõÝ Ù³ïáõóáÕÇ (Ù³ïáõóáÕÝ»ñÇ) ³Ýí³ÝáõÙÁ</v>
          </cell>
        </row>
        <row r="140">
          <cell r="A140" t="str">
            <v>Ìñ³·ñ³ÛÇÝ ¹³ëÇãÁ</v>
          </cell>
        </row>
        <row r="146">
          <cell r="A146" t="str">
            <v>¶áõÙ³ñÁ (Ñ³½³ñ ¹ñ³Ù)</v>
          </cell>
        </row>
        <row r="150">
          <cell r="A150" t="str">
            <v xml:space="preserve">Ìñ³·ÇñÁ (Íñ³·ñ»ñÁ), áñÇ (áñáÝó) ßñç³Ý³ÏÝ»ñáõÙ Çñ³Ï³Ý³óíáõÙ ¿ ù³Õ³ù³Ï³ÝáõÃÛ³Ý ÙÇçáó³éáõÙÁ </v>
          </cell>
        </row>
        <row r="152">
          <cell r="A152" t="str">
            <v>ì»ñçÝ³Ï³Ý ³ñ¹ÛáõÝùÇ ÝÏ³ñ³·ñáõÃÛáõÝÁ</v>
          </cell>
        </row>
        <row r="158">
          <cell r="A158" t="str">
            <v>Ìñ³·ñ³ÛÇÝ ¹³ëÇãÁ</v>
          </cell>
        </row>
        <row r="163">
          <cell r="A163" t="str">
            <v>¶áõÙ³ñÁ (Ñ³½³ñ ¹ñ³Ù)</v>
          </cell>
        </row>
        <row r="164">
          <cell r="A164" t="str">
            <v xml:space="preserve">Ìñ³·ÇñÁ (Íñ³·ñ»ñÁ), áñÇ (áñáÝó) ßñç³Ý³ÏÝ»ñáõÙ Çñ³Ï³Ý³óíáõÙ ¿ ù³Õ³ù³Ï³ÝáõÃÛ³Ý ÙÇçáó³éáõÙÁ </v>
          </cell>
        </row>
        <row r="166">
          <cell r="A166" t="str">
            <v>ì»ñçÝ³Ï³Ý ³ñ¹ÛáõÝùÇ ÝÏ³ñ³·ñáõÃÛáõÝÁ</v>
          </cell>
        </row>
        <row r="172">
          <cell r="A172" t="str">
            <v>Ìñ³·ñ³ÛÇÝ ¹³ëÇãÁ</v>
          </cell>
        </row>
        <row r="178">
          <cell r="A178" t="str">
            <v>Î³½Ù³Ï»ñåáõÃÛáõÝÁ, áñï»Õ Ï³ï³ñíáõÙ ¿ Ý»ñ¹ñáõÙÁ</v>
          </cell>
        </row>
        <row r="184">
          <cell r="A184" t="str">
            <v>ø³Ý³Ï³Ï³Ý</v>
          </cell>
        </row>
        <row r="186">
          <cell r="A186" t="str">
            <v>Ä³ÙÏ»ï³ÛÝáõÃÛ³Ý</v>
          </cell>
        </row>
        <row r="191">
          <cell r="A191" t="str">
            <v xml:space="preserve">²ñï³Ï³ñ· Çñ³íÇ×³ÏÝ»ñÇ ¹»åùáõÙ` é³½Ù³í³ñ³Ï³Ý å³ß³ñÝ»ñÇ ³å³ÑáíáõÙ </v>
          </cell>
        </row>
        <row r="196">
          <cell r="A196" t="str">
            <v>îíÛ³É ï³ñí³ å»ï³Ï³Ý µÛáõç»Çó ³ÏïÇíÇ Ó»éù µ»ñÙ³Ý, Ï³éáõóÙ³Ý Ï³Ù ÑÇÙÝ³Ýáñá·Ù³Ý íñ³ Ï³ï³ñíáÕ Í³Ëë»ñÁ (Ñ³½³ñ ¹ñ³Ù)</v>
          </cell>
        </row>
        <row r="197">
          <cell r="A197" t="str">
            <v>²ÏïÇíÇ Í³é³ÛáõÃÛ³Ý Ï³ÝË³ï»ëíáÕ Å³ÙÏ»ïÁ</v>
          </cell>
        </row>
        <row r="198">
          <cell r="A198" t="str">
            <v>²ÏïÇíÇ ÁÝ¹Ñ³Ýáõñ ³ñÅ»ùÁ  (Ñ³½³ñ ¹ñ³Ù)</v>
          </cell>
        </row>
        <row r="199">
          <cell r="A199" t="str">
            <v>îíÛ³É µÛáõç»ï³ÛÇÝ ï³ñí³Ý Ý³Ëáñ¹áÕ µÛáõç»ï³ÛÇÝ ï³ñÇÝ»ñÇ ÁÝÃ³óùáõÙ ³ÏïÇíÇ íñ³ Ï³ï³ñí³Í Í³Ëë»ñÁ (Ñ³½³ñ ¹ñ³Ù)</v>
          </cell>
        </row>
        <row r="200">
          <cell r="A200" t="str">
            <v>²½¹»óáõÃÛáõÝÁ Ï³½Ù³Ï»ñåáõÃÛ³Ý Ï³ñáÕáõÃÛáõÝÝ»ñÇ ½³ñ·³óÙ³Ý íñ³, Ù³ëÝ³íáñ³å»ë`</v>
          </cell>
        </row>
        <row r="201">
          <cell r="A201" t="str">
            <v>Ä³ÙÏ»ï³ÛÝáõÃÛ³Ý</v>
          </cell>
        </row>
        <row r="204">
          <cell r="A204" t="str">
            <v xml:space="preserve">À002 è³½Ù³í³ñ³Ï³Ý Ýß³Ý³ÏáõÃÛ³Ý å³ß³ñÝ»ñÇ Ïáõï³ÏáõÙ ¨ å³Ñå³ÝáõÙ </v>
          </cell>
        </row>
        <row r="206">
          <cell r="A206" t="str">
            <v xml:space="preserve">²ñï³Ï³ñ· Çñ³íÇ×³ÏÝ»ñÇ ¹»åùáõÙ` é³½Ù³í³ñ³Ï³Ý å³ß³ñÝ»ñÇ ³å³ÑáíáõÙ </v>
          </cell>
        </row>
        <row r="211">
          <cell r="A211" t="str">
            <v>À003</v>
          </cell>
        </row>
        <row r="216">
          <cell r="A216" t="str">
            <v>îíÛ³É ï³ñí³ å»ï³Ï³Ý µÛáõç»Çó ³ÏïÇíÇ Ó»éù µ»ñÙ³Ý, Ï³éáõóÙ³Ý Ï³Ù ÑÇÙÝ³Ýáñá·Ù³Ý íñ³ Ï³ï³ñíáÕ Í³Ëë»ñÁ (Ñ³½³ñ ¹ñ³Ù)</v>
          </cell>
        </row>
        <row r="217">
          <cell r="A217" t="str">
            <v>²ÏïÇíÇ Í³é³ÛáõÃÛ³Ý Ï³ÝË³ï»ëíáÕ Å³ÙÏ»ïÁ</v>
          </cell>
        </row>
        <row r="218">
          <cell r="A218" t="str">
            <v>²ÏïÇíÇ ÁÝ¹Ñ³Ýáõñ ³ñÅ»ùÁ  (Ñ³½³ñ ¹ñ³Ù)</v>
          </cell>
        </row>
        <row r="219">
          <cell r="A219" t="str">
            <v>îíÛ³É µÛáõç»ï³ÛÇÝ ï³ñí³Ý Ý³Ëáñ¹áÕ µÛáõç»ï³ÛÇÝ ï³ñÇÝ»ñÇ ÁÝÃ³óùáõÙ ³ÏïÇíÇ íñ³ Ï³ï³ñí³Í Í³Ëë»ñÁ (Ñ³½³ñ ¹ñ³Ù)</v>
          </cell>
        </row>
        <row r="220">
          <cell r="A220" t="str">
            <v>²½¹»óáõÃÛáõÝÁ Ï³½Ù³Ï»ñåáõÃÛ³Ý Ï³ñáÕáõÃÛáõÝÝ»ñÇ ½³ñ·³óÙ³Ý íñ³, Ù³ëÝ³íáñ³å»ë</v>
          </cell>
        </row>
        <row r="226">
          <cell r="A226" t="str">
            <v>Ä³ÙÏ»ï³ÛÝáõÃÛ³Ý</v>
          </cell>
        </row>
        <row r="231">
          <cell r="A231" t="str">
            <v>ÐÇ¹ñáû¹»ñ¨áõÃ³µ³Ý³Ï³Ý ïíÛ³ÉÝ»ñÇ Ñ³í³ù³·ñáõÙ, å³Ñå³ÝáõÙ ¨ ïñ³Ù³¹ñáõÙ, »Õ³Ý³ÏÇ Ï³ÝË³ï»ëáõÙÝ»ñÇ ³å³ÑáíáõÙ</v>
          </cell>
        </row>
        <row r="236">
          <cell r="A236" t="str">
            <v>îíÛ³É ï³ñí³ å»ï³Ï³Ý µÛáõç»Çó ³ÏïÇíÇ Ó»éù µ»ñÙ³Ý, Ï³éáõóÙ³Ý Ï³Ù ÑÇÙÝ³Ýáñá·Ù³Ý íñ³ Ï³ï³ñíáÕ Í³Ëë»ñÁ (Ñ³½³ñ ¹ñ³Ù)</v>
          </cell>
        </row>
        <row r="237">
          <cell r="A237" t="str">
            <v>²ÏïÇíÇ Í³é³ÛáõÃÛ³Ý Ï³ÝË³ï»ëíáÕ Å³ÙÏ»ïÁ</v>
          </cell>
        </row>
        <row r="238">
          <cell r="A238" t="str">
            <v>²ÏïÇíÇ ÁÝ¹Ñ³Ýáõñ ³ñÅ»ùÁ  (Ñ³½³ñ ¹ñ³Ù)</v>
          </cell>
        </row>
        <row r="239">
          <cell r="A239" t="str">
            <v>îíÛ³É µÛáõç»ï³ÛÇÝ ï³ñí³Ý Ý³Ëáñ¹áÕ µÛáõç»ï³ÛÇÝ ï³ñÇÝ»ñÇ ÁÝÃ³óùáõÙ ³ÏïÇíÇ íñ³ Ï³ï³ñí³Í Í³Ëë»ñÁ (Ñ³½³ñ ¹ñ³Ù)</v>
          </cell>
        </row>
        <row r="240">
          <cell r="A240" t="str">
            <v>²½¹»óáõÃÛáõÝÁ Ï³½Ù³Ï»ñåáõÃÛ³Ý Ï³ñáÕáõÃÛáõÝÝ»ñÇ ½³ñ·³óÙ³Ý íñ³, Ù³ëÝ³íáñ³å»ë</v>
          </cell>
        </row>
        <row r="246">
          <cell r="A246" t="str">
            <v>Ä³ÙÏ»ï³ÛÝáõÃÛ³Ý</v>
          </cell>
        </row>
        <row r="251">
          <cell r="A251" t="str">
            <v>ÐÐ ï³ñ³ÍùáõÙ ë»ÛëÙÇÏ íï³Ý·Ç ¨ éÇëÏÇ ·Ý³Ñ³ïáõÙ, ë»ÛëÙÇÏ éÇëÏÇ Ýí³½»óáõÙ</v>
          </cell>
        </row>
        <row r="256">
          <cell r="A256" t="str">
            <v>àñ³Ï³Ï³Ý</v>
          </cell>
        </row>
        <row r="257">
          <cell r="A257" t="str">
            <v>îíÛ³É ï³ñí³ å»ï³Ï³Ý µÛáõç»Çó ³ÏïÇíÇ Ó»éù µ»ñÙ³Ý, Ï³éáõóÙ³Ý Ï³Ù ÑÇÙÝ³Ýáñá·Ù³Ý íñ³ Ï³ï³ñíáÕ Í³Ëë»ñÁ (Ñ³½³ñ ¹ñ³Ù)</v>
          </cell>
        </row>
        <row r="258">
          <cell r="A258" t="str">
            <v>²ÏïÇíÇ ÁÝ¹Ñ³Ýáõñ ³ñÅ»ùÁ  (Ñ³½³ñ ¹ñ³Ù)</v>
          </cell>
        </row>
        <row r="259">
          <cell r="A259" t="str">
            <v>îíÛ³É µÛáõç»ï³ÛÇÝ ï³ñí³Ý Ý³Ëáñ¹áÕ µÛáõç»ï³ÛÇÝ ï³ñÇÝ»ñÇ ÁÝÃ³óùáõÙ ³ÏïÇíÇ íñ³ Ï³ï³ñí³Í Í³Ëë»ñÁ (Ñ³½³ñ ¹ñ³Ù)</v>
          </cell>
        </row>
        <row r="260">
          <cell r="A260" t="str">
            <v xml:space="preserve">Ìñ³·ÇñÁ (Íñ³·ñ»ñÁ), áñÇ (áñáÝó) ßñç³Ý³ÏÝ»ñáõÙ Çñ³Ï³Ý³óíáõÙ ¿ ù³Õ³ù³Ï³ÝáõÃÛ³Ý ÙÇçáó³éáõÙÁ </v>
          </cell>
        </row>
        <row r="268">
          <cell r="A268" t="str">
            <v xml:space="preserve">À005 î»ËÝÇÏ³Ï³Ý ³Ýíï³Ý·áõÃÛ³Ý Ï³ÝáÝ³Ï³ñ·áõÙ </v>
          </cell>
        </row>
        <row r="273">
          <cell r="A273" t="str">
            <v>ì³×³éùÇó Ï³ÝË³ï»ëíáÕ Ùáõïù»ñÁ (Ñ³½³ñ ¹ñ³Ù)</v>
          </cell>
        </row>
        <row r="274">
          <cell r="A274" t="str">
            <v>²ÏïÇíÇ ï³ñÇùÁ</v>
          </cell>
        </row>
        <row r="275">
          <cell r="A275" t="str">
            <v>²ÏïÇíÇ ëÏ½µÝ³Ï³Ý ³ñÅ»ùÁ  (Ñ³½³ñ ¹ñ³Ù)</v>
          </cell>
        </row>
        <row r="281">
          <cell r="A281" t="str">
            <v>Ø³ïáõóíáÕ Í³é³ÛáõÃÛ³Ý íñ³ Ï³ï³ñíáÕ Í³ËëÁ (Ñ³½³ñ ¹ñ³Ù)</v>
          </cell>
        </row>
        <row r="284">
          <cell r="A284" t="str">
            <v>¶áõÙ³ñÁ (Ñ³½³ñ ¹ñ³Ù)</v>
          </cell>
        </row>
        <row r="286">
          <cell r="A286" t="str">
            <v>Ì³é³ÛáõÃÛáõÝ Ù³ïáõóáÕÇ (Ù³ïáõóáÕÝ»ñÇ) ³Ýí³ÝáõÙÁ</v>
          </cell>
        </row>
        <row r="297">
          <cell r="A297" t="str">
            <v>Ø³ïáõóíáÕ Í³é³ÛáõÃÛ³Ý íñ³ Ï³ï³ñíáÕ Í³ËëÁ (Ñ³½³ñ ¹ñ³Ù)</v>
          </cell>
        </row>
        <row r="299">
          <cell r="A299" t="str">
            <v>ø³Ý³Ï³Ï³Ý</v>
          </cell>
        </row>
        <row r="309">
          <cell r="A309" t="str">
            <v>&lt;Éñ³óÝ»É Íñ³·ñÇ ¹³ëÇãÁ&gt;</v>
          </cell>
        </row>
        <row r="310">
          <cell r="A310" t="str">
            <v>Ìñ³·ñ³ÛÇÝ ¹³ëÇãÁ</v>
          </cell>
        </row>
        <row r="311">
          <cell r="A311" t="str">
            <v>â³÷áñáßÇãÝ»ñ</v>
          </cell>
        </row>
        <row r="312">
          <cell r="A312" t="str">
            <v>Þ³Ñ³éáõÝ»ñÇ ù³Ý³ÏÁ</v>
          </cell>
        </row>
        <row r="313">
          <cell r="A313" t="str">
            <v>¶áõÙ³ñÁ (Ñ³½³ñ ¹ñ³Ù)</v>
          </cell>
        </row>
        <row r="315">
          <cell r="A315" t="str">
            <v>ø³Ý³Ï³Ï³Ý</v>
          </cell>
        </row>
        <row r="320">
          <cell r="A320" t="str">
            <v>&lt;Ü»ñÏ³Û³óÝ»É í»ñçÝ³Ï³Ý ³ñ¹ÛáõÝùÇ ÝÏ³ñ³·ñáõÃÛáõÝÁ&gt;</v>
          </cell>
        </row>
        <row r="325">
          <cell r="A325" t="str">
            <v>Ìñ³·ñ³ÛÇÝ ¹³ëÇãÁ</v>
          </cell>
        </row>
        <row r="327">
          <cell r="A327" t="str">
            <v>&lt;Éñ³óÝ»É Íñ³·ñÇ ¹³ëÇãÁ&gt;</v>
          </cell>
        </row>
        <row r="329">
          <cell r="A329" t="str">
            <v>â³÷áñáßÇãÝ»ñ</v>
          </cell>
        </row>
        <row r="330">
          <cell r="A330" t="str">
            <v>¶áõÙ³ñÁ (Ñ³½³ñ ¹ñ³Ù)</v>
          </cell>
        </row>
        <row r="332">
          <cell r="A332" t="str">
            <v>&lt;Èñ³óÝ»É Íñ³·ñÇ ³Ýí³ÝáõÙÁ&gt;</v>
          </cell>
        </row>
        <row r="337">
          <cell r="A337" t="str">
            <v>²ÕÛáõë³Ï 13. Ü»ñ¹ñáõÙÝ»ñ ÉÇ³½áñ Ï³é³í³ñÙ³Ý Ý»ñùá ·ïÝíáÕ å»ï³Ï³Ý Ï³½Ù³Ï»ñåáõÃÛáõÝÝ»ñáõÙ</v>
          </cell>
        </row>
        <row r="343">
          <cell r="A343" t="str">
            <v>Ìñ³·ñ³ÛÇÝ ¹³ëÇãÁ</v>
          </cell>
        </row>
        <row r="347">
          <cell r="A347" t="str">
            <v>Ü»ñ¹ñÙ³Ý ÑÇÙÝ³íáñáõÙÁ, Ù³ëÝ³íáñ³å»ë, ³½¹»óáõÃÛáõÝÁ Ï³ñáÕáõÃÛáõÝÝ»ñÇ íñ³`</v>
          </cell>
        </row>
        <row r="349">
          <cell r="A349" t="str">
            <v>Î³½Ù³Ï»ñåáõÃÛáõÝÁ, áñï»Õ Ï³ï³ñíáõÙ ¿ Ý»ñ¹ñáõÙÁ</v>
          </cell>
        </row>
        <row r="359">
          <cell r="A359" t="str">
            <v>&lt;Éñ³óÝ»É Íñ³·ñÇ ¹³ëÇãÁ&gt;</v>
          </cell>
        </row>
        <row r="364">
          <cell r="A364" t="str">
            <v>²ÏïÇíÇ Í³é³ÛáõÃÛ³Ý Ï³ÝË³ï»ëíáÕ Å³ÙÏ»ïÁ</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3"/>
      <sheetName val="Instructions"/>
    </sheetNames>
    <sheetDataSet>
      <sheetData sheetId="0">
        <row r="9">
          <cell r="A9" t="str">
            <v>Ìñ³·ñ³ÛÇÝ ¹³ëÇãÁ</v>
          </cell>
        </row>
        <row r="14">
          <cell r="A14" t="str">
            <v>ø³Ý³Ï³Ï³Ý</v>
          </cell>
        </row>
        <row r="15">
          <cell r="A15" t="str">
            <v>àñ³Ï³Ï³Ý</v>
          </cell>
        </row>
        <row r="16">
          <cell r="A16" t="str">
            <v>Ä³ÙÏ»ï³ÛÝáõÃÛ³Ý</v>
          </cell>
        </row>
        <row r="17">
          <cell r="A17" t="str">
            <v>Ø³ïáõóíáÕ Í³é³ÛáõÃÛ³Ý íñ³ Ï³ï³ñíáÕ Í³ËëÁ (Ñ³½³ñ ¹ñ³Ù)</v>
          </cell>
        </row>
        <row r="18">
          <cell r="A18" t="str">
            <v>Ìñ³·ÇñÁ (Íñ³·ñ»ñÁ), áñÇ (áñáÝó) ßñç³Ý³ÏÝ»ñáõÙ Çñ³Ï³Ý³óíáõÙ ¿ ù³Õ³ù³Ï³ÝáõÃÛ³Ý ÙÇçáó³éáõÙÁ</v>
          </cell>
        </row>
        <row r="20">
          <cell r="A20" t="str">
            <v>ì»ñçÝ³Ï³Ý ³ñ¹ÛáõÝùÇ ÝÏ³ñ³·ñáõÃÛáõÝÁ</v>
          </cell>
        </row>
        <row r="22">
          <cell r="A22" t="str">
            <v>Ì³é³ÛáõÃÛáõÝ Ù³ïáõóáÕÇ (Ù³ïáõóáÕÝ»ñÇ) ³Ýí³ÝáõÙÁ</v>
          </cell>
        </row>
        <row r="30">
          <cell r="A30" t="str">
            <v>Ìñ³·ñ³ÛÇÝ ¹³ëÇãÁ</v>
          </cell>
        </row>
        <row r="35">
          <cell r="A35" t="str">
            <v>ø³Ý³Ï³Ï³Ý</v>
          </cell>
        </row>
        <row r="36">
          <cell r="A36" t="str">
            <v>îíÛ³É ï³ñí³ å»ï³Ï³Ý µÛáõç»Çó ³ÏïÇíÇ Ó»éù µ»ñÙ³Ý, Ï³éáõóÙ³Ý Ï³Ù ÑÇÙÝ³Ýáñá·Ù³Ý íñ³ Ï³ï³ñíáÕ Í³Ëë»ñÁ (Ñ³½³ñ ¹ñ³Ù)</v>
          </cell>
        </row>
        <row r="37">
          <cell r="A37" t="str">
            <v>²ÏïÇíÇ Í³é³ÛáõÃÛ³Ý Ï³ÝË³ï»ëíáÕ Å³ÙÏ»ïÁ</v>
          </cell>
        </row>
        <row r="38">
          <cell r="A38" t="str">
            <v>²ÏïÇíÇ ÁÝ¹Ñ³Ýáõñ ³ñÅ»ùÁ  (Ñ³½³ñ ¹ñ³Ù)</v>
          </cell>
        </row>
        <row r="39">
          <cell r="A39" t="str">
            <v>îíÛ³É µÛáõç»ï³ÛÇÝ ï³ñí³Ý Ý³Ëáñ¹áÕ µÛáõç»ï³ÛÇÝ ï³ñÇÝ»ñÇ ÁÝÃ³óùáõÙ ³ÏïÇíÇ íñ³ Ï³ï³ñí³Í Í³Ëë»ñÁ (Ñ³½³ñ ¹ñ³Ù)</v>
          </cell>
        </row>
        <row r="40">
          <cell r="A40" t="str">
            <v>²ÏïÇíÝ û·ï³·áñÍáÕ Ï³½Ù³Ï»ñåáõÃÛ³Ý ³Ýí³ÝáõÙÁ</v>
          </cell>
        </row>
        <row r="42">
          <cell r="A42" t="str">
            <v xml:space="preserve">öáË³ñÇÝíáÕ ³ÏïÇíÝ»ñÇ ÝÏ³ñ³·ñáõÃÛáõÝÁ </v>
          </cell>
        </row>
        <row r="44">
          <cell r="A44" t="str">
            <v>²½¹»óáõÃÛáõÝÁ Ï³½Ù³Ï»ñåáõÃÛ³Ý Ï³ñáÕáõÃÛáõÝÝ»ñÇ ½³ñ·³óÙ³Ý íñ³, Ù³ëÝ³íáñ³å»ë</v>
          </cell>
        </row>
        <row r="47">
          <cell r="A47" t="str">
            <v xml:space="preserve">Ìñ³·ÇñÁ (Íñ³·ñ»ñÁ), áñÇ (áñáÝó) ßñç³Ý³ÏÝ»ñáõÙ Çñ³Ï³Ý³óíáõÙ ¿ ù³Õ³ù³Ï³ÝáõÃÛ³Ý ÙÇçáó³éáõÙÁ </v>
          </cell>
        </row>
        <row r="49">
          <cell r="A49" t="str">
            <v>ì»ñçÝ³Ï³Ý ³ñ¹ÛáõÝùÇ ÝÏ³ñ³·ñáõÃÛáõÝÁ</v>
          </cell>
        </row>
        <row r="53">
          <cell r="A53" t="str">
            <v>Ìñ³·ñ³ÛÇÝ ¹³ëÇãÁ</v>
          </cell>
        </row>
        <row r="58">
          <cell r="A58" t="str">
            <v>ø³Ý³Ï³Ï³Ý</v>
          </cell>
        </row>
        <row r="59">
          <cell r="A59" t="str">
            <v>ì³×³éùÇó Ï³ÝË³ï»ëíáÕ Ùáõïù»ñÁ (Ñ³½³ñ ¹ñ³Ù)</v>
          </cell>
        </row>
        <row r="60">
          <cell r="A60" t="str">
            <v xml:space="preserve">²ÏïÇíÇ ï³ñÇùÁ </v>
          </cell>
        </row>
        <row r="61">
          <cell r="A61" t="str">
            <v>²ÏïÇíÇ ëÏ½µÝ³Ï³Ý ³ñÅ»ùÁ  (Ñ³½³ñ ¹ñ³Ù)</v>
          </cell>
        </row>
        <row r="62">
          <cell r="A62" t="str">
            <v xml:space="preserve">ì³×³éùÇ ³ñ¹ÛáõÝùáõÙ Ï³ñáÕáõÃÛáõÝÝ»ñÇ íñ³ ÑÝ³ñ³íáñ ³½¹»óáõÃÛáõÝÁ, Ù³ëÝ³íáñ³å»ë` </v>
          </cell>
        </row>
        <row r="65">
          <cell r="A65" t="str">
            <v>²ÏïÇíÝ û·ï³·áñÍáÕ Ï³½Ù³Ï»ñåáõÃÛ³Ý ³Ýí³ÝáõÙÁ</v>
          </cell>
        </row>
        <row r="74">
          <cell r="A74" t="str">
            <v>Ìñ³·ñ³ÛÇÝ ¹³ëÇãÁ</v>
          </cell>
        </row>
        <row r="79">
          <cell r="A79" t="str">
            <v>ø³Ý³Ï³Ï³Ý</v>
          </cell>
        </row>
        <row r="80">
          <cell r="A80" t="str">
            <v>îíÛ³É ï³ñí³ å»ï³Ï³Ý µÛáõç»Çó ³ÏïÇíÇ Ó»éù µ»ñÙ³Ý, Ï³éáõóÙ³Ý Ï³Ù ÑÇÙÝ³Ýáñá·Ù³Ý íñ³ Ï³ï³ñíáÕ Í³Ëë»ñÁ (Ñ³½³ñ ¹ñ³Ù)</v>
          </cell>
        </row>
        <row r="81">
          <cell r="A81" t="str">
            <v>²ÏïÇíÇ Í³é³ÛáõÃÛ³Ý Ï³ÝË³ï»ëíáÕ Å³ÙÏ»ïÁ</v>
          </cell>
        </row>
        <row r="82">
          <cell r="A82" t="str">
            <v>²ÏïÇíÇ ÁÝ¹Ñ³Ýáõñ ³ñÅ»ùÁ  (Ñ³½³ñ ¹ñ³Ù)</v>
          </cell>
        </row>
        <row r="83">
          <cell r="A83" t="str">
            <v>îíÛ³É µÛáõç»ï³ÛÇÝ ï³ñí³Ý Ý³Ëáñ¹áÕ µÛáõç»ï³ÛÇÝ ï³ñÇÝ»ñÇ ÁÝÃ³óùáõÙ ³ÏïÇíÇ íñ³ Ï³ï³ñí³Í Í³Ëë»ñÁ (Ñ³½³ñ ¹ñ³Ù)</v>
          </cell>
        </row>
        <row r="84">
          <cell r="A84" t="str">
            <v>öáË³ñÇÝíáÕ ³ÏïÇíÝ»ñÇ ÝÏ³ñ³·ñáõÃÛáõÝÁ</v>
          </cell>
        </row>
        <row r="86">
          <cell r="A86" t="str">
            <v>²½¹»óáõÃÛáõÝÁ Ï³½Ù³Ï»ñåáõÃÛ³Ý Ï³ñáÕáõÃÛáõÝÝ»ñÇ ½³ñ·³óÙ³Ý íñ³, Ù³ëÝ³íáñ³å»ë`</v>
          </cell>
        </row>
        <row r="89">
          <cell r="A89" t="str">
            <v>²ÏïÇíÝ û·ï³·áñÍáÕ Ï³½Ù³Ï»ñåáõÃÛ³Ý ³Ýí³ÝáõÙÁ</v>
          </cell>
        </row>
        <row r="91">
          <cell r="A91" t="str">
            <v xml:space="preserve">Ìñ³·ÇñÁ (Íñ³·ñ»ñÁ), áñÇ (áñáÝó) ßñç³Ý³ÏÝ»ñáõÙ Çñ³Ï³Ý³óíáõÙ ¿ ù³Õ³ù³Ï³ÝáõÃÛ³Ý ÙÇçáó³éáõÙÁ </v>
          </cell>
        </row>
        <row r="93">
          <cell r="A93" t="str">
            <v>ì»ñçÝ³Ï³Ý ³ñ¹ÛáõÝùÇ ÝÏ³ñ³·ñáõÃÛáõÝÁ</v>
          </cell>
        </row>
        <row r="99">
          <cell r="A99" t="str">
            <v>Ìñ³·ñ³ÛÇÝ ¹³ëÇãÁ</v>
          </cell>
        </row>
        <row r="104">
          <cell r="A104" t="str">
            <v>ø³Ý³Ï³Ï³Ý</v>
          </cell>
        </row>
        <row r="105">
          <cell r="A105" t="str">
            <v>ì³×³éùÇó Ï³ÝË³ï»ëíáÕ Ùáõïù»ñÁ (Ñ³½³ñ ¹ñ³Ù)</v>
          </cell>
        </row>
        <row r="106">
          <cell r="A106" t="str">
            <v xml:space="preserve">²ÏïÇíÇ ï³ñÇùÁ </v>
          </cell>
        </row>
        <row r="107">
          <cell r="A107" t="str">
            <v>²ÏïÇíÇ ëÏ½µÝ³Ï³Ý ³ñÅ»ùÁ  (Ñ³½³ñ ¹ñ³Ù)</v>
          </cell>
        </row>
        <row r="108">
          <cell r="A108" t="str">
            <v>ì³×³éùÇ ³ñ¹ÛáõÝùáõÙ Ï³ñáÕáõÃÛáõÝÝ»ñÇ íñ³ ÑÝ³ñ³íáñ ³½¹»óáõÃÛáõÝÁ, Ù³ëÝ³íáñ³å»ë`</v>
          </cell>
        </row>
        <row r="111">
          <cell r="A111" t="str">
            <v>²ÏïÇíÝ û·ï³·áñÍáÕ Ï³½Ù³Ï»ñåáõÃÛ³Ý ³Ýí³ÝáõÙÁ</v>
          </cell>
        </row>
        <row r="121">
          <cell r="A121" t="str">
            <v>Ìñ³·ñ³ÛÇÝ ¹³ëÇãÁ</v>
          </cell>
        </row>
        <row r="126">
          <cell r="A126" t="str">
            <v>ø³Ý³Ï³Ï³Ý</v>
          </cell>
        </row>
        <row r="127">
          <cell r="A127" t="str">
            <v>àñ³Ï³Ï³Ý</v>
          </cell>
        </row>
        <row r="128">
          <cell r="A128" t="str">
            <v>Ä³ÙÏ»ï³ÛÝáõÃÛ³Ý</v>
          </cell>
        </row>
        <row r="129">
          <cell r="A129" t="str">
            <v>Ø³ïáõóíáÕ Í³é³ÛáõÃÛ³Ý íñ³ Ï³ï³ñíáÕ Í³ËëÁ (Ñ³½³ñ ¹ñ³Ù)</v>
          </cell>
        </row>
        <row r="130">
          <cell r="A130" t="str">
            <v>Ìñ³·ÇñÁ (Íñ³·ñ»ñÁ), áñÇ (áñáÝó) ßñç³Ý³ÏÝ»ñáõÙ Çñ³Ï³Ý³óíáõÙ ¿ ù³Õ³ù³Ï³ÝáõÃÛ³Ý ÙÇçáó³éáõÙÁ</v>
          </cell>
        </row>
        <row r="132">
          <cell r="A132" t="str">
            <v>ì»ñçÝ³Ï³Ý ³ñ¹ÛáõÝùÇ ÝÏ³ñ³·ñáõÃÛáõÝÁ</v>
          </cell>
        </row>
        <row r="134">
          <cell r="A134" t="str">
            <v>Ì³é³ÛáõÃÛáõÝ Ù³ïáõóáÕÇ (Ù³ïáõóáÕÝ»ñÇ) ³Ýí³ÝáõÙÁ</v>
          </cell>
        </row>
        <row r="140">
          <cell r="A140" t="str">
            <v>Ìñ³·ñ³ÛÇÝ ¹³ëÇãÁ</v>
          </cell>
        </row>
        <row r="146">
          <cell r="A146" t="str">
            <v>¶áõÙ³ñÁ (Ñ³½³ñ ¹ñ³Ù)</v>
          </cell>
        </row>
        <row r="150">
          <cell r="A150" t="str">
            <v xml:space="preserve">Ìñ³·ÇñÁ (Íñ³·ñ»ñÁ), áñÇ (áñáÝó) ßñç³Ý³ÏÝ»ñáõÙ Çñ³Ï³Ý³óíáõÙ ¿ ù³Õ³ù³Ï³ÝáõÃÛ³Ý ÙÇçáó³éáõÙÁ </v>
          </cell>
        </row>
        <row r="152">
          <cell r="A152" t="str">
            <v>ì»ñçÝ³Ï³Ý ³ñ¹ÛáõÝùÇ ÝÏ³ñ³·ñáõÃÛáõÝÁ</v>
          </cell>
        </row>
        <row r="158">
          <cell r="A158" t="str">
            <v>Ìñ³·ñ³ÛÇÝ ¹³ëÇãÁ</v>
          </cell>
        </row>
        <row r="163">
          <cell r="A163" t="str">
            <v>¶áõÙ³ñÁ (Ñ³½³ñ ¹ñ³Ù)</v>
          </cell>
        </row>
        <row r="164">
          <cell r="A164" t="str">
            <v xml:space="preserve">Ìñ³·ÇñÁ (Íñ³·ñ»ñÁ), áñÇ (áñáÝó) ßñç³Ý³ÏÝ»ñáõÙ Çñ³Ï³Ý³óíáõÙ ¿ ù³Õ³ù³Ï³ÝáõÃÛ³Ý ÙÇçáó³éáõÙÁ </v>
          </cell>
        </row>
        <row r="166">
          <cell r="A166" t="str">
            <v>ì»ñçÝ³Ï³Ý ³ñ¹ÛáõÝùÇ ÝÏ³ñ³·ñáõÃÛáõÝÁ</v>
          </cell>
        </row>
        <row r="172">
          <cell r="A172" t="str">
            <v>Ìñ³·ñ³ÛÇÝ ¹³ëÇãÁ</v>
          </cell>
        </row>
        <row r="178">
          <cell r="A178" t="str">
            <v>Î³½Ù³Ï»ñåáõÃÛáõÝÁ, áñï»Õ Ï³ï³ñíáõÙ ¿ Ý»ñ¹ñáõÙÁ</v>
          </cell>
        </row>
        <row r="184">
          <cell r="A184" t="str">
            <v>ø³Ý³Ï³Ï³Ý</v>
          </cell>
        </row>
        <row r="186">
          <cell r="A186" t="str">
            <v>Ä³ÙÏ»ï³ÛÝáõÃÛ³Ý</v>
          </cell>
        </row>
        <row r="191">
          <cell r="A191" t="str">
            <v xml:space="preserve">²ñï³Ï³ñ· Çñ³íÇ×³ÏÝ»ñÇ ¹»åùáõÙ` é³½Ù³í³ñ³Ï³Ý å³ß³ñÝ»ñÇ ³å³ÑáíáõÙ </v>
          </cell>
        </row>
        <row r="196">
          <cell r="A196" t="str">
            <v>îíÛ³É ï³ñí³ å»ï³Ï³Ý µÛáõç»Çó ³ÏïÇíÇ Ó»éù µ»ñÙ³Ý, Ï³éáõóÙ³Ý Ï³Ù ÑÇÙÝ³Ýáñá·Ù³Ý íñ³ Ï³ï³ñíáÕ Í³Ëë»ñÁ (Ñ³½³ñ ¹ñ³Ù)</v>
          </cell>
        </row>
        <row r="197">
          <cell r="A197" t="str">
            <v>²ÏïÇíÇ Í³é³ÛáõÃÛ³Ý Ï³ÝË³ï»ëíáÕ Å³ÙÏ»ïÁ</v>
          </cell>
        </row>
        <row r="198">
          <cell r="A198" t="str">
            <v>²ÏïÇíÇ ÁÝ¹Ñ³Ýáõñ ³ñÅ»ùÁ  (Ñ³½³ñ ¹ñ³Ù)</v>
          </cell>
        </row>
        <row r="199">
          <cell r="A199" t="str">
            <v>îíÛ³É µÛáõç»ï³ÛÇÝ ï³ñí³Ý Ý³Ëáñ¹áÕ µÛáõç»ï³ÛÇÝ ï³ñÇÝ»ñÇ ÁÝÃ³óùáõÙ ³ÏïÇíÇ íñ³ Ï³ï³ñí³Í Í³Ëë»ñÁ (Ñ³½³ñ ¹ñ³Ù)</v>
          </cell>
        </row>
        <row r="200">
          <cell r="A200" t="str">
            <v>²½¹»óáõÃÛáõÝÁ Ï³½Ù³Ï»ñåáõÃÛ³Ý Ï³ñáÕáõÃÛáõÝÝ»ñÇ ½³ñ·³óÙ³Ý íñ³, Ù³ëÝ³íáñ³å»ë`</v>
          </cell>
        </row>
        <row r="201">
          <cell r="A201" t="str">
            <v>Ä³ÙÏ»ï³ÛÝáõÃÛ³Ý</v>
          </cell>
        </row>
        <row r="204">
          <cell r="A204" t="str">
            <v xml:space="preserve">À002 è³½Ù³í³ñ³Ï³Ý Ýß³Ý³ÏáõÃÛ³Ý å³ß³ñÝ»ñÇ Ïáõï³ÏáõÙ ¨ å³Ñå³ÝáõÙ </v>
          </cell>
        </row>
        <row r="206">
          <cell r="A206" t="str">
            <v xml:space="preserve">²ñï³Ï³ñ· Çñ³íÇ×³ÏÝ»ñÇ ¹»åùáõÙ` é³½Ù³í³ñ³Ï³Ý å³ß³ñÝ»ñÇ ³å³ÑáíáõÙ </v>
          </cell>
        </row>
        <row r="211">
          <cell r="A211" t="str">
            <v>À003</v>
          </cell>
        </row>
        <row r="216">
          <cell r="A216" t="str">
            <v>îíÛ³É ï³ñí³ å»ï³Ï³Ý µÛáõç»Çó ³ÏïÇíÇ Ó»éù µ»ñÙ³Ý, Ï³éáõóÙ³Ý Ï³Ù ÑÇÙÝ³Ýáñá·Ù³Ý íñ³ Ï³ï³ñíáÕ Í³Ëë»ñÁ (Ñ³½³ñ ¹ñ³Ù)</v>
          </cell>
        </row>
        <row r="217">
          <cell r="A217" t="str">
            <v>²ÏïÇíÇ Í³é³ÛáõÃÛ³Ý Ï³ÝË³ï»ëíáÕ Å³ÙÏ»ïÁ</v>
          </cell>
        </row>
        <row r="218">
          <cell r="A218" t="str">
            <v>²ÏïÇíÇ ÁÝ¹Ñ³Ýáõñ ³ñÅ»ùÁ  (Ñ³½³ñ ¹ñ³Ù)</v>
          </cell>
        </row>
        <row r="219">
          <cell r="A219" t="str">
            <v>îíÛ³É µÛáõç»ï³ÛÇÝ ï³ñí³Ý Ý³Ëáñ¹áÕ µÛáõç»ï³ÛÇÝ ï³ñÇÝ»ñÇ ÁÝÃ³óùáõÙ ³ÏïÇíÇ íñ³ Ï³ï³ñí³Í Í³Ëë»ñÁ (Ñ³½³ñ ¹ñ³Ù)</v>
          </cell>
        </row>
        <row r="220">
          <cell r="A220" t="str">
            <v>²½¹»óáõÃÛáõÝÁ Ï³½Ù³Ï»ñåáõÃÛ³Ý Ï³ñáÕáõÃÛáõÝÝ»ñÇ ½³ñ·³óÙ³Ý íñ³, Ù³ëÝ³íáñ³å»ë</v>
          </cell>
        </row>
        <row r="226">
          <cell r="A226" t="str">
            <v>Ä³ÙÏ»ï³ÛÝáõÃÛ³Ý</v>
          </cell>
        </row>
        <row r="231">
          <cell r="A231" t="str">
            <v>ÐÇ¹ñáû¹»ñ¨áõÃ³µ³Ý³Ï³Ý ïíÛ³ÉÝ»ñÇ Ñ³í³ù³·ñáõÙ, å³Ñå³ÝáõÙ ¨ ïñ³Ù³¹ñáõÙ, »Õ³Ý³ÏÇ Ï³ÝË³ï»ëáõÙÝ»ñÇ ³å³ÑáíáõÙ</v>
          </cell>
        </row>
        <row r="236">
          <cell r="A236" t="str">
            <v>îíÛ³É ï³ñí³ å»ï³Ï³Ý µÛáõç»Çó ³ÏïÇíÇ Ó»éù µ»ñÙ³Ý, Ï³éáõóÙ³Ý Ï³Ù ÑÇÙÝ³Ýáñá·Ù³Ý íñ³ Ï³ï³ñíáÕ Í³Ëë»ñÁ (Ñ³½³ñ ¹ñ³Ù)</v>
          </cell>
        </row>
        <row r="237">
          <cell r="A237" t="str">
            <v>²ÏïÇíÇ Í³é³ÛáõÃÛ³Ý Ï³ÝË³ï»ëíáÕ Å³ÙÏ»ïÁ</v>
          </cell>
        </row>
        <row r="238">
          <cell r="A238" t="str">
            <v>²ÏïÇíÇ ÁÝ¹Ñ³Ýáõñ ³ñÅ»ùÁ  (Ñ³½³ñ ¹ñ³Ù)</v>
          </cell>
        </row>
        <row r="239">
          <cell r="A239" t="str">
            <v>îíÛ³É µÛáõç»ï³ÛÇÝ ï³ñí³Ý Ý³Ëáñ¹áÕ µÛáõç»ï³ÛÇÝ ï³ñÇÝ»ñÇ ÁÝÃ³óùáõÙ ³ÏïÇíÇ íñ³ Ï³ï³ñí³Í Í³Ëë»ñÁ (Ñ³½³ñ ¹ñ³Ù)</v>
          </cell>
        </row>
        <row r="240">
          <cell r="A240" t="str">
            <v>²½¹»óáõÃÛáõÝÁ Ï³½Ù³Ï»ñåáõÃÛ³Ý Ï³ñáÕáõÃÛáõÝÝ»ñÇ ½³ñ·³óÙ³Ý íñ³, Ù³ëÝ³íáñ³å»ë</v>
          </cell>
        </row>
        <row r="246">
          <cell r="A246" t="str">
            <v>Ä³ÙÏ»ï³ÛÝáõÃÛ³Ý</v>
          </cell>
        </row>
        <row r="251">
          <cell r="A251" t="str">
            <v>ÐÐ ï³ñ³ÍùáõÙ ë»ÛëÙÇÏ íï³Ý·Ç ¨ éÇëÏÇ ·Ý³Ñ³ïáõÙ, ë»ÛëÙÇÏ éÇëÏÇ Ýí³½»óáõÙ</v>
          </cell>
        </row>
        <row r="256">
          <cell r="A256" t="str">
            <v>àñ³Ï³Ï³Ý</v>
          </cell>
        </row>
        <row r="257">
          <cell r="A257" t="str">
            <v>îíÛ³É ï³ñí³ å»ï³Ï³Ý µÛáõç»Çó ³ÏïÇíÇ Ó»éù µ»ñÙ³Ý, Ï³éáõóÙ³Ý Ï³Ù ÑÇÙÝ³Ýáñá·Ù³Ý íñ³ Ï³ï³ñíáÕ Í³Ëë»ñÁ (Ñ³½³ñ ¹ñ³Ù)</v>
          </cell>
        </row>
        <row r="258">
          <cell r="A258" t="str">
            <v>²ÏïÇíÇ ÁÝ¹Ñ³Ýáõñ ³ñÅ»ùÁ  (Ñ³½³ñ ¹ñ³Ù)</v>
          </cell>
        </row>
        <row r="259">
          <cell r="A259" t="str">
            <v>îíÛ³É µÛáõç»ï³ÛÇÝ ï³ñí³Ý Ý³Ëáñ¹áÕ µÛáõç»ï³ÛÇÝ ï³ñÇÝ»ñÇ ÁÝÃ³óùáõÙ ³ÏïÇíÇ íñ³ Ï³ï³ñí³Í Í³Ëë»ñÁ (Ñ³½³ñ ¹ñ³Ù)</v>
          </cell>
        </row>
        <row r="260">
          <cell r="A260" t="str">
            <v xml:space="preserve">Ìñ³·ÇñÁ (Íñ³·ñ»ñÁ), áñÇ (áñáÝó) ßñç³Ý³ÏÝ»ñáõÙ Çñ³Ï³Ý³óíáõÙ ¿ ù³Õ³ù³Ï³ÝáõÃÛ³Ý ÙÇçáó³éáõÙÁ </v>
          </cell>
        </row>
        <row r="268">
          <cell r="A268" t="str">
            <v xml:space="preserve">À005 î»ËÝÇÏ³Ï³Ý ³Ýíï³Ý·áõÃÛ³Ý Ï³ÝáÝ³Ï³ñ·áõÙ </v>
          </cell>
        </row>
        <row r="273">
          <cell r="A273" t="str">
            <v>ì³×³éùÇó Ï³ÝË³ï»ëíáÕ Ùáõïù»ñÁ (Ñ³½³ñ ¹ñ³Ù)</v>
          </cell>
        </row>
        <row r="274">
          <cell r="A274" t="str">
            <v>²ÏïÇíÇ ï³ñÇùÁ</v>
          </cell>
        </row>
        <row r="275">
          <cell r="A275" t="str">
            <v>²ÏïÇíÇ ëÏ½µÝ³Ï³Ý ³ñÅ»ùÁ  (Ñ³½³ñ ¹ñ³Ù)</v>
          </cell>
        </row>
        <row r="281">
          <cell r="A281" t="str">
            <v>Ø³ïáõóíáÕ Í³é³ÛáõÃÛ³Ý íñ³ Ï³ï³ñíáÕ Í³ËëÁ (Ñ³½³ñ ¹ñ³Ù)</v>
          </cell>
        </row>
        <row r="284">
          <cell r="A284" t="str">
            <v>¶áõÙ³ñÁ (Ñ³½³ñ ¹ñ³Ù)</v>
          </cell>
        </row>
        <row r="286">
          <cell r="A286" t="str">
            <v>Ì³é³ÛáõÃÛáõÝ Ù³ïáõóáÕÇ (Ù³ïáõóáÕÝ»ñÇ) ³Ýí³ÝáõÙÁ</v>
          </cell>
        </row>
        <row r="297">
          <cell r="A297" t="str">
            <v>Ø³ïáõóíáÕ Í³é³ÛáõÃÛ³Ý íñ³ Ï³ï³ñíáÕ Í³ËëÁ (Ñ³½³ñ ¹ñ³Ù)</v>
          </cell>
        </row>
        <row r="299">
          <cell r="A299" t="str">
            <v>ø³Ý³Ï³Ï³Ý</v>
          </cell>
        </row>
        <row r="309">
          <cell r="A309" t="str">
            <v>&lt;Éñ³óÝ»É Íñ³·ñÇ ¹³ëÇãÁ&gt;</v>
          </cell>
        </row>
        <row r="310">
          <cell r="A310" t="str">
            <v>Ìñ³·ñ³ÛÇÝ ¹³ëÇãÁ</v>
          </cell>
        </row>
        <row r="311">
          <cell r="A311" t="str">
            <v>â³÷áñáßÇãÝ»ñ</v>
          </cell>
        </row>
        <row r="312">
          <cell r="A312" t="str">
            <v>Þ³Ñ³éáõÝ»ñÇ ù³Ý³ÏÁ</v>
          </cell>
        </row>
        <row r="313">
          <cell r="A313" t="str">
            <v>¶áõÙ³ñÁ (Ñ³½³ñ ¹ñ³Ù)</v>
          </cell>
        </row>
        <row r="315">
          <cell r="A315" t="str">
            <v>ø³Ý³Ï³Ï³Ý</v>
          </cell>
        </row>
        <row r="320">
          <cell r="A320" t="str">
            <v>&lt;Ü»ñÏ³Û³óÝ»É í»ñçÝ³Ï³Ý ³ñ¹ÛáõÝùÇ ÝÏ³ñ³·ñáõÃÛáõÝÁ&gt;</v>
          </cell>
        </row>
        <row r="325">
          <cell r="A325" t="str">
            <v>Ìñ³·ñ³ÛÇÝ ¹³ëÇãÁ</v>
          </cell>
        </row>
        <row r="327">
          <cell r="A327" t="str">
            <v>&lt;Éñ³óÝ»É Íñ³·ñÇ ¹³ëÇãÁ&gt;</v>
          </cell>
        </row>
        <row r="329">
          <cell r="A329" t="str">
            <v>â³÷áñáßÇãÝ»ñ</v>
          </cell>
        </row>
        <row r="330">
          <cell r="A330" t="str">
            <v>¶áõÙ³ñÁ (Ñ³½³ñ ¹ñ³Ù)</v>
          </cell>
        </row>
        <row r="332">
          <cell r="A332" t="str">
            <v>&lt;Èñ³óÝ»É Íñ³·ñÇ ³Ýí³ÝáõÙÁ&gt;</v>
          </cell>
        </row>
        <row r="337">
          <cell r="A337" t="str">
            <v>²ÕÛáõë³Ï 13. Ü»ñ¹ñáõÙÝ»ñ ÉÇ³½áñ Ï³é³í³ñÙ³Ý Ý»ñùá ·ïÝíáÕ å»ï³Ï³Ý Ï³½Ù³Ï»ñåáõÃÛáõÝÝ»ñáõÙ</v>
          </cell>
        </row>
        <row r="343">
          <cell r="A343" t="str">
            <v>Ìñ³·ñ³ÛÇÝ ¹³ëÇãÁ</v>
          </cell>
        </row>
        <row r="347">
          <cell r="A347" t="str">
            <v>Ü»ñ¹ñÙ³Ý ÑÇÙÝ³íáñáõÙÁ, Ù³ëÝ³íáñ³å»ë, ³½¹»óáõÃÛáõÝÁ Ï³ñáÕáõÃÛáõÝÝ»ñÇ íñ³`</v>
          </cell>
        </row>
        <row r="349">
          <cell r="A349" t="str">
            <v>Î³½Ù³Ï»ñåáõÃÛáõÝÁ, áñï»Õ Ï³ï³ñíáõÙ ¿ Ý»ñ¹ñáõÙÁ</v>
          </cell>
        </row>
        <row r="359">
          <cell r="A359" t="str">
            <v>&lt;Éñ³óÝ»É Íñ³·ñÇ ¹³ëÇãÁ&gt;</v>
          </cell>
        </row>
        <row r="364">
          <cell r="A364" t="str">
            <v>²ÏïÇíÇ Í³é³ÛáõÃÛ³Ý Ï³ÝË³ï»ëíáÕ Å³ÙÏ»ïÁ</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3"/>
      <sheetName val="Instructions"/>
    </sheetNames>
    <sheetDataSet>
      <sheetData sheetId="0">
        <row r="9">
          <cell r="A9" t="str">
            <v>Ìñ³·ñ³ÛÇÝ ¹³ëÇãÁ</v>
          </cell>
        </row>
        <row r="14">
          <cell r="A14" t="str">
            <v>ø³Ý³Ï³Ï³Ý</v>
          </cell>
        </row>
        <row r="15">
          <cell r="A15" t="str">
            <v>àñ³Ï³Ï³Ý</v>
          </cell>
        </row>
        <row r="16">
          <cell r="A16" t="str">
            <v>Ä³ÙÏ»ï³ÛÝáõÃÛ³Ý</v>
          </cell>
        </row>
        <row r="17">
          <cell r="A17" t="str">
            <v>Ø³ïáõóíáÕ Í³é³ÛáõÃÛ³Ý íñ³ Ï³ï³ñíáÕ Í³ËëÁ (Ñ³½³ñ ¹ñ³Ù)</v>
          </cell>
        </row>
        <row r="18">
          <cell r="A18" t="str">
            <v>Ìñ³·ÇñÁ (Íñ³·ñ»ñÁ), áñÇ (áñáÝó) ßñç³Ý³ÏÝ»ñáõÙ Çñ³Ï³Ý³óíáõÙ ¿ ù³Õ³ù³Ï³ÝáõÃÛ³Ý ÙÇçáó³éáõÙÁ</v>
          </cell>
        </row>
        <row r="20">
          <cell r="A20" t="str">
            <v>ì»ñçÝ³Ï³Ý ³ñ¹ÛáõÝùÇ ÝÏ³ñ³·ñáõÃÛáõÝÁ</v>
          </cell>
        </row>
        <row r="22">
          <cell r="A22" t="str">
            <v>Ì³é³ÛáõÃÛáõÝ Ù³ïáõóáÕÇ (Ù³ïáõóáÕÝ»ñÇ) ³Ýí³ÝáõÙÁ</v>
          </cell>
        </row>
        <row r="30">
          <cell r="A30" t="str">
            <v>Ìñ³·ñ³ÛÇÝ ¹³ëÇãÁ</v>
          </cell>
        </row>
        <row r="35">
          <cell r="A35" t="str">
            <v>ø³Ý³Ï³Ï³Ý</v>
          </cell>
        </row>
        <row r="36">
          <cell r="A36" t="str">
            <v>îíÛ³É ï³ñí³ å»ï³Ï³Ý µÛáõç»Çó ³ÏïÇíÇ Ó»éù µ»ñÙ³Ý, Ï³éáõóÙ³Ý Ï³Ù ÑÇÙÝ³Ýáñá·Ù³Ý íñ³ Ï³ï³ñíáÕ Í³Ëë»ñÁ (Ñ³½³ñ ¹ñ³Ù)</v>
          </cell>
        </row>
        <row r="37">
          <cell r="A37" t="str">
            <v>²ÏïÇíÇ Í³é³ÛáõÃÛ³Ý Ï³ÝË³ï»ëíáÕ Å³ÙÏ»ïÁ</v>
          </cell>
        </row>
        <row r="38">
          <cell r="A38" t="str">
            <v>²ÏïÇíÇ ÁÝ¹Ñ³Ýáõñ ³ñÅ»ùÁ  (Ñ³½³ñ ¹ñ³Ù)</v>
          </cell>
        </row>
        <row r="39">
          <cell r="A39" t="str">
            <v>îíÛ³É µÛáõç»ï³ÛÇÝ ï³ñí³Ý Ý³Ëáñ¹áÕ µÛáõç»ï³ÛÇÝ ï³ñÇÝ»ñÇ ÁÝÃ³óùáõÙ ³ÏïÇíÇ íñ³ Ï³ï³ñí³Í Í³Ëë»ñÁ (Ñ³½³ñ ¹ñ³Ù)</v>
          </cell>
        </row>
        <row r="40">
          <cell r="A40" t="str">
            <v>²ÏïÇíÝ û·ï³·áñÍáÕ Ï³½Ù³Ï»ñåáõÃÛ³Ý ³Ýí³ÝáõÙÁ</v>
          </cell>
        </row>
        <row r="42">
          <cell r="A42" t="str">
            <v xml:space="preserve">öáË³ñÇÝíáÕ ³ÏïÇíÝ»ñÇ ÝÏ³ñ³·ñáõÃÛáõÝÁ </v>
          </cell>
        </row>
        <row r="44">
          <cell r="A44" t="str">
            <v>²½¹»óáõÃÛáõÝÁ Ï³½Ù³Ï»ñåáõÃÛ³Ý Ï³ñáÕáõÃÛáõÝÝ»ñÇ ½³ñ·³óÙ³Ý íñ³, Ù³ëÝ³íáñ³å»ë</v>
          </cell>
        </row>
        <row r="47">
          <cell r="A47" t="str">
            <v xml:space="preserve">Ìñ³·ÇñÁ (Íñ³·ñ»ñÁ), áñÇ (áñáÝó) ßñç³Ý³ÏÝ»ñáõÙ Çñ³Ï³Ý³óíáõÙ ¿ ù³Õ³ù³Ï³ÝáõÃÛ³Ý ÙÇçáó³éáõÙÁ </v>
          </cell>
        </row>
        <row r="49">
          <cell r="A49" t="str">
            <v>ì»ñçÝ³Ï³Ý ³ñ¹ÛáõÝùÇ ÝÏ³ñ³·ñáõÃÛáõÝÁ</v>
          </cell>
        </row>
        <row r="53">
          <cell r="A53" t="str">
            <v>Ìñ³·ñ³ÛÇÝ ¹³ëÇãÁ</v>
          </cell>
        </row>
        <row r="58">
          <cell r="A58" t="str">
            <v>ø³Ý³Ï³Ï³Ý</v>
          </cell>
        </row>
        <row r="59">
          <cell r="A59" t="str">
            <v>ì³×³éùÇó Ï³ÝË³ï»ëíáÕ Ùáõïù»ñÁ (Ñ³½³ñ ¹ñ³Ù)</v>
          </cell>
        </row>
        <row r="60">
          <cell r="A60" t="str">
            <v xml:space="preserve">²ÏïÇíÇ ï³ñÇùÁ </v>
          </cell>
        </row>
        <row r="61">
          <cell r="A61" t="str">
            <v>²ÏïÇíÇ ëÏ½µÝ³Ï³Ý ³ñÅ»ùÁ  (Ñ³½³ñ ¹ñ³Ù)</v>
          </cell>
        </row>
        <row r="62">
          <cell r="A62" t="str">
            <v xml:space="preserve">ì³×³éùÇ ³ñ¹ÛáõÝùáõÙ Ï³ñáÕáõÃÛáõÝÝ»ñÇ íñ³ ÑÝ³ñ³íáñ ³½¹»óáõÃÛáõÝÁ, Ù³ëÝ³íáñ³å»ë` </v>
          </cell>
        </row>
        <row r="65">
          <cell r="A65" t="str">
            <v>²ÏïÇíÝ û·ï³·áñÍáÕ Ï³½Ù³Ï»ñåáõÃÛ³Ý ³Ýí³ÝáõÙÁ</v>
          </cell>
        </row>
        <row r="74">
          <cell r="A74" t="str">
            <v>Ìñ³·ñ³ÛÇÝ ¹³ëÇãÁ</v>
          </cell>
        </row>
        <row r="79">
          <cell r="A79" t="str">
            <v>ø³Ý³Ï³Ï³Ý</v>
          </cell>
        </row>
        <row r="80">
          <cell r="A80" t="str">
            <v>îíÛ³É ï³ñí³ å»ï³Ï³Ý µÛáõç»Çó ³ÏïÇíÇ Ó»éù µ»ñÙ³Ý, Ï³éáõóÙ³Ý Ï³Ù ÑÇÙÝ³Ýáñá·Ù³Ý íñ³ Ï³ï³ñíáÕ Í³Ëë»ñÁ (Ñ³½³ñ ¹ñ³Ù)</v>
          </cell>
        </row>
        <row r="81">
          <cell r="A81" t="str">
            <v>²ÏïÇíÇ Í³é³ÛáõÃÛ³Ý Ï³ÝË³ï»ëíáÕ Å³ÙÏ»ïÁ</v>
          </cell>
        </row>
        <row r="82">
          <cell r="A82" t="str">
            <v>²ÏïÇíÇ ÁÝ¹Ñ³Ýáõñ ³ñÅ»ùÁ  (Ñ³½³ñ ¹ñ³Ù)</v>
          </cell>
        </row>
        <row r="83">
          <cell r="A83" t="str">
            <v>îíÛ³É µÛáõç»ï³ÛÇÝ ï³ñí³Ý Ý³Ëáñ¹áÕ µÛáõç»ï³ÛÇÝ ï³ñÇÝ»ñÇ ÁÝÃ³óùáõÙ ³ÏïÇíÇ íñ³ Ï³ï³ñí³Í Í³Ëë»ñÁ (Ñ³½³ñ ¹ñ³Ù)</v>
          </cell>
        </row>
        <row r="84">
          <cell r="A84" t="str">
            <v>öáË³ñÇÝíáÕ ³ÏïÇíÝ»ñÇ ÝÏ³ñ³·ñáõÃÛáõÝÁ</v>
          </cell>
        </row>
        <row r="86">
          <cell r="A86" t="str">
            <v>²½¹»óáõÃÛáõÝÁ Ï³½Ù³Ï»ñåáõÃÛ³Ý Ï³ñáÕáõÃÛáõÝÝ»ñÇ ½³ñ·³óÙ³Ý íñ³, Ù³ëÝ³íáñ³å»ë`</v>
          </cell>
        </row>
        <row r="89">
          <cell r="A89" t="str">
            <v>²ÏïÇíÝ û·ï³·áñÍáÕ Ï³½Ù³Ï»ñåáõÃÛ³Ý ³Ýí³ÝáõÙÁ</v>
          </cell>
        </row>
        <row r="91">
          <cell r="A91" t="str">
            <v xml:space="preserve">Ìñ³·ÇñÁ (Íñ³·ñ»ñÁ), áñÇ (áñáÝó) ßñç³Ý³ÏÝ»ñáõÙ Çñ³Ï³Ý³óíáõÙ ¿ ù³Õ³ù³Ï³ÝáõÃÛ³Ý ÙÇçáó³éáõÙÁ </v>
          </cell>
        </row>
        <row r="93">
          <cell r="A93" t="str">
            <v>ì»ñçÝ³Ï³Ý ³ñ¹ÛáõÝùÇ ÝÏ³ñ³·ñáõÃÛáõÝÁ</v>
          </cell>
        </row>
        <row r="99">
          <cell r="A99" t="str">
            <v>Ìñ³·ñ³ÛÇÝ ¹³ëÇãÁ</v>
          </cell>
        </row>
        <row r="104">
          <cell r="A104" t="str">
            <v>ø³Ý³Ï³Ï³Ý</v>
          </cell>
        </row>
        <row r="105">
          <cell r="A105" t="str">
            <v>ì³×³éùÇó Ï³ÝË³ï»ëíáÕ Ùáõïù»ñÁ (Ñ³½³ñ ¹ñ³Ù)</v>
          </cell>
        </row>
        <row r="106">
          <cell r="A106" t="str">
            <v xml:space="preserve">²ÏïÇíÇ ï³ñÇùÁ </v>
          </cell>
        </row>
        <row r="107">
          <cell r="A107" t="str">
            <v>²ÏïÇíÇ ëÏ½µÝ³Ï³Ý ³ñÅ»ùÁ  (Ñ³½³ñ ¹ñ³Ù)</v>
          </cell>
        </row>
        <row r="108">
          <cell r="A108" t="str">
            <v>ì³×³éùÇ ³ñ¹ÛáõÝùáõÙ Ï³ñáÕáõÃÛáõÝÝ»ñÇ íñ³ ÑÝ³ñ³íáñ ³½¹»óáõÃÛáõÝÁ, Ù³ëÝ³íáñ³å»ë`</v>
          </cell>
        </row>
        <row r="111">
          <cell r="A111" t="str">
            <v>²ÏïÇíÝ û·ï³·áñÍáÕ Ï³½Ù³Ï»ñåáõÃÛ³Ý ³Ýí³ÝáõÙÁ</v>
          </cell>
        </row>
        <row r="121">
          <cell r="A121" t="str">
            <v>Ìñ³·ñ³ÛÇÝ ¹³ëÇãÁ</v>
          </cell>
        </row>
        <row r="126">
          <cell r="A126" t="str">
            <v>ø³Ý³Ï³Ï³Ý</v>
          </cell>
        </row>
        <row r="127">
          <cell r="A127" t="str">
            <v>àñ³Ï³Ï³Ý</v>
          </cell>
        </row>
        <row r="128">
          <cell r="A128" t="str">
            <v>Ä³ÙÏ»ï³ÛÝáõÃÛ³Ý</v>
          </cell>
        </row>
        <row r="129">
          <cell r="A129" t="str">
            <v>Ø³ïáõóíáÕ Í³é³ÛáõÃÛ³Ý íñ³ Ï³ï³ñíáÕ Í³ËëÁ (Ñ³½³ñ ¹ñ³Ù)</v>
          </cell>
        </row>
        <row r="130">
          <cell r="A130" t="str">
            <v>Ìñ³·ÇñÁ (Íñ³·ñ»ñÁ), áñÇ (áñáÝó) ßñç³Ý³ÏÝ»ñáõÙ Çñ³Ï³Ý³óíáõÙ ¿ ù³Õ³ù³Ï³ÝáõÃÛ³Ý ÙÇçáó³éáõÙÁ</v>
          </cell>
        </row>
        <row r="132">
          <cell r="A132" t="str">
            <v>ì»ñçÝ³Ï³Ý ³ñ¹ÛáõÝùÇ ÝÏ³ñ³·ñáõÃÛáõÝÁ</v>
          </cell>
        </row>
        <row r="134">
          <cell r="A134" t="str">
            <v>Ì³é³ÛáõÃÛáõÝ Ù³ïáõóáÕÇ (Ù³ïáõóáÕÝ»ñÇ) ³Ýí³ÝáõÙÁ</v>
          </cell>
        </row>
        <row r="140">
          <cell r="A140" t="str">
            <v>Ìñ³·ñ³ÛÇÝ ¹³ëÇãÁ</v>
          </cell>
        </row>
        <row r="146">
          <cell r="A146" t="str">
            <v>¶áõÙ³ñÁ (Ñ³½³ñ ¹ñ³Ù)</v>
          </cell>
        </row>
        <row r="150">
          <cell r="A150" t="str">
            <v xml:space="preserve">Ìñ³·ÇñÁ (Íñ³·ñ»ñÁ), áñÇ (áñáÝó) ßñç³Ý³ÏÝ»ñáõÙ Çñ³Ï³Ý³óíáõÙ ¿ ù³Õ³ù³Ï³ÝáõÃÛ³Ý ÙÇçáó³éáõÙÁ </v>
          </cell>
        </row>
        <row r="152">
          <cell r="A152" t="str">
            <v>ì»ñçÝ³Ï³Ý ³ñ¹ÛáõÝùÇ ÝÏ³ñ³·ñáõÃÛáõÝÁ</v>
          </cell>
        </row>
        <row r="158">
          <cell r="A158" t="str">
            <v>Ìñ³·ñ³ÛÇÝ ¹³ëÇãÁ</v>
          </cell>
        </row>
        <row r="163">
          <cell r="A163" t="str">
            <v>¶áõÙ³ñÁ (Ñ³½³ñ ¹ñ³Ù)</v>
          </cell>
        </row>
        <row r="164">
          <cell r="A164" t="str">
            <v xml:space="preserve">Ìñ³·ÇñÁ (Íñ³·ñ»ñÁ), áñÇ (áñáÝó) ßñç³Ý³ÏÝ»ñáõÙ Çñ³Ï³Ý³óíáõÙ ¿ ù³Õ³ù³Ï³ÝáõÃÛ³Ý ÙÇçáó³éáõÙÁ </v>
          </cell>
        </row>
        <row r="166">
          <cell r="A166" t="str">
            <v>ì»ñçÝ³Ï³Ý ³ñ¹ÛáõÝùÇ ÝÏ³ñ³·ñáõÃÛáõÝÁ</v>
          </cell>
        </row>
        <row r="172">
          <cell r="A172" t="str">
            <v>Ìñ³·ñ³ÛÇÝ ¹³ëÇãÁ</v>
          </cell>
        </row>
        <row r="178">
          <cell r="A178" t="str">
            <v>Î³½Ù³Ï»ñåáõÃÛáõÝÁ, áñï»Õ Ï³ï³ñíáõÙ ¿ Ý»ñ¹ñáõÙÁ</v>
          </cell>
        </row>
        <row r="184">
          <cell r="A184" t="str">
            <v>ø³Ý³Ï³Ï³Ý</v>
          </cell>
        </row>
        <row r="186">
          <cell r="A186" t="str">
            <v>Ä³ÙÏ»ï³ÛÝáõÃÛ³Ý</v>
          </cell>
        </row>
        <row r="191">
          <cell r="A191" t="str">
            <v xml:space="preserve">²ñï³Ï³ñ· Çñ³íÇ×³ÏÝ»ñÇ ¹»åùáõÙ` é³½Ù³í³ñ³Ï³Ý å³ß³ñÝ»ñÇ ³å³ÑáíáõÙ </v>
          </cell>
        </row>
        <row r="196">
          <cell r="A196" t="str">
            <v>îíÛ³É ï³ñí³ å»ï³Ï³Ý µÛáõç»Çó ³ÏïÇíÇ Ó»éù µ»ñÙ³Ý, Ï³éáõóÙ³Ý Ï³Ù ÑÇÙÝ³Ýáñá·Ù³Ý íñ³ Ï³ï³ñíáÕ Í³Ëë»ñÁ (Ñ³½³ñ ¹ñ³Ù)</v>
          </cell>
        </row>
        <row r="197">
          <cell r="A197" t="str">
            <v>²ÏïÇíÇ Í³é³ÛáõÃÛ³Ý Ï³ÝË³ï»ëíáÕ Å³ÙÏ»ïÁ</v>
          </cell>
        </row>
        <row r="198">
          <cell r="A198" t="str">
            <v>²ÏïÇíÇ ÁÝ¹Ñ³Ýáõñ ³ñÅ»ùÁ  (Ñ³½³ñ ¹ñ³Ù)</v>
          </cell>
        </row>
        <row r="199">
          <cell r="A199" t="str">
            <v>îíÛ³É µÛáõç»ï³ÛÇÝ ï³ñí³Ý Ý³Ëáñ¹áÕ µÛáõç»ï³ÛÇÝ ï³ñÇÝ»ñÇ ÁÝÃ³óùáõÙ ³ÏïÇíÇ íñ³ Ï³ï³ñí³Í Í³Ëë»ñÁ (Ñ³½³ñ ¹ñ³Ù)</v>
          </cell>
        </row>
        <row r="200">
          <cell r="A200" t="str">
            <v>²½¹»óáõÃÛáõÝÁ Ï³½Ù³Ï»ñåáõÃÛ³Ý Ï³ñáÕáõÃÛáõÝÝ»ñÇ ½³ñ·³óÙ³Ý íñ³, Ù³ëÝ³íáñ³å»ë`</v>
          </cell>
        </row>
        <row r="201">
          <cell r="A201" t="str">
            <v>Ä³ÙÏ»ï³ÛÝáõÃÛ³Ý</v>
          </cell>
        </row>
        <row r="204">
          <cell r="A204" t="str">
            <v xml:space="preserve">À002 è³½Ù³í³ñ³Ï³Ý Ýß³Ý³ÏáõÃÛ³Ý å³ß³ñÝ»ñÇ Ïáõï³ÏáõÙ ¨ å³Ñå³ÝáõÙ </v>
          </cell>
        </row>
        <row r="206">
          <cell r="A206" t="str">
            <v xml:space="preserve">²ñï³Ï³ñ· Çñ³íÇ×³ÏÝ»ñÇ ¹»åùáõÙ` é³½Ù³í³ñ³Ï³Ý å³ß³ñÝ»ñÇ ³å³ÑáíáõÙ </v>
          </cell>
        </row>
        <row r="211">
          <cell r="A211" t="str">
            <v>À003</v>
          </cell>
        </row>
        <row r="216">
          <cell r="A216" t="str">
            <v>îíÛ³É ï³ñí³ å»ï³Ï³Ý µÛáõç»Çó ³ÏïÇíÇ Ó»éù µ»ñÙ³Ý, Ï³éáõóÙ³Ý Ï³Ù ÑÇÙÝ³Ýáñá·Ù³Ý íñ³ Ï³ï³ñíáÕ Í³Ëë»ñÁ (Ñ³½³ñ ¹ñ³Ù)</v>
          </cell>
        </row>
        <row r="217">
          <cell r="A217" t="str">
            <v>²ÏïÇíÇ Í³é³ÛáõÃÛ³Ý Ï³ÝË³ï»ëíáÕ Å³ÙÏ»ïÁ</v>
          </cell>
        </row>
        <row r="218">
          <cell r="A218" t="str">
            <v>²ÏïÇíÇ ÁÝ¹Ñ³Ýáõñ ³ñÅ»ùÁ  (Ñ³½³ñ ¹ñ³Ù)</v>
          </cell>
        </row>
        <row r="219">
          <cell r="A219" t="str">
            <v>îíÛ³É µÛáõç»ï³ÛÇÝ ï³ñí³Ý Ý³Ëáñ¹áÕ µÛáõç»ï³ÛÇÝ ï³ñÇÝ»ñÇ ÁÝÃ³óùáõÙ ³ÏïÇíÇ íñ³ Ï³ï³ñí³Í Í³Ëë»ñÁ (Ñ³½³ñ ¹ñ³Ù)</v>
          </cell>
        </row>
        <row r="220">
          <cell r="A220" t="str">
            <v>²½¹»óáõÃÛáõÝÁ Ï³½Ù³Ï»ñåáõÃÛ³Ý Ï³ñáÕáõÃÛáõÝÝ»ñÇ ½³ñ·³óÙ³Ý íñ³, Ù³ëÝ³íáñ³å»ë</v>
          </cell>
        </row>
        <row r="226">
          <cell r="A226" t="str">
            <v>Ä³ÙÏ»ï³ÛÝáõÃÛ³Ý</v>
          </cell>
        </row>
        <row r="231">
          <cell r="A231" t="str">
            <v>ÐÇ¹ñáû¹»ñ¨áõÃ³µ³Ý³Ï³Ý ïíÛ³ÉÝ»ñÇ Ñ³í³ù³·ñáõÙ, å³Ñå³ÝáõÙ ¨ ïñ³Ù³¹ñáõÙ, »Õ³Ý³ÏÇ Ï³ÝË³ï»ëáõÙÝ»ñÇ ³å³ÑáíáõÙ</v>
          </cell>
        </row>
        <row r="236">
          <cell r="A236" t="str">
            <v>îíÛ³É ï³ñí³ å»ï³Ï³Ý µÛáõç»Çó ³ÏïÇíÇ Ó»éù µ»ñÙ³Ý, Ï³éáõóÙ³Ý Ï³Ù ÑÇÙÝ³Ýáñá·Ù³Ý íñ³ Ï³ï³ñíáÕ Í³Ëë»ñÁ (Ñ³½³ñ ¹ñ³Ù)</v>
          </cell>
        </row>
        <row r="237">
          <cell r="A237" t="str">
            <v>²ÏïÇíÇ Í³é³ÛáõÃÛ³Ý Ï³ÝË³ï»ëíáÕ Å³ÙÏ»ïÁ</v>
          </cell>
        </row>
        <row r="238">
          <cell r="A238" t="str">
            <v>²ÏïÇíÇ ÁÝ¹Ñ³Ýáõñ ³ñÅ»ùÁ  (Ñ³½³ñ ¹ñ³Ù)</v>
          </cell>
        </row>
        <row r="239">
          <cell r="A239" t="str">
            <v>îíÛ³É µÛáõç»ï³ÛÇÝ ï³ñí³Ý Ý³Ëáñ¹áÕ µÛáõç»ï³ÛÇÝ ï³ñÇÝ»ñÇ ÁÝÃ³óùáõÙ ³ÏïÇíÇ íñ³ Ï³ï³ñí³Í Í³Ëë»ñÁ (Ñ³½³ñ ¹ñ³Ù)</v>
          </cell>
        </row>
        <row r="240">
          <cell r="A240" t="str">
            <v>²½¹»óáõÃÛáõÝÁ Ï³½Ù³Ï»ñåáõÃÛ³Ý Ï³ñáÕáõÃÛáõÝÝ»ñÇ ½³ñ·³óÙ³Ý íñ³, Ù³ëÝ³íáñ³å»ë</v>
          </cell>
        </row>
        <row r="246">
          <cell r="A246" t="str">
            <v>Ä³ÙÏ»ï³ÛÝáõÃÛ³Ý</v>
          </cell>
        </row>
        <row r="251">
          <cell r="A251" t="str">
            <v>ÐÐ ï³ñ³ÍùáõÙ ë»ÛëÙÇÏ íï³Ý·Ç ¨ éÇëÏÇ ·Ý³Ñ³ïáõÙ, ë»ÛëÙÇÏ éÇëÏÇ Ýí³½»óáõÙ</v>
          </cell>
        </row>
        <row r="256">
          <cell r="A256" t="str">
            <v>àñ³Ï³Ï³Ý</v>
          </cell>
        </row>
        <row r="257">
          <cell r="A257" t="str">
            <v>îíÛ³É ï³ñí³ å»ï³Ï³Ý µÛáõç»Çó ³ÏïÇíÇ Ó»éù µ»ñÙ³Ý, Ï³éáõóÙ³Ý Ï³Ù ÑÇÙÝ³Ýáñá·Ù³Ý íñ³ Ï³ï³ñíáÕ Í³Ëë»ñÁ (Ñ³½³ñ ¹ñ³Ù)</v>
          </cell>
        </row>
        <row r="258">
          <cell r="A258" t="str">
            <v>²ÏïÇíÇ ÁÝ¹Ñ³Ýáõñ ³ñÅ»ùÁ  (Ñ³½³ñ ¹ñ³Ù)</v>
          </cell>
        </row>
        <row r="259">
          <cell r="A259" t="str">
            <v>îíÛ³É µÛáõç»ï³ÛÇÝ ï³ñí³Ý Ý³Ëáñ¹áÕ µÛáõç»ï³ÛÇÝ ï³ñÇÝ»ñÇ ÁÝÃ³óùáõÙ ³ÏïÇíÇ íñ³ Ï³ï³ñí³Í Í³Ëë»ñÁ (Ñ³½³ñ ¹ñ³Ù)</v>
          </cell>
        </row>
        <row r="260">
          <cell r="A260" t="str">
            <v xml:space="preserve">Ìñ³·ÇñÁ (Íñ³·ñ»ñÁ), áñÇ (áñáÝó) ßñç³Ý³ÏÝ»ñáõÙ Çñ³Ï³Ý³óíáõÙ ¿ ù³Õ³ù³Ï³ÝáõÃÛ³Ý ÙÇçáó³éáõÙÁ </v>
          </cell>
        </row>
        <row r="268">
          <cell r="A268" t="str">
            <v xml:space="preserve">À005 î»ËÝÇÏ³Ï³Ý ³Ýíï³Ý·áõÃÛ³Ý Ï³ÝáÝ³Ï³ñ·áõÙ </v>
          </cell>
        </row>
        <row r="273">
          <cell r="A273" t="str">
            <v>ì³×³éùÇó Ï³ÝË³ï»ëíáÕ Ùáõïù»ñÁ (Ñ³½³ñ ¹ñ³Ù)</v>
          </cell>
        </row>
        <row r="274">
          <cell r="A274" t="str">
            <v>²ÏïÇíÇ ï³ñÇùÁ</v>
          </cell>
        </row>
        <row r="275">
          <cell r="A275" t="str">
            <v>²ÏïÇíÇ ëÏ½µÝ³Ï³Ý ³ñÅ»ùÁ  (Ñ³½³ñ ¹ñ³Ù)</v>
          </cell>
        </row>
        <row r="281">
          <cell r="A281" t="str">
            <v>Ø³ïáõóíáÕ Í³é³ÛáõÃÛ³Ý íñ³ Ï³ï³ñíáÕ Í³ËëÁ (Ñ³½³ñ ¹ñ³Ù)</v>
          </cell>
        </row>
        <row r="284">
          <cell r="A284" t="str">
            <v>¶áõÙ³ñÁ (Ñ³½³ñ ¹ñ³Ù)</v>
          </cell>
        </row>
        <row r="286">
          <cell r="A286" t="str">
            <v>Ì³é³ÛáõÃÛáõÝ Ù³ïáõóáÕÇ (Ù³ïáõóáÕÝ»ñÇ) ³Ýí³ÝáõÙÁ</v>
          </cell>
        </row>
        <row r="297">
          <cell r="A297" t="str">
            <v>Ø³ïáõóíáÕ Í³é³ÛáõÃÛ³Ý íñ³ Ï³ï³ñíáÕ Í³ËëÁ (Ñ³½³ñ ¹ñ³Ù)</v>
          </cell>
        </row>
        <row r="299">
          <cell r="A299" t="str">
            <v>ø³Ý³Ï³Ï³Ý</v>
          </cell>
        </row>
        <row r="309">
          <cell r="A309" t="str">
            <v>&lt;Éñ³óÝ»É Íñ³·ñÇ ¹³ëÇãÁ&gt;</v>
          </cell>
        </row>
        <row r="310">
          <cell r="A310" t="str">
            <v>Ìñ³·ñ³ÛÇÝ ¹³ëÇãÁ</v>
          </cell>
        </row>
        <row r="311">
          <cell r="A311" t="str">
            <v>â³÷áñáßÇãÝ»ñ</v>
          </cell>
        </row>
        <row r="312">
          <cell r="A312" t="str">
            <v>Þ³Ñ³éáõÝ»ñÇ ù³Ý³ÏÁ</v>
          </cell>
        </row>
        <row r="313">
          <cell r="A313" t="str">
            <v>¶áõÙ³ñÁ (Ñ³½³ñ ¹ñ³Ù)</v>
          </cell>
        </row>
        <row r="315">
          <cell r="A315" t="str">
            <v>ø³Ý³Ï³Ï³Ý</v>
          </cell>
        </row>
        <row r="320">
          <cell r="A320" t="str">
            <v>&lt;Ü»ñÏ³Û³óÝ»É í»ñçÝ³Ï³Ý ³ñ¹ÛáõÝùÇ ÝÏ³ñ³·ñáõÃÛáõÝÁ&gt;</v>
          </cell>
        </row>
        <row r="325">
          <cell r="A325" t="str">
            <v>Ìñ³·ñ³ÛÇÝ ¹³ëÇãÁ</v>
          </cell>
        </row>
        <row r="327">
          <cell r="A327" t="str">
            <v>&lt;Éñ³óÝ»É Íñ³·ñÇ ¹³ëÇãÁ&gt;</v>
          </cell>
        </row>
        <row r="329">
          <cell r="A329" t="str">
            <v>â³÷áñáßÇãÝ»ñ</v>
          </cell>
        </row>
        <row r="330">
          <cell r="A330" t="str">
            <v>¶áõÙ³ñÁ (Ñ³½³ñ ¹ñ³Ù)</v>
          </cell>
        </row>
        <row r="332">
          <cell r="A332" t="str">
            <v>&lt;Èñ³óÝ»É Íñ³·ñÇ ³Ýí³ÝáõÙÁ&gt;</v>
          </cell>
        </row>
        <row r="337">
          <cell r="A337" t="str">
            <v>²ÕÛáõë³Ï 13. Ü»ñ¹ñáõÙÝ»ñ ÉÇ³½áñ Ï³é³í³ñÙ³Ý Ý»ñùá ·ïÝíáÕ å»ï³Ï³Ý Ï³½Ù³Ï»ñåáõÃÛáõÝÝ»ñáõÙ</v>
          </cell>
        </row>
        <row r="343">
          <cell r="A343" t="str">
            <v>Ìñ³·ñ³ÛÇÝ ¹³ëÇãÁ</v>
          </cell>
        </row>
        <row r="347">
          <cell r="A347" t="str">
            <v>Ü»ñ¹ñÙ³Ý ÑÇÙÝ³íáñáõÙÁ, Ù³ëÝ³íáñ³å»ë, ³½¹»óáõÃÛáõÝÁ Ï³ñáÕáõÃÛáõÝÝ»ñÇ íñ³`</v>
          </cell>
        </row>
        <row r="349">
          <cell r="A349" t="str">
            <v>Î³½Ù³Ï»ñåáõÃÛáõÝÁ, áñï»Õ Ï³ï³ñíáõÙ ¿ Ý»ñ¹ñáõÙÁ</v>
          </cell>
        </row>
        <row r="359">
          <cell r="A359" t="str">
            <v>&lt;Éñ³óÝ»É Íñ³·ñÇ ¹³ëÇãÁ&gt;</v>
          </cell>
        </row>
        <row r="364">
          <cell r="A364" t="str">
            <v>²ÏïÇíÇ Í³é³ÛáõÃÛ³Ý Ï³ÝË³ï»ëíáÕ Å³ÙÏ»ïÁ</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 1"/>
      <sheetName val="N 2 "/>
      <sheetName val="N 3"/>
      <sheetName val="N 4"/>
      <sheetName val="N 5"/>
      <sheetName val="N 6,1"/>
      <sheetName val="N 6,2"/>
      <sheetName val="N 6,3"/>
      <sheetName val="N 7"/>
      <sheetName val="N 8"/>
      <sheetName val="N 9.1"/>
      <sheetName val="N 9.2"/>
    </sheetNames>
    <sheetDataSet>
      <sheetData sheetId="0" refreshError="1"/>
      <sheetData sheetId="1" refreshError="1"/>
      <sheetData sheetId="2" refreshError="1"/>
      <sheetData sheetId="3" refreshError="1"/>
      <sheetData sheetId="4"/>
      <sheetData sheetId="5">
        <row r="25">
          <cell r="I25">
            <v>6549347.7000000002</v>
          </cell>
        </row>
        <row r="27">
          <cell r="I27">
            <v>155200</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6 (3)"/>
      <sheetName val="2016 (2)"/>
    </sheetNames>
    <sheetDataSet>
      <sheetData sheetId="0">
        <row r="37">
          <cell r="AI37">
            <v>533300</v>
          </cell>
        </row>
        <row r="49">
          <cell r="AL49">
            <v>675560</v>
          </cell>
        </row>
        <row r="50">
          <cell r="AL50">
            <v>35156.799999999996</v>
          </cell>
        </row>
        <row r="51">
          <cell r="AL51">
            <v>43840</v>
          </cell>
        </row>
        <row r="52">
          <cell r="AL52">
            <v>9360</v>
          </cell>
        </row>
        <row r="54">
          <cell r="AL54">
            <v>10800</v>
          </cell>
        </row>
        <row r="58">
          <cell r="AL58">
            <v>950</v>
          </cell>
        </row>
        <row r="59">
          <cell r="AL59">
            <v>71052.600000000006</v>
          </cell>
        </row>
        <row r="61">
          <cell r="AL61">
            <v>210700</v>
          </cell>
        </row>
        <row r="62">
          <cell r="AL62">
            <v>5100</v>
          </cell>
        </row>
        <row r="64">
          <cell r="AL64">
            <v>14000</v>
          </cell>
        </row>
        <row r="65">
          <cell r="AL65">
            <v>24000</v>
          </cell>
        </row>
        <row r="67">
          <cell r="AL67">
            <v>141760.6</v>
          </cell>
        </row>
        <row r="69">
          <cell r="AL69">
            <v>189328</v>
          </cell>
        </row>
        <row r="70">
          <cell r="AL70">
            <v>4726005.6000000006</v>
          </cell>
        </row>
        <row r="72">
          <cell r="AL72">
            <v>1023967.3</v>
          </cell>
        </row>
        <row r="75">
          <cell r="AL75">
            <v>949447.9</v>
          </cell>
        </row>
        <row r="78">
          <cell r="AL78">
            <v>8196.9</v>
          </cell>
        </row>
        <row r="79">
          <cell r="AL79">
            <v>168953.09999999998</v>
          </cell>
        </row>
        <row r="108">
          <cell r="AL108">
            <v>710000</v>
          </cell>
        </row>
        <row r="109">
          <cell r="AL109">
            <v>120000</v>
          </cell>
        </row>
        <row r="138">
          <cell r="AL138">
            <v>2000</v>
          </cell>
        </row>
        <row r="139">
          <cell r="AL139">
            <v>5000</v>
          </cell>
        </row>
        <row r="149">
          <cell r="AL149">
            <v>11500</v>
          </cell>
        </row>
        <row r="156">
          <cell r="AL156">
            <v>475559</v>
          </cell>
        </row>
        <row r="157">
          <cell r="AL157">
            <v>183382</v>
          </cell>
        </row>
        <row r="158">
          <cell r="AL158">
            <v>434100</v>
          </cell>
        </row>
        <row r="159">
          <cell r="AL159">
            <v>351512.9</v>
          </cell>
        </row>
        <row r="160">
          <cell r="AL160">
            <v>32</v>
          </cell>
        </row>
        <row r="161">
          <cell r="AL161">
            <v>3500.4</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 1"/>
      <sheetName val="N 2"/>
      <sheetName val="N 3"/>
      <sheetName val="N 4"/>
      <sheetName val="N 5"/>
      <sheetName val="N 6.1"/>
      <sheetName val="N 6.2"/>
      <sheetName val="N 6.3"/>
      <sheetName val="N 6.4"/>
      <sheetName val="N 7"/>
      <sheetName val="N 8"/>
      <sheetName val="N 9.1"/>
      <sheetName val="N 9.2"/>
    </sheetNames>
    <sheetDataSet>
      <sheetData sheetId="0" refreshError="1"/>
      <sheetData sheetId="1" refreshError="1"/>
      <sheetData sheetId="2" refreshError="1"/>
      <sheetData sheetId="3" refreshError="1"/>
      <sheetData sheetId="4" refreshError="1"/>
      <sheetData sheetId="5" refreshError="1">
        <row r="71">
          <cell r="H71">
            <v>100</v>
          </cell>
          <cell r="I71">
            <v>200</v>
          </cell>
          <cell r="J71">
            <v>400</v>
          </cell>
          <cell r="K71">
            <v>500</v>
          </cell>
        </row>
        <row r="72">
          <cell r="H72">
            <v>0</v>
          </cell>
          <cell r="I72">
            <v>29800</v>
          </cell>
          <cell r="J72">
            <v>57800</v>
          </cell>
          <cell r="K72">
            <v>75435</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drawing" Target="../drawings/drawing1.xml"/><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F17"/>
  <sheetViews>
    <sheetView topLeftCell="A4" workbookViewId="0">
      <selection activeCell="C8" sqref="C8"/>
    </sheetView>
  </sheetViews>
  <sheetFormatPr defaultColWidth="13.42578125" defaultRowHeight="13.5"/>
  <cols>
    <col min="1" max="1" width="4.42578125" style="50" customWidth="1"/>
    <col min="2" max="2" width="51.85546875" style="50" customWidth="1"/>
    <col min="3" max="3" width="42.140625" style="50" customWidth="1"/>
    <col min="4" max="4" width="13.42578125" style="50" customWidth="1"/>
    <col min="5" max="5" width="15.85546875" style="50" customWidth="1"/>
    <col min="6" max="16384" width="13.42578125" style="50"/>
  </cols>
  <sheetData>
    <row r="1" spans="1:6" ht="16.5" customHeight="1">
      <c r="A1" s="378"/>
      <c r="B1" s="378"/>
      <c r="C1" s="374" t="s">
        <v>90</v>
      </c>
      <c r="D1" s="378"/>
    </row>
    <row r="2" spans="1:6" ht="16.5" customHeight="1">
      <c r="A2" s="378"/>
      <c r="B2" s="378"/>
      <c r="C2" s="374" t="s">
        <v>210</v>
      </c>
      <c r="D2" s="378"/>
      <c r="F2" s="51"/>
    </row>
    <row r="3" spans="1:6" ht="16.5" customHeight="1">
      <c r="A3" s="378"/>
      <c r="B3" s="378"/>
      <c r="C3" s="374" t="s">
        <v>726</v>
      </c>
      <c r="D3" s="378"/>
      <c r="F3" s="51"/>
    </row>
    <row r="4" spans="1:6" ht="16.5" customHeight="1">
      <c r="A4" s="378"/>
      <c r="B4" s="378"/>
      <c r="C4" s="374" t="s">
        <v>727</v>
      </c>
      <c r="D4" s="379"/>
      <c r="F4" s="51"/>
    </row>
    <row r="5" spans="1:6" ht="91.5" customHeight="1">
      <c r="B5" s="670" t="s">
        <v>728</v>
      </c>
      <c r="C5" s="670"/>
      <c r="D5" s="183"/>
      <c r="E5" s="52"/>
      <c r="F5" s="52"/>
    </row>
    <row r="6" spans="1:6" ht="17.25">
      <c r="B6" s="53"/>
      <c r="C6" s="53"/>
      <c r="D6" s="52"/>
      <c r="E6" s="52"/>
      <c r="F6" s="52"/>
    </row>
    <row r="7" spans="1:6" s="55" customFormat="1" ht="18.75" customHeight="1" thickBot="1">
      <c r="B7" s="54"/>
      <c r="C7" s="380" t="s">
        <v>215</v>
      </c>
    </row>
    <row r="8" spans="1:6" ht="72" customHeight="1">
      <c r="B8" s="372"/>
      <c r="C8" s="376" t="s">
        <v>730</v>
      </c>
    </row>
    <row r="9" spans="1:6" ht="21" customHeight="1">
      <c r="B9" s="181" t="s">
        <v>55</v>
      </c>
      <c r="C9" s="184">
        <f>+'N 3'!F9</f>
        <v>13351000</v>
      </c>
    </row>
    <row r="10" spans="1:6" ht="27" customHeight="1">
      <c r="B10" s="181" t="s">
        <v>91</v>
      </c>
      <c r="C10" s="184">
        <f>+'N 4'!H9</f>
        <v>12570349</v>
      </c>
      <c r="D10" s="227"/>
    </row>
    <row r="11" spans="1:6" ht="27.75" customHeight="1" thickBot="1">
      <c r="B11" s="182" t="s">
        <v>92</v>
      </c>
      <c r="C11" s="185">
        <f>'N 2'!E16</f>
        <v>-780651</v>
      </c>
      <c r="D11" s="56"/>
      <c r="E11" s="127"/>
    </row>
    <row r="12" spans="1:6">
      <c r="E12" s="127"/>
    </row>
    <row r="16" spans="1:6">
      <c r="C16" s="56"/>
    </row>
    <row r="17" spans="4:4">
      <c r="D17" s="127"/>
    </row>
  </sheetData>
  <customSheetViews>
    <customSheetView guid="{BA9DD912-BB3C-40B9-B8D4-2F3BB33695CD}" showPageBreaks="1" topLeftCell="A7">
      <selection activeCell="C13" sqref="C13"/>
      <pageMargins left="0.15748031496062992" right="0.15748031496062992" top="0.39370078740157483" bottom="0.51181102362204722" header="0.15748031496062992" footer="0.15748031496062992"/>
      <printOptions horizontalCentered="1"/>
      <pageSetup paperSize="9" orientation="portrait" r:id="rId1"/>
      <headerFooter alignWithMargins="0"/>
    </customSheetView>
    <customSheetView guid="{50D6D28B-5697-48B1-897B-3DAEBACB1D6A}">
      <selection activeCell="B20" sqref="B20"/>
      <pageMargins left="0.15748031496062992" right="0.15748031496062992" top="0.39370078740157483" bottom="0.51181102362204722" header="0.15748031496062992" footer="0.15748031496062992"/>
      <printOptions horizontalCentered="1"/>
      <pageSetup paperSize="9" orientation="portrait" r:id="rId2"/>
      <headerFooter alignWithMargins="0"/>
    </customSheetView>
    <customSheetView guid="{8D44251F-CD28-4FD5-87FF-B69A5EBE7DBB}">
      <selection activeCell="B20" sqref="B20"/>
      <pageMargins left="0.15748031496062992" right="0.15748031496062992" top="0.39370078740157483" bottom="0.51181102362204722" header="0.15748031496062992" footer="0.15748031496062992"/>
      <printOptions horizontalCentered="1"/>
      <pageSetup paperSize="9" orientation="portrait" r:id="rId3"/>
      <headerFooter alignWithMargins="0"/>
    </customSheetView>
  </customSheetViews>
  <mergeCells count="1">
    <mergeCell ref="B5:C5"/>
  </mergeCells>
  <phoneticPr fontId="6" type="noConversion"/>
  <printOptions horizontalCentered="1"/>
  <pageMargins left="0.15748031496062992" right="0.15748031496062992" top="0.39370078740157483" bottom="0.51181102362204722" header="0.15748031496062992" footer="0.15748031496062992"/>
  <pageSetup paperSize="9"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H3537"/>
  <sheetViews>
    <sheetView topLeftCell="A17" zoomScale="90" zoomScaleNormal="90" zoomScaleSheetLayoutView="70" workbookViewId="0">
      <selection activeCell="E22" sqref="E22:G22"/>
    </sheetView>
  </sheetViews>
  <sheetFormatPr defaultColWidth="9.140625" defaultRowHeight="16.5"/>
  <cols>
    <col min="1" max="1" width="7.140625" style="34" customWidth="1"/>
    <col min="2" max="2" width="53.7109375" style="35" customWidth="1"/>
    <col min="3" max="3" width="34" style="36" customWidth="1"/>
    <col min="4" max="4" width="14.42578125" style="37" hidden="1" customWidth="1"/>
    <col min="5" max="6" width="17.28515625" style="37" customWidth="1"/>
    <col min="7" max="7" width="17.28515625" style="38" customWidth="1"/>
    <col min="8" max="16384" width="9.140625" style="32"/>
  </cols>
  <sheetData>
    <row r="1" spans="1:8" s="28" customFormat="1" ht="19.5" customHeight="1">
      <c r="A1" s="95"/>
      <c r="B1" s="96"/>
      <c r="C1" s="97"/>
      <c r="D1" s="97"/>
      <c r="E1" s="97"/>
      <c r="F1" s="733" t="s">
        <v>113</v>
      </c>
      <c r="G1" s="733"/>
    </row>
    <row r="2" spans="1:8" s="28" customFormat="1" ht="19.5" customHeight="1">
      <c r="A2" s="98"/>
      <c r="B2" s="99"/>
      <c r="C2" s="99"/>
      <c r="D2" s="99"/>
      <c r="E2" s="99"/>
      <c r="F2" s="128"/>
      <c r="G2" s="178" t="s">
        <v>210</v>
      </c>
    </row>
    <row r="3" spans="1:8" s="28" customFormat="1" ht="19.5" customHeight="1">
      <c r="A3" s="98"/>
      <c r="B3" s="99"/>
      <c r="C3" s="99"/>
      <c r="D3" s="99"/>
      <c r="E3" s="99"/>
      <c r="F3" s="128"/>
      <c r="G3" s="178" t="s">
        <v>436</v>
      </c>
    </row>
    <row r="4" spans="1:8" s="28" customFormat="1" ht="19.5" customHeight="1">
      <c r="A4" s="98"/>
      <c r="B4" s="99"/>
      <c r="C4" s="99"/>
      <c r="D4" s="99"/>
      <c r="E4" s="99"/>
      <c r="F4" s="99"/>
      <c r="G4" s="178" t="s">
        <v>211</v>
      </c>
    </row>
    <row r="5" spans="1:8" s="28" customFormat="1" ht="15" hidden="1">
      <c r="A5" s="98"/>
      <c r="B5" s="99"/>
      <c r="C5" s="99"/>
      <c r="D5" s="99"/>
      <c r="E5" s="99"/>
      <c r="F5" s="99"/>
      <c r="G5" s="96"/>
    </row>
    <row r="6" spans="1:8" s="29" customFormat="1" ht="45" customHeight="1">
      <c r="A6" s="734" t="s">
        <v>1411</v>
      </c>
      <c r="B6" s="734"/>
      <c r="C6" s="734"/>
      <c r="D6" s="734"/>
      <c r="E6" s="734"/>
      <c r="F6" s="734"/>
      <c r="G6" s="734"/>
    </row>
    <row r="7" spans="1:8" s="29" customFormat="1" ht="24.75" hidden="1" customHeight="1">
      <c r="A7" s="94"/>
      <c r="B7" s="94"/>
      <c r="C7" s="94"/>
      <c r="D7" s="94"/>
      <c r="E7" s="94"/>
      <c r="F7" s="94"/>
      <c r="G7" s="94"/>
    </row>
    <row r="8" spans="1:8" s="30" customFormat="1" ht="23.25" customHeight="1" thickBot="1">
      <c r="A8" s="68"/>
      <c r="B8" s="69"/>
      <c r="C8" s="70"/>
      <c r="D8" s="70"/>
      <c r="E8" s="70"/>
      <c r="F8" s="672" t="s">
        <v>729</v>
      </c>
      <c r="G8" s="672"/>
      <c r="H8" s="384"/>
    </row>
    <row r="9" spans="1:8" s="2" customFormat="1" ht="38.25" customHeight="1">
      <c r="A9" s="678"/>
      <c r="B9" s="717" t="s">
        <v>46</v>
      </c>
      <c r="C9" s="717" t="s">
        <v>2</v>
      </c>
      <c r="D9" s="737" t="s">
        <v>740</v>
      </c>
      <c r="E9" s="737"/>
      <c r="F9" s="737"/>
      <c r="G9" s="738"/>
    </row>
    <row r="10" spans="1:8" s="2" customFormat="1" ht="36.75" customHeight="1">
      <c r="A10" s="679"/>
      <c r="B10" s="694"/>
      <c r="C10" s="694"/>
      <c r="D10" s="559" t="s">
        <v>51</v>
      </c>
      <c r="E10" s="559" t="s">
        <v>52</v>
      </c>
      <c r="F10" s="559" t="s">
        <v>53</v>
      </c>
      <c r="G10" s="560" t="s">
        <v>14</v>
      </c>
    </row>
    <row r="11" spans="1:8" s="31" customFormat="1" ht="24" customHeight="1">
      <c r="A11" s="735" t="s">
        <v>244</v>
      </c>
      <c r="B11" s="736"/>
      <c r="C11" s="71"/>
      <c r="D11" s="74">
        <f>+D17+D13</f>
        <v>2386887.4000000004</v>
      </c>
      <c r="E11" s="74">
        <f>+E17+E13+E20</f>
        <v>5824602</v>
      </c>
      <c r="F11" s="74">
        <f>+F17+F13+F20</f>
        <v>9423119.1999999993</v>
      </c>
      <c r="G11" s="567">
        <f>+G17+G13+G20</f>
        <v>13351000</v>
      </c>
    </row>
    <row r="12" spans="1:8" s="224" customFormat="1" ht="23.25" customHeight="1">
      <c r="A12" s="316"/>
      <c r="B12" s="226" t="s">
        <v>8</v>
      </c>
      <c r="C12" s="71"/>
      <c r="D12" s="223"/>
      <c r="E12" s="223"/>
      <c r="F12" s="223"/>
      <c r="G12" s="317"/>
      <c r="H12" s="31"/>
    </row>
    <row r="13" spans="1:8" s="224" customFormat="1" ht="81" customHeight="1">
      <c r="A13" s="316">
        <v>4</v>
      </c>
      <c r="B13" s="222" t="s">
        <v>380</v>
      </c>
      <c r="C13" s="71"/>
      <c r="D13" s="223">
        <f t="shared" ref="D13:G14" si="0">D14</f>
        <v>1970843.2000000002</v>
      </c>
      <c r="E13" s="223">
        <f t="shared" si="0"/>
        <v>4686379</v>
      </c>
      <c r="F13" s="223">
        <f t="shared" si="0"/>
        <v>7576063.2000000002</v>
      </c>
      <c r="G13" s="318">
        <f t="shared" si="0"/>
        <v>10900000</v>
      </c>
    </row>
    <row r="14" spans="1:8" s="224" customFormat="1" ht="40.5" customHeight="1">
      <c r="A14" s="319">
        <v>4.24</v>
      </c>
      <c r="B14" s="222" t="s">
        <v>381</v>
      </c>
      <c r="C14" s="225"/>
      <c r="D14" s="136">
        <f t="shared" si="0"/>
        <v>1970843.2000000002</v>
      </c>
      <c r="E14" s="136">
        <f t="shared" si="0"/>
        <v>4686379</v>
      </c>
      <c r="F14" s="136">
        <f t="shared" si="0"/>
        <v>7576063.2000000002</v>
      </c>
      <c r="G14" s="304">
        <f t="shared" si="0"/>
        <v>10900000</v>
      </c>
    </row>
    <row r="15" spans="1:8" s="224" customFormat="1" ht="79.5" customHeight="1">
      <c r="A15" s="319" t="s">
        <v>1353</v>
      </c>
      <c r="B15" s="222"/>
      <c r="C15" s="351" t="s">
        <v>379</v>
      </c>
      <c r="D15" s="136">
        <f>483364.4-37013.5+1524492.3</f>
        <v>1970843.2000000002</v>
      </c>
      <c r="E15" s="136">
        <f>1111595+3424784+150000</f>
        <v>4686379</v>
      </c>
      <c r="F15" s="136">
        <f>1782583+5735324+42191+15965.2</f>
        <v>7576063.2000000002</v>
      </c>
      <c r="G15" s="317">
        <f>2450000+8450000</f>
        <v>10900000</v>
      </c>
    </row>
    <row r="16" spans="1:8" s="224" customFormat="1" ht="36.75" customHeight="1">
      <c r="A16" s="319"/>
      <c r="B16" s="222"/>
      <c r="C16" s="126"/>
      <c r="D16" s="136"/>
      <c r="E16" s="136"/>
      <c r="F16" s="136"/>
      <c r="G16" s="317"/>
    </row>
    <row r="17" spans="1:7" ht="60.75" customHeight="1">
      <c r="A17" s="320">
        <v>5</v>
      </c>
      <c r="B17" s="75" t="s">
        <v>84</v>
      </c>
      <c r="C17" s="72"/>
      <c r="D17" s="74">
        <f t="shared" ref="D17:G18" si="1">+D18</f>
        <v>416044.2</v>
      </c>
      <c r="E17" s="74">
        <f t="shared" si="1"/>
        <v>1137883</v>
      </c>
      <c r="F17" s="74">
        <f t="shared" si="1"/>
        <v>1846376</v>
      </c>
      <c r="G17" s="315">
        <f t="shared" si="1"/>
        <v>2450000</v>
      </c>
    </row>
    <row r="18" spans="1:7" ht="28.5" customHeight="1">
      <c r="A18" s="321" t="s">
        <v>245</v>
      </c>
      <c r="B18" s="73" t="s">
        <v>246</v>
      </c>
      <c r="C18" s="71"/>
      <c r="D18" s="74">
        <f t="shared" si="1"/>
        <v>416044.2</v>
      </c>
      <c r="E18" s="74">
        <f t="shared" si="1"/>
        <v>1137883</v>
      </c>
      <c r="F18" s="74">
        <f t="shared" si="1"/>
        <v>1846376</v>
      </c>
      <c r="G18" s="315">
        <f t="shared" si="1"/>
        <v>2450000</v>
      </c>
    </row>
    <row r="19" spans="1:7" ht="83.25" customHeight="1">
      <c r="A19" s="321" t="s">
        <v>1354</v>
      </c>
      <c r="B19" s="565"/>
      <c r="C19" s="351" t="s">
        <v>379</v>
      </c>
      <c r="D19" s="136">
        <v>416044.2</v>
      </c>
      <c r="E19" s="136">
        <f>1085713+50170+2000</f>
        <v>1137883</v>
      </c>
      <c r="F19" s="136">
        <f>1740169+50000+53207+3000</f>
        <v>1846376</v>
      </c>
      <c r="G19" s="566">
        <v>2450000</v>
      </c>
    </row>
    <row r="20" spans="1:7" ht="65.25" customHeight="1">
      <c r="A20" s="561">
        <v>6</v>
      </c>
      <c r="B20" s="75" t="s">
        <v>1370</v>
      </c>
      <c r="C20" s="562"/>
      <c r="D20" s="563">
        <f t="shared" ref="D20:G21" si="2">+D21</f>
        <v>0</v>
      </c>
      <c r="E20" s="136">
        <f t="shared" si="2"/>
        <v>340</v>
      </c>
      <c r="F20" s="136">
        <f t="shared" si="2"/>
        <v>680</v>
      </c>
      <c r="G20" s="566">
        <f t="shared" si="2"/>
        <v>1000</v>
      </c>
    </row>
    <row r="21" spans="1:7" ht="17.25">
      <c r="A21" s="321" t="s">
        <v>1371</v>
      </c>
      <c r="B21" s="73" t="s">
        <v>246</v>
      </c>
      <c r="C21" s="71"/>
      <c r="D21" s="563">
        <f t="shared" si="2"/>
        <v>0</v>
      </c>
      <c r="E21" s="136">
        <f t="shared" si="2"/>
        <v>340</v>
      </c>
      <c r="F21" s="136">
        <f t="shared" si="2"/>
        <v>680</v>
      </c>
      <c r="G21" s="566">
        <f t="shared" si="2"/>
        <v>1000</v>
      </c>
    </row>
    <row r="22" spans="1:7" ht="66.75" thickBot="1">
      <c r="A22" s="346" t="s">
        <v>1372</v>
      </c>
      <c r="B22" s="322"/>
      <c r="C22" s="352" t="s">
        <v>379</v>
      </c>
      <c r="D22" s="564">
        <v>0</v>
      </c>
      <c r="E22" s="306">
        <v>340</v>
      </c>
      <c r="F22" s="306">
        <v>680</v>
      </c>
      <c r="G22" s="323">
        <v>1000</v>
      </c>
    </row>
    <row r="23" spans="1:7" ht="45.75" customHeight="1">
      <c r="A23" s="33"/>
      <c r="B23" s="33"/>
      <c r="C23" s="33"/>
      <c r="D23" s="33"/>
      <c r="E23" s="33"/>
      <c r="F23" s="33"/>
      <c r="G23" s="33"/>
    </row>
    <row r="24" spans="1:7" ht="45.75" customHeight="1">
      <c r="A24" s="33"/>
      <c r="B24" s="33"/>
      <c r="C24" s="33"/>
      <c r="D24" s="33"/>
      <c r="E24" s="33"/>
      <c r="F24" s="33"/>
      <c r="G24" s="33"/>
    </row>
    <row r="25" spans="1:7">
      <c r="A25" s="33"/>
      <c r="B25" s="33"/>
      <c r="C25" s="33"/>
      <c r="D25" s="33"/>
      <c r="E25" s="33"/>
      <c r="F25" s="33"/>
      <c r="G25" s="33"/>
    </row>
    <row r="26" spans="1:7">
      <c r="A26" s="33"/>
      <c r="B26" s="33"/>
      <c r="C26" s="33"/>
      <c r="D26" s="33"/>
      <c r="E26" s="33"/>
      <c r="F26" s="33"/>
      <c r="G26" s="33"/>
    </row>
    <row r="27" spans="1:7">
      <c r="A27" s="33"/>
      <c r="B27" s="33"/>
      <c r="C27" s="33"/>
      <c r="D27" s="33"/>
      <c r="E27" s="33"/>
      <c r="F27" s="33"/>
      <c r="G27" s="33"/>
    </row>
    <row r="28" spans="1:7">
      <c r="A28" s="33"/>
      <c r="B28" s="33"/>
      <c r="C28" s="33"/>
      <c r="D28" s="33"/>
      <c r="E28" s="33"/>
      <c r="F28" s="33"/>
      <c r="G28" s="33"/>
    </row>
    <row r="29" spans="1:7">
      <c r="A29" s="33"/>
      <c r="B29" s="33"/>
      <c r="C29" s="33"/>
      <c r="D29" s="33"/>
      <c r="E29" s="33"/>
      <c r="F29" s="33"/>
      <c r="G29" s="33"/>
    </row>
    <row r="30" spans="1:7">
      <c r="A30" s="33"/>
      <c r="B30" s="33"/>
      <c r="C30" s="33"/>
      <c r="D30" s="33"/>
      <c r="E30" s="33"/>
      <c r="F30" s="33"/>
      <c r="G30" s="33"/>
    </row>
    <row r="31" spans="1:7">
      <c r="A31" s="33"/>
      <c r="B31" s="33"/>
      <c r="C31" s="33"/>
      <c r="D31" s="33"/>
      <c r="E31" s="33"/>
      <c r="F31" s="33"/>
      <c r="G31" s="33"/>
    </row>
    <row r="32" spans="1:7">
      <c r="A32" s="33"/>
      <c r="B32" s="33"/>
      <c r="C32" s="33"/>
      <c r="D32" s="33"/>
      <c r="E32" s="33"/>
      <c r="F32" s="33"/>
      <c r="G32" s="33"/>
    </row>
    <row r="33" spans="1:7">
      <c r="A33" s="33"/>
      <c r="B33" s="33"/>
      <c r="C33" s="33"/>
      <c r="D33" s="33"/>
      <c r="E33" s="33"/>
      <c r="F33" s="33"/>
      <c r="G33" s="33"/>
    </row>
    <row r="34" spans="1:7">
      <c r="A34" s="33"/>
      <c r="B34" s="33"/>
      <c r="C34" s="33"/>
      <c r="D34" s="33"/>
      <c r="E34" s="33"/>
      <c r="F34" s="33"/>
      <c r="G34" s="33"/>
    </row>
    <row r="35" spans="1:7">
      <c r="A35" s="33"/>
      <c r="B35" s="33"/>
      <c r="C35" s="33"/>
      <c r="D35" s="33"/>
      <c r="E35" s="33"/>
      <c r="F35" s="33"/>
      <c r="G35" s="33"/>
    </row>
    <row r="36" spans="1:7">
      <c r="A36" s="33"/>
      <c r="B36" s="33"/>
      <c r="C36" s="33"/>
      <c r="D36" s="33"/>
      <c r="E36" s="33"/>
      <c r="F36" s="33"/>
      <c r="G36" s="33"/>
    </row>
    <row r="37" spans="1:7">
      <c r="A37" s="33"/>
      <c r="B37" s="33"/>
      <c r="C37" s="33"/>
      <c r="D37" s="33"/>
      <c r="E37" s="33"/>
      <c r="F37" s="33"/>
      <c r="G37" s="33"/>
    </row>
    <row r="38" spans="1:7">
      <c r="A38" s="33"/>
      <c r="B38" s="33"/>
      <c r="C38" s="33"/>
      <c r="D38" s="33"/>
      <c r="E38" s="33"/>
      <c r="F38" s="33"/>
      <c r="G38" s="33"/>
    </row>
    <row r="39" spans="1:7">
      <c r="A39" s="33"/>
      <c r="B39" s="33"/>
      <c r="C39" s="33"/>
      <c r="D39" s="33"/>
      <c r="E39" s="33"/>
      <c r="F39" s="33"/>
      <c r="G39" s="33"/>
    </row>
    <row r="40" spans="1:7">
      <c r="A40" s="33"/>
      <c r="B40" s="33"/>
      <c r="C40" s="33"/>
      <c r="D40" s="33"/>
      <c r="E40" s="33"/>
      <c r="F40" s="33"/>
      <c r="G40" s="33"/>
    </row>
    <row r="41" spans="1:7">
      <c r="A41" s="33"/>
      <c r="B41" s="33"/>
      <c r="C41" s="33"/>
      <c r="D41" s="33"/>
      <c r="E41" s="33"/>
      <c r="F41" s="33"/>
      <c r="G41" s="33"/>
    </row>
    <row r="42" spans="1:7">
      <c r="A42" s="33"/>
      <c r="B42" s="33"/>
      <c r="C42" s="33"/>
      <c r="D42" s="33"/>
      <c r="E42" s="33"/>
      <c r="F42" s="33"/>
      <c r="G42" s="33"/>
    </row>
    <row r="43" spans="1:7">
      <c r="A43" s="33"/>
      <c r="B43" s="33"/>
      <c r="C43" s="33"/>
      <c r="D43" s="33"/>
      <c r="E43" s="33"/>
      <c r="F43" s="33"/>
      <c r="G43" s="33"/>
    </row>
    <row r="44" spans="1:7">
      <c r="A44" s="33"/>
      <c r="B44" s="33"/>
      <c r="C44" s="33"/>
      <c r="D44" s="33"/>
      <c r="E44" s="33"/>
      <c r="F44" s="33"/>
      <c r="G44" s="33"/>
    </row>
    <row r="45" spans="1:7">
      <c r="A45" s="33"/>
      <c r="B45" s="33"/>
      <c r="C45" s="33"/>
      <c r="D45" s="33"/>
      <c r="E45" s="33"/>
      <c r="F45" s="33"/>
      <c r="G45" s="33"/>
    </row>
    <row r="46" spans="1:7">
      <c r="A46" s="33"/>
      <c r="B46" s="33"/>
      <c r="C46" s="33"/>
      <c r="D46" s="33"/>
      <c r="E46" s="33"/>
      <c r="F46" s="33"/>
      <c r="G46" s="33"/>
    </row>
    <row r="47" spans="1:7">
      <c r="A47" s="33"/>
      <c r="B47" s="33"/>
      <c r="C47" s="33"/>
      <c r="D47" s="33"/>
      <c r="E47" s="33"/>
      <c r="F47" s="33"/>
      <c r="G47" s="33"/>
    </row>
    <row r="48" spans="1:7">
      <c r="A48" s="33"/>
      <c r="B48" s="33"/>
      <c r="C48" s="33"/>
      <c r="D48" s="33"/>
      <c r="E48" s="33"/>
      <c r="F48" s="33"/>
      <c r="G48" s="33"/>
    </row>
    <row r="49" spans="1:7">
      <c r="A49" s="33"/>
      <c r="B49" s="33"/>
      <c r="C49" s="33"/>
      <c r="D49" s="33"/>
      <c r="E49" s="33"/>
      <c r="F49" s="33"/>
      <c r="G49" s="33"/>
    </row>
    <row r="50" spans="1:7">
      <c r="A50" s="33"/>
      <c r="B50" s="33"/>
      <c r="C50" s="33"/>
      <c r="D50" s="33"/>
      <c r="E50" s="33"/>
      <c r="F50" s="33"/>
      <c r="G50" s="33"/>
    </row>
    <row r="51" spans="1:7">
      <c r="A51" s="33"/>
      <c r="B51" s="33"/>
      <c r="C51" s="33"/>
      <c r="D51" s="33"/>
      <c r="E51" s="33"/>
      <c r="F51" s="33"/>
      <c r="G51" s="33"/>
    </row>
    <row r="52" spans="1:7">
      <c r="A52" s="33"/>
      <c r="B52" s="33"/>
      <c r="C52" s="33"/>
      <c r="D52" s="33"/>
      <c r="E52" s="33"/>
      <c r="F52" s="33"/>
      <c r="G52" s="33"/>
    </row>
    <row r="53" spans="1:7">
      <c r="A53" s="33"/>
      <c r="B53" s="33"/>
      <c r="C53" s="33"/>
      <c r="D53" s="33"/>
      <c r="E53" s="33"/>
      <c r="F53" s="33"/>
      <c r="G53" s="33"/>
    </row>
    <row r="54" spans="1:7">
      <c r="A54" s="33"/>
      <c r="B54" s="33"/>
      <c r="C54" s="33"/>
      <c r="D54" s="33"/>
      <c r="E54" s="33"/>
      <c r="F54" s="33"/>
      <c r="G54" s="33"/>
    </row>
    <row r="55" spans="1:7">
      <c r="A55" s="33"/>
      <c r="B55" s="33"/>
      <c r="C55" s="33"/>
      <c r="D55" s="33"/>
      <c r="E55" s="33"/>
      <c r="F55" s="33"/>
      <c r="G55" s="33"/>
    </row>
    <row r="56" spans="1:7">
      <c r="A56" s="33"/>
      <c r="B56" s="33"/>
      <c r="C56" s="33"/>
      <c r="D56" s="33"/>
      <c r="E56" s="33"/>
      <c r="F56" s="33"/>
      <c r="G56" s="33"/>
    </row>
    <row r="57" spans="1:7">
      <c r="A57" s="33"/>
      <c r="B57" s="33"/>
      <c r="C57" s="33"/>
      <c r="D57" s="33"/>
      <c r="E57" s="33"/>
      <c r="F57" s="33"/>
      <c r="G57" s="33"/>
    </row>
    <row r="58" spans="1:7">
      <c r="A58" s="33"/>
      <c r="B58" s="33"/>
      <c r="C58" s="33"/>
      <c r="D58" s="33"/>
      <c r="E58" s="33"/>
      <c r="F58" s="33"/>
      <c r="G58" s="33"/>
    </row>
    <row r="59" spans="1:7">
      <c r="A59" s="33"/>
      <c r="B59" s="33"/>
      <c r="C59" s="33"/>
      <c r="D59" s="33"/>
      <c r="E59" s="33"/>
      <c r="F59" s="33"/>
      <c r="G59" s="33"/>
    </row>
    <row r="60" spans="1:7">
      <c r="A60" s="33"/>
      <c r="B60" s="33"/>
      <c r="C60" s="33"/>
      <c r="D60" s="33"/>
      <c r="E60" s="33"/>
      <c r="F60" s="33"/>
      <c r="G60" s="33"/>
    </row>
    <row r="61" spans="1:7">
      <c r="A61" s="33"/>
      <c r="B61" s="33"/>
      <c r="C61" s="33"/>
      <c r="D61" s="33"/>
      <c r="E61" s="33"/>
      <c r="F61" s="33"/>
      <c r="G61" s="33"/>
    </row>
    <row r="62" spans="1:7">
      <c r="A62" s="33"/>
      <c r="B62" s="33"/>
      <c r="C62" s="33"/>
      <c r="D62" s="33"/>
      <c r="E62" s="33"/>
      <c r="F62" s="33"/>
      <c r="G62" s="33"/>
    </row>
    <row r="63" spans="1:7">
      <c r="A63" s="33"/>
      <c r="B63" s="33"/>
      <c r="C63" s="33"/>
      <c r="D63" s="33"/>
      <c r="E63" s="33"/>
      <c r="F63" s="33"/>
      <c r="G63" s="33"/>
    </row>
    <row r="64" spans="1:7">
      <c r="A64" s="33"/>
      <c r="B64" s="33"/>
      <c r="C64" s="33"/>
      <c r="D64" s="33"/>
      <c r="E64" s="33"/>
      <c r="F64" s="33"/>
      <c r="G64" s="33"/>
    </row>
    <row r="65" spans="1:7">
      <c r="A65" s="33"/>
      <c r="B65" s="33"/>
      <c r="C65" s="33"/>
      <c r="D65" s="33"/>
      <c r="E65" s="33"/>
      <c r="F65" s="33"/>
      <c r="G65" s="33"/>
    </row>
    <row r="66" spans="1:7">
      <c r="A66" s="33"/>
      <c r="B66" s="33"/>
      <c r="C66" s="33"/>
      <c r="D66" s="33"/>
      <c r="E66" s="33"/>
      <c r="F66" s="33"/>
      <c r="G66" s="33"/>
    </row>
    <row r="67" spans="1:7">
      <c r="A67" s="33"/>
      <c r="B67" s="33"/>
      <c r="C67" s="33"/>
      <c r="D67" s="33"/>
      <c r="E67" s="33"/>
      <c r="F67" s="33"/>
      <c r="G67" s="33"/>
    </row>
    <row r="68" spans="1:7">
      <c r="A68" s="33"/>
      <c r="B68" s="33"/>
      <c r="C68" s="33"/>
      <c r="D68" s="33"/>
      <c r="E68" s="33"/>
      <c r="F68" s="33"/>
      <c r="G68" s="33"/>
    </row>
    <row r="69" spans="1:7">
      <c r="A69" s="33"/>
      <c r="B69" s="33"/>
      <c r="C69" s="33"/>
      <c r="D69" s="33"/>
      <c r="E69" s="33"/>
      <c r="F69" s="33"/>
      <c r="G69" s="33"/>
    </row>
    <row r="70" spans="1:7">
      <c r="A70" s="33"/>
      <c r="B70" s="33"/>
      <c r="C70" s="33"/>
      <c r="D70" s="33"/>
      <c r="E70" s="33"/>
      <c r="F70" s="33"/>
      <c r="G70" s="33"/>
    </row>
    <row r="71" spans="1:7">
      <c r="A71" s="33"/>
      <c r="B71" s="33"/>
      <c r="C71" s="33"/>
      <c r="D71" s="33"/>
      <c r="E71" s="33"/>
      <c r="F71" s="33"/>
      <c r="G71" s="33"/>
    </row>
    <row r="72" spans="1:7">
      <c r="A72" s="33"/>
      <c r="B72" s="33"/>
      <c r="C72" s="33"/>
      <c r="D72" s="33"/>
      <c r="E72" s="33"/>
      <c r="F72" s="33"/>
      <c r="G72" s="33"/>
    </row>
    <row r="73" spans="1:7">
      <c r="A73" s="33"/>
      <c r="B73" s="33"/>
      <c r="C73" s="33"/>
      <c r="D73" s="33"/>
      <c r="E73" s="33"/>
      <c r="F73" s="33"/>
      <c r="G73" s="33"/>
    </row>
    <row r="74" spans="1:7">
      <c r="A74" s="33"/>
      <c r="B74" s="33"/>
      <c r="C74" s="33"/>
      <c r="D74" s="33"/>
      <c r="E74" s="33"/>
      <c r="F74" s="33"/>
      <c r="G74" s="33"/>
    </row>
    <row r="75" spans="1:7">
      <c r="A75" s="33"/>
      <c r="B75" s="33"/>
      <c r="C75" s="33"/>
      <c r="D75" s="33"/>
      <c r="E75" s="33"/>
      <c r="F75" s="33"/>
      <c r="G75" s="33"/>
    </row>
    <row r="76" spans="1:7">
      <c r="A76" s="33"/>
      <c r="B76" s="33"/>
      <c r="C76" s="33"/>
      <c r="D76" s="33"/>
      <c r="E76" s="33"/>
      <c r="F76" s="33"/>
      <c r="G76" s="33"/>
    </row>
    <row r="77" spans="1:7">
      <c r="A77" s="33"/>
      <c r="B77" s="33"/>
      <c r="C77" s="33"/>
      <c r="D77" s="33"/>
      <c r="E77" s="33"/>
      <c r="F77" s="33"/>
      <c r="G77" s="33"/>
    </row>
    <row r="78" spans="1:7">
      <c r="A78" s="33"/>
      <c r="B78" s="33"/>
      <c r="C78" s="33"/>
      <c r="D78" s="33"/>
      <c r="E78" s="33"/>
      <c r="F78" s="33"/>
      <c r="G78" s="33"/>
    </row>
    <row r="79" spans="1:7">
      <c r="A79" s="33"/>
      <c r="B79" s="33"/>
      <c r="C79" s="33"/>
      <c r="D79" s="33"/>
      <c r="E79" s="33"/>
      <c r="F79" s="33"/>
      <c r="G79" s="33"/>
    </row>
    <row r="80" spans="1:7">
      <c r="A80" s="33"/>
      <c r="B80" s="33"/>
      <c r="C80" s="33"/>
      <c r="D80" s="33"/>
      <c r="E80" s="33"/>
      <c r="F80" s="33"/>
      <c r="G80" s="33"/>
    </row>
    <row r="81" spans="1:7">
      <c r="A81" s="33"/>
      <c r="B81" s="33"/>
      <c r="C81" s="33"/>
      <c r="D81" s="33"/>
      <c r="E81" s="33"/>
      <c r="F81" s="33"/>
      <c r="G81" s="33"/>
    </row>
    <row r="82" spans="1:7">
      <c r="A82" s="33"/>
      <c r="B82" s="33"/>
      <c r="C82" s="33"/>
      <c r="D82" s="33"/>
      <c r="E82" s="33"/>
      <c r="F82" s="33"/>
      <c r="G82" s="33"/>
    </row>
    <row r="83" spans="1:7">
      <c r="A83" s="33"/>
      <c r="B83" s="33"/>
      <c r="C83" s="33"/>
      <c r="D83" s="33"/>
      <c r="E83" s="33"/>
      <c r="F83" s="33"/>
      <c r="G83" s="33"/>
    </row>
    <row r="84" spans="1:7">
      <c r="A84" s="33"/>
      <c r="B84" s="33"/>
      <c r="C84" s="33"/>
      <c r="D84" s="33"/>
      <c r="E84" s="33"/>
      <c r="F84" s="33"/>
      <c r="G84" s="33"/>
    </row>
    <row r="85" spans="1:7">
      <c r="A85" s="33"/>
      <c r="B85" s="33"/>
      <c r="C85" s="33"/>
      <c r="D85" s="33"/>
      <c r="E85" s="33"/>
      <c r="F85" s="33"/>
      <c r="G85" s="33"/>
    </row>
    <row r="86" spans="1:7">
      <c r="A86" s="33"/>
      <c r="B86" s="33"/>
      <c r="C86" s="33"/>
      <c r="D86" s="33"/>
      <c r="E86" s="33"/>
      <c r="F86" s="33"/>
      <c r="G86" s="33"/>
    </row>
    <row r="87" spans="1:7">
      <c r="A87" s="33"/>
      <c r="B87" s="33"/>
      <c r="C87" s="33"/>
      <c r="D87" s="33"/>
      <c r="E87" s="33"/>
      <c r="F87" s="33"/>
      <c r="G87" s="33"/>
    </row>
    <row r="88" spans="1:7">
      <c r="A88" s="33"/>
      <c r="B88" s="33"/>
      <c r="C88" s="33"/>
      <c r="D88" s="33"/>
      <c r="E88" s="33"/>
      <c r="F88" s="33"/>
      <c r="G88" s="33"/>
    </row>
    <row r="89" spans="1:7">
      <c r="A89" s="33"/>
      <c r="B89" s="33"/>
      <c r="C89" s="33"/>
      <c r="D89" s="33"/>
      <c r="E89" s="33"/>
      <c r="F89" s="33"/>
      <c r="G89" s="33"/>
    </row>
    <row r="90" spans="1:7">
      <c r="A90" s="33"/>
      <c r="B90" s="33"/>
      <c r="C90" s="33"/>
      <c r="D90" s="33"/>
      <c r="E90" s="33"/>
      <c r="F90" s="33"/>
      <c r="G90" s="33"/>
    </row>
    <row r="91" spans="1:7">
      <c r="A91" s="33"/>
      <c r="B91" s="33"/>
      <c r="C91" s="33"/>
      <c r="D91" s="33"/>
      <c r="E91" s="33"/>
      <c r="F91" s="33"/>
      <c r="G91" s="33"/>
    </row>
    <row r="92" spans="1:7">
      <c r="A92" s="33"/>
      <c r="B92" s="33"/>
      <c r="C92" s="33"/>
      <c r="D92" s="33"/>
      <c r="E92" s="33"/>
      <c r="F92" s="33"/>
      <c r="G92" s="33"/>
    </row>
    <row r="93" spans="1:7">
      <c r="A93" s="33"/>
      <c r="B93" s="33"/>
      <c r="C93" s="33"/>
      <c r="D93" s="33"/>
      <c r="E93" s="33"/>
      <c r="F93" s="33"/>
      <c r="G93" s="33"/>
    </row>
    <row r="94" spans="1:7">
      <c r="A94" s="33"/>
      <c r="B94" s="33"/>
      <c r="C94" s="33"/>
      <c r="D94" s="33"/>
      <c r="E94" s="33"/>
      <c r="F94" s="33"/>
      <c r="G94" s="33"/>
    </row>
    <row r="95" spans="1:7">
      <c r="A95" s="33"/>
      <c r="B95" s="33"/>
      <c r="C95" s="33"/>
      <c r="D95" s="33"/>
      <c r="E95" s="33"/>
      <c r="F95" s="33"/>
      <c r="G95" s="33"/>
    </row>
    <row r="96" spans="1:7">
      <c r="A96" s="33"/>
      <c r="B96" s="33"/>
      <c r="C96" s="33"/>
      <c r="D96" s="33"/>
      <c r="E96" s="33"/>
      <c r="F96" s="33"/>
      <c r="G96" s="33"/>
    </row>
    <row r="97" spans="1:7">
      <c r="A97" s="33"/>
      <c r="B97" s="33"/>
      <c r="C97" s="33"/>
      <c r="D97" s="33"/>
      <c r="E97" s="33"/>
      <c r="F97" s="33"/>
      <c r="G97" s="33"/>
    </row>
    <row r="98" spans="1:7">
      <c r="A98" s="33"/>
      <c r="B98" s="33"/>
      <c r="C98" s="33"/>
      <c r="D98" s="33"/>
      <c r="E98" s="33"/>
      <c r="F98" s="33"/>
      <c r="G98" s="33"/>
    </row>
    <row r="99" spans="1:7">
      <c r="A99" s="33"/>
      <c r="B99" s="33"/>
      <c r="C99" s="33"/>
      <c r="D99" s="33"/>
      <c r="E99" s="33"/>
      <c r="F99" s="33"/>
      <c r="G99" s="33"/>
    </row>
    <row r="100" spans="1:7">
      <c r="A100" s="33"/>
      <c r="B100" s="33"/>
      <c r="C100" s="33"/>
      <c r="D100" s="33"/>
      <c r="E100" s="33"/>
      <c r="F100" s="33"/>
      <c r="G100" s="33"/>
    </row>
    <row r="101" spans="1:7">
      <c r="A101" s="33"/>
      <c r="B101" s="33"/>
      <c r="C101" s="33"/>
      <c r="D101" s="33"/>
      <c r="E101" s="33"/>
      <c r="F101" s="33"/>
      <c r="G101" s="33"/>
    </row>
    <row r="102" spans="1:7">
      <c r="A102" s="33"/>
      <c r="B102" s="33"/>
      <c r="C102" s="33"/>
      <c r="D102" s="33"/>
      <c r="E102" s="33"/>
      <c r="F102" s="33"/>
      <c r="G102" s="33"/>
    </row>
    <row r="103" spans="1:7">
      <c r="A103" s="33"/>
      <c r="B103" s="33"/>
      <c r="C103" s="33"/>
      <c r="D103" s="33"/>
      <c r="E103" s="33"/>
      <c r="F103" s="33"/>
      <c r="G103" s="33"/>
    </row>
    <row r="104" spans="1:7">
      <c r="A104" s="33"/>
      <c r="B104" s="33"/>
      <c r="C104" s="33"/>
      <c r="D104" s="33"/>
      <c r="E104" s="33"/>
      <c r="F104" s="33"/>
      <c r="G104" s="33"/>
    </row>
    <row r="105" spans="1:7">
      <c r="A105" s="33"/>
      <c r="B105" s="33"/>
      <c r="C105" s="33"/>
      <c r="D105" s="33"/>
      <c r="E105" s="33"/>
      <c r="F105" s="33"/>
      <c r="G105" s="33"/>
    </row>
    <row r="106" spans="1:7">
      <c r="A106" s="33"/>
      <c r="B106" s="33"/>
      <c r="C106" s="33"/>
      <c r="D106" s="33"/>
      <c r="E106" s="33"/>
      <c r="F106" s="33"/>
      <c r="G106" s="33"/>
    </row>
    <row r="107" spans="1:7">
      <c r="A107" s="33"/>
      <c r="B107" s="33"/>
      <c r="C107" s="33"/>
      <c r="D107" s="33"/>
      <c r="E107" s="33"/>
      <c r="F107" s="33"/>
      <c r="G107" s="33"/>
    </row>
    <row r="108" spans="1:7">
      <c r="A108" s="33"/>
      <c r="B108" s="33"/>
      <c r="C108" s="33"/>
      <c r="D108" s="33"/>
      <c r="E108" s="33"/>
      <c r="F108" s="33"/>
      <c r="G108" s="33"/>
    </row>
    <row r="109" spans="1:7">
      <c r="A109" s="33"/>
      <c r="B109" s="33"/>
      <c r="C109" s="33"/>
      <c r="D109" s="33"/>
      <c r="E109" s="33"/>
      <c r="F109" s="33"/>
      <c r="G109" s="33"/>
    </row>
    <row r="110" spans="1:7">
      <c r="A110" s="33"/>
      <c r="B110" s="33"/>
      <c r="C110" s="33"/>
      <c r="D110" s="33"/>
      <c r="E110" s="33"/>
      <c r="F110" s="33"/>
      <c r="G110" s="33"/>
    </row>
    <row r="111" spans="1:7">
      <c r="A111" s="33"/>
      <c r="B111" s="33"/>
      <c r="C111" s="33"/>
      <c r="D111" s="33"/>
      <c r="E111" s="33"/>
      <c r="F111" s="33"/>
      <c r="G111" s="33"/>
    </row>
    <row r="112" spans="1:7">
      <c r="A112" s="33"/>
      <c r="B112" s="33"/>
      <c r="C112" s="33"/>
      <c r="D112" s="33"/>
      <c r="E112" s="33"/>
      <c r="F112" s="33"/>
      <c r="G112" s="33"/>
    </row>
    <row r="113" spans="1:7">
      <c r="A113" s="33"/>
      <c r="B113" s="33"/>
      <c r="C113" s="33"/>
      <c r="D113" s="33"/>
      <c r="E113" s="33"/>
      <c r="F113" s="33"/>
      <c r="G113" s="33"/>
    </row>
    <row r="114" spans="1:7">
      <c r="A114" s="33"/>
      <c r="B114" s="33"/>
      <c r="C114" s="33"/>
      <c r="D114" s="33"/>
      <c r="E114" s="33"/>
      <c r="F114" s="33"/>
      <c r="G114" s="33"/>
    </row>
    <row r="115" spans="1:7">
      <c r="A115" s="33"/>
      <c r="B115" s="33"/>
      <c r="C115" s="33"/>
      <c r="D115" s="33"/>
      <c r="E115" s="33"/>
      <c r="F115" s="33"/>
      <c r="G115" s="33"/>
    </row>
    <row r="116" spans="1:7">
      <c r="A116" s="33"/>
      <c r="B116" s="33"/>
      <c r="C116" s="33"/>
      <c r="D116" s="33"/>
      <c r="E116" s="33"/>
      <c r="F116" s="33"/>
      <c r="G116" s="33"/>
    </row>
    <row r="117" spans="1:7">
      <c r="A117" s="33"/>
      <c r="B117" s="33"/>
      <c r="C117" s="33"/>
      <c r="D117" s="33"/>
      <c r="E117" s="33"/>
      <c r="F117" s="33"/>
      <c r="G117" s="33"/>
    </row>
    <row r="118" spans="1:7">
      <c r="A118" s="33"/>
      <c r="B118" s="33"/>
      <c r="C118" s="33"/>
      <c r="D118" s="33"/>
      <c r="E118" s="33"/>
      <c r="F118" s="33"/>
      <c r="G118" s="33"/>
    </row>
    <row r="119" spans="1:7">
      <c r="A119" s="33"/>
      <c r="B119" s="33"/>
      <c r="C119" s="33"/>
      <c r="D119" s="33"/>
      <c r="E119" s="33"/>
      <c r="F119" s="33"/>
      <c r="G119" s="33"/>
    </row>
    <row r="120" spans="1:7">
      <c r="A120" s="33"/>
      <c r="B120" s="33"/>
      <c r="C120" s="33"/>
      <c r="D120" s="33"/>
      <c r="E120" s="33"/>
      <c r="F120" s="33"/>
      <c r="G120" s="33"/>
    </row>
    <row r="121" spans="1:7">
      <c r="A121" s="33"/>
      <c r="B121" s="33"/>
      <c r="C121" s="33"/>
      <c r="D121" s="33"/>
      <c r="E121" s="33"/>
      <c r="F121" s="33"/>
      <c r="G121" s="33"/>
    </row>
    <row r="122" spans="1:7">
      <c r="A122" s="33"/>
      <c r="B122" s="33"/>
      <c r="C122" s="33"/>
      <c r="D122" s="33"/>
      <c r="E122" s="33"/>
      <c r="F122" s="33"/>
      <c r="G122" s="33"/>
    </row>
    <row r="123" spans="1:7">
      <c r="A123" s="33"/>
      <c r="B123" s="33"/>
      <c r="C123" s="33"/>
      <c r="D123" s="33"/>
      <c r="E123" s="33"/>
      <c r="F123" s="33"/>
      <c r="G123" s="33"/>
    </row>
    <row r="124" spans="1:7">
      <c r="A124" s="33"/>
      <c r="B124" s="33"/>
      <c r="C124" s="33"/>
      <c r="D124" s="33"/>
      <c r="E124" s="33"/>
      <c r="F124" s="33"/>
      <c r="G124" s="33"/>
    </row>
    <row r="125" spans="1:7">
      <c r="A125" s="33"/>
      <c r="B125" s="33"/>
      <c r="C125" s="33"/>
      <c r="D125" s="33"/>
      <c r="E125" s="33"/>
      <c r="F125" s="33"/>
      <c r="G125" s="33"/>
    </row>
    <row r="126" spans="1:7">
      <c r="A126" s="33"/>
      <c r="B126" s="33"/>
      <c r="C126" s="33"/>
      <c r="D126" s="33"/>
      <c r="E126" s="33"/>
      <c r="F126" s="33"/>
      <c r="G126" s="33"/>
    </row>
    <row r="127" spans="1:7">
      <c r="A127" s="33"/>
      <c r="B127" s="33"/>
      <c r="C127" s="33"/>
      <c r="D127" s="33"/>
      <c r="E127" s="33"/>
      <c r="F127" s="33"/>
      <c r="G127" s="33"/>
    </row>
    <row r="128" spans="1:7">
      <c r="A128" s="33"/>
      <c r="B128" s="33"/>
      <c r="C128" s="33"/>
      <c r="D128" s="33"/>
      <c r="E128" s="33"/>
      <c r="F128" s="33"/>
      <c r="G128" s="33"/>
    </row>
    <row r="129" spans="1:7">
      <c r="A129" s="33"/>
      <c r="B129" s="33"/>
      <c r="C129" s="33"/>
      <c r="D129" s="33"/>
      <c r="E129" s="33"/>
      <c r="F129" s="33"/>
      <c r="G129" s="33"/>
    </row>
    <row r="130" spans="1:7">
      <c r="A130" s="33"/>
      <c r="B130" s="33"/>
      <c r="C130" s="33"/>
      <c r="D130" s="33"/>
      <c r="E130" s="33"/>
      <c r="F130" s="33"/>
      <c r="G130" s="33"/>
    </row>
    <row r="131" spans="1:7">
      <c r="A131" s="33"/>
      <c r="B131" s="33"/>
      <c r="C131" s="33"/>
      <c r="D131" s="33"/>
      <c r="E131" s="33"/>
      <c r="F131" s="33"/>
      <c r="G131" s="33"/>
    </row>
    <row r="132" spans="1:7">
      <c r="A132" s="33"/>
      <c r="B132" s="33"/>
      <c r="C132" s="33"/>
      <c r="D132" s="33"/>
      <c r="E132" s="33"/>
      <c r="F132" s="33"/>
      <c r="G132" s="33"/>
    </row>
    <row r="133" spans="1:7">
      <c r="A133" s="33"/>
      <c r="B133" s="33"/>
      <c r="C133" s="33"/>
      <c r="D133" s="33"/>
      <c r="E133" s="33"/>
      <c r="F133" s="33"/>
      <c r="G133" s="33"/>
    </row>
    <row r="134" spans="1:7">
      <c r="A134" s="33"/>
      <c r="B134" s="33"/>
      <c r="C134" s="33"/>
      <c r="D134" s="33"/>
      <c r="E134" s="33"/>
      <c r="F134" s="33"/>
      <c r="G134" s="33"/>
    </row>
    <row r="135" spans="1:7">
      <c r="A135" s="33"/>
      <c r="B135" s="33"/>
      <c r="C135" s="33"/>
      <c r="D135" s="33"/>
      <c r="E135" s="33"/>
      <c r="F135" s="33"/>
      <c r="G135" s="33"/>
    </row>
    <row r="136" spans="1:7">
      <c r="A136" s="33"/>
      <c r="B136" s="33"/>
      <c r="C136" s="33"/>
      <c r="D136" s="33"/>
      <c r="E136" s="33"/>
      <c r="F136" s="33"/>
      <c r="G136" s="33"/>
    </row>
    <row r="137" spans="1:7">
      <c r="A137" s="33"/>
      <c r="B137" s="33"/>
      <c r="C137" s="33"/>
      <c r="D137" s="33"/>
      <c r="E137" s="33"/>
      <c r="F137" s="33"/>
      <c r="G137" s="33"/>
    </row>
    <row r="138" spans="1:7">
      <c r="A138" s="33"/>
      <c r="B138" s="33"/>
      <c r="C138" s="33"/>
      <c r="D138" s="33"/>
      <c r="E138" s="33"/>
      <c r="F138" s="33"/>
      <c r="G138" s="33"/>
    </row>
    <row r="139" spans="1:7">
      <c r="A139" s="33"/>
      <c r="B139" s="33"/>
      <c r="C139" s="33"/>
      <c r="D139" s="33"/>
      <c r="E139" s="33"/>
      <c r="F139" s="33"/>
      <c r="G139" s="33"/>
    </row>
    <row r="140" spans="1:7">
      <c r="A140" s="33"/>
      <c r="B140" s="33"/>
      <c r="C140" s="33"/>
      <c r="D140" s="33"/>
      <c r="E140" s="33"/>
      <c r="F140" s="33"/>
      <c r="G140" s="33"/>
    </row>
    <row r="141" spans="1:7">
      <c r="A141" s="33"/>
      <c r="B141" s="33"/>
      <c r="C141" s="33"/>
      <c r="D141" s="33"/>
      <c r="E141" s="33"/>
      <c r="F141" s="33"/>
      <c r="G141" s="33"/>
    </row>
    <row r="142" spans="1:7">
      <c r="A142" s="33"/>
      <c r="B142" s="33"/>
      <c r="C142" s="33"/>
      <c r="D142" s="33"/>
      <c r="E142" s="33"/>
      <c r="F142" s="33"/>
      <c r="G142" s="33"/>
    </row>
    <row r="143" spans="1:7">
      <c r="A143" s="33"/>
      <c r="B143" s="33"/>
      <c r="C143" s="33"/>
      <c r="D143" s="33"/>
      <c r="E143" s="33"/>
      <c r="F143" s="33"/>
      <c r="G143" s="33"/>
    </row>
    <row r="144" spans="1:7">
      <c r="A144" s="33"/>
      <c r="B144" s="33"/>
      <c r="C144" s="33"/>
      <c r="D144" s="33"/>
      <c r="E144" s="33"/>
      <c r="F144" s="33"/>
      <c r="G144" s="33"/>
    </row>
    <row r="145" spans="1:7">
      <c r="A145" s="33"/>
      <c r="B145" s="33"/>
      <c r="C145" s="33"/>
      <c r="D145" s="33"/>
      <c r="E145" s="33"/>
      <c r="F145" s="33"/>
      <c r="G145" s="33"/>
    </row>
    <row r="146" spans="1:7">
      <c r="A146" s="33"/>
      <c r="B146" s="33"/>
      <c r="C146" s="33"/>
      <c r="D146" s="33"/>
      <c r="E146" s="33"/>
      <c r="F146" s="33"/>
      <c r="G146" s="33"/>
    </row>
    <row r="147" spans="1:7">
      <c r="A147" s="33"/>
      <c r="B147" s="33"/>
      <c r="C147" s="33"/>
      <c r="D147" s="33"/>
      <c r="E147" s="33"/>
      <c r="F147" s="33"/>
      <c r="G147" s="33"/>
    </row>
    <row r="148" spans="1:7">
      <c r="A148" s="33"/>
      <c r="B148" s="33"/>
      <c r="C148" s="33"/>
      <c r="D148" s="33"/>
      <c r="E148" s="33"/>
      <c r="F148" s="33"/>
      <c r="G148" s="33"/>
    </row>
    <row r="149" spans="1:7">
      <c r="A149" s="33"/>
      <c r="B149" s="33"/>
      <c r="C149" s="33"/>
      <c r="D149" s="33"/>
      <c r="E149" s="33"/>
      <c r="F149" s="33"/>
      <c r="G149" s="33"/>
    </row>
    <row r="150" spans="1:7">
      <c r="A150" s="33"/>
      <c r="B150" s="33"/>
      <c r="C150" s="33"/>
      <c r="D150" s="33"/>
      <c r="E150" s="33"/>
      <c r="F150" s="33"/>
      <c r="G150" s="33"/>
    </row>
    <row r="151" spans="1:7">
      <c r="A151" s="33"/>
      <c r="B151" s="33"/>
      <c r="C151" s="33"/>
      <c r="D151" s="33"/>
      <c r="E151" s="33"/>
      <c r="F151" s="33"/>
      <c r="G151" s="33"/>
    </row>
    <row r="152" spans="1:7">
      <c r="A152" s="33"/>
      <c r="B152" s="33"/>
      <c r="C152" s="33"/>
      <c r="D152" s="33"/>
      <c r="E152" s="33"/>
      <c r="F152" s="33"/>
      <c r="G152" s="33"/>
    </row>
    <row r="153" spans="1:7">
      <c r="A153" s="33"/>
      <c r="B153" s="33"/>
      <c r="C153" s="33"/>
      <c r="D153" s="33"/>
      <c r="E153" s="33"/>
      <c r="F153" s="33"/>
      <c r="G153" s="33"/>
    </row>
    <row r="154" spans="1:7">
      <c r="A154" s="33"/>
      <c r="B154" s="33"/>
      <c r="C154" s="33"/>
      <c r="D154" s="33"/>
      <c r="E154" s="33"/>
      <c r="F154" s="33"/>
      <c r="G154" s="33"/>
    </row>
    <row r="155" spans="1:7">
      <c r="A155" s="33"/>
      <c r="B155" s="33"/>
      <c r="C155" s="33"/>
      <c r="D155" s="33"/>
      <c r="E155" s="33"/>
      <c r="F155" s="33"/>
      <c r="G155" s="33"/>
    </row>
    <row r="156" spans="1:7">
      <c r="A156" s="33"/>
      <c r="B156" s="33"/>
      <c r="C156" s="33"/>
      <c r="D156" s="33"/>
      <c r="E156" s="33"/>
      <c r="F156" s="33"/>
      <c r="G156" s="33"/>
    </row>
    <row r="157" spans="1:7">
      <c r="A157" s="33"/>
      <c r="B157" s="33"/>
      <c r="C157" s="33"/>
      <c r="D157" s="33"/>
      <c r="E157" s="33"/>
      <c r="F157" s="33"/>
      <c r="G157" s="33"/>
    </row>
    <row r="158" spans="1:7">
      <c r="A158" s="33"/>
      <c r="B158" s="33"/>
      <c r="C158" s="33"/>
      <c r="D158" s="33"/>
      <c r="E158" s="33"/>
      <c r="F158" s="33"/>
      <c r="G158" s="33"/>
    </row>
    <row r="159" spans="1:7">
      <c r="A159" s="33"/>
      <c r="B159" s="33"/>
      <c r="C159" s="33"/>
      <c r="D159" s="33"/>
      <c r="E159" s="33"/>
      <c r="F159" s="33"/>
      <c r="G159" s="33"/>
    </row>
    <row r="160" spans="1:7">
      <c r="A160" s="33"/>
      <c r="B160" s="33"/>
      <c r="C160" s="33"/>
      <c r="D160" s="33"/>
      <c r="E160" s="33"/>
      <c r="F160" s="33"/>
      <c r="G160" s="33"/>
    </row>
    <row r="161" spans="1:7">
      <c r="A161" s="33"/>
      <c r="B161" s="33"/>
      <c r="C161" s="33"/>
      <c r="D161" s="33"/>
      <c r="E161" s="33"/>
      <c r="F161" s="33"/>
      <c r="G161" s="33"/>
    </row>
    <row r="162" spans="1:7">
      <c r="A162" s="33"/>
      <c r="B162" s="33"/>
      <c r="C162" s="33"/>
      <c r="D162" s="33"/>
      <c r="E162" s="33"/>
      <c r="F162" s="33"/>
      <c r="G162" s="33"/>
    </row>
    <row r="163" spans="1:7">
      <c r="A163" s="33"/>
      <c r="B163" s="33"/>
      <c r="C163" s="33"/>
      <c r="D163" s="33"/>
      <c r="E163" s="33"/>
      <c r="F163" s="33"/>
      <c r="G163" s="33"/>
    </row>
    <row r="164" spans="1:7">
      <c r="A164" s="33"/>
      <c r="B164" s="33"/>
      <c r="C164" s="33"/>
      <c r="D164" s="33"/>
      <c r="E164" s="33"/>
      <c r="F164" s="33"/>
      <c r="G164" s="33"/>
    </row>
    <row r="165" spans="1:7">
      <c r="A165" s="33"/>
      <c r="B165" s="33"/>
      <c r="C165" s="33"/>
      <c r="D165" s="33"/>
      <c r="E165" s="33"/>
      <c r="F165" s="33"/>
      <c r="G165" s="33"/>
    </row>
    <row r="166" spans="1:7">
      <c r="A166" s="33"/>
      <c r="B166" s="33"/>
      <c r="C166" s="33"/>
      <c r="D166" s="33"/>
      <c r="E166" s="33"/>
      <c r="F166" s="33"/>
      <c r="G166" s="33"/>
    </row>
    <row r="167" spans="1:7">
      <c r="A167" s="33"/>
      <c r="B167" s="33"/>
      <c r="C167" s="33"/>
      <c r="D167" s="33"/>
      <c r="E167" s="33"/>
      <c r="F167" s="33"/>
      <c r="G167" s="33"/>
    </row>
    <row r="168" spans="1:7">
      <c r="A168" s="33"/>
      <c r="B168" s="33"/>
      <c r="C168" s="33"/>
      <c r="D168" s="33"/>
      <c r="E168" s="33"/>
      <c r="F168" s="33"/>
      <c r="G168" s="33"/>
    </row>
    <row r="169" spans="1:7">
      <c r="A169" s="33"/>
      <c r="B169" s="33"/>
      <c r="C169" s="33"/>
      <c r="D169" s="33"/>
      <c r="E169" s="33"/>
      <c r="F169" s="33"/>
      <c r="G169" s="33"/>
    </row>
    <row r="170" spans="1:7">
      <c r="A170" s="33"/>
      <c r="B170" s="33"/>
      <c r="C170" s="33"/>
      <c r="D170" s="33"/>
      <c r="E170" s="33"/>
      <c r="F170" s="33"/>
      <c r="G170" s="33"/>
    </row>
    <row r="171" spans="1:7">
      <c r="A171" s="33"/>
      <c r="B171" s="33"/>
      <c r="C171" s="33"/>
      <c r="D171" s="33"/>
      <c r="E171" s="33"/>
      <c r="F171" s="33"/>
      <c r="G171" s="33"/>
    </row>
    <row r="172" spans="1:7">
      <c r="A172" s="33"/>
      <c r="B172" s="33"/>
      <c r="C172" s="33"/>
      <c r="D172" s="33"/>
      <c r="E172" s="33"/>
      <c r="F172" s="33"/>
      <c r="G172" s="33"/>
    </row>
    <row r="173" spans="1:7">
      <c r="A173" s="33"/>
      <c r="B173" s="33"/>
      <c r="C173" s="33"/>
      <c r="D173" s="33"/>
      <c r="E173" s="33"/>
      <c r="F173" s="33"/>
      <c r="G173" s="33"/>
    </row>
    <row r="174" spans="1:7">
      <c r="A174" s="33"/>
      <c r="B174" s="33"/>
      <c r="C174" s="33"/>
      <c r="D174" s="33"/>
      <c r="E174" s="33"/>
      <c r="F174" s="33"/>
      <c r="G174" s="33"/>
    </row>
    <row r="175" spans="1:7">
      <c r="A175" s="33"/>
      <c r="B175" s="33"/>
      <c r="C175" s="33"/>
      <c r="D175" s="33"/>
      <c r="E175" s="33"/>
      <c r="F175" s="33"/>
      <c r="G175" s="33"/>
    </row>
    <row r="176" spans="1:7">
      <c r="A176" s="33"/>
      <c r="B176" s="33"/>
      <c r="C176" s="33"/>
      <c r="D176" s="33"/>
      <c r="E176" s="33"/>
      <c r="F176" s="33"/>
      <c r="G176" s="33"/>
    </row>
    <row r="177" spans="1:7">
      <c r="A177" s="33"/>
      <c r="B177" s="33"/>
      <c r="C177" s="33"/>
      <c r="D177" s="33"/>
      <c r="E177" s="33"/>
      <c r="F177" s="33"/>
      <c r="G177" s="33"/>
    </row>
    <row r="178" spans="1:7">
      <c r="A178" s="33"/>
      <c r="B178" s="33"/>
      <c r="C178" s="33"/>
      <c r="D178" s="33"/>
      <c r="E178" s="33"/>
      <c r="F178" s="33"/>
      <c r="G178" s="33"/>
    </row>
    <row r="179" spans="1:7">
      <c r="A179" s="33"/>
      <c r="B179" s="33"/>
      <c r="C179" s="33"/>
      <c r="D179" s="33"/>
      <c r="E179" s="33"/>
      <c r="F179" s="33"/>
      <c r="G179" s="33"/>
    </row>
    <row r="180" spans="1:7">
      <c r="A180" s="33"/>
      <c r="B180" s="33"/>
      <c r="C180" s="33"/>
      <c r="D180" s="33"/>
      <c r="E180" s="33"/>
      <c r="F180" s="33"/>
      <c r="G180" s="33"/>
    </row>
    <row r="181" spans="1:7">
      <c r="A181" s="33"/>
      <c r="B181" s="33"/>
      <c r="C181" s="33"/>
      <c r="D181" s="33"/>
      <c r="E181" s="33"/>
      <c r="F181" s="33"/>
      <c r="G181" s="33"/>
    </row>
    <row r="182" spans="1:7">
      <c r="A182" s="33"/>
      <c r="B182" s="33"/>
      <c r="C182" s="33"/>
      <c r="D182" s="33"/>
      <c r="E182" s="33"/>
      <c r="F182" s="33"/>
      <c r="G182" s="33"/>
    </row>
    <row r="183" spans="1:7">
      <c r="A183" s="33"/>
      <c r="B183" s="33"/>
      <c r="C183" s="33"/>
      <c r="D183" s="33"/>
      <c r="E183" s="33"/>
      <c r="F183" s="33"/>
      <c r="G183" s="33"/>
    </row>
    <row r="184" spans="1:7">
      <c r="A184" s="33"/>
      <c r="B184" s="33"/>
      <c r="C184" s="33"/>
      <c r="D184" s="33"/>
      <c r="E184" s="33"/>
      <c r="F184" s="33"/>
      <c r="G184" s="33"/>
    </row>
    <row r="185" spans="1:7">
      <c r="A185" s="33"/>
      <c r="B185" s="33"/>
      <c r="C185" s="33"/>
      <c r="D185" s="33"/>
      <c r="E185" s="33"/>
      <c r="F185" s="33"/>
      <c r="G185" s="33"/>
    </row>
    <row r="186" spans="1:7">
      <c r="A186" s="33"/>
      <c r="B186" s="33"/>
      <c r="C186" s="33"/>
      <c r="D186" s="33"/>
      <c r="E186" s="33"/>
      <c r="F186" s="33"/>
      <c r="G186" s="33"/>
    </row>
    <row r="187" spans="1:7">
      <c r="A187" s="33"/>
      <c r="B187" s="33"/>
      <c r="C187" s="33"/>
      <c r="D187" s="33"/>
      <c r="E187" s="33"/>
      <c r="F187" s="33"/>
      <c r="G187" s="33"/>
    </row>
    <row r="188" spans="1:7">
      <c r="A188" s="33"/>
      <c r="B188" s="33"/>
      <c r="C188" s="33"/>
      <c r="D188" s="33"/>
      <c r="E188" s="33"/>
      <c r="F188" s="33"/>
      <c r="G188" s="33"/>
    </row>
    <row r="189" spans="1:7">
      <c r="A189" s="33"/>
      <c r="B189" s="33"/>
      <c r="C189" s="33"/>
      <c r="D189" s="33"/>
      <c r="E189" s="33"/>
      <c r="F189" s="33"/>
      <c r="G189" s="33"/>
    </row>
    <row r="190" spans="1:7">
      <c r="A190" s="33"/>
      <c r="B190" s="33"/>
      <c r="C190" s="33"/>
      <c r="D190" s="33"/>
      <c r="E190" s="33"/>
      <c r="F190" s="33"/>
      <c r="G190" s="33"/>
    </row>
    <row r="191" spans="1:7">
      <c r="A191" s="33"/>
      <c r="B191" s="33"/>
      <c r="C191" s="33"/>
      <c r="D191" s="33"/>
      <c r="E191" s="33"/>
      <c r="F191" s="33"/>
      <c r="G191" s="33"/>
    </row>
    <row r="192" spans="1:7">
      <c r="A192" s="33"/>
      <c r="B192" s="33"/>
      <c r="C192" s="33"/>
      <c r="D192" s="33"/>
      <c r="E192" s="33"/>
      <c r="F192" s="33"/>
      <c r="G192" s="33"/>
    </row>
    <row r="193" spans="1:7">
      <c r="A193" s="33"/>
      <c r="B193" s="33"/>
      <c r="C193" s="33"/>
      <c r="D193" s="33"/>
      <c r="E193" s="33"/>
      <c r="F193" s="33"/>
      <c r="G193" s="33"/>
    </row>
    <row r="194" spans="1:7">
      <c r="A194" s="33"/>
      <c r="B194" s="33"/>
      <c r="C194" s="33"/>
      <c r="D194" s="33"/>
      <c r="E194" s="33"/>
      <c r="F194" s="33"/>
      <c r="G194" s="33"/>
    </row>
    <row r="195" spans="1:7">
      <c r="A195" s="33"/>
      <c r="B195" s="33"/>
      <c r="C195" s="33"/>
      <c r="D195" s="33"/>
      <c r="E195" s="33"/>
      <c r="F195" s="33"/>
      <c r="G195" s="33"/>
    </row>
    <row r="196" spans="1:7">
      <c r="A196" s="33"/>
      <c r="B196" s="33"/>
      <c r="C196" s="33"/>
      <c r="D196" s="33"/>
      <c r="E196" s="33"/>
      <c r="F196" s="33"/>
      <c r="G196" s="33"/>
    </row>
    <row r="197" spans="1:7">
      <c r="A197" s="33"/>
      <c r="B197" s="33"/>
      <c r="C197" s="33"/>
      <c r="D197" s="33"/>
      <c r="E197" s="33"/>
      <c r="F197" s="33"/>
      <c r="G197" s="33"/>
    </row>
    <row r="198" spans="1:7">
      <c r="A198" s="33"/>
      <c r="B198" s="33"/>
      <c r="C198" s="33"/>
      <c r="D198" s="33"/>
      <c r="E198" s="33"/>
      <c r="F198" s="33"/>
      <c r="G198" s="33"/>
    </row>
    <row r="199" spans="1:7">
      <c r="A199" s="33"/>
      <c r="B199" s="33"/>
      <c r="C199" s="33"/>
      <c r="D199" s="33"/>
      <c r="E199" s="33"/>
      <c r="F199" s="33"/>
      <c r="G199" s="33"/>
    </row>
    <row r="200" spans="1:7">
      <c r="A200" s="33"/>
      <c r="B200" s="33"/>
      <c r="C200" s="33"/>
      <c r="D200" s="33"/>
      <c r="E200" s="33"/>
      <c r="F200" s="33"/>
      <c r="G200" s="33"/>
    </row>
    <row r="201" spans="1:7">
      <c r="A201" s="33"/>
      <c r="B201" s="33"/>
      <c r="C201" s="33"/>
      <c r="D201" s="33"/>
      <c r="E201" s="33"/>
      <c r="F201" s="33"/>
      <c r="G201" s="33"/>
    </row>
    <row r="202" spans="1:7">
      <c r="A202" s="33"/>
      <c r="B202" s="33"/>
      <c r="C202" s="33"/>
      <c r="D202" s="33"/>
      <c r="E202" s="33"/>
      <c r="F202" s="33"/>
      <c r="G202" s="33"/>
    </row>
    <row r="203" spans="1:7">
      <c r="A203" s="33"/>
      <c r="B203" s="33"/>
      <c r="C203" s="33"/>
      <c r="D203" s="33"/>
      <c r="E203" s="33"/>
      <c r="F203" s="33"/>
      <c r="G203" s="33"/>
    </row>
    <row r="204" spans="1:7">
      <c r="A204" s="33"/>
      <c r="B204" s="33"/>
      <c r="C204" s="33"/>
      <c r="D204" s="33"/>
      <c r="E204" s="33"/>
      <c r="F204" s="33"/>
      <c r="G204" s="33"/>
    </row>
    <row r="205" spans="1:7">
      <c r="A205" s="33"/>
      <c r="B205" s="33"/>
      <c r="C205" s="33"/>
      <c r="D205" s="33"/>
      <c r="E205" s="33"/>
      <c r="F205" s="33"/>
      <c r="G205" s="33"/>
    </row>
    <row r="206" spans="1:7">
      <c r="A206" s="33"/>
      <c r="B206" s="33"/>
      <c r="C206" s="33"/>
      <c r="D206" s="33"/>
      <c r="E206" s="33"/>
      <c r="F206" s="33"/>
      <c r="G206" s="33"/>
    </row>
    <row r="207" spans="1:7">
      <c r="A207" s="33"/>
      <c r="B207" s="33"/>
      <c r="C207" s="33"/>
      <c r="D207" s="33"/>
      <c r="E207" s="33"/>
      <c r="F207" s="33"/>
      <c r="G207" s="33"/>
    </row>
    <row r="208" spans="1:7">
      <c r="A208" s="33"/>
      <c r="B208" s="33"/>
      <c r="C208" s="33"/>
      <c r="D208" s="33"/>
      <c r="E208" s="33"/>
      <c r="F208" s="33"/>
      <c r="G208" s="33"/>
    </row>
    <row r="209" spans="1:7">
      <c r="A209" s="33"/>
      <c r="B209" s="33"/>
      <c r="C209" s="33"/>
      <c r="D209" s="33"/>
      <c r="E209" s="33"/>
      <c r="F209" s="33"/>
      <c r="G209" s="33"/>
    </row>
    <row r="210" spans="1:7">
      <c r="A210" s="33"/>
      <c r="B210" s="33"/>
      <c r="C210" s="33"/>
      <c r="D210" s="33"/>
      <c r="E210" s="33"/>
      <c r="F210" s="33"/>
      <c r="G210" s="33"/>
    </row>
    <row r="211" spans="1:7">
      <c r="A211" s="33"/>
      <c r="B211" s="33"/>
      <c r="C211" s="33"/>
      <c r="D211" s="33"/>
      <c r="E211" s="33"/>
      <c r="F211" s="33"/>
      <c r="G211" s="33"/>
    </row>
    <row r="212" spans="1:7">
      <c r="A212" s="33"/>
      <c r="B212" s="33"/>
      <c r="C212" s="33"/>
      <c r="D212" s="33"/>
      <c r="E212" s="33"/>
      <c r="F212" s="33"/>
      <c r="G212" s="33"/>
    </row>
    <row r="213" spans="1:7">
      <c r="A213" s="33"/>
      <c r="B213" s="33"/>
      <c r="C213" s="33"/>
      <c r="D213" s="33"/>
      <c r="E213" s="33"/>
      <c r="F213" s="33"/>
      <c r="G213" s="33"/>
    </row>
    <row r="214" spans="1:7">
      <c r="A214" s="33"/>
      <c r="B214" s="33"/>
      <c r="C214" s="33"/>
      <c r="D214" s="33"/>
      <c r="E214" s="33"/>
      <c r="F214" s="33"/>
      <c r="G214" s="33"/>
    </row>
    <row r="215" spans="1:7">
      <c r="A215" s="33"/>
      <c r="B215" s="33"/>
      <c r="C215" s="33"/>
      <c r="D215" s="33"/>
      <c r="E215" s="33"/>
      <c r="F215" s="33"/>
      <c r="G215" s="33"/>
    </row>
    <row r="216" spans="1:7">
      <c r="A216" s="33"/>
      <c r="B216" s="33"/>
      <c r="C216" s="33"/>
      <c r="D216" s="33"/>
      <c r="E216" s="33"/>
      <c r="F216" s="33"/>
      <c r="G216" s="33"/>
    </row>
    <row r="217" spans="1:7">
      <c r="A217" s="33"/>
      <c r="B217" s="33"/>
      <c r="C217" s="33"/>
      <c r="D217" s="33"/>
      <c r="E217" s="33"/>
      <c r="F217" s="33"/>
      <c r="G217" s="33"/>
    </row>
    <row r="218" spans="1:7">
      <c r="A218" s="33"/>
      <c r="B218" s="33"/>
      <c r="C218" s="33"/>
      <c r="D218" s="33"/>
      <c r="E218" s="33"/>
      <c r="F218" s="33"/>
      <c r="G218" s="33"/>
    </row>
    <row r="219" spans="1:7">
      <c r="A219" s="33"/>
      <c r="B219" s="33"/>
      <c r="C219" s="33"/>
      <c r="D219" s="33"/>
      <c r="E219" s="33"/>
      <c r="F219" s="33"/>
      <c r="G219" s="33"/>
    </row>
    <row r="220" spans="1:7">
      <c r="A220" s="33"/>
      <c r="B220" s="33"/>
      <c r="C220" s="33"/>
      <c r="D220" s="33"/>
      <c r="E220" s="33"/>
      <c r="F220" s="33"/>
      <c r="G220" s="33"/>
    </row>
    <row r="221" spans="1:7">
      <c r="A221" s="33"/>
      <c r="B221" s="33"/>
      <c r="C221" s="33"/>
      <c r="D221" s="33"/>
      <c r="E221" s="33"/>
      <c r="F221" s="33"/>
      <c r="G221" s="33"/>
    </row>
    <row r="222" spans="1:7">
      <c r="A222" s="33"/>
      <c r="B222" s="33"/>
      <c r="C222" s="33"/>
      <c r="D222" s="33"/>
      <c r="E222" s="33"/>
      <c r="F222" s="33"/>
      <c r="G222" s="33"/>
    </row>
    <row r="223" spans="1:7">
      <c r="A223" s="33"/>
      <c r="B223" s="33"/>
      <c r="C223" s="33"/>
      <c r="D223" s="33"/>
      <c r="E223" s="33"/>
      <c r="F223" s="33"/>
      <c r="G223" s="33"/>
    </row>
    <row r="224" spans="1:7">
      <c r="A224" s="33"/>
      <c r="B224" s="33"/>
      <c r="C224" s="33"/>
      <c r="D224" s="33"/>
      <c r="E224" s="33"/>
      <c r="F224" s="33"/>
      <c r="G224" s="33"/>
    </row>
    <row r="225" spans="1:7">
      <c r="A225" s="33"/>
      <c r="B225" s="33"/>
      <c r="C225" s="33"/>
      <c r="D225" s="33"/>
      <c r="E225" s="33"/>
      <c r="F225" s="33"/>
      <c r="G225" s="33"/>
    </row>
    <row r="226" spans="1:7">
      <c r="A226" s="33"/>
      <c r="B226" s="33"/>
      <c r="C226" s="33"/>
      <c r="D226" s="33"/>
      <c r="E226" s="33"/>
      <c r="F226" s="33"/>
      <c r="G226" s="33"/>
    </row>
    <row r="227" spans="1:7">
      <c r="A227" s="33"/>
      <c r="B227" s="33"/>
      <c r="C227" s="33"/>
      <c r="D227" s="33"/>
      <c r="E227" s="33"/>
      <c r="F227" s="33"/>
      <c r="G227" s="33"/>
    </row>
    <row r="228" spans="1:7">
      <c r="A228" s="33"/>
      <c r="B228" s="33"/>
      <c r="C228" s="33"/>
      <c r="D228" s="33"/>
      <c r="E228" s="33"/>
      <c r="F228" s="33"/>
      <c r="G228" s="33"/>
    </row>
    <row r="229" spans="1:7">
      <c r="A229" s="33"/>
      <c r="B229" s="33"/>
      <c r="C229" s="33"/>
      <c r="D229" s="33"/>
      <c r="E229" s="33"/>
      <c r="F229" s="33"/>
      <c r="G229" s="33"/>
    </row>
    <row r="230" spans="1:7">
      <c r="A230" s="33"/>
      <c r="B230" s="33"/>
      <c r="C230" s="33"/>
      <c r="D230" s="33"/>
      <c r="E230" s="33"/>
      <c r="F230" s="33"/>
      <c r="G230" s="33"/>
    </row>
    <row r="231" spans="1:7">
      <c r="A231" s="33"/>
      <c r="B231" s="33"/>
      <c r="C231" s="33"/>
      <c r="D231" s="33"/>
      <c r="E231" s="33"/>
      <c r="F231" s="33"/>
      <c r="G231" s="33"/>
    </row>
    <row r="232" spans="1:7">
      <c r="A232" s="33"/>
      <c r="B232" s="33"/>
      <c r="C232" s="33"/>
      <c r="D232" s="33"/>
      <c r="E232" s="33"/>
      <c r="F232" s="33"/>
      <c r="G232" s="33"/>
    </row>
    <row r="233" spans="1:7">
      <c r="A233" s="33"/>
      <c r="B233" s="33"/>
      <c r="C233" s="33"/>
      <c r="D233" s="33"/>
      <c r="E233" s="33"/>
      <c r="F233" s="33"/>
      <c r="G233" s="33"/>
    </row>
    <row r="234" spans="1:7">
      <c r="A234" s="33"/>
      <c r="B234" s="33"/>
      <c r="C234" s="33"/>
      <c r="D234" s="33"/>
      <c r="E234" s="33"/>
      <c r="F234" s="33"/>
      <c r="G234" s="33"/>
    </row>
    <row r="235" spans="1:7">
      <c r="A235" s="33"/>
      <c r="B235" s="33"/>
      <c r="C235" s="33"/>
      <c r="D235" s="33"/>
      <c r="E235" s="33"/>
      <c r="F235" s="33"/>
      <c r="G235" s="33"/>
    </row>
    <row r="236" spans="1:7">
      <c r="A236" s="33"/>
      <c r="B236" s="33"/>
      <c r="C236" s="33"/>
      <c r="D236" s="33"/>
      <c r="E236" s="33"/>
      <c r="F236" s="33"/>
      <c r="G236" s="33"/>
    </row>
    <row r="237" spans="1:7">
      <c r="A237" s="33"/>
      <c r="B237" s="33"/>
      <c r="C237" s="33"/>
      <c r="D237" s="33"/>
      <c r="E237" s="33"/>
      <c r="F237" s="33"/>
      <c r="G237" s="33"/>
    </row>
    <row r="238" spans="1:7">
      <c r="A238" s="33"/>
      <c r="B238" s="33"/>
      <c r="C238" s="33"/>
      <c r="D238" s="33"/>
      <c r="E238" s="33"/>
      <c r="F238" s="33"/>
      <c r="G238" s="33"/>
    </row>
    <row r="239" spans="1:7">
      <c r="A239" s="33"/>
      <c r="B239" s="33"/>
      <c r="C239" s="33"/>
      <c r="D239" s="33"/>
      <c r="E239" s="33"/>
      <c r="F239" s="33"/>
      <c r="G239" s="33"/>
    </row>
    <row r="240" spans="1:7">
      <c r="A240" s="33"/>
      <c r="B240" s="33"/>
      <c r="C240" s="33"/>
      <c r="D240" s="33"/>
      <c r="E240" s="33"/>
      <c r="F240" s="33"/>
      <c r="G240" s="33"/>
    </row>
    <row r="241" spans="1:7">
      <c r="A241" s="33"/>
      <c r="B241" s="33"/>
      <c r="C241" s="33"/>
      <c r="D241" s="33"/>
      <c r="E241" s="33"/>
      <c r="F241" s="33"/>
      <c r="G241" s="33"/>
    </row>
    <row r="242" spans="1:7">
      <c r="A242" s="33"/>
      <c r="B242" s="33"/>
      <c r="C242" s="33"/>
      <c r="D242" s="33"/>
      <c r="E242" s="33"/>
      <c r="F242" s="33"/>
      <c r="G242" s="33"/>
    </row>
    <row r="243" spans="1:7">
      <c r="A243" s="33"/>
      <c r="B243" s="33"/>
      <c r="C243" s="33"/>
      <c r="D243" s="33"/>
      <c r="E243" s="33"/>
      <c r="F243" s="33"/>
      <c r="G243" s="33"/>
    </row>
    <row r="244" spans="1:7">
      <c r="A244" s="33"/>
      <c r="B244" s="33"/>
      <c r="C244" s="33"/>
      <c r="D244" s="33"/>
      <c r="E244" s="33"/>
      <c r="F244" s="33"/>
      <c r="G244" s="33"/>
    </row>
    <row r="245" spans="1:7">
      <c r="A245" s="33"/>
      <c r="B245" s="33"/>
      <c r="C245" s="33"/>
      <c r="D245" s="33"/>
      <c r="E245" s="33"/>
      <c r="F245" s="33"/>
      <c r="G245" s="33"/>
    </row>
    <row r="246" spans="1:7">
      <c r="A246" s="33"/>
      <c r="B246" s="33"/>
      <c r="C246" s="33"/>
      <c r="D246" s="33"/>
      <c r="E246" s="33"/>
      <c r="F246" s="33"/>
      <c r="G246" s="33"/>
    </row>
    <row r="247" spans="1:7">
      <c r="A247" s="33"/>
      <c r="B247" s="33"/>
      <c r="C247" s="33"/>
      <c r="D247" s="33"/>
      <c r="E247" s="33"/>
      <c r="F247" s="33"/>
      <c r="G247" s="33"/>
    </row>
    <row r="248" spans="1:7">
      <c r="A248" s="33"/>
      <c r="B248" s="33"/>
      <c r="C248" s="33"/>
      <c r="D248" s="33"/>
      <c r="E248" s="33"/>
      <c r="F248" s="33"/>
      <c r="G248" s="33"/>
    </row>
    <row r="249" spans="1:7">
      <c r="A249" s="33"/>
      <c r="B249" s="33"/>
      <c r="C249" s="33"/>
      <c r="D249" s="33"/>
      <c r="E249" s="33"/>
      <c r="F249" s="33"/>
      <c r="G249" s="33"/>
    </row>
    <row r="250" spans="1:7">
      <c r="A250" s="33"/>
      <c r="B250" s="33"/>
      <c r="C250" s="33"/>
      <c r="D250" s="33"/>
      <c r="E250" s="33"/>
      <c r="F250" s="33"/>
      <c r="G250" s="33"/>
    </row>
    <row r="251" spans="1:7">
      <c r="A251" s="33"/>
      <c r="B251" s="33"/>
      <c r="C251" s="33"/>
      <c r="D251" s="33"/>
      <c r="E251" s="33"/>
      <c r="F251" s="33"/>
      <c r="G251" s="33"/>
    </row>
    <row r="252" spans="1:7">
      <c r="A252" s="33"/>
      <c r="B252" s="33"/>
      <c r="C252" s="33"/>
      <c r="D252" s="33"/>
      <c r="E252" s="33"/>
      <c r="F252" s="33"/>
      <c r="G252" s="33"/>
    </row>
    <row r="253" spans="1:7">
      <c r="A253" s="33"/>
      <c r="B253" s="33"/>
      <c r="C253" s="33"/>
      <c r="D253" s="33"/>
      <c r="E253" s="33"/>
      <c r="F253" s="33"/>
      <c r="G253" s="33"/>
    </row>
    <row r="254" spans="1:7">
      <c r="A254" s="33"/>
      <c r="B254" s="33"/>
      <c r="C254" s="33"/>
      <c r="D254" s="33"/>
      <c r="E254" s="33"/>
      <c r="F254" s="33"/>
      <c r="G254" s="33"/>
    </row>
    <row r="255" spans="1:7">
      <c r="A255" s="33"/>
      <c r="B255" s="33"/>
      <c r="C255" s="33"/>
      <c r="D255" s="33"/>
      <c r="E255" s="33"/>
      <c r="F255" s="33"/>
      <c r="G255" s="33"/>
    </row>
    <row r="256" spans="1:7">
      <c r="A256" s="33"/>
      <c r="B256" s="33"/>
      <c r="C256" s="33"/>
      <c r="D256" s="33"/>
      <c r="E256" s="33"/>
      <c r="F256" s="33"/>
      <c r="G256" s="33"/>
    </row>
    <row r="257" spans="1:7">
      <c r="A257" s="33"/>
      <c r="B257" s="33"/>
      <c r="C257" s="33"/>
      <c r="D257" s="33"/>
      <c r="E257" s="33"/>
      <c r="F257" s="33"/>
      <c r="G257" s="33"/>
    </row>
    <row r="258" spans="1:7">
      <c r="A258" s="33"/>
      <c r="B258" s="33"/>
      <c r="C258" s="33"/>
      <c r="D258" s="33"/>
      <c r="E258" s="33"/>
      <c r="F258" s="33"/>
      <c r="G258" s="33"/>
    </row>
    <row r="259" spans="1:7">
      <c r="A259" s="33"/>
      <c r="B259" s="33"/>
      <c r="C259" s="33"/>
      <c r="D259" s="33"/>
      <c r="E259" s="33"/>
      <c r="F259" s="33"/>
      <c r="G259" s="33"/>
    </row>
    <row r="260" spans="1:7">
      <c r="A260" s="33"/>
      <c r="B260" s="33"/>
      <c r="C260" s="33"/>
      <c r="D260" s="33"/>
      <c r="E260" s="33"/>
      <c r="F260" s="33"/>
      <c r="G260" s="33"/>
    </row>
    <row r="261" spans="1:7">
      <c r="A261" s="33"/>
      <c r="B261" s="33"/>
      <c r="C261" s="33"/>
      <c r="D261" s="33"/>
      <c r="E261" s="33"/>
      <c r="F261" s="33"/>
      <c r="G261" s="33"/>
    </row>
    <row r="262" spans="1:7">
      <c r="A262" s="33"/>
      <c r="B262" s="33"/>
      <c r="C262" s="33"/>
      <c r="D262" s="33"/>
      <c r="E262" s="33"/>
      <c r="F262" s="33"/>
      <c r="G262" s="33"/>
    </row>
    <row r="263" spans="1:7">
      <c r="A263" s="33"/>
      <c r="B263" s="33"/>
      <c r="C263" s="33"/>
      <c r="D263" s="33"/>
      <c r="E263" s="33"/>
      <c r="F263" s="33"/>
      <c r="G263" s="33"/>
    </row>
    <row r="264" spans="1:7">
      <c r="A264" s="33"/>
      <c r="B264" s="33"/>
      <c r="C264" s="33"/>
      <c r="D264" s="33"/>
      <c r="E264" s="33"/>
      <c r="F264" s="33"/>
      <c r="G264" s="33"/>
    </row>
    <row r="265" spans="1:7">
      <c r="A265" s="33"/>
      <c r="B265" s="33"/>
      <c r="C265" s="33"/>
      <c r="D265" s="33"/>
      <c r="E265" s="33"/>
      <c r="F265" s="33"/>
      <c r="G265" s="33"/>
    </row>
    <row r="266" spans="1:7">
      <c r="A266" s="33"/>
      <c r="B266" s="33"/>
      <c r="C266" s="33"/>
      <c r="D266" s="33"/>
      <c r="E266" s="33"/>
      <c r="F266" s="33"/>
      <c r="G266" s="33"/>
    </row>
    <row r="267" spans="1:7">
      <c r="A267" s="33"/>
      <c r="B267" s="33"/>
      <c r="C267" s="33"/>
      <c r="D267" s="33"/>
      <c r="E267" s="33"/>
      <c r="F267" s="33"/>
      <c r="G267" s="33"/>
    </row>
    <row r="268" spans="1:7">
      <c r="A268" s="33"/>
      <c r="B268" s="33"/>
      <c r="C268" s="33"/>
      <c r="D268" s="33"/>
      <c r="E268" s="33"/>
      <c r="F268" s="33"/>
      <c r="G268" s="33"/>
    </row>
    <row r="269" spans="1:7">
      <c r="A269" s="33"/>
      <c r="B269" s="33"/>
      <c r="C269" s="33"/>
      <c r="D269" s="33"/>
      <c r="E269" s="33"/>
      <c r="F269" s="33"/>
      <c r="G269" s="33"/>
    </row>
    <row r="270" spans="1:7">
      <c r="A270" s="33"/>
      <c r="B270" s="33"/>
      <c r="C270" s="33"/>
      <c r="D270" s="33"/>
      <c r="E270" s="33"/>
      <c r="F270" s="33"/>
      <c r="G270" s="33"/>
    </row>
    <row r="271" spans="1:7">
      <c r="A271" s="33"/>
      <c r="B271" s="33"/>
      <c r="C271" s="33"/>
      <c r="D271" s="33"/>
      <c r="E271" s="33"/>
      <c r="F271" s="33"/>
      <c r="G271" s="33"/>
    </row>
    <row r="272" spans="1:7">
      <c r="A272" s="33"/>
      <c r="B272" s="33"/>
      <c r="C272" s="33"/>
      <c r="D272" s="33"/>
      <c r="E272" s="33"/>
      <c r="F272" s="33"/>
      <c r="G272" s="33"/>
    </row>
    <row r="273" spans="1:7">
      <c r="A273" s="33"/>
      <c r="B273" s="33"/>
      <c r="C273" s="33"/>
      <c r="D273" s="33"/>
      <c r="E273" s="33"/>
      <c r="F273" s="33"/>
      <c r="G273" s="33"/>
    </row>
    <row r="274" spans="1:7">
      <c r="A274" s="33"/>
      <c r="B274" s="33"/>
      <c r="C274" s="33"/>
      <c r="D274" s="33"/>
      <c r="E274" s="33"/>
      <c r="F274" s="33"/>
      <c r="G274" s="33"/>
    </row>
    <row r="275" spans="1:7">
      <c r="A275" s="33"/>
      <c r="B275" s="33"/>
      <c r="C275" s="33"/>
      <c r="D275" s="33"/>
      <c r="E275" s="33"/>
      <c r="F275" s="33"/>
      <c r="G275" s="33"/>
    </row>
    <row r="276" spans="1:7">
      <c r="A276" s="33"/>
      <c r="B276" s="33"/>
      <c r="C276" s="33"/>
      <c r="D276" s="33"/>
      <c r="E276" s="33"/>
      <c r="F276" s="33"/>
      <c r="G276" s="33"/>
    </row>
    <row r="277" spans="1:7">
      <c r="A277" s="33"/>
      <c r="B277" s="33"/>
      <c r="C277" s="33"/>
      <c r="D277" s="33"/>
      <c r="E277" s="33"/>
      <c r="F277" s="33"/>
      <c r="G277" s="33"/>
    </row>
    <row r="278" spans="1:7">
      <c r="A278" s="33"/>
      <c r="B278" s="33"/>
      <c r="C278" s="33"/>
      <c r="D278" s="33"/>
      <c r="E278" s="33"/>
      <c r="F278" s="33"/>
      <c r="G278" s="33"/>
    </row>
    <row r="279" spans="1:7">
      <c r="A279" s="33"/>
      <c r="B279" s="33"/>
      <c r="C279" s="33"/>
      <c r="D279" s="33"/>
      <c r="E279" s="33"/>
      <c r="F279" s="33"/>
      <c r="G279" s="33"/>
    </row>
    <row r="280" spans="1:7">
      <c r="A280" s="33"/>
      <c r="B280" s="33"/>
      <c r="C280" s="33"/>
      <c r="D280" s="33"/>
      <c r="E280" s="33"/>
      <c r="F280" s="33"/>
      <c r="G280" s="33"/>
    </row>
    <row r="281" spans="1:7">
      <c r="A281" s="33"/>
      <c r="B281" s="33"/>
      <c r="C281" s="33"/>
      <c r="D281" s="33"/>
      <c r="E281" s="33"/>
      <c r="F281" s="33"/>
      <c r="G281" s="33"/>
    </row>
    <row r="282" spans="1:7">
      <c r="A282" s="33"/>
      <c r="B282" s="33"/>
      <c r="C282" s="33"/>
      <c r="D282" s="33"/>
      <c r="E282" s="33"/>
      <c r="F282" s="33"/>
      <c r="G282" s="33"/>
    </row>
    <row r="283" spans="1:7">
      <c r="A283" s="33"/>
      <c r="B283" s="33"/>
      <c r="C283" s="33"/>
      <c r="D283" s="33"/>
      <c r="E283" s="33"/>
      <c r="F283" s="33"/>
      <c r="G283" s="33"/>
    </row>
    <row r="284" spans="1:7">
      <c r="A284" s="33"/>
      <c r="B284" s="33"/>
      <c r="C284" s="33"/>
      <c r="D284" s="33"/>
      <c r="E284" s="33"/>
      <c r="F284" s="33"/>
      <c r="G284" s="33"/>
    </row>
    <row r="285" spans="1:7">
      <c r="A285" s="33"/>
      <c r="B285" s="33"/>
      <c r="C285" s="33"/>
      <c r="D285" s="33"/>
      <c r="E285" s="33"/>
      <c r="F285" s="33"/>
      <c r="G285" s="33"/>
    </row>
    <row r="286" spans="1:7">
      <c r="A286" s="33"/>
      <c r="B286" s="33"/>
      <c r="C286" s="33"/>
      <c r="D286" s="33"/>
      <c r="E286" s="33"/>
      <c r="F286" s="33"/>
      <c r="G286" s="33"/>
    </row>
    <row r="287" spans="1:7">
      <c r="A287" s="33"/>
      <c r="B287" s="33"/>
      <c r="C287" s="33"/>
      <c r="D287" s="33"/>
      <c r="E287" s="33"/>
      <c r="F287" s="33"/>
      <c r="G287" s="33"/>
    </row>
    <row r="288" spans="1:7">
      <c r="A288" s="33"/>
      <c r="B288" s="33"/>
      <c r="C288" s="33"/>
      <c r="D288" s="33"/>
      <c r="E288" s="33"/>
      <c r="F288" s="33"/>
      <c r="G288" s="33"/>
    </row>
    <row r="289" spans="1:7">
      <c r="A289" s="33"/>
      <c r="B289" s="33"/>
      <c r="C289" s="33"/>
      <c r="D289" s="33"/>
      <c r="E289" s="33"/>
      <c r="F289" s="33"/>
      <c r="G289" s="33"/>
    </row>
    <row r="290" spans="1:7">
      <c r="A290" s="33"/>
      <c r="B290" s="33"/>
      <c r="C290" s="33"/>
      <c r="D290" s="33"/>
      <c r="E290" s="33"/>
      <c r="F290" s="33"/>
      <c r="G290" s="33"/>
    </row>
    <row r="291" spans="1:7">
      <c r="A291" s="33"/>
      <c r="B291" s="33"/>
      <c r="C291" s="33"/>
      <c r="D291" s="33"/>
      <c r="E291" s="33"/>
      <c r="F291" s="33"/>
      <c r="G291" s="33"/>
    </row>
    <row r="292" spans="1:7">
      <c r="A292" s="33"/>
      <c r="B292" s="33"/>
      <c r="C292" s="33"/>
      <c r="D292" s="33"/>
      <c r="E292" s="33"/>
      <c r="F292" s="33"/>
      <c r="G292" s="33"/>
    </row>
    <row r="293" spans="1:7">
      <c r="A293" s="33"/>
      <c r="B293" s="33"/>
      <c r="C293" s="33"/>
      <c r="D293" s="33"/>
      <c r="E293" s="33"/>
      <c r="F293" s="33"/>
      <c r="G293" s="33"/>
    </row>
    <row r="294" spans="1:7">
      <c r="A294" s="33"/>
      <c r="B294" s="33"/>
      <c r="C294" s="33"/>
      <c r="D294" s="33"/>
      <c r="E294" s="33"/>
      <c r="F294" s="33"/>
      <c r="G294" s="33"/>
    </row>
    <row r="295" spans="1:7">
      <c r="A295" s="33"/>
      <c r="B295" s="33"/>
      <c r="C295" s="33"/>
      <c r="D295" s="33"/>
      <c r="E295" s="33"/>
      <c r="F295" s="33"/>
      <c r="G295" s="33"/>
    </row>
    <row r="296" spans="1:7">
      <c r="A296" s="33"/>
      <c r="B296" s="33"/>
      <c r="C296" s="33"/>
      <c r="D296" s="33"/>
      <c r="E296" s="33"/>
      <c r="F296" s="33"/>
      <c r="G296" s="33"/>
    </row>
    <row r="297" spans="1:7">
      <c r="A297" s="33"/>
      <c r="B297" s="33"/>
      <c r="C297" s="33"/>
      <c r="D297" s="33"/>
      <c r="E297" s="33"/>
      <c r="F297" s="33"/>
      <c r="G297" s="33"/>
    </row>
    <row r="298" spans="1:7">
      <c r="A298" s="33"/>
      <c r="B298" s="33"/>
      <c r="C298" s="33"/>
      <c r="D298" s="33"/>
      <c r="E298" s="33"/>
      <c r="F298" s="33"/>
      <c r="G298" s="33"/>
    </row>
    <row r="299" spans="1:7">
      <c r="A299" s="33"/>
      <c r="B299" s="33"/>
      <c r="C299" s="33"/>
      <c r="D299" s="33"/>
      <c r="E299" s="33"/>
      <c r="F299" s="33"/>
      <c r="G299" s="33"/>
    </row>
    <row r="300" spans="1:7">
      <c r="A300" s="33"/>
      <c r="B300" s="33"/>
      <c r="C300" s="33"/>
      <c r="D300" s="33"/>
      <c r="E300" s="33"/>
      <c r="F300" s="33"/>
      <c r="G300" s="33"/>
    </row>
    <row r="301" spans="1:7">
      <c r="A301" s="33"/>
      <c r="B301" s="33"/>
      <c r="C301" s="33"/>
      <c r="D301" s="33"/>
      <c r="E301" s="33"/>
      <c r="F301" s="33"/>
      <c r="G301" s="33"/>
    </row>
    <row r="302" spans="1:7">
      <c r="A302" s="33"/>
      <c r="B302" s="33"/>
      <c r="C302" s="33"/>
      <c r="D302" s="33"/>
      <c r="E302" s="33"/>
      <c r="F302" s="33"/>
      <c r="G302" s="33"/>
    </row>
    <row r="303" spans="1:7">
      <c r="A303" s="33"/>
      <c r="B303" s="33"/>
      <c r="C303" s="33"/>
      <c r="D303" s="33"/>
      <c r="E303" s="33"/>
      <c r="F303" s="33"/>
      <c r="G303" s="33"/>
    </row>
    <row r="304" spans="1:7">
      <c r="A304" s="33"/>
      <c r="B304" s="33"/>
      <c r="C304" s="33"/>
      <c r="D304" s="33"/>
      <c r="E304" s="33"/>
      <c r="F304" s="33"/>
      <c r="G304" s="33"/>
    </row>
    <row r="305" spans="1:7">
      <c r="A305" s="33"/>
      <c r="B305" s="33"/>
      <c r="C305" s="33"/>
      <c r="D305" s="33"/>
      <c r="E305" s="33"/>
      <c r="F305" s="33"/>
      <c r="G305" s="33"/>
    </row>
    <row r="306" spans="1:7">
      <c r="A306" s="33"/>
      <c r="B306" s="33"/>
      <c r="C306" s="33"/>
      <c r="D306" s="33"/>
      <c r="E306" s="33"/>
      <c r="F306" s="33"/>
      <c r="G306" s="33"/>
    </row>
    <row r="307" spans="1:7">
      <c r="A307" s="33"/>
      <c r="B307" s="33"/>
      <c r="C307" s="33"/>
      <c r="D307" s="33"/>
      <c r="E307" s="33"/>
      <c r="F307" s="33"/>
      <c r="G307" s="33"/>
    </row>
    <row r="308" spans="1:7">
      <c r="A308" s="33"/>
      <c r="B308" s="33"/>
      <c r="C308" s="33"/>
      <c r="D308" s="33"/>
      <c r="E308" s="33"/>
      <c r="F308" s="33"/>
      <c r="G308" s="33"/>
    </row>
    <row r="309" spans="1:7">
      <c r="A309" s="33"/>
      <c r="B309" s="33"/>
      <c r="C309" s="33"/>
      <c r="D309" s="33"/>
      <c r="E309" s="33"/>
      <c r="F309" s="33"/>
      <c r="G309" s="33"/>
    </row>
    <row r="310" spans="1:7">
      <c r="A310" s="33"/>
      <c r="B310" s="33"/>
      <c r="C310" s="33"/>
      <c r="D310" s="33"/>
      <c r="E310" s="33"/>
      <c r="F310" s="33"/>
      <c r="G310" s="33"/>
    </row>
    <row r="311" spans="1:7">
      <c r="A311" s="33"/>
      <c r="B311" s="33"/>
      <c r="C311" s="33"/>
      <c r="D311" s="33"/>
      <c r="E311" s="33"/>
      <c r="F311" s="33"/>
      <c r="G311" s="33"/>
    </row>
    <row r="312" spans="1:7">
      <c r="A312" s="33"/>
      <c r="B312" s="33"/>
      <c r="C312" s="33"/>
      <c r="D312" s="33"/>
      <c r="E312" s="33"/>
      <c r="F312" s="33"/>
      <c r="G312" s="33"/>
    </row>
    <row r="313" spans="1:7">
      <c r="A313" s="33"/>
      <c r="B313" s="33"/>
      <c r="C313" s="33"/>
      <c r="D313" s="33"/>
      <c r="E313" s="33"/>
      <c r="F313" s="33"/>
      <c r="G313" s="33"/>
    </row>
    <row r="314" spans="1:7">
      <c r="A314" s="33"/>
      <c r="B314" s="33"/>
      <c r="C314" s="33"/>
      <c r="D314" s="33"/>
      <c r="E314" s="33"/>
      <c r="F314" s="33"/>
      <c r="G314" s="33"/>
    </row>
    <row r="315" spans="1:7">
      <c r="A315" s="33"/>
      <c r="B315" s="33"/>
      <c r="C315" s="33"/>
      <c r="D315" s="33"/>
      <c r="E315" s="33"/>
      <c r="F315" s="33"/>
      <c r="G315" s="33"/>
    </row>
    <row r="316" spans="1:7">
      <c r="A316" s="33"/>
      <c r="B316" s="33"/>
      <c r="C316" s="33"/>
      <c r="D316" s="33"/>
      <c r="E316" s="33"/>
      <c r="F316" s="33"/>
      <c r="G316" s="33"/>
    </row>
    <row r="317" spans="1:7">
      <c r="A317" s="33"/>
      <c r="B317" s="33"/>
      <c r="C317" s="33"/>
      <c r="D317" s="33"/>
      <c r="E317" s="33"/>
      <c r="F317" s="33"/>
      <c r="G317" s="33"/>
    </row>
    <row r="318" spans="1:7">
      <c r="A318" s="33"/>
      <c r="B318" s="33"/>
      <c r="C318" s="33"/>
      <c r="D318" s="33"/>
      <c r="E318" s="33"/>
      <c r="F318" s="33"/>
      <c r="G318" s="33"/>
    </row>
    <row r="319" spans="1:7">
      <c r="A319" s="33"/>
      <c r="B319" s="33"/>
      <c r="C319" s="33"/>
      <c r="D319" s="33"/>
      <c r="E319" s="33"/>
      <c r="F319" s="33"/>
      <c r="G319" s="33"/>
    </row>
    <row r="320" spans="1:7">
      <c r="A320" s="33"/>
      <c r="B320" s="33"/>
      <c r="C320" s="33"/>
      <c r="D320" s="33"/>
      <c r="E320" s="33"/>
      <c r="F320" s="33"/>
      <c r="G320" s="33"/>
    </row>
    <row r="321" spans="1:7">
      <c r="A321" s="33"/>
      <c r="B321" s="33"/>
      <c r="C321" s="33"/>
      <c r="D321" s="33"/>
      <c r="E321" s="33"/>
      <c r="F321" s="33"/>
      <c r="G321" s="33"/>
    </row>
    <row r="322" spans="1:7">
      <c r="A322" s="33"/>
      <c r="B322" s="33"/>
      <c r="C322" s="33"/>
      <c r="D322" s="33"/>
      <c r="E322" s="33"/>
      <c r="F322" s="33"/>
      <c r="G322" s="33"/>
    </row>
    <row r="323" spans="1:7">
      <c r="A323" s="33"/>
      <c r="B323" s="33"/>
      <c r="C323" s="33"/>
      <c r="D323" s="33"/>
      <c r="E323" s="33"/>
      <c r="F323" s="33"/>
      <c r="G323" s="33"/>
    </row>
    <row r="324" spans="1:7">
      <c r="A324" s="33"/>
      <c r="B324" s="33"/>
      <c r="C324" s="33"/>
      <c r="D324" s="33"/>
      <c r="E324" s="33"/>
      <c r="F324" s="33"/>
      <c r="G324" s="33"/>
    </row>
    <row r="325" spans="1:7">
      <c r="A325" s="33"/>
      <c r="B325" s="33"/>
      <c r="C325" s="33"/>
      <c r="D325" s="33"/>
      <c r="E325" s="33"/>
      <c r="F325" s="33"/>
      <c r="G325" s="33"/>
    </row>
    <row r="326" spans="1:7">
      <c r="A326" s="33"/>
      <c r="B326" s="33"/>
      <c r="C326" s="33"/>
      <c r="D326" s="33"/>
      <c r="E326" s="33"/>
      <c r="F326" s="33"/>
      <c r="G326" s="33"/>
    </row>
    <row r="327" spans="1:7">
      <c r="A327" s="33"/>
      <c r="B327" s="33"/>
      <c r="C327" s="33"/>
      <c r="D327" s="33"/>
      <c r="E327" s="33"/>
      <c r="F327" s="33"/>
      <c r="G327" s="33"/>
    </row>
    <row r="328" spans="1:7">
      <c r="A328" s="33"/>
      <c r="B328" s="33"/>
      <c r="C328" s="33"/>
      <c r="D328" s="33"/>
      <c r="E328" s="33"/>
      <c r="F328" s="33"/>
      <c r="G328" s="33"/>
    </row>
    <row r="329" spans="1:7">
      <c r="A329" s="33"/>
      <c r="B329" s="33"/>
      <c r="C329" s="33"/>
      <c r="D329" s="33"/>
      <c r="E329" s="33"/>
      <c r="F329" s="33"/>
      <c r="G329" s="33"/>
    </row>
    <row r="330" spans="1:7">
      <c r="A330" s="33"/>
      <c r="B330" s="33"/>
      <c r="C330" s="33"/>
      <c r="D330" s="33"/>
      <c r="E330" s="33"/>
      <c r="F330" s="33"/>
      <c r="G330" s="33"/>
    </row>
    <row r="331" spans="1:7">
      <c r="A331" s="33"/>
      <c r="B331" s="33"/>
      <c r="C331" s="33"/>
      <c r="D331" s="33"/>
      <c r="E331" s="33"/>
      <c r="F331" s="33"/>
      <c r="G331" s="33"/>
    </row>
    <row r="332" spans="1:7">
      <c r="A332" s="33"/>
      <c r="B332" s="33"/>
      <c r="C332" s="33"/>
      <c r="D332" s="33"/>
      <c r="E332" s="33"/>
      <c r="F332" s="33"/>
      <c r="G332" s="33"/>
    </row>
    <row r="333" spans="1:7">
      <c r="A333" s="33"/>
      <c r="B333" s="33"/>
      <c r="C333" s="33"/>
      <c r="D333" s="33"/>
      <c r="E333" s="33"/>
      <c r="F333" s="33"/>
      <c r="G333" s="33"/>
    </row>
    <row r="334" spans="1:7">
      <c r="A334" s="33"/>
      <c r="B334" s="33"/>
      <c r="C334" s="33"/>
      <c r="D334" s="33"/>
      <c r="E334" s="33"/>
      <c r="F334" s="33"/>
      <c r="G334" s="33"/>
    </row>
    <row r="335" spans="1:7">
      <c r="A335" s="33"/>
      <c r="B335" s="33"/>
      <c r="C335" s="33"/>
      <c r="D335" s="33"/>
      <c r="E335" s="33"/>
      <c r="F335" s="33"/>
      <c r="G335" s="33"/>
    </row>
    <row r="336" spans="1:7">
      <c r="A336" s="33"/>
      <c r="B336" s="33"/>
      <c r="C336" s="33"/>
      <c r="D336" s="33"/>
      <c r="E336" s="33"/>
      <c r="F336" s="33"/>
      <c r="G336" s="33"/>
    </row>
    <row r="337" spans="1:7">
      <c r="A337" s="33"/>
      <c r="B337" s="33"/>
      <c r="C337" s="33"/>
      <c r="D337" s="33"/>
      <c r="E337" s="33"/>
      <c r="F337" s="33"/>
      <c r="G337" s="33"/>
    </row>
    <row r="338" spans="1:7">
      <c r="A338" s="33"/>
      <c r="B338" s="33"/>
      <c r="C338" s="33"/>
      <c r="D338" s="33"/>
      <c r="E338" s="33"/>
      <c r="F338" s="33"/>
      <c r="G338" s="33"/>
    </row>
    <row r="339" spans="1:7">
      <c r="A339" s="33"/>
      <c r="B339" s="33"/>
      <c r="C339" s="33"/>
      <c r="D339" s="33"/>
      <c r="E339" s="33"/>
      <c r="F339" s="33"/>
      <c r="G339" s="33"/>
    </row>
    <row r="340" spans="1:7">
      <c r="A340" s="33"/>
      <c r="B340" s="33"/>
      <c r="C340" s="33"/>
      <c r="D340" s="33"/>
      <c r="E340" s="33"/>
      <c r="F340" s="33"/>
      <c r="G340" s="33"/>
    </row>
    <row r="341" spans="1:7">
      <c r="A341" s="33"/>
      <c r="B341" s="33"/>
      <c r="C341" s="33"/>
      <c r="D341" s="33"/>
      <c r="E341" s="33"/>
      <c r="F341" s="33"/>
      <c r="G341" s="33"/>
    </row>
    <row r="342" spans="1:7">
      <c r="A342" s="33"/>
      <c r="B342" s="33"/>
      <c r="C342" s="33"/>
      <c r="D342" s="33"/>
      <c r="E342" s="33"/>
      <c r="F342" s="33"/>
      <c r="G342" s="33"/>
    </row>
    <row r="343" spans="1:7">
      <c r="A343" s="33"/>
      <c r="B343" s="33"/>
      <c r="C343" s="33"/>
      <c r="D343" s="33"/>
      <c r="E343" s="33"/>
      <c r="F343" s="33"/>
      <c r="G343" s="33"/>
    </row>
    <row r="344" spans="1:7">
      <c r="A344" s="33"/>
      <c r="B344" s="33"/>
      <c r="C344" s="33"/>
      <c r="D344" s="33"/>
      <c r="E344" s="33"/>
      <c r="F344" s="33"/>
      <c r="G344" s="33"/>
    </row>
    <row r="345" spans="1:7">
      <c r="A345" s="33"/>
      <c r="B345" s="33"/>
      <c r="C345" s="33"/>
      <c r="D345" s="33"/>
      <c r="E345" s="33"/>
      <c r="F345" s="33"/>
      <c r="G345" s="33"/>
    </row>
    <row r="346" spans="1:7">
      <c r="A346" s="33"/>
      <c r="B346" s="33"/>
      <c r="C346" s="33"/>
      <c r="D346" s="33"/>
      <c r="E346" s="33"/>
      <c r="F346" s="33"/>
      <c r="G346" s="33"/>
    </row>
    <row r="347" spans="1:7">
      <c r="A347" s="33"/>
      <c r="B347" s="33"/>
      <c r="C347" s="33"/>
      <c r="D347" s="33"/>
      <c r="E347" s="33"/>
      <c r="F347" s="33"/>
      <c r="G347" s="33"/>
    </row>
    <row r="348" spans="1:7">
      <c r="A348" s="33"/>
      <c r="B348" s="33"/>
      <c r="C348" s="33"/>
      <c r="D348" s="33"/>
      <c r="E348" s="33"/>
      <c r="F348" s="33"/>
      <c r="G348" s="33"/>
    </row>
    <row r="349" spans="1:7">
      <c r="A349" s="33"/>
      <c r="B349" s="33"/>
      <c r="C349" s="33"/>
      <c r="D349" s="33"/>
      <c r="E349" s="33"/>
      <c r="F349" s="33"/>
      <c r="G349" s="33"/>
    </row>
    <row r="350" spans="1:7">
      <c r="A350" s="33"/>
      <c r="B350" s="33"/>
      <c r="C350" s="33"/>
      <c r="D350" s="33"/>
      <c r="E350" s="33"/>
      <c r="F350" s="33"/>
      <c r="G350" s="33"/>
    </row>
    <row r="351" spans="1:7">
      <c r="A351" s="33"/>
      <c r="B351" s="33"/>
      <c r="C351" s="33"/>
      <c r="D351" s="33"/>
      <c r="E351" s="33"/>
      <c r="F351" s="33"/>
      <c r="G351" s="33"/>
    </row>
    <row r="352" spans="1:7">
      <c r="A352" s="33"/>
      <c r="B352" s="33"/>
      <c r="C352" s="33"/>
      <c r="D352" s="33"/>
      <c r="E352" s="33"/>
      <c r="F352" s="33"/>
      <c r="G352" s="33"/>
    </row>
    <row r="353" spans="1:7">
      <c r="A353" s="33"/>
      <c r="B353" s="33"/>
      <c r="C353" s="33"/>
      <c r="D353" s="33"/>
      <c r="E353" s="33"/>
      <c r="F353" s="33"/>
      <c r="G353" s="33"/>
    </row>
    <row r="354" spans="1:7">
      <c r="A354" s="33"/>
      <c r="B354" s="33"/>
      <c r="C354" s="33"/>
      <c r="D354" s="33"/>
      <c r="E354" s="33"/>
      <c r="F354" s="33"/>
      <c r="G354" s="33"/>
    </row>
    <row r="355" spans="1:7">
      <c r="A355" s="33"/>
      <c r="B355" s="33"/>
      <c r="C355" s="33"/>
      <c r="D355" s="33"/>
      <c r="E355" s="33"/>
      <c r="F355" s="33"/>
      <c r="G355" s="33"/>
    </row>
    <row r="356" spans="1:7">
      <c r="A356" s="33"/>
      <c r="B356" s="33"/>
      <c r="C356" s="33"/>
      <c r="D356" s="33"/>
      <c r="E356" s="33"/>
      <c r="F356" s="33"/>
      <c r="G356" s="33"/>
    </row>
    <row r="357" spans="1:7">
      <c r="A357" s="33"/>
      <c r="B357" s="33"/>
      <c r="C357" s="33"/>
      <c r="D357" s="33"/>
      <c r="E357" s="33"/>
      <c r="F357" s="33"/>
      <c r="G357" s="33"/>
    </row>
    <row r="358" spans="1:7">
      <c r="A358" s="33"/>
      <c r="B358" s="33"/>
      <c r="C358" s="33"/>
      <c r="D358" s="33"/>
      <c r="E358" s="33"/>
      <c r="F358" s="33"/>
      <c r="G358" s="33"/>
    </row>
    <row r="359" spans="1:7">
      <c r="A359" s="33"/>
      <c r="B359" s="33"/>
      <c r="C359" s="33"/>
      <c r="D359" s="33"/>
      <c r="E359" s="33"/>
      <c r="F359" s="33"/>
      <c r="G359" s="33"/>
    </row>
    <row r="360" spans="1:7">
      <c r="A360" s="33"/>
      <c r="B360" s="33"/>
      <c r="C360" s="33"/>
      <c r="D360" s="33"/>
      <c r="E360" s="33"/>
      <c r="F360" s="33"/>
      <c r="G360" s="33"/>
    </row>
    <row r="361" spans="1:7">
      <c r="A361" s="33"/>
      <c r="B361" s="33"/>
      <c r="C361" s="33"/>
      <c r="D361" s="33"/>
      <c r="E361" s="33"/>
      <c r="F361" s="33"/>
      <c r="G361" s="33"/>
    </row>
    <row r="362" spans="1:7">
      <c r="A362" s="33"/>
      <c r="B362" s="33"/>
      <c r="C362" s="33"/>
      <c r="D362" s="33"/>
      <c r="E362" s="33"/>
      <c r="F362" s="33"/>
      <c r="G362" s="33"/>
    </row>
    <row r="363" spans="1:7">
      <c r="A363" s="33"/>
      <c r="B363" s="33"/>
      <c r="C363" s="33"/>
      <c r="D363" s="33"/>
      <c r="E363" s="33"/>
      <c r="F363" s="33"/>
      <c r="G363" s="33"/>
    </row>
    <row r="364" spans="1:7">
      <c r="A364" s="33"/>
      <c r="B364" s="33"/>
      <c r="C364" s="33"/>
      <c r="D364" s="33"/>
      <c r="E364" s="33"/>
      <c r="F364" s="33"/>
      <c r="G364" s="33"/>
    </row>
    <row r="365" spans="1:7">
      <c r="A365" s="33"/>
      <c r="B365" s="33"/>
      <c r="C365" s="33"/>
      <c r="D365" s="33"/>
      <c r="E365" s="33"/>
      <c r="F365" s="33"/>
      <c r="G365" s="33"/>
    </row>
    <row r="366" spans="1:7">
      <c r="A366" s="33"/>
      <c r="B366" s="33"/>
      <c r="C366" s="33"/>
      <c r="D366" s="33"/>
      <c r="E366" s="33"/>
      <c r="F366" s="33"/>
      <c r="G366" s="33"/>
    </row>
    <row r="367" spans="1:7">
      <c r="A367" s="33"/>
      <c r="B367" s="33"/>
      <c r="C367" s="33"/>
      <c r="D367" s="33"/>
      <c r="E367" s="33"/>
      <c r="F367" s="33"/>
      <c r="G367" s="33"/>
    </row>
    <row r="368" spans="1:7">
      <c r="A368" s="33"/>
      <c r="B368" s="33"/>
      <c r="C368" s="33"/>
      <c r="D368" s="33"/>
      <c r="E368" s="33"/>
      <c r="F368" s="33"/>
      <c r="G368" s="33"/>
    </row>
    <row r="369" spans="1:7">
      <c r="A369" s="33"/>
      <c r="B369" s="33"/>
      <c r="C369" s="33"/>
      <c r="D369" s="33"/>
      <c r="E369" s="33"/>
      <c r="F369" s="33"/>
      <c r="G369" s="33"/>
    </row>
    <row r="370" spans="1:7">
      <c r="A370" s="33"/>
      <c r="B370" s="33"/>
      <c r="C370" s="33"/>
      <c r="D370" s="33"/>
      <c r="E370" s="33"/>
      <c r="F370" s="33"/>
      <c r="G370" s="33"/>
    </row>
    <row r="371" spans="1:7">
      <c r="A371" s="33"/>
      <c r="B371" s="33"/>
      <c r="C371" s="33"/>
      <c r="D371" s="33"/>
      <c r="E371" s="33"/>
      <c r="F371" s="33"/>
      <c r="G371" s="33"/>
    </row>
    <row r="372" spans="1:7">
      <c r="A372" s="33"/>
      <c r="B372" s="33"/>
      <c r="C372" s="33"/>
      <c r="D372" s="33"/>
      <c r="E372" s="33"/>
      <c r="F372" s="33"/>
      <c r="G372" s="33"/>
    </row>
    <row r="373" spans="1:7">
      <c r="A373" s="33"/>
      <c r="B373" s="33"/>
      <c r="C373" s="33"/>
      <c r="D373" s="33"/>
      <c r="E373" s="33"/>
      <c r="F373" s="33"/>
      <c r="G373" s="33"/>
    </row>
    <row r="374" spans="1:7">
      <c r="A374" s="33"/>
      <c r="B374" s="33"/>
      <c r="C374" s="33"/>
      <c r="D374" s="33"/>
      <c r="E374" s="33"/>
      <c r="F374" s="33"/>
      <c r="G374" s="33"/>
    </row>
    <row r="375" spans="1:7">
      <c r="A375" s="33"/>
      <c r="B375" s="33"/>
      <c r="C375" s="33"/>
      <c r="D375" s="33"/>
      <c r="E375" s="33"/>
      <c r="F375" s="33"/>
      <c r="G375" s="33"/>
    </row>
    <row r="376" spans="1:7">
      <c r="A376" s="33"/>
      <c r="B376" s="33"/>
      <c r="C376" s="33"/>
      <c r="D376" s="33"/>
      <c r="E376" s="33"/>
      <c r="F376" s="33"/>
      <c r="G376" s="33"/>
    </row>
    <row r="377" spans="1:7">
      <c r="A377" s="33"/>
      <c r="B377" s="33"/>
      <c r="C377" s="33"/>
      <c r="D377" s="33"/>
      <c r="E377" s="33"/>
      <c r="F377" s="33"/>
      <c r="G377" s="33"/>
    </row>
    <row r="378" spans="1:7">
      <c r="A378" s="33"/>
      <c r="B378" s="33"/>
      <c r="C378" s="33"/>
      <c r="D378" s="33"/>
      <c r="E378" s="33"/>
      <c r="F378" s="33"/>
      <c r="G378" s="33"/>
    </row>
    <row r="379" spans="1:7">
      <c r="A379" s="33"/>
      <c r="B379" s="33"/>
      <c r="C379" s="33"/>
      <c r="D379" s="33"/>
      <c r="E379" s="33"/>
      <c r="F379" s="33"/>
      <c r="G379" s="33"/>
    </row>
    <row r="380" spans="1:7">
      <c r="A380" s="33"/>
      <c r="B380" s="33"/>
      <c r="C380" s="33"/>
      <c r="D380" s="33"/>
      <c r="E380" s="33"/>
      <c r="F380" s="33"/>
      <c r="G380" s="33"/>
    </row>
    <row r="381" spans="1:7">
      <c r="A381" s="33"/>
      <c r="B381" s="33"/>
      <c r="C381" s="33"/>
      <c r="D381" s="33"/>
      <c r="E381" s="33"/>
      <c r="F381" s="33"/>
      <c r="G381" s="33"/>
    </row>
    <row r="382" spans="1:7">
      <c r="A382" s="33"/>
      <c r="B382" s="33"/>
      <c r="C382" s="33"/>
      <c r="D382" s="33"/>
      <c r="E382" s="33"/>
      <c r="F382" s="33"/>
      <c r="G382" s="33"/>
    </row>
    <row r="383" spans="1:7">
      <c r="A383" s="33"/>
      <c r="B383" s="33"/>
      <c r="C383" s="33"/>
      <c r="D383" s="33"/>
      <c r="E383" s="33"/>
      <c r="F383" s="33"/>
      <c r="G383" s="33"/>
    </row>
    <row r="384" spans="1:7">
      <c r="A384" s="33"/>
      <c r="B384" s="33"/>
      <c r="C384" s="33"/>
      <c r="D384" s="33"/>
      <c r="E384" s="33"/>
      <c r="F384" s="33"/>
      <c r="G384" s="33"/>
    </row>
    <row r="385" spans="1:7">
      <c r="A385" s="33"/>
      <c r="B385" s="33"/>
      <c r="C385" s="33"/>
      <c r="D385" s="33"/>
      <c r="E385" s="33"/>
      <c r="F385" s="33"/>
      <c r="G385" s="33"/>
    </row>
    <row r="386" spans="1:7">
      <c r="A386" s="33"/>
      <c r="B386" s="33"/>
      <c r="C386" s="33"/>
      <c r="D386" s="33"/>
      <c r="E386" s="33"/>
      <c r="F386" s="33"/>
      <c r="G386" s="33"/>
    </row>
    <row r="387" spans="1:7">
      <c r="A387" s="33"/>
      <c r="B387" s="33"/>
      <c r="C387" s="33"/>
      <c r="D387" s="33"/>
      <c r="E387" s="33"/>
      <c r="F387" s="33"/>
      <c r="G387" s="33"/>
    </row>
    <row r="388" spans="1:7">
      <c r="A388" s="33"/>
      <c r="B388" s="33"/>
      <c r="C388" s="33"/>
      <c r="D388" s="33"/>
      <c r="E388" s="33"/>
      <c r="F388" s="33"/>
      <c r="G388" s="33"/>
    </row>
    <row r="389" spans="1:7">
      <c r="A389" s="33"/>
      <c r="B389" s="33"/>
      <c r="C389" s="33"/>
      <c r="D389" s="33"/>
      <c r="E389" s="33"/>
      <c r="F389" s="33"/>
      <c r="G389" s="33"/>
    </row>
    <row r="390" spans="1:7">
      <c r="A390" s="33"/>
      <c r="B390" s="33"/>
      <c r="C390" s="33"/>
      <c r="D390" s="33"/>
      <c r="E390" s="33"/>
      <c r="F390" s="33"/>
      <c r="G390" s="33"/>
    </row>
    <row r="391" spans="1:7">
      <c r="A391" s="33"/>
      <c r="B391" s="33"/>
      <c r="C391" s="33"/>
      <c r="D391" s="33"/>
      <c r="E391" s="33"/>
      <c r="F391" s="33"/>
      <c r="G391" s="33"/>
    </row>
    <row r="392" spans="1:7">
      <c r="A392" s="33"/>
      <c r="B392" s="33"/>
      <c r="C392" s="33"/>
      <c r="D392" s="33"/>
      <c r="E392" s="33"/>
      <c r="F392" s="33"/>
      <c r="G392" s="33"/>
    </row>
    <row r="393" spans="1:7">
      <c r="A393" s="33"/>
      <c r="B393" s="33"/>
      <c r="C393" s="33"/>
      <c r="D393" s="33"/>
      <c r="E393" s="33"/>
      <c r="F393" s="33"/>
      <c r="G393" s="33"/>
    </row>
    <row r="394" spans="1:7">
      <c r="A394" s="33"/>
      <c r="B394" s="33"/>
      <c r="C394" s="33"/>
      <c r="D394" s="33"/>
      <c r="E394" s="33"/>
      <c r="F394" s="33"/>
      <c r="G394" s="33"/>
    </row>
    <row r="395" spans="1:7">
      <c r="A395" s="33"/>
      <c r="B395" s="33"/>
      <c r="C395" s="33"/>
      <c r="D395" s="33"/>
      <c r="E395" s="33"/>
      <c r="F395" s="33"/>
      <c r="G395" s="33"/>
    </row>
    <row r="396" spans="1:7">
      <c r="A396" s="33"/>
      <c r="B396" s="33"/>
      <c r="C396" s="33"/>
      <c r="D396" s="33"/>
      <c r="E396" s="33"/>
      <c r="F396" s="33"/>
      <c r="G396" s="33"/>
    </row>
    <row r="397" spans="1:7">
      <c r="A397" s="33"/>
      <c r="B397" s="33"/>
      <c r="C397" s="33"/>
      <c r="D397" s="33"/>
      <c r="E397" s="33"/>
      <c r="F397" s="33"/>
      <c r="G397" s="33"/>
    </row>
    <row r="398" spans="1:7">
      <c r="A398" s="33"/>
      <c r="B398" s="33"/>
      <c r="C398" s="33"/>
      <c r="D398" s="33"/>
      <c r="E398" s="33"/>
      <c r="F398" s="33"/>
      <c r="G398" s="33"/>
    </row>
    <row r="399" spans="1:7">
      <c r="A399" s="33"/>
      <c r="B399" s="33"/>
      <c r="C399" s="33"/>
      <c r="D399" s="33"/>
      <c r="E399" s="33"/>
      <c r="F399" s="33"/>
      <c r="G399" s="33"/>
    </row>
    <row r="400" spans="1:7">
      <c r="A400" s="33"/>
      <c r="B400" s="33"/>
      <c r="C400" s="33"/>
      <c r="D400" s="33"/>
      <c r="E400" s="33"/>
      <c r="F400" s="33"/>
      <c r="G400" s="33"/>
    </row>
    <row r="401" spans="1:7">
      <c r="A401" s="33"/>
      <c r="B401" s="33"/>
      <c r="C401" s="33"/>
      <c r="D401" s="33"/>
      <c r="E401" s="33"/>
      <c r="F401" s="33"/>
      <c r="G401" s="33"/>
    </row>
    <row r="402" spans="1:7">
      <c r="A402" s="33"/>
      <c r="B402" s="33"/>
      <c r="C402" s="33"/>
      <c r="D402" s="33"/>
      <c r="E402" s="33"/>
      <c r="F402" s="33"/>
      <c r="G402" s="33"/>
    </row>
    <row r="403" spans="1:7">
      <c r="A403" s="33"/>
      <c r="B403" s="33"/>
      <c r="C403" s="33"/>
      <c r="D403" s="33"/>
      <c r="E403" s="33"/>
      <c r="F403" s="33"/>
      <c r="G403" s="33"/>
    </row>
    <row r="404" spans="1:7">
      <c r="A404" s="33"/>
      <c r="B404" s="33"/>
      <c r="C404" s="33"/>
      <c r="D404" s="33"/>
      <c r="E404" s="33"/>
      <c r="F404" s="33"/>
      <c r="G404" s="33"/>
    </row>
    <row r="405" spans="1:7">
      <c r="A405" s="33"/>
      <c r="B405" s="33"/>
      <c r="C405" s="33"/>
      <c r="D405" s="33"/>
      <c r="E405" s="33"/>
      <c r="F405" s="33"/>
      <c r="G405" s="33"/>
    </row>
    <row r="406" spans="1:7">
      <c r="A406" s="33"/>
      <c r="B406" s="33"/>
      <c r="C406" s="33"/>
      <c r="D406" s="33"/>
      <c r="E406" s="33"/>
      <c r="F406" s="33"/>
      <c r="G406" s="33"/>
    </row>
    <row r="407" spans="1:7">
      <c r="A407" s="33"/>
      <c r="B407" s="33"/>
      <c r="C407" s="33"/>
      <c r="D407" s="33"/>
      <c r="E407" s="33"/>
      <c r="F407" s="33"/>
      <c r="G407" s="33"/>
    </row>
    <row r="408" spans="1:7">
      <c r="A408" s="33"/>
      <c r="B408" s="33"/>
      <c r="C408" s="33"/>
      <c r="D408" s="33"/>
      <c r="E408" s="33"/>
      <c r="F408" s="33"/>
      <c r="G408" s="33"/>
    </row>
    <row r="409" spans="1:7">
      <c r="A409" s="33"/>
      <c r="B409" s="33"/>
      <c r="C409" s="33"/>
      <c r="D409" s="33"/>
      <c r="E409" s="33"/>
      <c r="F409" s="33"/>
      <c r="G409" s="33"/>
    </row>
    <row r="410" spans="1:7">
      <c r="A410" s="33"/>
      <c r="B410" s="33"/>
      <c r="C410" s="33"/>
      <c r="D410" s="33"/>
      <c r="E410" s="33"/>
      <c r="F410" s="33"/>
      <c r="G410" s="33"/>
    </row>
    <row r="411" spans="1:7">
      <c r="A411" s="33"/>
      <c r="B411" s="33"/>
      <c r="C411" s="33"/>
      <c r="D411" s="33"/>
      <c r="E411" s="33"/>
      <c r="F411" s="33"/>
      <c r="G411" s="33"/>
    </row>
    <row r="412" spans="1:7">
      <c r="A412" s="33"/>
      <c r="B412" s="33"/>
      <c r="C412" s="33"/>
      <c r="D412" s="33"/>
      <c r="E412" s="33"/>
      <c r="F412" s="33"/>
      <c r="G412" s="33"/>
    </row>
    <row r="413" spans="1:7">
      <c r="A413" s="33"/>
      <c r="B413" s="33"/>
      <c r="C413" s="33"/>
      <c r="D413" s="33"/>
      <c r="E413" s="33"/>
      <c r="F413" s="33"/>
      <c r="G413" s="33"/>
    </row>
    <row r="414" spans="1:7">
      <c r="A414" s="33"/>
      <c r="B414" s="33"/>
      <c r="C414" s="33"/>
      <c r="D414" s="33"/>
      <c r="E414" s="33"/>
      <c r="F414" s="33"/>
      <c r="G414" s="33"/>
    </row>
    <row r="415" spans="1:7">
      <c r="A415" s="33"/>
      <c r="B415" s="33"/>
      <c r="C415" s="33"/>
      <c r="D415" s="33"/>
      <c r="E415" s="33"/>
      <c r="F415" s="33"/>
      <c r="G415" s="33"/>
    </row>
    <row r="416" spans="1:7">
      <c r="A416" s="33"/>
      <c r="B416" s="33"/>
      <c r="C416" s="33"/>
      <c r="D416" s="33"/>
      <c r="E416" s="33"/>
      <c r="F416" s="33"/>
      <c r="G416" s="33"/>
    </row>
    <row r="417" spans="1:7">
      <c r="A417" s="33"/>
      <c r="B417" s="33"/>
      <c r="C417" s="33"/>
      <c r="D417" s="33"/>
      <c r="E417" s="33"/>
      <c r="F417" s="33"/>
      <c r="G417" s="33"/>
    </row>
    <row r="418" spans="1:7">
      <c r="A418" s="33"/>
      <c r="B418" s="33"/>
      <c r="C418" s="33"/>
      <c r="D418" s="33"/>
      <c r="E418" s="33"/>
      <c r="F418" s="33"/>
      <c r="G418" s="33"/>
    </row>
    <row r="419" spans="1:7">
      <c r="A419" s="33"/>
      <c r="B419" s="33"/>
      <c r="C419" s="33"/>
      <c r="D419" s="33"/>
      <c r="E419" s="33"/>
      <c r="F419" s="33"/>
      <c r="G419" s="33"/>
    </row>
    <row r="420" spans="1:7">
      <c r="A420" s="33"/>
      <c r="B420" s="33"/>
      <c r="C420" s="33"/>
      <c r="D420" s="33"/>
      <c r="E420" s="33"/>
      <c r="F420" s="33"/>
      <c r="G420" s="33"/>
    </row>
    <row r="421" spans="1:7">
      <c r="A421" s="33"/>
      <c r="B421" s="33"/>
      <c r="C421" s="33"/>
      <c r="D421" s="33"/>
      <c r="E421" s="33"/>
      <c r="F421" s="33"/>
      <c r="G421" s="33"/>
    </row>
    <row r="422" spans="1:7">
      <c r="A422" s="33"/>
      <c r="B422" s="33"/>
      <c r="C422" s="33"/>
      <c r="D422" s="33"/>
      <c r="E422" s="33"/>
      <c r="F422" s="33"/>
      <c r="G422" s="33"/>
    </row>
    <row r="423" spans="1:7">
      <c r="A423" s="33"/>
      <c r="B423" s="33"/>
      <c r="C423" s="33"/>
      <c r="D423" s="33"/>
      <c r="E423" s="33"/>
      <c r="F423" s="33"/>
      <c r="G423" s="33"/>
    </row>
    <row r="424" spans="1:7">
      <c r="A424" s="33"/>
      <c r="B424" s="33"/>
      <c r="C424" s="33"/>
      <c r="D424" s="33"/>
      <c r="E424" s="33"/>
      <c r="F424" s="33"/>
      <c r="G424" s="33"/>
    </row>
    <row r="425" spans="1:7">
      <c r="A425" s="33"/>
      <c r="B425" s="33"/>
      <c r="C425" s="33"/>
      <c r="D425" s="33"/>
      <c r="E425" s="33"/>
      <c r="F425" s="33"/>
      <c r="G425" s="33"/>
    </row>
    <row r="426" spans="1:7">
      <c r="A426" s="33"/>
      <c r="B426" s="33"/>
      <c r="C426" s="33"/>
      <c r="D426" s="33"/>
      <c r="E426" s="33"/>
      <c r="F426" s="33"/>
      <c r="G426" s="33"/>
    </row>
    <row r="427" spans="1:7">
      <c r="A427" s="33"/>
      <c r="B427" s="33"/>
      <c r="C427" s="33"/>
      <c r="D427" s="33"/>
      <c r="E427" s="33"/>
      <c r="F427" s="33"/>
      <c r="G427" s="33"/>
    </row>
    <row r="428" spans="1:7">
      <c r="A428" s="33"/>
      <c r="B428" s="33"/>
      <c r="C428" s="33"/>
      <c r="D428" s="33"/>
      <c r="E428" s="33"/>
      <c r="F428" s="33"/>
      <c r="G428" s="33"/>
    </row>
    <row r="429" spans="1:7">
      <c r="A429" s="33"/>
      <c r="B429" s="33"/>
      <c r="C429" s="33"/>
      <c r="D429" s="33"/>
      <c r="E429" s="33"/>
      <c r="F429" s="33"/>
      <c r="G429" s="33"/>
    </row>
    <row r="430" spans="1:7">
      <c r="A430" s="33"/>
      <c r="B430" s="33"/>
      <c r="C430" s="33"/>
      <c r="D430" s="33"/>
      <c r="E430" s="33"/>
      <c r="F430" s="33"/>
      <c r="G430" s="33"/>
    </row>
    <row r="431" spans="1:7">
      <c r="A431" s="33"/>
      <c r="B431" s="33"/>
      <c r="C431" s="33"/>
      <c r="D431" s="33"/>
      <c r="E431" s="33"/>
      <c r="F431" s="33"/>
      <c r="G431" s="33"/>
    </row>
    <row r="432" spans="1:7">
      <c r="A432" s="33"/>
      <c r="B432" s="33"/>
      <c r="C432" s="33"/>
      <c r="D432" s="33"/>
      <c r="E432" s="33"/>
      <c r="F432" s="33"/>
      <c r="G432" s="33"/>
    </row>
    <row r="433" spans="1:7">
      <c r="A433" s="33"/>
      <c r="B433" s="33"/>
      <c r="C433" s="33"/>
      <c r="D433" s="33"/>
      <c r="E433" s="33"/>
      <c r="F433" s="33"/>
      <c r="G433" s="33"/>
    </row>
    <row r="434" spans="1:7">
      <c r="A434" s="33"/>
      <c r="B434" s="33"/>
      <c r="C434" s="33"/>
      <c r="D434" s="33"/>
      <c r="E434" s="33"/>
      <c r="F434" s="33"/>
      <c r="G434" s="33"/>
    </row>
    <row r="435" spans="1:7">
      <c r="A435" s="33"/>
      <c r="B435" s="33"/>
      <c r="C435" s="33"/>
      <c r="D435" s="33"/>
      <c r="E435" s="33"/>
      <c r="F435" s="33"/>
      <c r="G435" s="33"/>
    </row>
    <row r="436" spans="1:7">
      <c r="A436" s="33"/>
      <c r="B436" s="33"/>
      <c r="C436" s="33"/>
      <c r="D436" s="33"/>
      <c r="E436" s="33"/>
      <c r="F436" s="33"/>
      <c r="G436" s="33"/>
    </row>
    <row r="437" spans="1:7">
      <c r="A437" s="33"/>
      <c r="B437" s="33"/>
      <c r="C437" s="33"/>
      <c r="D437" s="33"/>
      <c r="E437" s="33"/>
      <c r="F437" s="33"/>
      <c r="G437" s="33"/>
    </row>
    <row r="438" spans="1:7">
      <c r="A438" s="33"/>
      <c r="B438" s="33"/>
      <c r="C438" s="33"/>
      <c r="D438" s="33"/>
      <c r="E438" s="33"/>
      <c r="F438" s="33"/>
      <c r="G438" s="33"/>
    </row>
    <row r="439" spans="1:7">
      <c r="A439" s="33"/>
      <c r="B439" s="33"/>
      <c r="C439" s="33"/>
      <c r="D439" s="33"/>
      <c r="E439" s="33"/>
      <c r="F439" s="33"/>
      <c r="G439" s="33"/>
    </row>
    <row r="440" spans="1:7">
      <c r="A440" s="33"/>
      <c r="B440" s="33"/>
      <c r="C440" s="33"/>
      <c r="D440" s="33"/>
      <c r="E440" s="33"/>
      <c r="F440" s="33"/>
      <c r="G440" s="33"/>
    </row>
    <row r="441" spans="1:7">
      <c r="A441" s="33"/>
      <c r="B441" s="33"/>
      <c r="C441" s="33"/>
      <c r="D441" s="33"/>
      <c r="E441" s="33"/>
      <c r="F441" s="33"/>
      <c r="G441" s="33"/>
    </row>
    <row r="442" spans="1:7">
      <c r="A442" s="33"/>
      <c r="B442" s="33"/>
      <c r="C442" s="33"/>
      <c r="D442" s="33"/>
      <c r="E442" s="33"/>
      <c r="F442" s="33"/>
      <c r="G442" s="33"/>
    </row>
    <row r="443" spans="1:7">
      <c r="A443" s="33"/>
      <c r="B443" s="33"/>
      <c r="C443" s="33"/>
      <c r="D443" s="33"/>
      <c r="E443" s="33"/>
      <c r="F443" s="33"/>
      <c r="G443" s="33"/>
    </row>
    <row r="444" spans="1:7">
      <c r="A444" s="33"/>
      <c r="B444" s="33"/>
      <c r="C444" s="33"/>
      <c r="D444" s="33"/>
      <c r="E444" s="33"/>
      <c r="F444" s="33"/>
      <c r="G444" s="33"/>
    </row>
    <row r="445" spans="1:7">
      <c r="A445" s="33"/>
      <c r="B445" s="33"/>
      <c r="C445" s="33"/>
      <c r="D445" s="33"/>
      <c r="E445" s="33"/>
      <c r="F445" s="33"/>
      <c r="G445" s="33"/>
    </row>
    <row r="446" spans="1:7">
      <c r="A446" s="33"/>
      <c r="B446" s="33"/>
      <c r="C446" s="33"/>
      <c r="D446" s="33"/>
      <c r="E446" s="33"/>
      <c r="F446" s="33"/>
      <c r="G446" s="33"/>
    </row>
    <row r="447" spans="1:7">
      <c r="A447" s="33"/>
      <c r="B447" s="33"/>
      <c r="C447" s="33"/>
      <c r="D447" s="33"/>
      <c r="E447" s="33"/>
      <c r="F447" s="33"/>
      <c r="G447" s="33"/>
    </row>
    <row r="448" spans="1:7">
      <c r="A448" s="33"/>
      <c r="B448" s="33"/>
      <c r="C448" s="33"/>
      <c r="D448" s="33"/>
      <c r="E448" s="33"/>
      <c r="F448" s="33"/>
      <c r="G448" s="33"/>
    </row>
    <row r="449" spans="1:7">
      <c r="A449" s="33"/>
      <c r="B449" s="33"/>
      <c r="C449" s="33"/>
      <c r="D449" s="33"/>
      <c r="E449" s="33"/>
      <c r="F449" s="33"/>
      <c r="G449" s="33"/>
    </row>
    <row r="450" spans="1:7">
      <c r="A450" s="33"/>
      <c r="B450" s="33"/>
      <c r="C450" s="33"/>
      <c r="D450" s="33"/>
      <c r="E450" s="33"/>
      <c r="F450" s="33"/>
      <c r="G450" s="33"/>
    </row>
    <row r="451" spans="1:7">
      <c r="A451" s="33"/>
      <c r="B451" s="33"/>
      <c r="C451" s="33"/>
      <c r="D451" s="33"/>
      <c r="E451" s="33"/>
      <c r="F451" s="33"/>
      <c r="G451" s="33"/>
    </row>
    <row r="452" spans="1:7">
      <c r="A452" s="33"/>
      <c r="B452" s="33"/>
      <c r="C452" s="33"/>
      <c r="D452" s="33"/>
      <c r="E452" s="33"/>
      <c r="F452" s="33"/>
      <c r="G452" s="33"/>
    </row>
    <row r="453" spans="1:7">
      <c r="A453" s="33"/>
      <c r="B453" s="33"/>
      <c r="C453" s="33"/>
      <c r="D453" s="33"/>
      <c r="E453" s="33"/>
      <c r="F453" s="33"/>
      <c r="G453" s="33"/>
    </row>
    <row r="454" spans="1:7">
      <c r="A454" s="33"/>
      <c r="B454" s="33"/>
      <c r="C454" s="33"/>
      <c r="D454" s="33"/>
      <c r="E454" s="33"/>
      <c r="F454" s="33"/>
      <c r="G454" s="33"/>
    </row>
    <row r="455" spans="1:7">
      <c r="A455" s="33"/>
      <c r="B455" s="33"/>
      <c r="C455" s="33"/>
      <c r="D455" s="33"/>
      <c r="E455" s="33"/>
      <c r="F455" s="33"/>
      <c r="G455" s="33"/>
    </row>
    <row r="456" spans="1:7">
      <c r="A456" s="33"/>
      <c r="B456" s="33"/>
      <c r="C456" s="33"/>
      <c r="D456" s="33"/>
      <c r="E456" s="33"/>
      <c r="F456" s="33"/>
      <c r="G456" s="33"/>
    </row>
    <row r="457" spans="1:7">
      <c r="A457" s="33"/>
      <c r="B457" s="33"/>
      <c r="C457" s="33"/>
      <c r="D457" s="33"/>
      <c r="E457" s="33"/>
      <c r="F457" s="33"/>
      <c r="G457" s="33"/>
    </row>
    <row r="458" spans="1:7">
      <c r="A458" s="33"/>
      <c r="B458" s="33"/>
      <c r="C458" s="33"/>
      <c r="D458" s="33"/>
      <c r="E458" s="33"/>
      <c r="F458" s="33"/>
      <c r="G458" s="33"/>
    </row>
    <row r="459" spans="1:7">
      <c r="A459" s="33"/>
      <c r="B459" s="33"/>
      <c r="C459" s="33"/>
      <c r="D459" s="33"/>
      <c r="E459" s="33"/>
      <c r="F459" s="33"/>
      <c r="G459" s="33"/>
    </row>
    <row r="460" spans="1:7">
      <c r="A460" s="33"/>
      <c r="B460" s="33"/>
      <c r="C460" s="33"/>
      <c r="D460" s="33"/>
      <c r="E460" s="33"/>
      <c r="F460" s="33"/>
      <c r="G460" s="33"/>
    </row>
    <row r="461" spans="1:7">
      <c r="A461" s="33"/>
      <c r="B461" s="33"/>
      <c r="C461" s="33"/>
      <c r="D461" s="33"/>
      <c r="E461" s="33"/>
      <c r="F461" s="33"/>
      <c r="G461" s="33"/>
    </row>
    <row r="462" spans="1:7">
      <c r="A462" s="33"/>
      <c r="B462" s="33"/>
      <c r="C462" s="33"/>
      <c r="D462" s="33"/>
      <c r="E462" s="33"/>
      <c r="F462" s="33"/>
      <c r="G462" s="33"/>
    </row>
    <row r="463" spans="1:7">
      <c r="A463" s="33"/>
      <c r="B463" s="33"/>
      <c r="C463" s="33"/>
      <c r="D463" s="33"/>
      <c r="E463" s="33"/>
      <c r="F463" s="33"/>
      <c r="G463" s="33"/>
    </row>
    <row r="464" spans="1:7">
      <c r="A464" s="33"/>
      <c r="B464" s="33"/>
      <c r="C464" s="33"/>
      <c r="D464" s="33"/>
      <c r="E464" s="33"/>
      <c r="F464" s="33"/>
      <c r="G464" s="33"/>
    </row>
    <row r="465" spans="1:7">
      <c r="A465" s="33"/>
      <c r="B465" s="33"/>
      <c r="C465" s="33"/>
      <c r="D465" s="33"/>
      <c r="E465" s="33"/>
      <c r="F465" s="33"/>
      <c r="G465" s="33"/>
    </row>
    <row r="466" spans="1:7">
      <c r="A466" s="33"/>
      <c r="B466" s="33"/>
      <c r="C466" s="33"/>
      <c r="D466" s="33"/>
      <c r="E466" s="33"/>
      <c r="F466" s="33"/>
      <c r="G466" s="33"/>
    </row>
    <row r="467" spans="1:7">
      <c r="A467" s="33"/>
      <c r="B467" s="33"/>
      <c r="C467" s="33"/>
      <c r="D467" s="33"/>
      <c r="E467" s="33"/>
      <c r="F467" s="33"/>
      <c r="G467" s="33"/>
    </row>
    <row r="468" spans="1:7">
      <c r="A468" s="33"/>
      <c r="B468" s="33"/>
      <c r="C468" s="33"/>
      <c r="D468" s="33"/>
      <c r="E468" s="33"/>
      <c r="F468" s="33"/>
      <c r="G468" s="33"/>
    </row>
    <row r="469" spans="1:7">
      <c r="A469" s="33"/>
      <c r="B469" s="33"/>
      <c r="C469" s="33"/>
      <c r="D469" s="33"/>
      <c r="E469" s="33"/>
      <c r="F469" s="33"/>
      <c r="G469" s="33"/>
    </row>
    <row r="470" spans="1:7">
      <c r="A470" s="33"/>
      <c r="B470" s="33"/>
      <c r="C470" s="33"/>
      <c r="D470" s="33"/>
      <c r="E470" s="33"/>
      <c r="F470" s="33"/>
      <c r="G470" s="33"/>
    </row>
    <row r="471" spans="1:7">
      <c r="A471" s="33"/>
      <c r="B471" s="33"/>
      <c r="C471" s="33"/>
      <c r="D471" s="33"/>
      <c r="E471" s="33"/>
      <c r="F471" s="33"/>
      <c r="G471" s="33"/>
    </row>
    <row r="472" spans="1:7">
      <c r="A472" s="33"/>
      <c r="B472" s="33"/>
      <c r="C472" s="33"/>
      <c r="D472" s="33"/>
      <c r="E472" s="33"/>
      <c r="F472" s="33"/>
      <c r="G472" s="33"/>
    </row>
    <row r="473" spans="1:7">
      <c r="A473" s="33"/>
      <c r="B473" s="33"/>
      <c r="C473" s="33"/>
      <c r="D473" s="33"/>
      <c r="E473" s="33"/>
      <c r="F473" s="33"/>
      <c r="G473" s="33"/>
    </row>
    <row r="474" spans="1:7">
      <c r="A474" s="33"/>
      <c r="B474" s="33"/>
      <c r="C474" s="33"/>
      <c r="D474" s="33"/>
      <c r="E474" s="33"/>
      <c r="F474" s="33"/>
      <c r="G474" s="33"/>
    </row>
    <row r="475" spans="1:7">
      <c r="A475" s="33"/>
      <c r="B475" s="33"/>
      <c r="C475" s="33"/>
      <c r="D475" s="33"/>
      <c r="E475" s="33"/>
      <c r="F475" s="33"/>
      <c r="G475" s="33"/>
    </row>
    <row r="476" spans="1:7">
      <c r="A476" s="33"/>
      <c r="B476" s="33"/>
      <c r="C476" s="33"/>
      <c r="D476" s="33"/>
      <c r="E476" s="33"/>
      <c r="F476" s="33"/>
      <c r="G476" s="33"/>
    </row>
    <row r="477" spans="1:7">
      <c r="A477" s="33"/>
      <c r="B477" s="33"/>
      <c r="C477" s="33"/>
      <c r="D477" s="33"/>
      <c r="E477" s="33"/>
      <c r="F477" s="33"/>
      <c r="G477" s="33"/>
    </row>
    <row r="478" spans="1:7">
      <c r="A478" s="33"/>
      <c r="B478" s="33"/>
      <c r="C478" s="33"/>
      <c r="D478" s="33"/>
      <c r="E478" s="33"/>
      <c r="F478" s="33"/>
      <c r="G478" s="33"/>
    </row>
    <row r="479" spans="1:7">
      <c r="A479" s="33"/>
      <c r="B479" s="33"/>
      <c r="C479" s="33"/>
      <c r="D479" s="33"/>
      <c r="E479" s="33"/>
      <c r="F479" s="33"/>
      <c r="G479" s="33"/>
    </row>
    <row r="480" spans="1:7">
      <c r="A480" s="33"/>
      <c r="B480" s="33"/>
      <c r="C480" s="33"/>
      <c r="D480" s="33"/>
      <c r="E480" s="33"/>
      <c r="F480" s="33"/>
      <c r="G480" s="33"/>
    </row>
    <row r="481" spans="1:7">
      <c r="A481" s="33"/>
      <c r="B481" s="33"/>
      <c r="C481" s="33"/>
      <c r="D481" s="33"/>
      <c r="E481" s="33"/>
      <c r="F481" s="33"/>
      <c r="G481" s="33"/>
    </row>
    <row r="482" spans="1:7">
      <c r="A482" s="33"/>
      <c r="B482" s="33"/>
      <c r="C482" s="33"/>
      <c r="D482" s="33"/>
      <c r="E482" s="33"/>
      <c r="F482" s="33"/>
      <c r="G482" s="33"/>
    </row>
    <row r="483" spans="1:7">
      <c r="A483" s="33"/>
      <c r="B483" s="33"/>
      <c r="C483" s="33"/>
      <c r="D483" s="33"/>
      <c r="E483" s="33"/>
      <c r="F483" s="33"/>
      <c r="G483" s="33"/>
    </row>
    <row r="484" spans="1:7">
      <c r="A484" s="33"/>
      <c r="B484" s="33"/>
      <c r="C484" s="33"/>
      <c r="D484" s="33"/>
      <c r="E484" s="33"/>
      <c r="F484" s="33"/>
      <c r="G484" s="33"/>
    </row>
    <row r="485" spans="1:7">
      <c r="A485" s="33"/>
      <c r="B485" s="33"/>
      <c r="C485" s="33"/>
      <c r="D485" s="33"/>
      <c r="E485" s="33"/>
      <c r="F485" s="33"/>
      <c r="G485" s="33"/>
    </row>
    <row r="486" spans="1:7">
      <c r="A486" s="33"/>
      <c r="B486" s="33"/>
      <c r="C486" s="33"/>
      <c r="D486" s="33"/>
      <c r="E486" s="33"/>
      <c r="F486" s="33"/>
      <c r="G486" s="33"/>
    </row>
    <row r="487" spans="1:7">
      <c r="A487" s="33"/>
      <c r="B487" s="33"/>
      <c r="C487" s="33"/>
      <c r="D487" s="33"/>
      <c r="E487" s="33"/>
      <c r="F487" s="33"/>
      <c r="G487" s="33"/>
    </row>
    <row r="488" spans="1:7">
      <c r="A488" s="33"/>
      <c r="B488" s="33"/>
      <c r="C488" s="33"/>
      <c r="D488" s="33"/>
      <c r="E488" s="33"/>
      <c r="F488" s="33"/>
      <c r="G488" s="33"/>
    </row>
    <row r="489" spans="1:7">
      <c r="A489" s="33"/>
      <c r="B489" s="33"/>
      <c r="C489" s="33"/>
      <c r="D489" s="33"/>
      <c r="E489" s="33"/>
      <c r="F489" s="33"/>
      <c r="G489" s="33"/>
    </row>
    <row r="490" spans="1:7">
      <c r="A490" s="33"/>
      <c r="B490" s="33"/>
      <c r="C490" s="33"/>
      <c r="D490" s="33"/>
      <c r="E490" s="33"/>
      <c r="F490" s="33"/>
      <c r="G490" s="33"/>
    </row>
    <row r="491" spans="1:7">
      <c r="A491" s="33"/>
      <c r="B491" s="33"/>
      <c r="C491" s="33"/>
      <c r="D491" s="33"/>
      <c r="E491" s="33"/>
      <c r="F491" s="33"/>
      <c r="G491" s="33"/>
    </row>
    <row r="492" spans="1:7">
      <c r="A492" s="33"/>
      <c r="B492" s="33"/>
      <c r="C492" s="33"/>
      <c r="D492" s="33"/>
      <c r="E492" s="33"/>
      <c r="F492" s="33"/>
      <c r="G492" s="33"/>
    </row>
    <row r="493" spans="1:7">
      <c r="A493" s="33"/>
      <c r="B493" s="33"/>
      <c r="C493" s="33"/>
      <c r="D493" s="33"/>
      <c r="E493" s="33"/>
      <c r="F493" s="33"/>
      <c r="G493" s="33"/>
    </row>
    <row r="494" spans="1:7">
      <c r="A494" s="33"/>
      <c r="B494" s="33"/>
      <c r="C494" s="33"/>
      <c r="D494" s="33"/>
      <c r="E494" s="33"/>
      <c r="F494" s="33"/>
      <c r="G494" s="33"/>
    </row>
    <row r="495" spans="1:7">
      <c r="A495" s="33"/>
      <c r="B495" s="33"/>
      <c r="C495" s="33"/>
      <c r="D495" s="33"/>
      <c r="E495" s="33"/>
      <c r="F495" s="33"/>
      <c r="G495" s="33"/>
    </row>
    <row r="496" spans="1:7">
      <c r="A496" s="33"/>
      <c r="B496" s="33"/>
      <c r="C496" s="33"/>
      <c r="D496" s="33"/>
      <c r="E496" s="33"/>
      <c r="F496" s="33"/>
      <c r="G496" s="33"/>
    </row>
    <row r="497" spans="1:7">
      <c r="A497" s="33"/>
      <c r="B497" s="33"/>
      <c r="C497" s="33"/>
      <c r="D497" s="33"/>
      <c r="E497" s="33"/>
      <c r="F497" s="33"/>
      <c r="G497" s="33"/>
    </row>
    <row r="498" spans="1:7">
      <c r="A498" s="33"/>
      <c r="B498" s="33"/>
      <c r="C498" s="33"/>
      <c r="D498" s="33"/>
      <c r="E498" s="33"/>
      <c r="F498" s="33"/>
      <c r="G498" s="33"/>
    </row>
    <row r="499" spans="1:7">
      <c r="A499" s="33"/>
      <c r="B499" s="33"/>
      <c r="C499" s="33"/>
      <c r="D499" s="33"/>
      <c r="E499" s="33"/>
      <c r="F499" s="33"/>
      <c r="G499" s="33"/>
    </row>
    <row r="500" spans="1:7">
      <c r="A500" s="33"/>
      <c r="B500" s="33"/>
      <c r="C500" s="33"/>
      <c r="D500" s="33"/>
      <c r="E500" s="33"/>
      <c r="F500" s="33"/>
      <c r="G500" s="33"/>
    </row>
    <row r="501" spans="1:7">
      <c r="A501" s="33"/>
      <c r="B501" s="33"/>
      <c r="C501" s="33"/>
      <c r="D501" s="33"/>
      <c r="E501" s="33"/>
      <c r="F501" s="33"/>
      <c r="G501" s="33"/>
    </row>
    <row r="502" spans="1:7">
      <c r="A502" s="33"/>
      <c r="B502" s="33"/>
      <c r="C502" s="33"/>
      <c r="D502" s="33"/>
      <c r="E502" s="33"/>
      <c r="F502" s="33"/>
      <c r="G502" s="33"/>
    </row>
    <row r="503" spans="1:7">
      <c r="A503" s="33"/>
      <c r="B503" s="33"/>
      <c r="C503" s="33"/>
      <c r="D503" s="33"/>
      <c r="E503" s="33"/>
      <c r="F503" s="33"/>
      <c r="G503" s="33"/>
    </row>
    <row r="504" spans="1:7">
      <c r="A504" s="33"/>
      <c r="B504" s="33"/>
      <c r="C504" s="33"/>
      <c r="D504" s="33"/>
      <c r="E504" s="33"/>
      <c r="F504" s="33"/>
      <c r="G504" s="33"/>
    </row>
    <row r="505" spans="1:7">
      <c r="A505" s="33"/>
      <c r="B505" s="33"/>
      <c r="C505" s="33"/>
      <c r="D505" s="33"/>
      <c r="E505" s="33"/>
      <c r="F505" s="33"/>
      <c r="G505" s="33"/>
    </row>
    <row r="506" spans="1:7">
      <c r="A506" s="33"/>
      <c r="B506" s="33"/>
      <c r="C506" s="33"/>
      <c r="D506" s="33"/>
      <c r="E506" s="33"/>
      <c r="F506" s="33"/>
      <c r="G506" s="33"/>
    </row>
    <row r="507" spans="1:7">
      <c r="A507" s="33"/>
      <c r="B507" s="33"/>
      <c r="C507" s="33"/>
      <c r="D507" s="33"/>
      <c r="E507" s="33"/>
      <c r="F507" s="33"/>
      <c r="G507" s="33"/>
    </row>
    <row r="508" spans="1:7">
      <c r="A508" s="33"/>
      <c r="B508" s="33"/>
      <c r="C508" s="33"/>
      <c r="D508" s="33"/>
      <c r="E508" s="33"/>
      <c r="F508" s="33"/>
      <c r="G508" s="33"/>
    </row>
    <row r="509" spans="1:7">
      <c r="A509" s="33"/>
      <c r="B509" s="33"/>
      <c r="C509" s="33"/>
      <c r="D509" s="33"/>
      <c r="E509" s="33"/>
      <c r="F509" s="33"/>
      <c r="G509" s="33"/>
    </row>
    <row r="510" spans="1:7">
      <c r="A510" s="33"/>
      <c r="B510" s="33"/>
      <c r="C510" s="33"/>
      <c r="D510" s="33"/>
      <c r="E510" s="33"/>
      <c r="F510" s="33"/>
      <c r="G510" s="33"/>
    </row>
    <row r="511" spans="1:7">
      <c r="A511" s="33"/>
      <c r="B511" s="33"/>
      <c r="C511" s="33"/>
      <c r="D511" s="33"/>
      <c r="E511" s="33"/>
      <c r="F511" s="33"/>
      <c r="G511" s="33"/>
    </row>
    <row r="512" spans="1:7">
      <c r="A512" s="33"/>
      <c r="B512" s="33"/>
      <c r="C512" s="33"/>
      <c r="D512" s="33"/>
      <c r="E512" s="33"/>
      <c r="F512" s="33"/>
      <c r="G512" s="33"/>
    </row>
    <row r="513" spans="1:7">
      <c r="A513" s="33"/>
      <c r="B513" s="33"/>
      <c r="C513" s="33"/>
      <c r="D513" s="33"/>
      <c r="E513" s="33"/>
      <c r="F513" s="33"/>
      <c r="G513" s="33"/>
    </row>
    <row r="514" spans="1:7">
      <c r="A514" s="33"/>
      <c r="B514" s="33"/>
      <c r="C514" s="33"/>
      <c r="D514" s="33"/>
      <c r="E514" s="33"/>
      <c r="F514" s="33"/>
      <c r="G514" s="33"/>
    </row>
    <row r="515" spans="1:7">
      <c r="A515" s="33"/>
      <c r="B515" s="33"/>
      <c r="C515" s="33"/>
      <c r="D515" s="33"/>
      <c r="E515" s="33"/>
      <c r="F515" s="33"/>
      <c r="G515" s="33"/>
    </row>
    <row r="516" spans="1:7">
      <c r="A516" s="33"/>
      <c r="B516" s="33"/>
      <c r="C516" s="33"/>
      <c r="D516" s="33"/>
      <c r="E516" s="33"/>
      <c r="F516" s="33"/>
      <c r="G516" s="33"/>
    </row>
    <row r="517" spans="1:7">
      <c r="A517" s="33"/>
      <c r="B517" s="33"/>
      <c r="C517" s="33"/>
      <c r="D517" s="33"/>
      <c r="E517" s="33"/>
      <c r="F517" s="33"/>
      <c r="G517" s="33"/>
    </row>
    <row r="518" spans="1:7">
      <c r="A518" s="33"/>
      <c r="B518" s="33"/>
      <c r="C518" s="33"/>
      <c r="D518" s="33"/>
      <c r="E518" s="33"/>
      <c r="F518" s="33"/>
      <c r="G518" s="33"/>
    </row>
    <row r="519" spans="1:7">
      <c r="A519" s="33"/>
      <c r="B519" s="33"/>
      <c r="C519" s="33"/>
      <c r="D519" s="33"/>
      <c r="E519" s="33"/>
      <c r="F519" s="33"/>
      <c r="G519" s="33"/>
    </row>
    <row r="520" spans="1:7">
      <c r="A520" s="33"/>
      <c r="B520" s="33"/>
      <c r="C520" s="33"/>
      <c r="D520" s="33"/>
      <c r="E520" s="33"/>
      <c r="F520" s="33"/>
      <c r="G520" s="33"/>
    </row>
    <row r="521" spans="1:7">
      <c r="A521" s="33"/>
      <c r="B521" s="33"/>
      <c r="C521" s="33"/>
      <c r="D521" s="33"/>
      <c r="E521" s="33"/>
      <c r="F521" s="33"/>
      <c r="G521" s="33"/>
    </row>
    <row r="522" spans="1:7">
      <c r="A522" s="33"/>
      <c r="B522" s="33"/>
      <c r="C522" s="33"/>
      <c r="D522" s="33"/>
      <c r="E522" s="33"/>
      <c r="F522" s="33"/>
      <c r="G522" s="33"/>
    </row>
    <row r="523" spans="1:7">
      <c r="A523" s="33"/>
      <c r="B523" s="33"/>
      <c r="C523" s="33"/>
      <c r="D523" s="33"/>
      <c r="E523" s="33"/>
      <c r="F523" s="33"/>
      <c r="G523" s="33"/>
    </row>
    <row r="524" spans="1:7">
      <c r="A524" s="33"/>
      <c r="B524" s="33"/>
      <c r="C524" s="33"/>
      <c r="D524" s="33"/>
      <c r="E524" s="33"/>
      <c r="F524" s="33"/>
      <c r="G524" s="33"/>
    </row>
    <row r="525" spans="1:7">
      <c r="A525" s="33"/>
      <c r="B525" s="33"/>
      <c r="C525" s="33"/>
      <c r="D525" s="33"/>
      <c r="E525" s="33"/>
      <c r="F525" s="33"/>
      <c r="G525" s="33"/>
    </row>
    <row r="526" spans="1:7">
      <c r="A526" s="33"/>
      <c r="B526" s="33"/>
      <c r="C526" s="33"/>
      <c r="D526" s="33"/>
      <c r="E526" s="33"/>
      <c r="F526" s="33"/>
      <c r="G526" s="33"/>
    </row>
    <row r="527" spans="1:7">
      <c r="A527" s="33"/>
      <c r="B527" s="33"/>
      <c r="C527" s="33"/>
      <c r="D527" s="33"/>
      <c r="E527" s="33"/>
      <c r="F527" s="33"/>
      <c r="G527" s="33"/>
    </row>
    <row r="528" spans="1:7">
      <c r="A528" s="33"/>
      <c r="B528" s="33"/>
      <c r="C528" s="33"/>
      <c r="D528" s="33"/>
      <c r="E528" s="33"/>
      <c r="F528" s="33"/>
      <c r="G528" s="33"/>
    </row>
    <row r="529" spans="1:7">
      <c r="A529" s="33"/>
      <c r="B529" s="33"/>
      <c r="C529" s="33"/>
      <c r="D529" s="33"/>
      <c r="E529" s="33"/>
      <c r="F529" s="33"/>
      <c r="G529" s="33"/>
    </row>
    <row r="530" spans="1:7">
      <c r="A530" s="33"/>
      <c r="B530" s="33"/>
      <c r="C530" s="33"/>
      <c r="D530" s="33"/>
      <c r="E530" s="33"/>
      <c r="F530" s="33"/>
      <c r="G530" s="33"/>
    </row>
    <row r="531" spans="1:7">
      <c r="A531" s="33"/>
      <c r="B531" s="33"/>
      <c r="C531" s="33"/>
      <c r="D531" s="33"/>
      <c r="E531" s="33"/>
      <c r="F531" s="33"/>
      <c r="G531" s="33"/>
    </row>
    <row r="532" spans="1:7">
      <c r="A532" s="33"/>
      <c r="B532" s="33"/>
      <c r="C532" s="33"/>
      <c r="D532" s="33"/>
      <c r="E532" s="33"/>
      <c r="F532" s="33"/>
      <c r="G532" s="33"/>
    </row>
    <row r="533" spans="1:7">
      <c r="A533" s="33"/>
      <c r="B533" s="33"/>
      <c r="C533" s="33"/>
      <c r="D533" s="33"/>
      <c r="E533" s="33"/>
      <c r="F533" s="33"/>
      <c r="G533" s="33"/>
    </row>
    <row r="534" spans="1:7">
      <c r="A534" s="33"/>
      <c r="B534" s="33"/>
      <c r="C534" s="33"/>
      <c r="D534" s="33"/>
      <c r="E534" s="33"/>
      <c r="F534" s="33"/>
      <c r="G534" s="33"/>
    </row>
    <row r="535" spans="1:7">
      <c r="A535" s="33"/>
      <c r="B535" s="33"/>
      <c r="C535" s="33"/>
      <c r="D535" s="33"/>
      <c r="E535" s="33"/>
      <c r="F535" s="33"/>
      <c r="G535" s="33"/>
    </row>
    <row r="536" spans="1:7">
      <c r="A536" s="33"/>
      <c r="B536" s="33"/>
      <c r="C536" s="33"/>
      <c r="D536" s="33"/>
      <c r="E536" s="33"/>
      <c r="F536" s="33"/>
      <c r="G536" s="33"/>
    </row>
    <row r="537" spans="1:7">
      <c r="A537" s="33"/>
      <c r="B537" s="33"/>
      <c r="C537" s="33"/>
      <c r="D537" s="33"/>
      <c r="E537" s="33"/>
      <c r="F537" s="33"/>
      <c r="G537" s="33"/>
    </row>
    <row r="538" spans="1:7">
      <c r="A538" s="33"/>
      <c r="B538" s="33"/>
      <c r="C538" s="33"/>
      <c r="D538" s="33"/>
      <c r="E538" s="33"/>
      <c r="F538" s="33"/>
      <c r="G538" s="33"/>
    </row>
    <row r="539" spans="1:7">
      <c r="A539" s="33"/>
      <c r="B539" s="33"/>
      <c r="C539" s="33"/>
      <c r="D539" s="33"/>
      <c r="E539" s="33"/>
      <c r="F539" s="33"/>
      <c r="G539" s="33"/>
    </row>
    <row r="540" spans="1:7">
      <c r="A540" s="33"/>
      <c r="B540" s="33"/>
      <c r="C540" s="33"/>
      <c r="D540" s="33"/>
      <c r="E540" s="33"/>
      <c r="F540" s="33"/>
      <c r="G540" s="33"/>
    </row>
    <row r="541" spans="1:7">
      <c r="A541" s="33"/>
      <c r="B541" s="33"/>
      <c r="C541" s="33"/>
      <c r="D541" s="33"/>
      <c r="E541" s="33"/>
      <c r="F541" s="33"/>
      <c r="G541" s="33"/>
    </row>
    <row r="542" spans="1:7">
      <c r="A542" s="33"/>
      <c r="B542" s="33"/>
      <c r="C542" s="33"/>
      <c r="D542" s="33"/>
      <c r="E542" s="33"/>
      <c r="F542" s="33"/>
      <c r="G542" s="33"/>
    </row>
    <row r="543" spans="1:7">
      <c r="A543" s="33"/>
      <c r="B543" s="33"/>
      <c r="C543" s="33"/>
      <c r="D543" s="33"/>
      <c r="E543" s="33"/>
      <c r="F543" s="33"/>
      <c r="G543" s="33"/>
    </row>
    <row r="544" spans="1:7">
      <c r="A544" s="33"/>
      <c r="B544" s="33"/>
      <c r="C544" s="33"/>
      <c r="D544" s="33"/>
      <c r="E544" s="33"/>
      <c r="F544" s="33"/>
      <c r="G544" s="33"/>
    </row>
    <row r="545" spans="1:7">
      <c r="A545" s="33"/>
      <c r="B545" s="33"/>
      <c r="C545" s="33"/>
      <c r="D545" s="33"/>
      <c r="E545" s="33"/>
      <c r="F545" s="33"/>
      <c r="G545" s="33"/>
    </row>
    <row r="546" spans="1:7">
      <c r="A546" s="33"/>
      <c r="B546" s="33"/>
      <c r="C546" s="33"/>
      <c r="D546" s="33"/>
      <c r="E546" s="33"/>
      <c r="F546" s="33"/>
      <c r="G546" s="33"/>
    </row>
    <row r="547" spans="1:7">
      <c r="A547" s="33"/>
      <c r="B547" s="33"/>
      <c r="C547" s="33"/>
      <c r="D547" s="33"/>
      <c r="E547" s="33"/>
      <c r="F547" s="33"/>
      <c r="G547" s="33"/>
    </row>
    <row r="548" spans="1:7">
      <c r="A548" s="33"/>
      <c r="B548" s="33"/>
      <c r="C548" s="33"/>
      <c r="D548" s="33"/>
      <c r="E548" s="33"/>
      <c r="F548" s="33"/>
      <c r="G548" s="33"/>
    </row>
    <row r="549" spans="1:7">
      <c r="A549" s="33"/>
      <c r="B549" s="33"/>
      <c r="C549" s="33"/>
      <c r="D549" s="33"/>
      <c r="E549" s="33"/>
      <c r="F549" s="33"/>
      <c r="G549" s="33"/>
    </row>
    <row r="550" spans="1:7">
      <c r="A550" s="33"/>
      <c r="B550" s="33"/>
      <c r="C550" s="33"/>
      <c r="D550" s="33"/>
      <c r="E550" s="33"/>
      <c r="F550" s="33"/>
      <c r="G550" s="33"/>
    </row>
    <row r="551" spans="1:7">
      <c r="A551" s="33"/>
      <c r="B551" s="33"/>
      <c r="C551" s="33"/>
      <c r="D551" s="33"/>
      <c r="E551" s="33"/>
      <c r="F551" s="33"/>
      <c r="G551" s="33"/>
    </row>
    <row r="552" spans="1:7">
      <c r="A552" s="33"/>
      <c r="B552" s="33"/>
      <c r="C552" s="33"/>
      <c r="D552" s="33"/>
      <c r="E552" s="33"/>
      <c r="F552" s="33"/>
      <c r="G552" s="33"/>
    </row>
    <row r="553" spans="1:7">
      <c r="A553" s="33"/>
      <c r="B553" s="33"/>
      <c r="C553" s="33"/>
      <c r="D553" s="33"/>
      <c r="E553" s="33"/>
      <c r="F553" s="33"/>
      <c r="G553" s="33"/>
    </row>
    <row r="554" spans="1:7">
      <c r="A554" s="33"/>
      <c r="B554" s="33"/>
      <c r="C554" s="33"/>
      <c r="D554" s="33"/>
      <c r="E554" s="33"/>
      <c r="F554" s="33"/>
      <c r="G554" s="33"/>
    </row>
    <row r="555" spans="1:7">
      <c r="A555" s="33"/>
      <c r="B555" s="33"/>
      <c r="C555" s="33"/>
      <c r="D555" s="33"/>
      <c r="E555" s="33"/>
      <c r="F555" s="33"/>
      <c r="G555" s="33"/>
    </row>
    <row r="556" spans="1:7">
      <c r="A556" s="33"/>
      <c r="B556" s="33"/>
      <c r="C556" s="33"/>
      <c r="D556" s="33"/>
      <c r="E556" s="33"/>
      <c r="F556" s="33"/>
      <c r="G556" s="33"/>
    </row>
    <row r="557" spans="1:7">
      <c r="A557" s="33"/>
      <c r="B557" s="33"/>
      <c r="C557" s="33"/>
      <c r="D557" s="33"/>
      <c r="E557" s="33"/>
      <c r="F557" s="33"/>
      <c r="G557" s="33"/>
    </row>
    <row r="558" spans="1:7">
      <c r="A558" s="33"/>
      <c r="B558" s="33"/>
      <c r="C558" s="33"/>
      <c r="D558" s="33"/>
      <c r="E558" s="33"/>
      <c r="F558" s="33"/>
      <c r="G558" s="33"/>
    </row>
    <row r="559" spans="1:7">
      <c r="A559" s="33"/>
      <c r="B559" s="33"/>
      <c r="C559" s="33"/>
      <c r="D559" s="33"/>
      <c r="E559" s="33"/>
      <c r="F559" s="33"/>
      <c r="G559" s="33"/>
    </row>
    <row r="560" spans="1:7">
      <c r="A560" s="33"/>
      <c r="B560" s="33"/>
      <c r="C560" s="33"/>
      <c r="D560" s="33"/>
      <c r="E560" s="33"/>
      <c r="F560" s="33"/>
      <c r="G560" s="33"/>
    </row>
    <row r="561" spans="1:7">
      <c r="A561" s="33"/>
      <c r="B561" s="33"/>
      <c r="C561" s="33"/>
      <c r="D561" s="33"/>
      <c r="E561" s="33"/>
      <c r="F561" s="33"/>
      <c r="G561" s="33"/>
    </row>
    <row r="562" spans="1:7">
      <c r="A562" s="33"/>
      <c r="B562" s="33"/>
      <c r="C562" s="33"/>
      <c r="D562" s="33"/>
      <c r="E562" s="33"/>
      <c r="F562" s="33"/>
      <c r="G562" s="33"/>
    </row>
    <row r="563" spans="1:7">
      <c r="A563" s="33"/>
      <c r="B563" s="33"/>
      <c r="C563" s="33"/>
      <c r="D563" s="33"/>
      <c r="E563" s="33"/>
      <c r="F563" s="33"/>
      <c r="G563" s="33"/>
    </row>
    <row r="564" spans="1:7">
      <c r="A564" s="33"/>
      <c r="B564" s="33"/>
      <c r="C564" s="33"/>
      <c r="D564" s="33"/>
      <c r="E564" s="33"/>
      <c r="F564" s="33"/>
      <c r="G564" s="33"/>
    </row>
    <row r="565" spans="1:7">
      <c r="A565" s="33"/>
      <c r="B565" s="33"/>
      <c r="C565" s="33"/>
      <c r="D565" s="33"/>
      <c r="E565" s="33"/>
      <c r="F565" s="33"/>
      <c r="G565" s="33"/>
    </row>
    <row r="566" spans="1:7">
      <c r="A566" s="33"/>
      <c r="B566" s="33"/>
      <c r="C566" s="33"/>
      <c r="D566" s="33"/>
      <c r="E566" s="33"/>
      <c r="F566" s="33"/>
      <c r="G566" s="33"/>
    </row>
    <row r="567" spans="1:7">
      <c r="A567" s="33"/>
      <c r="B567" s="33"/>
      <c r="C567" s="33"/>
      <c r="D567" s="33"/>
      <c r="E567" s="33"/>
      <c r="F567" s="33"/>
      <c r="G567" s="33"/>
    </row>
    <row r="568" spans="1:7">
      <c r="A568" s="33"/>
      <c r="B568" s="33"/>
      <c r="C568" s="33"/>
      <c r="D568" s="33"/>
      <c r="E568" s="33"/>
      <c r="F568" s="33"/>
      <c r="G568" s="33"/>
    </row>
    <row r="569" spans="1:7">
      <c r="A569" s="33"/>
      <c r="B569" s="33"/>
      <c r="C569" s="33"/>
      <c r="D569" s="33"/>
      <c r="E569" s="33"/>
      <c r="F569" s="33"/>
      <c r="G569" s="33"/>
    </row>
    <row r="570" spans="1:7">
      <c r="A570" s="33"/>
      <c r="B570" s="33"/>
      <c r="C570" s="33"/>
      <c r="D570" s="33"/>
      <c r="E570" s="33"/>
      <c r="F570" s="33"/>
      <c r="G570" s="33"/>
    </row>
    <row r="571" spans="1:7">
      <c r="A571" s="33"/>
      <c r="B571" s="33"/>
      <c r="C571" s="33"/>
      <c r="D571" s="33"/>
      <c r="E571" s="33"/>
      <c r="F571" s="33"/>
      <c r="G571" s="33"/>
    </row>
    <row r="572" spans="1:7">
      <c r="A572" s="33"/>
      <c r="B572" s="33"/>
      <c r="C572" s="33"/>
      <c r="D572" s="33"/>
      <c r="E572" s="33"/>
      <c r="F572" s="33"/>
      <c r="G572" s="33"/>
    </row>
    <row r="573" spans="1:7">
      <c r="A573" s="33"/>
      <c r="B573" s="33"/>
      <c r="C573" s="33"/>
      <c r="D573" s="33"/>
      <c r="E573" s="33"/>
      <c r="F573" s="33"/>
      <c r="G573" s="33"/>
    </row>
    <row r="574" spans="1:7">
      <c r="A574" s="33"/>
      <c r="B574" s="33"/>
      <c r="C574" s="33"/>
      <c r="D574" s="33"/>
      <c r="E574" s="33"/>
      <c r="F574" s="33"/>
      <c r="G574" s="33"/>
    </row>
    <row r="575" spans="1:7">
      <c r="A575" s="33"/>
      <c r="B575" s="33"/>
      <c r="C575" s="33"/>
      <c r="D575" s="33"/>
      <c r="E575" s="33"/>
      <c r="F575" s="33"/>
      <c r="G575" s="33"/>
    </row>
    <row r="576" spans="1:7">
      <c r="A576" s="33"/>
      <c r="B576" s="33"/>
      <c r="C576" s="33"/>
      <c r="D576" s="33"/>
      <c r="E576" s="33"/>
      <c r="F576" s="33"/>
      <c r="G576" s="33"/>
    </row>
    <row r="577" spans="1:7">
      <c r="A577" s="33"/>
      <c r="B577" s="33"/>
      <c r="C577" s="33"/>
      <c r="D577" s="33"/>
      <c r="E577" s="33"/>
      <c r="F577" s="33"/>
      <c r="G577" s="33"/>
    </row>
    <row r="578" spans="1:7">
      <c r="A578" s="33"/>
      <c r="B578" s="33"/>
      <c r="C578" s="33"/>
      <c r="D578" s="33"/>
      <c r="E578" s="33"/>
      <c r="F578" s="33"/>
      <c r="G578" s="33"/>
    </row>
    <row r="579" spans="1:7">
      <c r="A579" s="33"/>
      <c r="B579" s="33"/>
      <c r="C579" s="33"/>
      <c r="D579" s="33"/>
      <c r="E579" s="33"/>
      <c r="F579" s="33"/>
      <c r="G579" s="33"/>
    </row>
    <row r="580" spans="1:7">
      <c r="A580" s="33"/>
      <c r="B580" s="33"/>
      <c r="C580" s="33"/>
      <c r="D580" s="33"/>
      <c r="E580" s="33"/>
      <c r="F580" s="33"/>
      <c r="G580" s="33"/>
    </row>
    <row r="581" spans="1:7">
      <c r="A581" s="33"/>
      <c r="B581" s="33"/>
      <c r="C581" s="33"/>
      <c r="D581" s="33"/>
      <c r="E581" s="33"/>
      <c r="F581" s="33"/>
      <c r="G581" s="33"/>
    </row>
    <row r="582" spans="1:7">
      <c r="A582" s="33"/>
      <c r="B582" s="33"/>
      <c r="C582" s="33"/>
      <c r="D582" s="33"/>
      <c r="E582" s="33"/>
      <c r="F582" s="33"/>
      <c r="G582" s="33"/>
    </row>
    <row r="583" spans="1:7">
      <c r="A583" s="33"/>
      <c r="B583" s="33"/>
      <c r="C583" s="33"/>
      <c r="D583" s="33"/>
      <c r="E583" s="33"/>
      <c r="F583" s="33"/>
      <c r="G583" s="33"/>
    </row>
    <row r="584" spans="1:7">
      <c r="A584" s="33"/>
      <c r="B584" s="33"/>
      <c r="C584" s="33"/>
      <c r="D584" s="33"/>
      <c r="E584" s="33"/>
      <c r="F584" s="33"/>
      <c r="G584" s="33"/>
    </row>
    <row r="585" spans="1:7">
      <c r="A585" s="33"/>
      <c r="B585" s="33"/>
      <c r="C585" s="33"/>
      <c r="D585" s="33"/>
      <c r="E585" s="33"/>
      <c r="F585" s="33"/>
      <c r="G585" s="33"/>
    </row>
    <row r="586" spans="1:7">
      <c r="A586" s="33"/>
      <c r="B586" s="33"/>
      <c r="C586" s="33"/>
      <c r="D586" s="33"/>
      <c r="E586" s="33"/>
      <c r="F586" s="33"/>
      <c r="G586" s="33"/>
    </row>
    <row r="587" spans="1:7">
      <c r="A587" s="33"/>
      <c r="B587" s="33"/>
      <c r="C587" s="33"/>
      <c r="D587" s="33"/>
      <c r="E587" s="33"/>
      <c r="F587" s="33"/>
      <c r="G587" s="33"/>
    </row>
    <row r="588" spans="1:7">
      <c r="A588" s="33"/>
      <c r="B588" s="33"/>
      <c r="C588" s="33"/>
      <c r="D588" s="33"/>
      <c r="E588" s="33"/>
      <c r="F588" s="33"/>
      <c r="G588" s="33"/>
    </row>
    <row r="589" spans="1:7">
      <c r="A589" s="33"/>
      <c r="B589" s="33"/>
      <c r="C589" s="33"/>
      <c r="D589" s="33"/>
      <c r="E589" s="33"/>
      <c r="F589" s="33"/>
      <c r="G589" s="33"/>
    </row>
    <row r="590" spans="1:7">
      <c r="A590" s="33"/>
      <c r="B590" s="33"/>
      <c r="C590" s="33"/>
      <c r="D590" s="33"/>
      <c r="E590" s="33"/>
      <c r="F590" s="33"/>
      <c r="G590" s="33"/>
    </row>
    <row r="591" spans="1:7">
      <c r="A591" s="33"/>
      <c r="B591" s="33"/>
      <c r="C591" s="33"/>
      <c r="D591" s="33"/>
      <c r="E591" s="33"/>
      <c r="F591" s="33"/>
      <c r="G591" s="33"/>
    </row>
    <row r="592" spans="1:7">
      <c r="A592" s="33"/>
      <c r="B592" s="33"/>
      <c r="C592" s="33"/>
      <c r="D592" s="33"/>
      <c r="E592" s="33"/>
      <c r="F592" s="33"/>
      <c r="G592" s="33"/>
    </row>
    <row r="593" spans="1:7">
      <c r="A593" s="33"/>
      <c r="B593" s="33"/>
      <c r="C593" s="33"/>
      <c r="D593" s="33"/>
      <c r="E593" s="33"/>
      <c r="F593" s="33"/>
      <c r="G593" s="33"/>
    </row>
    <row r="594" spans="1:7">
      <c r="A594" s="33"/>
      <c r="B594" s="33"/>
      <c r="C594" s="33"/>
      <c r="D594" s="33"/>
      <c r="E594" s="33"/>
      <c r="F594" s="33"/>
      <c r="G594" s="33"/>
    </row>
    <row r="595" spans="1:7">
      <c r="A595" s="33"/>
      <c r="B595" s="33"/>
      <c r="C595" s="33"/>
      <c r="D595" s="33"/>
      <c r="E595" s="33"/>
      <c r="F595" s="33"/>
      <c r="G595" s="33"/>
    </row>
    <row r="596" spans="1:7">
      <c r="A596" s="33"/>
      <c r="B596" s="33"/>
      <c r="C596" s="33"/>
      <c r="D596" s="33"/>
      <c r="E596" s="33"/>
      <c r="F596" s="33"/>
      <c r="G596" s="33"/>
    </row>
    <row r="597" spans="1:7">
      <c r="A597" s="33"/>
      <c r="B597" s="33"/>
      <c r="C597" s="33"/>
      <c r="D597" s="33"/>
      <c r="E597" s="33"/>
      <c r="F597" s="33"/>
      <c r="G597" s="33"/>
    </row>
    <row r="598" spans="1:7">
      <c r="A598" s="33"/>
      <c r="B598" s="33"/>
      <c r="C598" s="33"/>
      <c r="D598" s="33"/>
      <c r="E598" s="33"/>
      <c r="F598" s="33"/>
      <c r="G598" s="33"/>
    </row>
    <row r="599" spans="1:7">
      <c r="A599" s="33"/>
      <c r="B599" s="33"/>
      <c r="C599" s="33"/>
      <c r="D599" s="33"/>
      <c r="E599" s="33"/>
      <c r="F599" s="33"/>
      <c r="G599" s="33"/>
    </row>
    <row r="600" spans="1:7">
      <c r="A600" s="33"/>
      <c r="B600" s="33"/>
      <c r="C600" s="33"/>
      <c r="D600" s="33"/>
      <c r="E600" s="33"/>
      <c r="F600" s="33"/>
      <c r="G600" s="33"/>
    </row>
    <row r="601" spans="1:7">
      <c r="A601" s="33"/>
      <c r="B601" s="33"/>
      <c r="C601" s="33"/>
      <c r="D601" s="33"/>
      <c r="E601" s="33"/>
      <c r="F601" s="33"/>
      <c r="G601" s="33"/>
    </row>
    <row r="602" spans="1:7">
      <c r="A602" s="33"/>
      <c r="B602" s="33"/>
      <c r="C602" s="33"/>
      <c r="D602" s="33"/>
      <c r="E602" s="33"/>
      <c r="F602" s="33"/>
      <c r="G602" s="33"/>
    </row>
    <row r="603" spans="1:7">
      <c r="A603" s="33"/>
      <c r="B603" s="33"/>
      <c r="C603" s="33"/>
      <c r="D603" s="33"/>
      <c r="E603" s="33"/>
      <c r="F603" s="33"/>
      <c r="G603" s="33"/>
    </row>
    <row r="604" spans="1:7">
      <c r="A604" s="33"/>
      <c r="B604" s="33"/>
      <c r="C604" s="33"/>
      <c r="D604" s="33"/>
      <c r="E604" s="33"/>
      <c r="F604" s="33"/>
      <c r="G604" s="33"/>
    </row>
    <row r="605" spans="1:7">
      <c r="A605" s="33"/>
      <c r="B605" s="33"/>
      <c r="C605" s="33"/>
      <c r="D605" s="33"/>
      <c r="E605" s="33"/>
      <c r="F605" s="33"/>
      <c r="G605" s="33"/>
    </row>
    <row r="606" spans="1:7">
      <c r="A606" s="33"/>
      <c r="B606" s="33"/>
      <c r="C606" s="33"/>
      <c r="D606" s="33"/>
      <c r="E606" s="33"/>
      <c r="F606" s="33"/>
      <c r="G606" s="33"/>
    </row>
    <row r="607" spans="1:7">
      <c r="A607" s="33"/>
      <c r="B607" s="33"/>
      <c r="C607" s="33"/>
      <c r="D607" s="33"/>
      <c r="E607" s="33"/>
      <c r="F607" s="33"/>
      <c r="G607" s="33"/>
    </row>
    <row r="608" spans="1:7">
      <c r="A608" s="33"/>
      <c r="B608" s="33"/>
      <c r="C608" s="33"/>
      <c r="D608" s="33"/>
      <c r="E608" s="33"/>
      <c r="F608" s="33"/>
      <c r="G608" s="33"/>
    </row>
    <row r="609" spans="1:7">
      <c r="A609" s="33"/>
      <c r="B609" s="33"/>
      <c r="C609" s="33"/>
      <c r="D609" s="33"/>
      <c r="E609" s="33"/>
      <c r="F609" s="33"/>
      <c r="G609" s="33"/>
    </row>
    <row r="610" spans="1:7">
      <c r="A610" s="33"/>
      <c r="B610" s="33"/>
      <c r="C610" s="33"/>
      <c r="D610" s="33"/>
      <c r="E610" s="33"/>
      <c r="F610" s="33"/>
      <c r="G610" s="33"/>
    </row>
    <row r="611" spans="1:7">
      <c r="A611" s="33"/>
      <c r="B611" s="33"/>
      <c r="C611" s="33"/>
      <c r="D611" s="33"/>
      <c r="E611" s="33"/>
      <c r="F611" s="33"/>
      <c r="G611" s="33"/>
    </row>
    <row r="612" spans="1:7">
      <c r="A612" s="33"/>
      <c r="B612" s="33"/>
      <c r="C612" s="33"/>
      <c r="D612" s="33"/>
      <c r="E612" s="33"/>
      <c r="F612" s="33"/>
      <c r="G612" s="33"/>
    </row>
    <row r="613" spans="1:7">
      <c r="A613" s="33"/>
      <c r="B613" s="33"/>
      <c r="C613" s="33"/>
      <c r="D613" s="33"/>
      <c r="E613" s="33"/>
      <c r="F613" s="33"/>
      <c r="G613" s="33"/>
    </row>
    <row r="614" spans="1:7">
      <c r="A614" s="33"/>
      <c r="B614" s="33"/>
      <c r="C614" s="33"/>
      <c r="D614" s="33"/>
      <c r="E614" s="33"/>
      <c r="F614" s="33"/>
      <c r="G614" s="33"/>
    </row>
    <row r="615" spans="1:7">
      <c r="A615" s="33"/>
      <c r="B615" s="33"/>
      <c r="C615" s="33"/>
      <c r="D615" s="33"/>
      <c r="E615" s="33"/>
      <c r="F615" s="33"/>
      <c r="G615" s="33"/>
    </row>
    <row r="616" spans="1:7">
      <c r="A616" s="33"/>
      <c r="B616" s="33"/>
      <c r="C616" s="33"/>
      <c r="D616" s="33"/>
      <c r="E616" s="33"/>
      <c r="F616" s="33"/>
      <c r="G616" s="33"/>
    </row>
    <row r="617" spans="1:7">
      <c r="A617" s="33"/>
      <c r="B617" s="33"/>
      <c r="C617" s="33"/>
      <c r="D617" s="33"/>
      <c r="E617" s="33"/>
      <c r="F617" s="33"/>
      <c r="G617" s="33"/>
    </row>
    <row r="618" spans="1:7">
      <c r="A618" s="33"/>
      <c r="B618" s="33"/>
      <c r="C618" s="33"/>
      <c r="D618" s="33"/>
      <c r="E618" s="33"/>
      <c r="F618" s="33"/>
      <c r="G618" s="33"/>
    </row>
    <row r="619" spans="1:7">
      <c r="A619" s="33"/>
      <c r="B619" s="33"/>
      <c r="C619" s="33"/>
      <c r="D619" s="33"/>
      <c r="E619" s="33"/>
      <c r="F619" s="33"/>
      <c r="G619" s="33"/>
    </row>
    <row r="620" spans="1:7">
      <c r="A620" s="33"/>
      <c r="B620" s="33"/>
      <c r="C620" s="33"/>
      <c r="D620" s="33"/>
      <c r="E620" s="33"/>
      <c r="F620" s="33"/>
      <c r="G620" s="33"/>
    </row>
    <row r="621" spans="1:7">
      <c r="A621" s="33"/>
      <c r="B621" s="33"/>
      <c r="C621" s="33"/>
      <c r="D621" s="33"/>
      <c r="E621" s="33"/>
      <c r="F621" s="33"/>
      <c r="G621" s="33"/>
    </row>
    <row r="622" spans="1:7">
      <c r="A622" s="33"/>
      <c r="B622" s="33"/>
      <c r="C622" s="33"/>
      <c r="D622" s="33"/>
      <c r="E622" s="33"/>
      <c r="F622" s="33"/>
      <c r="G622" s="33"/>
    </row>
    <row r="623" spans="1:7">
      <c r="A623" s="33"/>
      <c r="B623" s="33"/>
      <c r="C623" s="33"/>
      <c r="D623" s="33"/>
      <c r="E623" s="33"/>
      <c r="F623" s="33"/>
      <c r="G623" s="33"/>
    </row>
    <row r="624" spans="1:7">
      <c r="A624" s="33"/>
      <c r="B624" s="33"/>
      <c r="C624" s="33"/>
      <c r="D624" s="33"/>
      <c r="E624" s="33"/>
      <c r="F624" s="33"/>
      <c r="G624" s="33"/>
    </row>
    <row r="625" spans="1:7">
      <c r="A625" s="33"/>
      <c r="B625" s="33"/>
      <c r="C625" s="33"/>
      <c r="D625" s="33"/>
      <c r="E625" s="33"/>
      <c r="F625" s="33"/>
      <c r="G625" s="33"/>
    </row>
    <row r="626" spans="1:7">
      <c r="A626" s="33"/>
      <c r="B626" s="33"/>
      <c r="C626" s="33"/>
      <c r="D626" s="33"/>
      <c r="E626" s="33"/>
      <c r="F626" s="33"/>
      <c r="G626" s="33"/>
    </row>
    <row r="627" spans="1:7">
      <c r="A627" s="33"/>
      <c r="B627" s="33"/>
      <c r="C627" s="33"/>
      <c r="D627" s="33"/>
      <c r="E627" s="33"/>
      <c r="F627" s="33"/>
      <c r="G627" s="33"/>
    </row>
    <row r="628" spans="1:7">
      <c r="A628" s="33"/>
      <c r="B628" s="33"/>
      <c r="C628" s="33"/>
      <c r="D628" s="33"/>
      <c r="E628" s="33"/>
      <c r="F628" s="33"/>
      <c r="G628" s="33"/>
    </row>
    <row r="629" spans="1:7">
      <c r="A629" s="33"/>
      <c r="B629" s="33"/>
      <c r="C629" s="33"/>
      <c r="D629" s="33"/>
      <c r="E629" s="33"/>
      <c r="F629" s="33"/>
      <c r="G629" s="33"/>
    </row>
    <row r="630" spans="1:7">
      <c r="A630" s="33"/>
      <c r="B630" s="33"/>
      <c r="C630" s="33"/>
      <c r="D630" s="33"/>
      <c r="E630" s="33"/>
      <c r="F630" s="33"/>
      <c r="G630" s="33"/>
    </row>
    <row r="631" spans="1:7">
      <c r="A631" s="33"/>
      <c r="B631" s="33"/>
      <c r="C631" s="33"/>
      <c r="D631" s="33"/>
      <c r="E631" s="33"/>
      <c r="F631" s="33"/>
      <c r="G631" s="33"/>
    </row>
    <row r="632" spans="1:7">
      <c r="A632" s="33"/>
      <c r="B632" s="33"/>
      <c r="C632" s="33"/>
      <c r="D632" s="33"/>
      <c r="E632" s="33"/>
      <c r="F632" s="33"/>
      <c r="G632" s="33"/>
    </row>
    <row r="633" spans="1:7">
      <c r="A633" s="33"/>
      <c r="B633" s="33"/>
      <c r="C633" s="33"/>
      <c r="D633" s="33"/>
      <c r="E633" s="33"/>
      <c r="F633" s="33"/>
      <c r="G633" s="33"/>
    </row>
    <row r="634" spans="1:7">
      <c r="A634" s="33"/>
      <c r="B634" s="33"/>
      <c r="C634" s="33"/>
      <c r="D634" s="33"/>
      <c r="E634" s="33"/>
      <c r="F634" s="33"/>
      <c r="G634" s="33"/>
    </row>
    <row r="635" spans="1:7">
      <c r="A635" s="33"/>
      <c r="B635" s="33"/>
      <c r="C635" s="33"/>
      <c r="D635" s="33"/>
      <c r="E635" s="33"/>
      <c r="F635" s="33"/>
      <c r="G635" s="33"/>
    </row>
    <row r="636" spans="1:7">
      <c r="A636" s="33"/>
      <c r="B636" s="33"/>
      <c r="C636" s="33"/>
      <c r="D636" s="33"/>
      <c r="E636" s="33"/>
      <c r="F636" s="33"/>
      <c r="G636" s="33"/>
    </row>
    <row r="637" spans="1:7">
      <c r="A637" s="33"/>
      <c r="B637" s="33"/>
      <c r="C637" s="33"/>
      <c r="D637" s="33"/>
      <c r="E637" s="33"/>
      <c r="F637" s="33"/>
      <c r="G637" s="33"/>
    </row>
    <row r="638" spans="1:7">
      <c r="A638" s="33"/>
      <c r="B638" s="33"/>
      <c r="C638" s="33"/>
      <c r="D638" s="33"/>
      <c r="E638" s="33"/>
      <c r="F638" s="33"/>
      <c r="G638" s="33"/>
    </row>
    <row r="639" spans="1:7">
      <c r="A639" s="33"/>
      <c r="B639" s="33"/>
      <c r="C639" s="33"/>
      <c r="D639" s="33"/>
      <c r="E639" s="33"/>
      <c r="F639" s="33"/>
      <c r="G639" s="33"/>
    </row>
    <row r="640" spans="1:7">
      <c r="A640" s="33"/>
      <c r="B640" s="33"/>
      <c r="C640" s="33"/>
      <c r="D640" s="33"/>
      <c r="E640" s="33"/>
      <c r="F640" s="33"/>
      <c r="G640" s="33"/>
    </row>
    <row r="641" spans="1:7">
      <c r="A641" s="33"/>
      <c r="B641" s="33"/>
      <c r="C641" s="33"/>
      <c r="D641" s="33"/>
      <c r="E641" s="33"/>
      <c r="F641" s="33"/>
      <c r="G641" s="33"/>
    </row>
    <row r="642" spans="1:7">
      <c r="A642" s="33"/>
      <c r="B642" s="33"/>
      <c r="C642" s="33"/>
      <c r="D642" s="33"/>
      <c r="E642" s="33"/>
      <c r="F642" s="33"/>
      <c r="G642" s="33"/>
    </row>
    <row r="643" spans="1:7">
      <c r="A643" s="33"/>
      <c r="B643" s="33"/>
      <c r="C643" s="33"/>
      <c r="D643" s="33"/>
      <c r="E643" s="33"/>
      <c r="F643" s="33"/>
      <c r="G643" s="33"/>
    </row>
    <row r="644" spans="1:7">
      <c r="A644" s="33"/>
      <c r="B644" s="33"/>
      <c r="C644" s="33"/>
      <c r="D644" s="33"/>
      <c r="E644" s="33"/>
      <c r="F644" s="33"/>
      <c r="G644" s="33"/>
    </row>
    <row r="645" spans="1:7">
      <c r="A645" s="33"/>
      <c r="B645" s="33"/>
      <c r="C645" s="33"/>
      <c r="D645" s="33"/>
      <c r="E645" s="33"/>
      <c r="F645" s="33"/>
      <c r="G645" s="33"/>
    </row>
    <row r="646" spans="1:7">
      <c r="A646" s="33"/>
      <c r="B646" s="33"/>
      <c r="C646" s="33"/>
      <c r="D646" s="33"/>
      <c r="E646" s="33"/>
      <c r="F646" s="33"/>
      <c r="G646" s="33"/>
    </row>
    <row r="647" spans="1:7">
      <c r="A647" s="33"/>
      <c r="B647" s="33"/>
      <c r="C647" s="33"/>
      <c r="D647" s="33"/>
      <c r="E647" s="33"/>
      <c r="F647" s="33"/>
      <c r="G647" s="33"/>
    </row>
    <row r="648" spans="1:7">
      <c r="A648" s="33"/>
      <c r="B648" s="33"/>
      <c r="C648" s="33"/>
      <c r="D648" s="33"/>
      <c r="E648" s="33"/>
      <c r="F648" s="33"/>
      <c r="G648" s="33"/>
    </row>
    <row r="649" spans="1:7">
      <c r="A649" s="33"/>
      <c r="B649" s="33"/>
      <c r="C649" s="33"/>
      <c r="D649" s="33"/>
      <c r="E649" s="33"/>
      <c r="F649" s="33"/>
      <c r="G649" s="33"/>
    </row>
    <row r="650" spans="1:7">
      <c r="A650" s="33"/>
      <c r="B650" s="33"/>
      <c r="C650" s="33"/>
      <c r="D650" s="33"/>
      <c r="E650" s="33"/>
      <c r="F650" s="33"/>
      <c r="G650" s="33"/>
    </row>
    <row r="651" spans="1:7">
      <c r="A651" s="33"/>
      <c r="B651" s="33"/>
      <c r="C651" s="33"/>
      <c r="D651" s="33"/>
      <c r="E651" s="33"/>
      <c r="F651" s="33"/>
      <c r="G651" s="33"/>
    </row>
    <row r="652" spans="1:7">
      <c r="A652" s="33"/>
      <c r="B652" s="33"/>
      <c r="C652" s="33"/>
      <c r="D652" s="33"/>
      <c r="E652" s="33"/>
      <c r="F652" s="33"/>
      <c r="G652" s="33"/>
    </row>
    <row r="653" spans="1:7">
      <c r="A653" s="33"/>
      <c r="B653" s="33"/>
      <c r="C653" s="33"/>
      <c r="D653" s="33"/>
      <c r="E653" s="33"/>
      <c r="F653" s="33"/>
      <c r="G653" s="33"/>
    </row>
    <row r="654" spans="1:7">
      <c r="A654" s="33"/>
      <c r="B654" s="33"/>
      <c r="C654" s="33"/>
      <c r="D654" s="33"/>
      <c r="E654" s="33"/>
      <c r="F654" s="33"/>
      <c r="G654" s="33"/>
    </row>
    <row r="655" spans="1:7">
      <c r="A655" s="33"/>
      <c r="B655" s="33"/>
      <c r="C655" s="33"/>
      <c r="D655" s="33"/>
      <c r="E655" s="33"/>
      <c r="F655" s="33"/>
      <c r="G655" s="33"/>
    </row>
    <row r="656" spans="1:7">
      <c r="A656" s="33"/>
      <c r="B656" s="33"/>
      <c r="C656" s="33"/>
      <c r="D656" s="33"/>
      <c r="E656" s="33"/>
      <c r="F656" s="33"/>
      <c r="G656" s="33"/>
    </row>
    <row r="657" spans="1:7">
      <c r="A657" s="33"/>
      <c r="B657" s="33"/>
      <c r="C657" s="33"/>
      <c r="D657" s="33"/>
      <c r="E657" s="33"/>
      <c r="F657" s="33"/>
      <c r="G657" s="33"/>
    </row>
    <row r="658" spans="1:7">
      <c r="A658" s="33"/>
      <c r="B658" s="33"/>
      <c r="C658" s="33"/>
      <c r="D658" s="33"/>
      <c r="E658" s="33"/>
      <c r="F658" s="33"/>
      <c r="G658" s="33"/>
    </row>
    <row r="659" spans="1:7">
      <c r="A659" s="33"/>
      <c r="B659" s="33"/>
      <c r="C659" s="33"/>
      <c r="D659" s="33"/>
      <c r="E659" s="33"/>
      <c r="F659" s="33"/>
      <c r="G659" s="33"/>
    </row>
    <row r="660" spans="1:7">
      <c r="A660" s="33"/>
      <c r="B660" s="33"/>
      <c r="C660" s="33"/>
      <c r="D660" s="33"/>
      <c r="E660" s="33"/>
      <c r="F660" s="33"/>
      <c r="G660" s="33"/>
    </row>
    <row r="661" spans="1:7">
      <c r="A661" s="33"/>
      <c r="B661" s="33"/>
      <c r="C661" s="33"/>
      <c r="D661" s="33"/>
      <c r="E661" s="33"/>
      <c r="F661" s="33"/>
      <c r="G661" s="33"/>
    </row>
    <row r="662" spans="1:7">
      <c r="A662" s="33"/>
      <c r="B662" s="33"/>
      <c r="C662" s="33"/>
      <c r="D662" s="33"/>
      <c r="E662" s="33"/>
      <c r="F662" s="33"/>
      <c r="G662" s="33"/>
    </row>
    <row r="663" spans="1:7">
      <c r="A663" s="33"/>
      <c r="B663" s="33"/>
      <c r="C663" s="33"/>
      <c r="D663" s="33"/>
      <c r="E663" s="33"/>
      <c r="F663" s="33"/>
      <c r="G663" s="33"/>
    </row>
    <row r="664" spans="1:7">
      <c r="A664" s="33"/>
      <c r="B664" s="33"/>
      <c r="C664" s="33"/>
      <c r="D664" s="33"/>
      <c r="E664" s="33"/>
      <c r="F664" s="33"/>
      <c r="G664" s="33"/>
    </row>
    <row r="665" spans="1:7">
      <c r="A665" s="33"/>
      <c r="B665" s="33"/>
      <c r="C665" s="33"/>
      <c r="D665" s="33"/>
      <c r="E665" s="33"/>
      <c r="F665" s="33"/>
      <c r="G665" s="33"/>
    </row>
    <row r="666" spans="1:7">
      <c r="A666" s="33"/>
      <c r="B666" s="33"/>
      <c r="C666" s="33"/>
      <c r="D666" s="33"/>
      <c r="E666" s="33"/>
      <c r="F666" s="33"/>
      <c r="G666" s="33"/>
    </row>
    <row r="667" spans="1:7">
      <c r="A667" s="33"/>
      <c r="B667" s="33"/>
      <c r="C667" s="33"/>
      <c r="D667" s="33"/>
      <c r="E667" s="33"/>
      <c r="F667" s="33"/>
      <c r="G667" s="33"/>
    </row>
    <row r="668" spans="1:7">
      <c r="A668" s="33"/>
      <c r="B668" s="33"/>
      <c r="C668" s="33"/>
      <c r="D668" s="33"/>
      <c r="E668" s="33"/>
      <c r="F668" s="33"/>
      <c r="G668" s="33"/>
    </row>
    <row r="669" spans="1:7">
      <c r="A669" s="33"/>
      <c r="B669" s="33"/>
      <c r="C669" s="33"/>
      <c r="D669" s="33"/>
      <c r="E669" s="33"/>
      <c r="F669" s="33"/>
      <c r="G669" s="33"/>
    </row>
    <row r="670" spans="1:7">
      <c r="A670" s="33"/>
      <c r="B670" s="33"/>
      <c r="C670" s="33"/>
      <c r="D670" s="33"/>
      <c r="E670" s="33"/>
      <c r="F670" s="33"/>
      <c r="G670" s="33"/>
    </row>
    <row r="671" spans="1:7">
      <c r="A671" s="33"/>
      <c r="B671" s="33"/>
      <c r="C671" s="33"/>
      <c r="D671" s="33"/>
      <c r="E671" s="33"/>
      <c r="F671" s="33"/>
      <c r="G671" s="33"/>
    </row>
    <row r="672" spans="1:7">
      <c r="A672" s="33"/>
      <c r="B672" s="33"/>
      <c r="C672" s="33"/>
      <c r="D672" s="33"/>
      <c r="E672" s="33"/>
      <c r="F672" s="33"/>
      <c r="G672" s="33"/>
    </row>
    <row r="673" spans="1:7">
      <c r="A673" s="33"/>
      <c r="B673" s="33"/>
      <c r="C673" s="33"/>
      <c r="D673" s="33"/>
      <c r="E673" s="33"/>
      <c r="F673" s="33"/>
      <c r="G673" s="33"/>
    </row>
    <row r="674" spans="1:7">
      <c r="A674" s="33"/>
      <c r="B674" s="33"/>
      <c r="C674" s="33"/>
      <c r="D674" s="33"/>
      <c r="E674" s="33"/>
      <c r="F674" s="33"/>
      <c r="G674" s="33"/>
    </row>
    <row r="675" spans="1:7">
      <c r="A675" s="33"/>
      <c r="B675" s="33"/>
      <c r="C675" s="33"/>
      <c r="D675" s="33"/>
      <c r="E675" s="33"/>
      <c r="F675" s="33"/>
      <c r="G675" s="33"/>
    </row>
    <row r="676" spans="1:7">
      <c r="A676" s="33"/>
      <c r="B676" s="33"/>
      <c r="C676" s="33"/>
      <c r="D676" s="33"/>
      <c r="E676" s="33"/>
      <c r="F676" s="33"/>
      <c r="G676" s="33"/>
    </row>
    <row r="677" spans="1:7">
      <c r="A677" s="33"/>
      <c r="B677" s="33"/>
      <c r="C677" s="33"/>
      <c r="D677" s="33"/>
      <c r="E677" s="33"/>
      <c r="F677" s="33"/>
      <c r="G677" s="33"/>
    </row>
    <row r="678" spans="1:7">
      <c r="A678" s="33"/>
      <c r="B678" s="33"/>
      <c r="C678" s="33"/>
      <c r="D678" s="33"/>
      <c r="E678" s="33"/>
      <c r="F678" s="33"/>
      <c r="G678" s="33"/>
    </row>
    <row r="679" spans="1:7">
      <c r="A679" s="33"/>
      <c r="B679" s="33"/>
      <c r="C679" s="33"/>
      <c r="D679" s="33"/>
      <c r="E679" s="33"/>
      <c r="F679" s="33"/>
      <c r="G679" s="33"/>
    </row>
    <row r="680" spans="1:7">
      <c r="A680" s="33"/>
      <c r="B680" s="33"/>
      <c r="C680" s="33"/>
      <c r="D680" s="33"/>
      <c r="E680" s="33"/>
      <c r="F680" s="33"/>
      <c r="G680" s="33"/>
    </row>
    <row r="681" spans="1:7">
      <c r="A681" s="33"/>
      <c r="B681" s="33"/>
      <c r="C681" s="33"/>
      <c r="D681" s="33"/>
      <c r="E681" s="33"/>
      <c r="F681" s="33"/>
      <c r="G681" s="33"/>
    </row>
    <row r="682" spans="1:7">
      <c r="A682" s="33"/>
      <c r="B682" s="33"/>
      <c r="C682" s="33"/>
      <c r="D682" s="33"/>
      <c r="E682" s="33"/>
      <c r="F682" s="33"/>
      <c r="G682" s="33"/>
    </row>
    <row r="683" spans="1:7">
      <c r="A683" s="33"/>
      <c r="B683" s="33"/>
      <c r="C683" s="33"/>
      <c r="D683" s="33"/>
      <c r="E683" s="33"/>
      <c r="F683" s="33"/>
      <c r="G683" s="33"/>
    </row>
    <row r="684" spans="1:7">
      <c r="A684" s="33"/>
      <c r="B684" s="33"/>
      <c r="C684" s="33"/>
      <c r="D684" s="33"/>
      <c r="E684" s="33"/>
      <c r="F684" s="33"/>
      <c r="G684" s="33"/>
    </row>
    <row r="685" spans="1:7">
      <c r="A685" s="33"/>
      <c r="B685" s="33"/>
      <c r="C685" s="33"/>
      <c r="D685" s="33"/>
      <c r="E685" s="33"/>
      <c r="F685" s="33"/>
      <c r="G685" s="33"/>
    </row>
    <row r="686" spans="1:7">
      <c r="A686" s="33"/>
      <c r="B686" s="33"/>
      <c r="C686" s="33"/>
      <c r="D686" s="33"/>
      <c r="E686" s="33"/>
      <c r="F686" s="33"/>
      <c r="G686" s="33"/>
    </row>
    <row r="687" spans="1:7">
      <c r="A687" s="33"/>
      <c r="B687" s="33"/>
      <c r="C687" s="33"/>
      <c r="D687" s="33"/>
      <c r="E687" s="33"/>
      <c r="F687" s="33"/>
      <c r="G687" s="33"/>
    </row>
    <row r="688" spans="1:7">
      <c r="A688" s="33"/>
      <c r="B688" s="33"/>
      <c r="C688" s="33"/>
      <c r="D688" s="33"/>
      <c r="E688" s="33"/>
      <c r="F688" s="33"/>
      <c r="G688" s="33"/>
    </row>
    <row r="689" spans="1:7">
      <c r="A689" s="33"/>
      <c r="B689" s="33"/>
      <c r="C689" s="33"/>
      <c r="D689" s="33"/>
      <c r="E689" s="33"/>
      <c r="F689" s="33"/>
      <c r="G689" s="33"/>
    </row>
    <row r="690" spans="1:7">
      <c r="A690" s="33"/>
      <c r="B690" s="33"/>
      <c r="C690" s="33"/>
      <c r="D690" s="33"/>
      <c r="E690" s="33"/>
      <c r="F690" s="33"/>
      <c r="G690" s="33"/>
    </row>
    <row r="691" spans="1:7">
      <c r="A691" s="33"/>
      <c r="B691" s="33"/>
      <c r="C691" s="33"/>
      <c r="D691" s="33"/>
      <c r="E691" s="33"/>
      <c r="F691" s="33"/>
      <c r="G691" s="33"/>
    </row>
    <row r="692" spans="1:7">
      <c r="A692" s="33"/>
      <c r="B692" s="33"/>
      <c r="C692" s="33"/>
      <c r="D692" s="33"/>
      <c r="E692" s="33"/>
      <c r="F692" s="33"/>
      <c r="G692" s="33"/>
    </row>
    <row r="693" spans="1:7">
      <c r="A693" s="33"/>
      <c r="B693" s="33"/>
      <c r="C693" s="33"/>
      <c r="D693" s="33"/>
      <c r="E693" s="33"/>
      <c r="F693" s="33"/>
      <c r="G693" s="33"/>
    </row>
    <row r="694" spans="1:7">
      <c r="A694" s="33"/>
      <c r="B694" s="33"/>
      <c r="C694" s="33"/>
      <c r="D694" s="33"/>
      <c r="E694" s="33"/>
      <c r="F694" s="33"/>
      <c r="G694" s="33"/>
    </row>
    <row r="695" spans="1:7">
      <c r="A695" s="33"/>
      <c r="B695" s="33"/>
      <c r="C695" s="33"/>
      <c r="D695" s="33"/>
      <c r="E695" s="33"/>
      <c r="F695" s="33"/>
      <c r="G695" s="33"/>
    </row>
    <row r="696" spans="1:7">
      <c r="A696" s="33"/>
      <c r="B696" s="33"/>
      <c r="C696" s="33"/>
      <c r="D696" s="33"/>
      <c r="E696" s="33"/>
      <c r="F696" s="33"/>
      <c r="G696" s="33"/>
    </row>
    <row r="697" spans="1:7">
      <c r="A697" s="33"/>
      <c r="B697" s="33"/>
      <c r="C697" s="33"/>
      <c r="D697" s="33"/>
      <c r="E697" s="33"/>
      <c r="F697" s="33"/>
      <c r="G697" s="33"/>
    </row>
    <row r="698" spans="1:7">
      <c r="A698" s="33"/>
      <c r="B698" s="33"/>
      <c r="C698" s="33"/>
      <c r="D698" s="33"/>
      <c r="E698" s="33"/>
      <c r="F698" s="33"/>
      <c r="G698" s="33"/>
    </row>
    <row r="699" spans="1:7">
      <c r="A699" s="33"/>
      <c r="B699" s="33"/>
      <c r="C699" s="33"/>
      <c r="D699" s="33"/>
      <c r="E699" s="33"/>
      <c r="F699" s="33"/>
      <c r="G699" s="33"/>
    </row>
    <row r="700" spans="1:7">
      <c r="A700" s="33"/>
      <c r="B700" s="33"/>
      <c r="C700" s="33"/>
      <c r="D700" s="33"/>
      <c r="E700" s="33"/>
      <c r="F700" s="33"/>
      <c r="G700" s="33"/>
    </row>
    <row r="701" spans="1:7">
      <c r="A701" s="33"/>
      <c r="B701" s="33"/>
      <c r="C701" s="33"/>
      <c r="D701" s="33"/>
      <c r="E701" s="33"/>
      <c r="F701" s="33"/>
      <c r="G701" s="33"/>
    </row>
    <row r="702" spans="1:7">
      <c r="A702" s="33"/>
      <c r="B702" s="33"/>
      <c r="C702" s="33"/>
      <c r="D702" s="33"/>
      <c r="E702" s="33"/>
      <c r="F702" s="33"/>
      <c r="G702" s="33"/>
    </row>
    <row r="703" spans="1:7">
      <c r="A703" s="33"/>
      <c r="B703" s="33"/>
      <c r="C703" s="33"/>
      <c r="D703" s="33"/>
      <c r="E703" s="33"/>
      <c r="F703" s="33"/>
      <c r="G703" s="33"/>
    </row>
    <row r="704" spans="1:7">
      <c r="A704" s="33"/>
      <c r="B704" s="33"/>
      <c r="C704" s="33"/>
      <c r="D704" s="33"/>
      <c r="E704" s="33"/>
      <c r="F704" s="33"/>
      <c r="G704" s="33"/>
    </row>
    <row r="705" spans="1:7">
      <c r="A705" s="33"/>
      <c r="B705" s="33"/>
      <c r="C705" s="33"/>
      <c r="D705" s="33"/>
      <c r="E705" s="33"/>
      <c r="F705" s="33"/>
      <c r="G705" s="33"/>
    </row>
    <row r="706" spans="1:7">
      <c r="A706" s="33"/>
      <c r="B706" s="33"/>
      <c r="C706" s="33"/>
      <c r="D706" s="33"/>
      <c r="E706" s="33"/>
      <c r="F706" s="33"/>
      <c r="G706" s="33"/>
    </row>
    <row r="707" spans="1:7">
      <c r="A707" s="33"/>
      <c r="B707" s="33"/>
      <c r="C707" s="33"/>
      <c r="D707" s="33"/>
      <c r="E707" s="33"/>
      <c r="F707" s="33"/>
      <c r="G707" s="33"/>
    </row>
    <row r="708" spans="1:7">
      <c r="A708" s="33"/>
      <c r="B708" s="33"/>
      <c r="C708" s="33"/>
      <c r="D708" s="33"/>
      <c r="E708" s="33"/>
      <c r="F708" s="33"/>
      <c r="G708" s="33"/>
    </row>
    <row r="709" spans="1:7">
      <c r="A709" s="33"/>
      <c r="B709" s="33"/>
      <c r="C709" s="33"/>
      <c r="D709" s="33"/>
      <c r="E709" s="33"/>
      <c r="F709" s="33"/>
      <c r="G709" s="33"/>
    </row>
    <row r="710" spans="1:7">
      <c r="A710" s="33"/>
      <c r="B710" s="33"/>
      <c r="C710" s="33"/>
      <c r="D710" s="33"/>
      <c r="E710" s="33"/>
      <c r="F710" s="33"/>
      <c r="G710" s="33"/>
    </row>
    <row r="711" spans="1:7">
      <c r="A711" s="33"/>
      <c r="B711" s="33"/>
      <c r="C711" s="33"/>
      <c r="D711" s="33"/>
      <c r="E711" s="33"/>
      <c r="F711" s="33"/>
      <c r="G711" s="33"/>
    </row>
    <row r="712" spans="1:7">
      <c r="A712" s="33"/>
      <c r="B712" s="33"/>
      <c r="C712" s="33"/>
      <c r="D712" s="33"/>
      <c r="E712" s="33"/>
      <c r="F712" s="33"/>
      <c r="G712" s="33"/>
    </row>
    <row r="713" spans="1:7">
      <c r="A713" s="33"/>
      <c r="B713" s="33"/>
      <c r="C713" s="33"/>
      <c r="D713" s="33"/>
      <c r="E713" s="33"/>
      <c r="F713" s="33"/>
      <c r="G713" s="33"/>
    </row>
    <row r="714" spans="1:7">
      <c r="A714" s="33"/>
      <c r="B714" s="33"/>
      <c r="C714" s="33"/>
      <c r="D714" s="33"/>
      <c r="E714" s="33"/>
      <c r="F714" s="33"/>
      <c r="G714" s="33"/>
    </row>
    <row r="715" spans="1:7">
      <c r="A715" s="33"/>
      <c r="B715" s="33"/>
      <c r="C715" s="33"/>
      <c r="D715" s="33"/>
      <c r="E715" s="33"/>
      <c r="F715" s="33"/>
      <c r="G715" s="33"/>
    </row>
    <row r="716" spans="1:7">
      <c r="A716" s="33"/>
      <c r="B716" s="33"/>
      <c r="C716" s="33"/>
      <c r="D716" s="33"/>
      <c r="E716" s="33"/>
      <c r="F716" s="33"/>
      <c r="G716" s="33"/>
    </row>
    <row r="717" spans="1:7">
      <c r="A717" s="33"/>
      <c r="B717" s="33"/>
      <c r="C717" s="33"/>
      <c r="D717" s="33"/>
      <c r="E717" s="33"/>
      <c r="F717" s="33"/>
      <c r="G717" s="33"/>
    </row>
    <row r="718" spans="1:7">
      <c r="A718" s="33"/>
      <c r="B718" s="33"/>
      <c r="C718" s="33"/>
      <c r="D718" s="33"/>
      <c r="E718" s="33"/>
      <c r="F718" s="33"/>
      <c r="G718" s="33"/>
    </row>
    <row r="719" spans="1:7">
      <c r="A719" s="33"/>
      <c r="B719" s="33"/>
      <c r="C719" s="33"/>
      <c r="D719" s="33"/>
      <c r="E719" s="33"/>
      <c r="F719" s="33"/>
      <c r="G719" s="33"/>
    </row>
    <row r="720" spans="1:7">
      <c r="A720" s="33"/>
      <c r="B720" s="33"/>
      <c r="C720" s="33"/>
      <c r="D720" s="33"/>
      <c r="E720" s="33"/>
      <c r="F720" s="33"/>
      <c r="G720" s="33"/>
    </row>
    <row r="721" spans="1:7">
      <c r="A721" s="33"/>
      <c r="B721" s="33"/>
      <c r="C721" s="33"/>
      <c r="D721" s="33"/>
      <c r="E721" s="33"/>
      <c r="F721" s="33"/>
      <c r="G721" s="33"/>
    </row>
    <row r="722" spans="1:7">
      <c r="A722" s="33"/>
      <c r="B722" s="33"/>
      <c r="C722" s="33"/>
      <c r="D722" s="33"/>
      <c r="E722" s="33"/>
      <c r="F722" s="33"/>
      <c r="G722" s="33"/>
    </row>
    <row r="723" spans="1:7">
      <c r="A723" s="33"/>
      <c r="B723" s="33"/>
      <c r="C723" s="33"/>
      <c r="D723" s="33"/>
      <c r="E723" s="33"/>
      <c r="F723" s="33"/>
      <c r="G723" s="33"/>
    </row>
    <row r="724" spans="1:7">
      <c r="A724" s="33"/>
      <c r="B724" s="33"/>
      <c r="C724" s="33"/>
      <c r="D724" s="33"/>
      <c r="E724" s="33"/>
      <c r="F724" s="33"/>
      <c r="G724" s="33"/>
    </row>
    <row r="725" spans="1:7">
      <c r="A725" s="33"/>
      <c r="B725" s="33"/>
      <c r="C725" s="33"/>
      <c r="D725" s="33"/>
      <c r="E725" s="33"/>
      <c r="F725" s="33"/>
      <c r="G725" s="33"/>
    </row>
    <row r="726" spans="1:7">
      <c r="A726" s="33"/>
      <c r="B726" s="33"/>
      <c r="C726" s="33"/>
      <c r="D726" s="33"/>
      <c r="E726" s="33"/>
      <c r="F726" s="33"/>
      <c r="G726" s="33"/>
    </row>
    <row r="727" spans="1:7">
      <c r="A727" s="33"/>
      <c r="B727" s="33"/>
      <c r="C727" s="33"/>
      <c r="D727" s="33"/>
      <c r="E727" s="33"/>
      <c r="F727" s="33"/>
      <c r="G727" s="33"/>
    </row>
    <row r="728" spans="1:7">
      <c r="A728" s="33"/>
      <c r="B728" s="33"/>
      <c r="C728" s="33"/>
      <c r="D728" s="33"/>
      <c r="E728" s="33"/>
      <c r="F728" s="33"/>
      <c r="G728" s="33"/>
    </row>
    <row r="729" spans="1:7">
      <c r="A729" s="33"/>
      <c r="B729" s="33"/>
      <c r="C729" s="33"/>
      <c r="D729" s="33"/>
      <c r="E729" s="33"/>
      <c r="F729" s="33"/>
      <c r="G729" s="33"/>
    </row>
    <row r="730" spans="1:7">
      <c r="A730" s="33"/>
      <c r="B730" s="33"/>
      <c r="C730" s="33"/>
      <c r="D730" s="33"/>
      <c r="E730" s="33"/>
      <c r="F730" s="33"/>
      <c r="G730" s="33"/>
    </row>
    <row r="731" spans="1:7">
      <c r="A731" s="33"/>
      <c r="B731" s="33"/>
      <c r="C731" s="33"/>
      <c r="D731" s="33"/>
      <c r="E731" s="33"/>
      <c r="F731" s="33"/>
      <c r="G731" s="33"/>
    </row>
    <row r="732" spans="1:7">
      <c r="A732" s="33"/>
      <c r="B732" s="33"/>
      <c r="C732" s="33"/>
      <c r="D732" s="33"/>
      <c r="E732" s="33"/>
      <c r="F732" s="33"/>
      <c r="G732" s="33"/>
    </row>
    <row r="733" spans="1:7">
      <c r="A733" s="33"/>
      <c r="B733" s="33"/>
      <c r="C733" s="33"/>
      <c r="D733" s="33"/>
      <c r="E733" s="33"/>
      <c r="F733" s="33"/>
      <c r="G733" s="33"/>
    </row>
    <row r="734" spans="1:7">
      <c r="A734" s="33"/>
      <c r="B734" s="33"/>
      <c r="C734" s="33"/>
      <c r="D734" s="33"/>
      <c r="E734" s="33"/>
      <c r="F734" s="33"/>
      <c r="G734" s="33"/>
    </row>
    <row r="735" spans="1:7">
      <c r="A735" s="33"/>
      <c r="B735" s="33"/>
      <c r="C735" s="33"/>
      <c r="D735" s="33"/>
      <c r="E735" s="33"/>
      <c r="F735" s="33"/>
      <c r="G735" s="33"/>
    </row>
    <row r="736" spans="1:7">
      <c r="A736" s="33"/>
      <c r="B736" s="33"/>
      <c r="C736" s="33"/>
      <c r="D736" s="33"/>
      <c r="E736" s="33"/>
      <c r="F736" s="33"/>
      <c r="G736" s="33"/>
    </row>
    <row r="737" spans="1:7">
      <c r="A737" s="33"/>
      <c r="B737" s="33"/>
      <c r="C737" s="33"/>
      <c r="D737" s="33"/>
      <c r="E737" s="33"/>
      <c r="F737" s="33"/>
      <c r="G737" s="33"/>
    </row>
    <row r="738" spans="1:7">
      <c r="A738" s="33"/>
      <c r="B738" s="33"/>
      <c r="C738" s="33"/>
      <c r="D738" s="33"/>
      <c r="E738" s="33"/>
      <c r="F738" s="33"/>
      <c r="G738" s="33"/>
    </row>
    <row r="739" spans="1:7">
      <c r="A739" s="33"/>
      <c r="B739" s="33"/>
      <c r="C739" s="33"/>
      <c r="D739" s="33"/>
      <c r="E739" s="33"/>
      <c r="F739" s="33"/>
      <c r="G739" s="33"/>
    </row>
    <row r="740" spans="1:7">
      <c r="A740" s="33"/>
      <c r="B740" s="33"/>
      <c r="C740" s="33"/>
      <c r="D740" s="33"/>
      <c r="E740" s="33"/>
      <c r="F740" s="33"/>
      <c r="G740" s="33"/>
    </row>
    <row r="741" spans="1:7">
      <c r="A741" s="33"/>
      <c r="B741" s="33"/>
      <c r="C741" s="33"/>
      <c r="D741" s="33"/>
      <c r="E741" s="33"/>
      <c r="F741" s="33"/>
      <c r="G741" s="33"/>
    </row>
    <row r="742" spans="1:7">
      <c r="A742" s="33"/>
      <c r="B742" s="33"/>
      <c r="C742" s="33"/>
      <c r="D742" s="33"/>
      <c r="E742" s="33"/>
      <c r="F742" s="33"/>
      <c r="G742" s="33"/>
    </row>
    <row r="743" spans="1:7">
      <c r="A743" s="33"/>
      <c r="B743" s="33"/>
      <c r="C743" s="33"/>
      <c r="D743" s="33"/>
      <c r="E743" s="33"/>
      <c r="F743" s="33"/>
      <c r="G743" s="33"/>
    </row>
    <row r="744" spans="1:7">
      <c r="A744" s="33"/>
      <c r="B744" s="33"/>
      <c r="C744" s="33"/>
      <c r="D744" s="33"/>
      <c r="E744" s="33"/>
      <c r="F744" s="33"/>
      <c r="G744" s="33"/>
    </row>
    <row r="745" spans="1:7">
      <c r="A745" s="33"/>
      <c r="B745" s="33"/>
      <c r="C745" s="33"/>
      <c r="D745" s="33"/>
      <c r="E745" s="33"/>
      <c r="F745" s="33"/>
      <c r="G745" s="33"/>
    </row>
    <row r="746" spans="1:7">
      <c r="A746" s="33"/>
      <c r="B746" s="33"/>
      <c r="C746" s="33"/>
      <c r="D746" s="33"/>
      <c r="E746" s="33"/>
      <c r="F746" s="33"/>
      <c r="G746" s="33"/>
    </row>
    <row r="747" spans="1:7">
      <c r="A747" s="33"/>
      <c r="B747" s="33"/>
      <c r="C747" s="33"/>
      <c r="D747" s="33"/>
      <c r="E747" s="33"/>
      <c r="F747" s="33"/>
      <c r="G747" s="33"/>
    </row>
    <row r="748" spans="1:7">
      <c r="A748" s="33"/>
      <c r="B748" s="33"/>
      <c r="C748" s="33"/>
      <c r="D748" s="33"/>
      <c r="E748" s="33"/>
      <c r="F748" s="33"/>
      <c r="G748" s="33"/>
    </row>
    <row r="749" spans="1:7">
      <c r="A749" s="33"/>
      <c r="B749" s="33"/>
      <c r="C749" s="33"/>
      <c r="D749" s="33"/>
      <c r="E749" s="33"/>
      <c r="F749" s="33"/>
      <c r="G749" s="33"/>
    </row>
    <row r="750" spans="1:7">
      <c r="A750" s="33"/>
      <c r="B750" s="33"/>
      <c r="C750" s="33"/>
      <c r="D750" s="33"/>
      <c r="E750" s="33"/>
      <c r="F750" s="33"/>
      <c r="G750" s="33"/>
    </row>
    <row r="751" spans="1:7">
      <c r="A751" s="33"/>
      <c r="B751" s="33"/>
      <c r="C751" s="33"/>
      <c r="D751" s="33"/>
      <c r="E751" s="33"/>
      <c r="F751" s="33"/>
      <c r="G751" s="33"/>
    </row>
    <row r="752" spans="1:7">
      <c r="A752" s="33"/>
      <c r="B752" s="33"/>
      <c r="C752" s="33"/>
      <c r="D752" s="33"/>
      <c r="E752" s="33"/>
      <c r="F752" s="33"/>
      <c r="G752" s="33"/>
    </row>
    <row r="753" spans="1:7">
      <c r="A753" s="33"/>
      <c r="B753" s="33"/>
      <c r="C753" s="33"/>
      <c r="D753" s="33"/>
      <c r="E753" s="33"/>
      <c r="F753" s="33"/>
      <c r="G753" s="33"/>
    </row>
    <row r="754" spans="1:7">
      <c r="A754" s="33"/>
      <c r="B754" s="33"/>
      <c r="C754" s="33"/>
      <c r="D754" s="33"/>
      <c r="E754" s="33"/>
      <c r="F754" s="33"/>
      <c r="G754" s="33"/>
    </row>
    <row r="755" spans="1:7">
      <c r="A755" s="33"/>
      <c r="B755" s="33"/>
      <c r="C755" s="33"/>
      <c r="D755" s="33"/>
      <c r="E755" s="33"/>
      <c r="F755" s="33"/>
      <c r="G755" s="33"/>
    </row>
    <row r="756" spans="1:7">
      <c r="A756" s="33"/>
      <c r="B756" s="33"/>
      <c r="C756" s="33"/>
      <c r="D756" s="33"/>
      <c r="E756" s="33"/>
      <c r="F756" s="33"/>
      <c r="G756" s="33"/>
    </row>
    <row r="757" spans="1:7">
      <c r="A757" s="33"/>
      <c r="B757" s="33"/>
      <c r="C757" s="33"/>
      <c r="D757" s="33"/>
      <c r="E757" s="33"/>
      <c r="F757" s="33"/>
      <c r="G757" s="33"/>
    </row>
    <row r="758" spans="1:7">
      <c r="A758" s="33"/>
      <c r="B758" s="33"/>
      <c r="C758" s="33"/>
      <c r="D758" s="33"/>
      <c r="E758" s="33"/>
      <c r="F758" s="33"/>
      <c r="G758" s="33"/>
    </row>
    <row r="759" spans="1:7">
      <c r="A759" s="33"/>
      <c r="B759" s="33"/>
      <c r="C759" s="33"/>
      <c r="D759" s="33"/>
      <c r="E759" s="33"/>
      <c r="F759" s="33"/>
      <c r="G759" s="33"/>
    </row>
    <row r="760" spans="1:7">
      <c r="A760" s="33"/>
      <c r="B760" s="33"/>
      <c r="C760" s="33"/>
      <c r="D760" s="33"/>
      <c r="E760" s="33"/>
      <c r="F760" s="33"/>
      <c r="G760" s="33"/>
    </row>
    <row r="761" spans="1:7">
      <c r="A761" s="33"/>
      <c r="B761" s="33"/>
      <c r="C761" s="33"/>
      <c r="D761" s="33"/>
      <c r="E761" s="33"/>
      <c r="F761" s="33"/>
      <c r="G761" s="33"/>
    </row>
    <row r="762" spans="1:7">
      <c r="A762" s="33"/>
      <c r="B762" s="33"/>
      <c r="C762" s="33"/>
      <c r="D762" s="33"/>
      <c r="E762" s="33"/>
      <c r="F762" s="33"/>
      <c r="G762" s="33"/>
    </row>
    <row r="763" spans="1:7">
      <c r="A763" s="33"/>
      <c r="B763" s="33"/>
      <c r="C763" s="33"/>
      <c r="D763" s="33"/>
      <c r="E763" s="33"/>
      <c r="F763" s="33"/>
      <c r="G763" s="33"/>
    </row>
    <row r="764" spans="1:7">
      <c r="A764" s="33"/>
      <c r="B764" s="33"/>
      <c r="C764" s="33"/>
      <c r="D764" s="33"/>
      <c r="E764" s="33"/>
      <c r="F764" s="33"/>
      <c r="G764" s="33"/>
    </row>
    <row r="765" spans="1:7">
      <c r="A765" s="33"/>
      <c r="B765" s="33"/>
      <c r="C765" s="33"/>
      <c r="D765" s="33"/>
      <c r="E765" s="33"/>
      <c r="F765" s="33"/>
      <c r="G765" s="33"/>
    </row>
    <row r="766" spans="1:7">
      <c r="A766" s="33"/>
      <c r="B766" s="33"/>
      <c r="C766" s="33"/>
      <c r="D766" s="33"/>
      <c r="E766" s="33"/>
      <c r="F766" s="33"/>
      <c r="G766" s="33"/>
    </row>
    <row r="767" spans="1:7">
      <c r="A767" s="33"/>
      <c r="B767" s="33"/>
      <c r="C767" s="33"/>
      <c r="D767" s="33"/>
      <c r="E767" s="33"/>
      <c r="F767" s="33"/>
      <c r="G767" s="33"/>
    </row>
    <row r="768" spans="1:7">
      <c r="A768" s="33"/>
      <c r="B768" s="33"/>
      <c r="C768" s="33"/>
      <c r="D768" s="33"/>
      <c r="E768" s="33"/>
      <c r="F768" s="33"/>
      <c r="G768" s="33"/>
    </row>
    <row r="769" spans="1:7">
      <c r="A769" s="33"/>
      <c r="B769" s="33"/>
      <c r="C769" s="33"/>
      <c r="D769" s="33"/>
      <c r="E769" s="33"/>
      <c r="F769" s="33"/>
      <c r="G769" s="33"/>
    </row>
    <row r="770" spans="1:7">
      <c r="A770" s="33"/>
      <c r="B770" s="33"/>
      <c r="C770" s="33"/>
      <c r="D770" s="33"/>
      <c r="E770" s="33"/>
      <c r="F770" s="33"/>
      <c r="G770" s="33"/>
    </row>
    <row r="771" spans="1:7">
      <c r="A771" s="33"/>
      <c r="B771" s="33"/>
      <c r="C771" s="33"/>
      <c r="D771" s="33"/>
      <c r="E771" s="33"/>
      <c r="F771" s="33"/>
      <c r="G771" s="33"/>
    </row>
    <row r="772" spans="1:7">
      <c r="A772" s="33"/>
      <c r="B772" s="33"/>
      <c r="C772" s="33"/>
      <c r="D772" s="33"/>
      <c r="E772" s="33"/>
      <c r="F772" s="33"/>
      <c r="G772" s="33"/>
    </row>
    <row r="773" spans="1:7">
      <c r="A773" s="33"/>
      <c r="B773" s="33"/>
      <c r="C773" s="33"/>
      <c r="D773" s="33"/>
      <c r="E773" s="33"/>
      <c r="F773" s="33"/>
      <c r="G773" s="33"/>
    </row>
    <row r="774" spans="1:7">
      <c r="A774" s="33"/>
      <c r="B774" s="33"/>
      <c r="C774" s="33"/>
      <c r="D774" s="33"/>
      <c r="E774" s="33"/>
      <c r="F774" s="33"/>
      <c r="G774" s="33"/>
    </row>
    <row r="775" spans="1:7">
      <c r="A775" s="33"/>
      <c r="B775" s="33"/>
      <c r="C775" s="33"/>
      <c r="D775" s="33"/>
      <c r="E775" s="33"/>
      <c r="F775" s="33"/>
      <c r="G775" s="33"/>
    </row>
    <row r="776" spans="1:7">
      <c r="A776" s="33"/>
      <c r="B776" s="33"/>
      <c r="C776" s="33"/>
      <c r="D776" s="33"/>
      <c r="E776" s="33"/>
      <c r="F776" s="33"/>
      <c r="G776" s="33"/>
    </row>
    <row r="777" spans="1:7">
      <c r="A777" s="33"/>
      <c r="B777" s="33"/>
      <c r="C777" s="33"/>
      <c r="D777" s="33"/>
      <c r="E777" s="33"/>
      <c r="F777" s="33"/>
      <c r="G777" s="33"/>
    </row>
    <row r="778" spans="1:7">
      <c r="A778" s="33"/>
      <c r="B778" s="33"/>
      <c r="C778" s="33"/>
      <c r="D778" s="33"/>
      <c r="E778" s="33"/>
      <c r="F778" s="33"/>
      <c r="G778" s="33"/>
    </row>
    <row r="779" spans="1:7">
      <c r="A779" s="33"/>
      <c r="B779" s="33"/>
      <c r="C779" s="33"/>
      <c r="D779" s="33"/>
      <c r="E779" s="33"/>
      <c r="F779" s="33"/>
      <c r="G779" s="33"/>
    </row>
    <row r="780" spans="1:7">
      <c r="A780" s="33"/>
      <c r="B780" s="33"/>
      <c r="C780" s="33"/>
      <c r="D780" s="33"/>
      <c r="E780" s="33"/>
      <c r="F780" s="33"/>
      <c r="G780" s="33"/>
    </row>
    <row r="781" spans="1:7">
      <c r="A781" s="33"/>
      <c r="B781" s="33"/>
      <c r="C781" s="33"/>
      <c r="D781" s="33"/>
      <c r="E781" s="33"/>
      <c r="F781" s="33"/>
      <c r="G781" s="33"/>
    </row>
    <row r="782" spans="1:7">
      <c r="A782" s="33"/>
      <c r="B782" s="33"/>
      <c r="C782" s="33"/>
      <c r="D782" s="33"/>
      <c r="E782" s="33"/>
      <c r="F782" s="33"/>
      <c r="G782" s="33"/>
    </row>
    <row r="783" spans="1:7">
      <c r="A783" s="33"/>
      <c r="B783" s="33"/>
      <c r="C783" s="33"/>
      <c r="D783" s="33"/>
      <c r="E783" s="33"/>
      <c r="F783" s="33"/>
      <c r="G783" s="33"/>
    </row>
    <row r="784" spans="1:7">
      <c r="A784" s="33"/>
      <c r="B784" s="33"/>
      <c r="C784" s="33"/>
      <c r="D784" s="33"/>
      <c r="E784" s="33"/>
      <c r="F784" s="33"/>
      <c r="G784" s="33"/>
    </row>
    <row r="785" spans="1:7">
      <c r="A785" s="33"/>
      <c r="B785" s="33"/>
      <c r="C785" s="33"/>
      <c r="D785" s="33"/>
      <c r="E785" s="33"/>
      <c r="F785" s="33"/>
      <c r="G785" s="33"/>
    </row>
    <row r="786" spans="1:7">
      <c r="A786" s="33"/>
      <c r="B786" s="33"/>
      <c r="C786" s="33"/>
      <c r="D786" s="33"/>
      <c r="E786" s="33"/>
      <c r="F786" s="33"/>
      <c r="G786" s="33"/>
    </row>
    <row r="787" spans="1:7">
      <c r="A787" s="33"/>
      <c r="B787" s="33"/>
      <c r="C787" s="33"/>
      <c r="D787" s="33"/>
      <c r="E787" s="33"/>
      <c r="F787" s="33"/>
      <c r="G787" s="33"/>
    </row>
    <row r="788" spans="1:7">
      <c r="A788" s="33"/>
      <c r="B788" s="33"/>
      <c r="C788" s="33"/>
      <c r="D788" s="33"/>
      <c r="E788" s="33"/>
      <c r="F788" s="33"/>
      <c r="G788" s="33"/>
    </row>
    <row r="789" spans="1:7">
      <c r="A789" s="33"/>
      <c r="B789" s="33"/>
      <c r="C789" s="33"/>
      <c r="D789" s="33"/>
      <c r="E789" s="33"/>
      <c r="F789" s="33"/>
      <c r="G789" s="33"/>
    </row>
    <row r="790" spans="1:7">
      <c r="A790" s="33"/>
      <c r="B790" s="33"/>
      <c r="C790" s="33"/>
      <c r="D790" s="33"/>
      <c r="E790" s="33"/>
      <c r="F790" s="33"/>
      <c r="G790" s="33"/>
    </row>
    <row r="791" spans="1:7">
      <c r="A791" s="33"/>
      <c r="B791" s="33"/>
      <c r="C791" s="33"/>
      <c r="D791" s="33"/>
      <c r="E791" s="33"/>
      <c r="F791" s="33"/>
      <c r="G791" s="33"/>
    </row>
    <row r="792" spans="1:7">
      <c r="A792" s="33"/>
      <c r="B792" s="33"/>
      <c r="C792" s="33"/>
      <c r="D792" s="33"/>
      <c r="E792" s="33"/>
      <c r="F792" s="33"/>
      <c r="G792" s="33"/>
    </row>
    <row r="793" spans="1:7">
      <c r="A793" s="33"/>
      <c r="B793" s="33"/>
      <c r="C793" s="33"/>
      <c r="D793" s="33"/>
      <c r="E793" s="33"/>
      <c r="F793" s="33"/>
      <c r="G793" s="33"/>
    </row>
    <row r="794" spans="1:7">
      <c r="A794" s="33"/>
      <c r="B794" s="33"/>
      <c r="C794" s="33"/>
      <c r="D794" s="33"/>
      <c r="E794" s="33"/>
      <c r="F794" s="33"/>
      <c r="G794" s="33"/>
    </row>
    <row r="795" spans="1:7">
      <c r="A795" s="33"/>
      <c r="B795" s="33"/>
      <c r="C795" s="33"/>
      <c r="D795" s="33"/>
      <c r="E795" s="33"/>
      <c r="F795" s="33"/>
      <c r="G795" s="33"/>
    </row>
    <row r="796" spans="1:7">
      <c r="A796" s="33"/>
      <c r="B796" s="33"/>
      <c r="C796" s="33"/>
      <c r="D796" s="33"/>
      <c r="E796" s="33"/>
      <c r="F796" s="33"/>
      <c r="G796" s="33"/>
    </row>
    <row r="797" spans="1:7">
      <c r="A797" s="33"/>
      <c r="B797" s="33"/>
      <c r="C797" s="33"/>
      <c r="D797" s="33"/>
      <c r="E797" s="33"/>
      <c r="F797" s="33"/>
      <c r="G797" s="33"/>
    </row>
    <row r="798" spans="1:7">
      <c r="A798" s="33"/>
      <c r="B798" s="33"/>
      <c r="C798" s="33"/>
      <c r="D798" s="33"/>
      <c r="E798" s="33"/>
      <c r="F798" s="33"/>
      <c r="G798" s="33"/>
    </row>
    <row r="799" spans="1:7">
      <c r="A799" s="33"/>
      <c r="B799" s="33"/>
      <c r="C799" s="33"/>
      <c r="D799" s="33"/>
      <c r="E799" s="33"/>
      <c r="F799" s="33"/>
      <c r="G799" s="33"/>
    </row>
    <row r="800" spans="1:7">
      <c r="A800" s="33"/>
      <c r="B800" s="33"/>
      <c r="C800" s="33"/>
      <c r="D800" s="33"/>
      <c r="E800" s="33"/>
      <c r="F800" s="33"/>
      <c r="G800" s="33"/>
    </row>
    <row r="801" spans="1:7">
      <c r="A801" s="33"/>
      <c r="B801" s="33"/>
      <c r="C801" s="33"/>
      <c r="D801" s="33"/>
      <c r="E801" s="33"/>
      <c r="F801" s="33"/>
      <c r="G801" s="33"/>
    </row>
    <row r="802" spans="1:7">
      <c r="A802" s="33"/>
      <c r="B802" s="33"/>
      <c r="C802" s="33"/>
      <c r="D802" s="33"/>
      <c r="E802" s="33"/>
      <c r="F802" s="33"/>
      <c r="G802" s="33"/>
    </row>
    <row r="803" spans="1:7">
      <c r="A803" s="33"/>
      <c r="B803" s="33"/>
      <c r="C803" s="33"/>
      <c r="D803" s="33"/>
      <c r="E803" s="33"/>
      <c r="F803" s="33"/>
      <c r="G803" s="33"/>
    </row>
    <row r="804" spans="1:7">
      <c r="A804" s="33"/>
      <c r="B804" s="33"/>
      <c r="C804" s="33"/>
      <c r="D804" s="33"/>
      <c r="E804" s="33"/>
      <c r="F804" s="33"/>
      <c r="G804" s="33"/>
    </row>
    <row r="805" spans="1:7">
      <c r="A805" s="33"/>
      <c r="B805" s="33"/>
      <c r="C805" s="33"/>
      <c r="D805" s="33"/>
      <c r="E805" s="33"/>
      <c r="F805" s="33"/>
      <c r="G805" s="33"/>
    </row>
    <row r="806" spans="1:7">
      <c r="A806" s="33"/>
      <c r="B806" s="33"/>
      <c r="C806" s="33"/>
      <c r="D806" s="33"/>
      <c r="E806" s="33"/>
      <c r="F806" s="33"/>
      <c r="G806" s="33"/>
    </row>
    <row r="807" spans="1:7">
      <c r="A807" s="33"/>
      <c r="B807" s="33"/>
      <c r="C807" s="33"/>
      <c r="D807" s="33"/>
      <c r="E807" s="33"/>
      <c r="F807" s="33"/>
      <c r="G807" s="33"/>
    </row>
    <row r="808" spans="1:7">
      <c r="A808" s="33"/>
      <c r="B808" s="33"/>
      <c r="C808" s="33"/>
      <c r="D808" s="33"/>
      <c r="E808" s="33"/>
      <c r="F808" s="33"/>
      <c r="G808" s="33"/>
    </row>
    <row r="809" spans="1:7">
      <c r="A809" s="33"/>
      <c r="B809" s="33"/>
      <c r="C809" s="33"/>
      <c r="D809" s="33"/>
      <c r="E809" s="33"/>
      <c r="F809" s="33"/>
      <c r="G809" s="33"/>
    </row>
    <row r="810" spans="1:7">
      <c r="A810" s="33"/>
      <c r="B810" s="33"/>
      <c r="C810" s="33"/>
      <c r="D810" s="33"/>
      <c r="E810" s="33"/>
      <c r="F810" s="33"/>
      <c r="G810" s="33"/>
    </row>
    <row r="811" spans="1:7">
      <c r="A811" s="33"/>
      <c r="B811" s="33"/>
      <c r="C811" s="33"/>
      <c r="D811" s="33"/>
      <c r="E811" s="33"/>
      <c r="F811" s="33"/>
      <c r="G811" s="33"/>
    </row>
    <row r="812" spans="1:7">
      <c r="A812" s="33"/>
      <c r="B812" s="33"/>
      <c r="C812" s="33"/>
      <c r="D812" s="33"/>
      <c r="E812" s="33"/>
      <c r="F812" s="33"/>
      <c r="G812" s="33"/>
    </row>
    <row r="813" spans="1:7">
      <c r="A813" s="33"/>
      <c r="B813" s="33"/>
      <c r="C813" s="33"/>
      <c r="D813" s="33"/>
      <c r="E813" s="33"/>
      <c r="F813" s="33"/>
      <c r="G813" s="33"/>
    </row>
    <row r="814" spans="1:7">
      <c r="A814" s="33"/>
      <c r="B814" s="33"/>
      <c r="C814" s="33"/>
      <c r="D814" s="33"/>
      <c r="E814" s="33"/>
      <c r="F814" s="33"/>
      <c r="G814" s="33"/>
    </row>
    <row r="815" spans="1:7">
      <c r="A815" s="33"/>
      <c r="B815" s="33"/>
      <c r="C815" s="33"/>
      <c r="D815" s="33"/>
      <c r="E815" s="33"/>
      <c r="F815" s="33"/>
      <c r="G815" s="33"/>
    </row>
    <row r="816" spans="1:7">
      <c r="A816" s="33"/>
      <c r="B816" s="33"/>
      <c r="C816" s="33"/>
      <c r="D816" s="33"/>
      <c r="E816" s="33"/>
      <c r="F816" s="33"/>
      <c r="G816" s="33"/>
    </row>
    <row r="817" spans="1:7">
      <c r="A817" s="33"/>
      <c r="B817" s="33"/>
      <c r="C817" s="33"/>
      <c r="D817" s="33"/>
      <c r="E817" s="33"/>
      <c r="F817" s="33"/>
      <c r="G817" s="33"/>
    </row>
    <row r="818" spans="1:7">
      <c r="A818" s="33"/>
      <c r="B818" s="33"/>
      <c r="C818" s="33"/>
      <c r="D818" s="33"/>
      <c r="E818" s="33"/>
      <c r="F818" s="33"/>
      <c r="G818" s="33"/>
    </row>
    <row r="819" spans="1:7">
      <c r="A819" s="33"/>
      <c r="B819" s="33"/>
      <c r="C819" s="33"/>
      <c r="D819" s="33"/>
      <c r="E819" s="33"/>
      <c r="F819" s="33"/>
      <c r="G819" s="33"/>
    </row>
    <row r="820" spans="1:7">
      <c r="A820" s="33"/>
      <c r="B820" s="33"/>
      <c r="C820" s="33"/>
      <c r="D820" s="33"/>
      <c r="E820" s="33"/>
      <c r="F820" s="33"/>
      <c r="G820" s="33"/>
    </row>
    <row r="821" spans="1:7">
      <c r="A821" s="33"/>
      <c r="B821" s="33"/>
      <c r="C821" s="33"/>
      <c r="D821" s="33"/>
      <c r="E821" s="33"/>
      <c r="F821" s="33"/>
      <c r="G821" s="33"/>
    </row>
    <row r="822" spans="1:7">
      <c r="A822" s="33"/>
      <c r="B822" s="33"/>
      <c r="C822" s="33"/>
      <c r="D822" s="33"/>
      <c r="E822" s="33"/>
      <c r="F822" s="33"/>
      <c r="G822" s="33"/>
    </row>
    <row r="823" spans="1:7">
      <c r="A823" s="33"/>
      <c r="B823" s="33"/>
      <c r="C823" s="33"/>
      <c r="D823" s="33"/>
      <c r="E823" s="33"/>
      <c r="F823" s="33"/>
      <c r="G823" s="33"/>
    </row>
    <row r="824" spans="1:7">
      <c r="A824" s="33"/>
      <c r="B824" s="33"/>
      <c r="C824" s="33"/>
      <c r="D824" s="33"/>
      <c r="E824" s="33"/>
      <c r="F824" s="33"/>
      <c r="G824" s="33"/>
    </row>
    <row r="825" spans="1:7">
      <c r="A825" s="33"/>
      <c r="B825" s="33"/>
      <c r="C825" s="33"/>
      <c r="D825" s="33"/>
      <c r="E825" s="33"/>
      <c r="F825" s="33"/>
      <c r="G825" s="33"/>
    </row>
    <row r="826" spans="1:7">
      <c r="A826" s="33"/>
      <c r="B826" s="33"/>
      <c r="C826" s="33"/>
      <c r="D826" s="33"/>
      <c r="E826" s="33"/>
      <c r="F826" s="33"/>
      <c r="G826" s="33"/>
    </row>
    <row r="827" spans="1:7">
      <c r="A827" s="33"/>
      <c r="B827" s="33"/>
      <c r="C827" s="33"/>
      <c r="D827" s="33"/>
      <c r="E827" s="33"/>
      <c r="F827" s="33"/>
      <c r="G827" s="33"/>
    </row>
    <row r="828" spans="1:7">
      <c r="A828" s="33"/>
      <c r="B828" s="33"/>
      <c r="C828" s="33"/>
      <c r="D828" s="33"/>
      <c r="E828" s="33"/>
      <c r="F828" s="33"/>
      <c r="G828" s="33"/>
    </row>
    <row r="829" spans="1:7">
      <c r="A829" s="33"/>
      <c r="B829" s="33"/>
      <c r="C829" s="33"/>
      <c r="D829" s="33"/>
      <c r="E829" s="33"/>
      <c r="F829" s="33"/>
      <c r="G829" s="33"/>
    </row>
    <row r="830" spans="1:7">
      <c r="A830" s="33"/>
      <c r="B830" s="33"/>
      <c r="C830" s="33"/>
      <c r="D830" s="33"/>
      <c r="E830" s="33"/>
      <c r="F830" s="33"/>
      <c r="G830" s="33"/>
    </row>
    <row r="831" spans="1:7">
      <c r="A831" s="33"/>
      <c r="B831" s="33"/>
      <c r="C831" s="33"/>
      <c r="D831" s="33"/>
      <c r="E831" s="33"/>
      <c r="F831" s="33"/>
      <c r="G831" s="33"/>
    </row>
    <row r="832" spans="1:7">
      <c r="A832" s="33"/>
      <c r="B832" s="33"/>
      <c r="C832" s="33"/>
      <c r="D832" s="33"/>
      <c r="E832" s="33"/>
      <c r="F832" s="33"/>
      <c r="G832" s="33"/>
    </row>
    <row r="833" spans="1:7">
      <c r="A833" s="33"/>
      <c r="B833" s="33"/>
      <c r="C833" s="33"/>
      <c r="D833" s="33"/>
      <c r="E833" s="33"/>
      <c r="F833" s="33"/>
      <c r="G833" s="33"/>
    </row>
    <row r="834" spans="1:7">
      <c r="A834" s="33"/>
      <c r="B834" s="33"/>
      <c r="C834" s="33"/>
      <c r="D834" s="33"/>
      <c r="E834" s="33"/>
      <c r="F834" s="33"/>
      <c r="G834" s="33"/>
    </row>
    <row r="835" spans="1:7">
      <c r="A835" s="33"/>
      <c r="B835" s="33"/>
      <c r="C835" s="33"/>
      <c r="D835" s="33"/>
      <c r="E835" s="33"/>
      <c r="F835" s="33"/>
      <c r="G835" s="33"/>
    </row>
    <row r="836" spans="1:7">
      <c r="A836" s="33"/>
      <c r="B836" s="33"/>
      <c r="C836" s="33"/>
      <c r="D836" s="33"/>
      <c r="E836" s="33"/>
      <c r="F836" s="33"/>
      <c r="G836" s="33"/>
    </row>
    <row r="837" spans="1:7">
      <c r="A837" s="33"/>
      <c r="B837" s="33"/>
      <c r="C837" s="33"/>
      <c r="D837" s="33"/>
      <c r="E837" s="33"/>
      <c r="F837" s="33"/>
      <c r="G837" s="33"/>
    </row>
    <row r="838" spans="1:7">
      <c r="A838" s="33"/>
      <c r="B838" s="33"/>
      <c r="C838" s="33"/>
      <c r="D838" s="33"/>
      <c r="E838" s="33"/>
      <c r="F838" s="33"/>
      <c r="G838" s="33"/>
    </row>
    <row r="839" spans="1:7">
      <c r="A839" s="33"/>
      <c r="B839" s="33"/>
      <c r="C839" s="33"/>
      <c r="D839" s="33"/>
      <c r="E839" s="33"/>
      <c r="F839" s="33"/>
      <c r="G839" s="33"/>
    </row>
    <row r="840" spans="1:7">
      <c r="A840" s="33"/>
      <c r="B840" s="33"/>
      <c r="C840" s="33"/>
      <c r="D840" s="33"/>
      <c r="E840" s="33"/>
      <c r="F840" s="33"/>
      <c r="G840" s="33"/>
    </row>
    <row r="841" spans="1:7">
      <c r="A841" s="33"/>
      <c r="B841" s="33"/>
      <c r="C841" s="33"/>
      <c r="D841" s="33"/>
      <c r="E841" s="33"/>
      <c r="F841" s="33"/>
      <c r="G841" s="33"/>
    </row>
    <row r="842" spans="1:7">
      <c r="A842" s="33"/>
      <c r="B842" s="33"/>
      <c r="C842" s="33"/>
      <c r="D842" s="33"/>
      <c r="E842" s="33"/>
      <c r="F842" s="33"/>
      <c r="G842" s="33"/>
    </row>
    <row r="843" spans="1:7">
      <c r="A843" s="33"/>
      <c r="B843" s="33"/>
      <c r="C843" s="33"/>
      <c r="D843" s="33"/>
      <c r="E843" s="33"/>
      <c r="F843" s="33"/>
      <c r="G843" s="33"/>
    </row>
    <row r="844" spans="1:7">
      <c r="A844" s="33"/>
      <c r="B844" s="33"/>
      <c r="C844" s="33"/>
      <c r="D844" s="33"/>
      <c r="E844" s="33"/>
      <c r="F844" s="33"/>
      <c r="G844" s="33"/>
    </row>
    <row r="845" spans="1:7">
      <c r="A845" s="33"/>
      <c r="B845" s="33"/>
      <c r="C845" s="33"/>
      <c r="D845" s="33"/>
      <c r="E845" s="33"/>
      <c r="F845" s="33"/>
      <c r="G845" s="33"/>
    </row>
    <row r="846" spans="1:7">
      <c r="A846" s="33"/>
      <c r="B846" s="33"/>
      <c r="C846" s="33"/>
      <c r="D846" s="33"/>
      <c r="E846" s="33"/>
      <c r="F846" s="33"/>
      <c r="G846" s="33"/>
    </row>
    <row r="847" spans="1:7">
      <c r="A847" s="33"/>
      <c r="B847" s="33"/>
      <c r="C847" s="33"/>
      <c r="D847" s="33"/>
      <c r="E847" s="33"/>
      <c r="F847" s="33"/>
      <c r="G847" s="33"/>
    </row>
    <row r="848" spans="1:7">
      <c r="A848" s="33"/>
      <c r="B848" s="33"/>
      <c r="C848" s="33"/>
      <c r="D848" s="33"/>
      <c r="E848" s="33"/>
      <c r="F848" s="33"/>
      <c r="G848" s="33"/>
    </row>
    <row r="849" spans="1:7">
      <c r="A849" s="33"/>
      <c r="B849" s="33"/>
      <c r="C849" s="33"/>
      <c r="D849" s="33"/>
      <c r="E849" s="33"/>
      <c r="F849" s="33"/>
      <c r="G849" s="33"/>
    </row>
    <row r="850" spans="1:7">
      <c r="A850" s="33"/>
      <c r="B850" s="33"/>
      <c r="C850" s="33"/>
      <c r="D850" s="33"/>
      <c r="E850" s="33"/>
      <c r="F850" s="33"/>
      <c r="G850" s="33"/>
    </row>
    <row r="851" spans="1:7">
      <c r="A851" s="33"/>
      <c r="B851" s="33"/>
      <c r="C851" s="33"/>
      <c r="D851" s="33"/>
      <c r="E851" s="33"/>
      <c r="F851" s="33"/>
      <c r="G851" s="33"/>
    </row>
    <row r="852" spans="1:7">
      <c r="A852" s="33"/>
      <c r="B852" s="33"/>
      <c r="C852" s="33"/>
      <c r="D852" s="33"/>
      <c r="E852" s="33"/>
      <c r="F852" s="33"/>
      <c r="G852" s="33"/>
    </row>
    <row r="853" spans="1:7">
      <c r="A853" s="33"/>
      <c r="B853" s="33"/>
      <c r="C853" s="33"/>
      <c r="D853" s="33"/>
      <c r="E853" s="33"/>
      <c r="F853" s="33"/>
      <c r="G853" s="33"/>
    </row>
    <row r="854" spans="1:7">
      <c r="A854" s="33"/>
      <c r="B854" s="33"/>
      <c r="C854" s="33"/>
      <c r="D854" s="33"/>
      <c r="E854" s="33"/>
      <c r="F854" s="33"/>
      <c r="G854" s="33"/>
    </row>
    <row r="855" spans="1:7">
      <c r="A855" s="33"/>
      <c r="B855" s="33"/>
      <c r="C855" s="33"/>
      <c r="D855" s="33"/>
      <c r="E855" s="33"/>
      <c r="F855" s="33"/>
      <c r="G855" s="33"/>
    </row>
    <row r="856" spans="1:7">
      <c r="A856" s="33"/>
      <c r="B856" s="33"/>
      <c r="C856" s="33"/>
      <c r="D856" s="33"/>
      <c r="E856" s="33"/>
      <c r="F856" s="33"/>
      <c r="G856" s="33"/>
    </row>
    <row r="857" spans="1:7">
      <c r="A857" s="33"/>
      <c r="B857" s="33"/>
      <c r="C857" s="33"/>
      <c r="D857" s="33"/>
      <c r="E857" s="33"/>
      <c r="F857" s="33"/>
      <c r="G857" s="33"/>
    </row>
    <row r="858" spans="1:7">
      <c r="A858" s="33"/>
      <c r="B858" s="33"/>
      <c r="C858" s="33"/>
      <c r="D858" s="33"/>
      <c r="E858" s="33"/>
      <c r="F858" s="33"/>
      <c r="G858" s="33"/>
    </row>
    <row r="859" spans="1:7">
      <c r="A859" s="33"/>
      <c r="B859" s="33"/>
      <c r="C859" s="33"/>
      <c r="D859" s="33"/>
      <c r="E859" s="33"/>
      <c r="F859" s="33"/>
      <c r="G859" s="33"/>
    </row>
    <row r="860" spans="1:7">
      <c r="A860" s="33"/>
      <c r="B860" s="33"/>
      <c r="C860" s="33"/>
      <c r="D860" s="33"/>
      <c r="E860" s="33"/>
      <c r="F860" s="33"/>
      <c r="G860" s="33"/>
    </row>
    <row r="861" spans="1:7">
      <c r="A861" s="33"/>
      <c r="B861" s="33"/>
      <c r="C861" s="33"/>
      <c r="D861" s="33"/>
      <c r="E861" s="33"/>
      <c r="F861" s="33"/>
      <c r="G861" s="33"/>
    </row>
    <row r="862" spans="1:7">
      <c r="A862" s="33"/>
      <c r="B862" s="33"/>
      <c r="C862" s="33"/>
      <c r="D862" s="33"/>
      <c r="E862" s="33"/>
      <c r="F862" s="33"/>
      <c r="G862" s="33"/>
    </row>
    <row r="863" spans="1:7">
      <c r="A863" s="33"/>
      <c r="B863" s="33"/>
      <c r="C863" s="33"/>
      <c r="D863" s="33"/>
      <c r="E863" s="33"/>
      <c r="F863" s="33"/>
      <c r="G863" s="33"/>
    </row>
    <row r="864" spans="1:7">
      <c r="A864" s="33"/>
      <c r="B864" s="33"/>
      <c r="C864" s="33"/>
      <c r="D864" s="33"/>
      <c r="E864" s="33"/>
      <c r="F864" s="33"/>
      <c r="G864" s="33"/>
    </row>
    <row r="865" spans="1:7">
      <c r="A865" s="33"/>
      <c r="B865" s="33"/>
      <c r="C865" s="33"/>
      <c r="D865" s="33"/>
      <c r="E865" s="33"/>
      <c r="F865" s="33"/>
      <c r="G865" s="33"/>
    </row>
    <row r="866" spans="1:7">
      <c r="A866" s="33"/>
      <c r="B866" s="33"/>
      <c r="C866" s="33"/>
      <c r="D866" s="33"/>
      <c r="E866" s="33"/>
      <c r="F866" s="33"/>
      <c r="G866" s="33"/>
    </row>
    <row r="867" spans="1:7">
      <c r="A867" s="33"/>
      <c r="B867" s="33"/>
      <c r="C867" s="33"/>
      <c r="D867" s="33"/>
      <c r="E867" s="33"/>
      <c r="F867" s="33"/>
      <c r="G867" s="33"/>
    </row>
    <row r="868" spans="1:7">
      <c r="A868" s="33"/>
      <c r="B868" s="33"/>
      <c r="C868" s="33"/>
      <c r="D868" s="33"/>
      <c r="E868" s="33"/>
      <c r="F868" s="33"/>
      <c r="G868" s="33"/>
    </row>
    <row r="869" spans="1:7">
      <c r="A869" s="33"/>
      <c r="B869" s="33"/>
      <c r="C869" s="33"/>
      <c r="D869" s="33"/>
      <c r="E869" s="33"/>
      <c r="F869" s="33"/>
      <c r="G869" s="33"/>
    </row>
    <row r="870" spans="1:7">
      <c r="A870" s="33"/>
      <c r="B870" s="33"/>
      <c r="C870" s="33"/>
      <c r="D870" s="33"/>
      <c r="E870" s="33"/>
      <c r="F870" s="33"/>
      <c r="G870" s="33"/>
    </row>
    <row r="871" spans="1:7">
      <c r="A871" s="33"/>
      <c r="B871" s="33"/>
      <c r="C871" s="33"/>
      <c r="D871" s="33"/>
      <c r="E871" s="33"/>
      <c r="F871" s="33"/>
      <c r="G871" s="33"/>
    </row>
    <row r="872" spans="1:7">
      <c r="A872" s="33"/>
      <c r="B872" s="33"/>
      <c r="C872" s="33"/>
      <c r="D872" s="33"/>
      <c r="E872" s="33"/>
      <c r="F872" s="33"/>
      <c r="G872" s="33"/>
    </row>
    <row r="873" spans="1:7">
      <c r="A873" s="33"/>
      <c r="B873" s="33"/>
      <c r="C873" s="33"/>
      <c r="D873" s="33"/>
      <c r="E873" s="33"/>
      <c r="F873" s="33"/>
      <c r="G873" s="33"/>
    </row>
    <row r="874" spans="1:7">
      <c r="A874" s="33"/>
      <c r="B874" s="33"/>
      <c r="C874" s="33"/>
      <c r="D874" s="33"/>
      <c r="E874" s="33"/>
      <c r="F874" s="33"/>
      <c r="G874" s="33"/>
    </row>
    <row r="875" spans="1:7">
      <c r="A875" s="33"/>
      <c r="B875" s="33"/>
      <c r="C875" s="33"/>
      <c r="D875" s="33"/>
      <c r="E875" s="33"/>
      <c r="F875" s="33"/>
      <c r="G875" s="33"/>
    </row>
    <row r="876" spans="1:7">
      <c r="A876" s="33"/>
      <c r="B876" s="33"/>
      <c r="C876" s="33"/>
      <c r="D876" s="33"/>
      <c r="E876" s="33"/>
      <c r="F876" s="33"/>
      <c r="G876" s="33"/>
    </row>
    <row r="877" spans="1:7">
      <c r="A877" s="33"/>
      <c r="B877" s="33"/>
      <c r="C877" s="33"/>
      <c r="D877" s="33"/>
      <c r="E877" s="33"/>
      <c r="F877" s="33"/>
      <c r="G877" s="33"/>
    </row>
    <row r="878" spans="1:7">
      <c r="A878" s="33"/>
      <c r="B878" s="33"/>
      <c r="C878" s="33"/>
      <c r="D878" s="33"/>
      <c r="E878" s="33"/>
      <c r="F878" s="33"/>
      <c r="G878" s="33"/>
    </row>
    <row r="879" spans="1:7">
      <c r="A879" s="33"/>
      <c r="B879" s="33"/>
      <c r="C879" s="33"/>
      <c r="D879" s="33"/>
      <c r="E879" s="33"/>
      <c r="F879" s="33"/>
      <c r="G879" s="33"/>
    </row>
    <row r="880" spans="1:7">
      <c r="A880" s="33"/>
      <c r="B880" s="33"/>
      <c r="C880" s="33"/>
      <c r="D880" s="33"/>
      <c r="E880" s="33"/>
      <c r="F880" s="33"/>
      <c r="G880" s="33"/>
    </row>
    <row r="881" spans="1:7">
      <c r="A881" s="33"/>
      <c r="B881" s="33"/>
      <c r="C881" s="33"/>
      <c r="D881" s="33"/>
      <c r="E881" s="33"/>
      <c r="F881" s="33"/>
      <c r="G881" s="33"/>
    </row>
    <row r="882" spans="1:7">
      <c r="A882" s="33"/>
      <c r="B882" s="33"/>
      <c r="C882" s="33"/>
      <c r="D882" s="33"/>
      <c r="E882" s="33"/>
      <c r="F882" s="33"/>
      <c r="G882" s="33"/>
    </row>
    <row r="883" spans="1:7">
      <c r="A883" s="33"/>
      <c r="B883" s="33"/>
      <c r="C883" s="33"/>
      <c r="D883" s="33"/>
      <c r="E883" s="33"/>
      <c r="F883" s="33"/>
      <c r="G883" s="33"/>
    </row>
    <row r="884" spans="1:7">
      <c r="A884" s="33"/>
      <c r="B884" s="33"/>
      <c r="C884" s="33"/>
      <c r="D884" s="33"/>
      <c r="E884" s="33"/>
      <c r="F884" s="33"/>
      <c r="G884" s="33"/>
    </row>
    <row r="885" spans="1:7">
      <c r="A885" s="33"/>
      <c r="B885" s="33"/>
      <c r="C885" s="33"/>
      <c r="D885" s="33"/>
      <c r="E885" s="33"/>
      <c r="F885" s="33"/>
      <c r="G885" s="33"/>
    </row>
    <row r="886" spans="1:7">
      <c r="A886" s="33"/>
      <c r="B886" s="33"/>
      <c r="C886" s="33"/>
      <c r="D886" s="33"/>
      <c r="E886" s="33"/>
      <c r="F886" s="33"/>
      <c r="G886" s="33"/>
    </row>
    <row r="887" spans="1:7">
      <c r="A887" s="33"/>
      <c r="B887" s="33"/>
      <c r="C887" s="33"/>
      <c r="D887" s="33"/>
      <c r="E887" s="33"/>
      <c r="F887" s="33"/>
      <c r="G887" s="33"/>
    </row>
    <row r="888" spans="1:7">
      <c r="A888" s="33"/>
      <c r="B888" s="33"/>
      <c r="C888" s="33"/>
      <c r="D888" s="33"/>
      <c r="E888" s="33"/>
      <c r="F888" s="33"/>
      <c r="G888" s="33"/>
    </row>
    <row r="889" spans="1:7">
      <c r="A889" s="33"/>
      <c r="B889" s="33"/>
      <c r="C889" s="33"/>
      <c r="D889" s="33"/>
      <c r="E889" s="33"/>
      <c r="F889" s="33"/>
      <c r="G889" s="33"/>
    </row>
    <row r="890" spans="1:7">
      <c r="A890" s="33"/>
      <c r="B890" s="33"/>
      <c r="C890" s="33"/>
      <c r="D890" s="33"/>
      <c r="E890" s="33"/>
      <c r="F890" s="33"/>
      <c r="G890" s="33"/>
    </row>
    <row r="891" spans="1:7">
      <c r="A891" s="33"/>
      <c r="B891" s="33"/>
      <c r="C891" s="33"/>
      <c r="D891" s="33"/>
      <c r="E891" s="33"/>
      <c r="F891" s="33"/>
      <c r="G891" s="33"/>
    </row>
    <row r="892" spans="1:7">
      <c r="A892" s="33"/>
      <c r="B892" s="33"/>
      <c r="C892" s="33"/>
      <c r="D892" s="33"/>
      <c r="E892" s="33"/>
      <c r="F892" s="33"/>
      <c r="G892" s="33"/>
    </row>
    <row r="893" spans="1:7">
      <c r="A893" s="33"/>
      <c r="B893" s="33"/>
      <c r="C893" s="33"/>
      <c r="D893" s="33"/>
      <c r="E893" s="33"/>
      <c r="F893" s="33"/>
      <c r="G893" s="33"/>
    </row>
    <row r="894" spans="1:7">
      <c r="A894" s="33"/>
      <c r="B894" s="33"/>
      <c r="C894" s="33"/>
      <c r="D894" s="33"/>
      <c r="E894" s="33"/>
      <c r="F894" s="33"/>
      <c r="G894" s="33"/>
    </row>
    <row r="895" spans="1:7">
      <c r="A895" s="33"/>
      <c r="B895" s="33"/>
      <c r="C895" s="33"/>
      <c r="D895" s="33"/>
      <c r="E895" s="33"/>
      <c r="F895" s="33"/>
      <c r="G895" s="33"/>
    </row>
    <row r="896" spans="1:7">
      <c r="A896" s="33"/>
      <c r="B896" s="33"/>
      <c r="C896" s="33"/>
      <c r="D896" s="33"/>
      <c r="E896" s="33"/>
      <c r="F896" s="33"/>
      <c r="G896" s="33"/>
    </row>
    <row r="897" spans="1:7">
      <c r="A897" s="33"/>
      <c r="B897" s="33"/>
      <c r="C897" s="33"/>
      <c r="D897" s="33"/>
      <c r="E897" s="33"/>
      <c r="F897" s="33"/>
      <c r="G897" s="33"/>
    </row>
    <row r="898" spans="1:7">
      <c r="A898" s="33"/>
      <c r="B898" s="33"/>
      <c r="C898" s="33"/>
      <c r="D898" s="33"/>
      <c r="E898" s="33"/>
      <c r="F898" s="33"/>
      <c r="G898" s="33"/>
    </row>
    <row r="899" spans="1:7">
      <c r="A899" s="33"/>
      <c r="B899" s="33"/>
      <c r="C899" s="33"/>
      <c r="D899" s="33"/>
      <c r="E899" s="33"/>
      <c r="F899" s="33"/>
      <c r="G899" s="33"/>
    </row>
    <row r="900" spans="1:7">
      <c r="A900" s="33"/>
      <c r="B900" s="33"/>
      <c r="C900" s="33"/>
      <c r="D900" s="33"/>
      <c r="E900" s="33"/>
      <c r="F900" s="33"/>
      <c r="G900" s="33"/>
    </row>
    <row r="901" spans="1:7">
      <c r="A901" s="33"/>
      <c r="B901" s="33"/>
      <c r="C901" s="33"/>
      <c r="D901" s="33"/>
      <c r="E901" s="33"/>
      <c r="F901" s="33"/>
      <c r="G901" s="33"/>
    </row>
    <row r="902" spans="1:7">
      <c r="A902" s="33"/>
      <c r="B902" s="33"/>
      <c r="C902" s="33"/>
      <c r="D902" s="33"/>
      <c r="E902" s="33"/>
      <c r="F902" s="33"/>
      <c r="G902" s="33"/>
    </row>
    <row r="903" spans="1:7">
      <c r="A903" s="33"/>
      <c r="B903" s="33"/>
      <c r="C903" s="33"/>
      <c r="D903" s="33"/>
      <c r="E903" s="33"/>
      <c r="F903" s="33"/>
      <c r="G903" s="33"/>
    </row>
    <row r="904" spans="1:7">
      <c r="A904" s="33"/>
      <c r="B904" s="33"/>
      <c r="C904" s="33"/>
      <c r="D904" s="33"/>
      <c r="E904" s="33"/>
      <c r="F904" s="33"/>
      <c r="G904" s="33"/>
    </row>
    <row r="905" spans="1:7">
      <c r="A905" s="33"/>
      <c r="B905" s="33"/>
      <c r="C905" s="33"/>
      <c r="D905" s="33"/>
      <c r="E905" s="33"/>
      <c r="F905" s="33"/>
      <c r="G905" s="33"/>
    </row>
    <row r="906" spans="1:7">
      <c r="A906" s="33"/>
      <c r="B906" s="33"/>
      <c r="C906" s="33"/>
      <c r="D906" s="33"/>
      <c r="E906" s="33"/>
      <c r="F906" s="33"/>
      <c r="G906" s="33"/>
    </row>
    <row r="907" spans="1:7">
      <c r="A907" s="33"/>
      <c r="B907" s="33"/>
      <c r="C907" s="33"/>
      <c r="D907" s="33"/>
      <c r="E907" s="33"/>
      <c r="F907" s="33"/>
      <c r="G907" s="33"/>
    </row>
    <row r="908" spans="1:7">
      <c r="A908" s="33"/>
      <c r="B908" s="33"/>
      <c r="C908" s="33"/>
      <c r="D908" s="33"/>
      <c r="E908" s="33"/>
      <c r="F908" s="33"/>
      <c r="G908" s="33"/>
    </row>
    <row r="909" spans="1:7">
      <c r="A909" s="33"/>
      <c r="B909" s="33"/>
      <c r="C909" s="33"/>
      <c r="D909" s="33"/>
      <c r="E909" s="33"/>
      <c r="F909" s="33"/>
      <c r="G909" s="33"/>
    </row>
    <row r="910" spans="1:7">
      <c r="A910" s="33"/>
      <c r="B910" s="33"/>
      <c r="C910" s="33"/>
      <c r="D910" s="33"/>
      <c r="E910" s="33"/>
      <c r="F910" s="33"/>
      <c r="G910" s="33"/>
    </row>
    <row r="911" spans="1:7">
      <c r="A911" s="33"/>
      <c r="B911" s="33"/>
      <c r="C911" s="33"/>
      <c r="D911" s="33"/>
      <c r="E911" s="33"/>
      <c r="F911" s="33"/>
      <c r="G911" s="33"/>
    </row>
    <row r="912" spans="1:7">
      <c r="A912" s="33"/>
      <c r="B912" s="33"/>
      <c r="C912" s="33"/>
      <c r="D912" s="33"/>
      <c r="E912" s="33"/>
      <c r="F912" s="33"/>
      <c r="G912" s="33"/>
    </row>
    <row r="913" spans="1:7">
      <c r="A913" s="33"/>
      <c r="B913" s="33"/>
      <c r="C913" s="33"/>
      <c r="D913" s="33"/>
      <c r="E913" s="33"/>
      <c r="F913" s="33"/>
      <c r="G913" s="33"/>
    </row>
    <row r="914" spans="1:7">
      <c r="A914" s="33"/>
      <c r="B914" s="33"/>
      <c r="C914" s="33"/>
      <c r="D914" s="33"/>
      <c r="E914" s="33"/>
      <c r="F914" s="33"/>
      <c r="G914" s="33"/>
    </row>
    <row r="915" spans="1:7">
      <c r="A915" s="33"/>
      <c r="B915" s="33"/>
      <c r="C915" s="33"/>
      <c r="D915" s="33"/>
      <c r="E915" s="33"/>
      <c r="F915" s="33"/>
      <c r="G915" s="33"/>
    </row>
    <row r="916" spans="1:7">
      <c r="A916" s="33"/>
      <c r="B916" s="33"/>
      <c r="C916" s="33"/>
      <c r="D916" s="33"/>
      <c r="E916" s="33"/>
      <c r="F916" s="33"/>
      <c r="G916" s="33"/>
    </row>
    <row r="917" spans="1:7">
      <c r="A917" s="33"/>
      <c r="B917" s="33"/>
      <c r="C917" s="33"/>
      <c r="D917" s="33"/>
      <c r="E917" s="33"/>
      <c r="F917" s="33"/>
      <c r="G917" s="33"/>
    </row>
    <row r="918" spans="1:7">
      <c r="A918" s="33"/>
      <c r="B918" s="33"/>
      <c r="C918" s="33"/>
      <c r="D918" s="33"/>
      <c r="E918" s="33"/>
      <c r="F918" s="33"/>
      <c r="G918" s="33"/>
    </row>
    <row r="919" spans="1:7">
      <c r="A919" s="33"/>
      <c r="B919" s="33"/>
      <c r="C919" s="33"/>
      <c r="D919" s="33"/>
      <c r="E919" s="33"/>
      <c r="F919" s="33"/>
      <c r="G919" s="33"/>
    </row>
    <row r="920" spans="1:7">
      <c r="A920" s="33"/>
      <c r="B920" s="33"/>
      <c r="C920" s="33"/>
      <c r="D920" s="33"/>
      <c r="E920" s="33"/>
      <c r="F920" s="33"/>
      <c r="G920" s="33"/>
    </row>
    <row r="921" spans="1:7">
      <c r="A921" s="33"/>
      <c r="B921" s="33"/>
      <c r="C921" s="33"/>
      <c r="D921" s="33"/>
      <c r="E921" s="33"/>
      <c r="F921" s="33"/>
      <c r="G921" s="33"/>
    </row>
    <row r="922" spans="1:7">
      <c r="A922" s="33"/>
      <c r="B922" s="33"/>
      <c r="C922" s="33"/>
      <c r="D922" s="33"/>
      <c r="E922" s="33"/>
      <c r="F922" s="33"/>
      <c r="G922" s="33"/>
    </row>
    <row r="923" spans="1:7">
      <c r="A923" s="33"/>
      <c r="B923" s="33"/>
      <c r="C923" s="33"/>
      <c r="D923" s="33"/>
      <c r="E923" s="33"/>
      <c r="F923" s="33"/>
      <c r="G923" s="33"/>
    </row>
    <row r="924" spans="1:7">
      <c r="A924" s="33"/>
      <c r="B924" s="33"/>
      <c r="C924" s="33"/>
      <c r="D924" s="33"/>
      <c r="E924" s="33"/>
      <c r="F924" s="33"/>
      <c r="G924" s="33"/>
    </row>
    <row r="925" spans="1:7">
      <c r="A925" s="33"/>
      <c r="B925" s="33"/>
      <c r="C925" s="33"/>
      <c r="D925" s="33"/>
      <c r="E925" s="33"/>
      <c r="F925" s="33"/>
      <c r="G925" s="33"/>
    </row>
    <row r="926" spans="1:7">
      <c r="A926" s="33"/>
      <c r="B926" s="33"/>
      <c r="C926" s="33"/>
      <c r="D926" s="33"/>
      <c r="E926" s="33"/>
      <c r="F926" s="33"/>
      <c r="G926" s="33"/>
    </row>
    <row r="927" spans="1:7">
      <c r="A927" s="33"/>
      <c r="B927" s="33"/>
      <c r="C927" s="33"/>
      <c r="D927" s="33"/>
      <c r="E927" s="33"/>
      <c r="F927" s="33"/>
      <c r="G927" s="33"/>
    </row>
    <row r="928" spans="1:7">
      <c r="A928" s="33"/>
      <c r="B928" s="33"/>
      <c r="C928" s="33"/>
      <c r="D928" s="33"/>
      <c r="E928" s="33"/>
      <c r="F928" s="33"/>
      <c r="G928" s="33"/>
    </row>
    <row r="929" spans="1:7">
      <c r="A929" s="33"/>
      <c r="B929" s="33"/>
      <c r="C929" s="33"/>
      <c r="D929" s="33"/>
      <c r="E929" s="33"/>
      <c r="F929" s="33"/>
      <c r="G929" s="33"/>
    </row>
    <row r="930" spans="1:7">
      <c r="A930" s="33"/>
      <c r="B930" s="33"/>
      <c r="C930" s="33"/>
      <c r="D930" s="33"/>
      <c r="E930" s="33"/>
      <c r="F930" s="33"/>
      <c r="G930" s="33"/>
    </row>
    <row r="931" spans="1:7">
      <c r="A931" s="33"/>
      <c r="B931" s="33"/>
      <c r="C931" s="33"/>
      <c r="D931" s="33"/>
      <c r="E931" s="33"/>
      <c r="F931" s="33"/>
      <c r="G931" s="33"/>
    </row>
    <row r="932" spans="1:7">
      <c r="A932" s="33"/>
      <c r="B932" s="33"/>
      <c r="C932" s="33"/>
      <c r="D932" s="33"/>
      <c r="E932" s="33"/>
      <c r="F932" s="33"/>
      <c r="G932" s="33"/>
    </row>
    <row r="933" spans="1:7">
      <c r="A933" s="33"/>
      <c r="B933" s="33"/>
      <c r="C933" s="33"/>
      <c r="D933" s="33"/>
      <c r="E933" s="33"/>
      <c r="F933" s="33"/>
      <c r="G933" s="33"/>
    </row>
    <row r="934" spans="1:7">
      <c r="A934" s="33"/>
      <c r="B934" s="33"/>
      <c r="C934" s="33"/>
      <c r="D934" s="33"/>
      <c r="E934" s="33"/>
      <c r="F934" s="33"/>
      <c r="G934" s="33"/>
    </row>
    <row r="935" spans="1:7">
      <c r="A935" s="33"/>
      <c r="B935" s="33"/>
      <c r="C935" s="33"/>
      <c r="D935" s="33"/>
      <c r="E935" s="33"/>
      <c r="F935" s="33"/>
      <c r="G935" s="33"/>
    </row>
    <row r="936" spans="1:7">
      <c r="A936" s="33"/>
      <c r="B936" s="33"/>
      <c r="C936" s="33"/>
      <c r="D936" s="33"/>
      <c r="E936" s="33"/>
      <c r="F936" s="33"/>
      <c r="G936" s="33"/>
    </row>
    <row r="937" spans="1:7">
      <c r="A937" s="33"/>
      <c r="B937" s="33"/>
      <c r="C937" s="33"/>
      <c r="D937" s="33"/>
      <c r="E937" s="33"/>
      <c r="F937" s="33"/>
      <c r="G937" s="33"/>
    </row>
    <row r="938" spans="1:7">
      <c r="A938" s="33"/>
      <c r="B938" s="33"/>
      <c r="C938" s="33"/>
      <c r="D938" s="33"/>
      <c r="E938" s="33"/>
      <c r="F938" s="33"/>
      <c r="G938" s="33"/>
    </row>
    <row r="939" spans="1:7">
      <c r="A939" s="33"/>
      <c r="B939" s="33"/>
      <c r="C939" s="33"/>
      <c r="D939" s="33"/>
      <c r="E939" s="33"/>
      <c r="F939" s="33"/>
      <c r="G939" s="33"/>
    </row>
    <row r="940" spans="1:7">
      <c r="A940" s="33"/>
      <c r="B940" s="33"/>
      <c r="C940" s="33"/>
      <c r="D940" s="33"/>
      <c r="E940" s="33"/>
      <c r="F940" s="33"/>
      <c r="G940" s="33"/>
    </row>
    <row r="941" spans="1:7">
      <c r="A941" s="33"/>
      <c r="B941" s="33"/>
      <c r="C941" s="33"/>
      <c r="D941" s="33"/>
      <c r="E941" s="33"/>
      <c r="F941" s="33"/>
      <c r="G941" s="33"/>
    </row>
    <row r="942" spans="1:7">
      <c r="A942" s="33"/>
      <c r="B942" s="33"/>
      <c r="C942" s="33"/>
      <c r="D942" s="33"/>
      <c r="E942" s="33"/>
      <c r="F942" s="33"/>
      <c r="G942" s="33"/>
    </row>
    <row r="943" spans="1:7">
      <c r="A943" s="33"/>
      <c r="B943" s="33"/>
      <c r="C943" s="33"/>
      <c r="D943" s="33"/>
      <c r="E943" s="33"/>
      <c r="F943" s="33"/>
      <c r="G943" s="33"/>
    </row>
    <row r="944" spans="1:7">
      <c r="A944" s="33"/>
      <c r="B944" s="33"/>
      <c r="C944" s="33"/>
      <c r="D944" s="33"/>
      <c r="E944" s="33"/>
      <c r="F944" s="33"/>
      <c r="G944" s="33"/>
    </row>
    <row r="945" spans="1:7">
      <c r="A945" s="33"/>
      <c r="B945" s="33"/>
      <c r="C945" s="33"/>
      <c r="D945" s="33"/>
      <c r="E945" s="33"/>
      <c r="F945" s="33"/>
      <c r="G945" s="33"/>
    </row>
    <row r="946" spans="1:7">
      <c r="A946" s="33"/>
      <c r="B946" s="33"/>
      <c r="C946" s="33"/>
      <c r="D946" s="33"/>
      <c r="E946" s="33"/>
      <c r="F946" s="33"/>
      <c r="G946" s="33"/>
    </row>
    <row r="947" spans="1:7">
      <c r="A947" s="33"/>
      <c r="B947" s="33"/>
      <c r="C947" s="33"/>
      <c r="D947" s="33"/>
      <c r="E947" s="33"/>
      <c r="F947" s="33"/>
      <c r="G947" s="33"/>
    </row>
    <row r="948" spans="1:7">
      <c r="A948" s="33"/>
      <c r="B948" s="33"/>
      <c r="C948" s="33"/>
      <c r="D948" s="33"/>
      <c r="E948" s="33"/>
      <c r="F948" s="33"/>
      <c r="G948" s="33"/>
    </row>
    <row r="949" spans="1:7">
      <c r="A949" s="33"/>
      <c r="B949" s="33"/>
      <c r="C949" s="33"/>
      <c r="D949" s="33"/>
      <c r="E949" s="33"/>
      <c r="F949" s="33"/>
      <c r="G949" s="33"/>
    </row>
    <row r="950" spans="1:7">
      <c r="A950" s="33"/>
      <c r="B950" s="33"/>
      <c r="C950" s="33"/>
      <c r="D950" s="33"/>
      <c r="E950" s="33"/>
      <c r="F950" s="33"/>
      <c r="G950" s="33"/>
    </row>
    <row r="951" spans="1:7">
      <c r="A951" s="33"/>
      <c r="B951" s="33"/>
      <c r="C951" s="33"/>
      <c r="D951" s="33"/>
      <c r="E951" s="33"/>
      <c r="F951" s="33"/>
      <c r="G951" s="33"/>
    </row>
    <row r="952" spans="1:7">
      <c r="A952" s="33"/>
      <c r="B952" s="33"/>
      <c r="C952" s="33"/>
      <c r="D952" s="33"/>
      <c r="E952" s="33"/>
      <c r="F952" s="33"/>
      <c r="G952" s="33"/>
    </row>
    <row r="953" spans="1:7">
      <c r="A953" s="33"/>
      <c r="B953" s="33"/>
      <c r="C953" s="33"/>
      <c r="D953" s="33"/>
      <c r="E953" s="33"/>
      <c r="F953" s="33"/>
      <c r="G953" s="33"/>
    </row>
    <row r="954" spans="1:7">
      <c r="A954" s="33"/>
      <c r="B954" s="33"/>
      <c r="C954" s="33"/>
      <c r="D954" s="33"/>
      <c r="E954" s="33"/>
      <c r="F954" s="33"/>
      <c r="G954" s="33"/>
    </row>
    <row r="955" spans="1:7">
      <c r="A955" s="33"/>
      <c r="B955" s="33"/>
      <c r="C955" s="33"/>
      <c r="D955" s="33"/>
      <c r="E955" s="33"/>
      <c r="F955" s="33"/>
      <c r="G955" s="33"/>
    </row>
    <row r="956" spans="1:7">
      <c r="A956" s="33"/>
      <c r="B956" s="33"/>
      <c r="C956" s="33"/>
      <c r="D956" s="33"/>
      <c r="E956" s="33"/>
      <c r="F956" s="33"/>
      <c r="G956" s="33"/>
    </row>
    <row r="957" spans="1:7">
      <c r="A957" s="33"/>
      <c r="B957" s="33"/>
      <c r="C957" s="33"/>
      <c r="D957" s="33"/>
      <c r="E957" s="33"/>
      <c r="F957" s="33"/>
      <c r="G957" s="33"/>
    </row>
    <row r="958" spans="1:7">
      <c r="A958" s="33"/>
      <c r="B958" s="33"/>
      <c r="C958" s="33"/>
      <c r="D958" s="33"/>
      <c r="E958" s="33"/>
      <c r="F958" s="33"/>
      <c r="G958" s="33"/>
    </row>
    <row r="959" spans="1:7">
      <c r="A959" s="33"/>
      <c r="B959" s="33"/>
      <c r="C959" s="33"/>
      <c r="D959" s="33"/>
      <c r="E959" s="33"/>
      <c r="F959" s="33"/>
      <c r="G959" s="33"/>
    </row>
    <row r="960" spans="1:7">
      <c r="A960" s="33"/>
      <c r="B960" s="33"/>
      <c r="C960" s="33"/>
      <c r="D960" s="33"/>
      <c r="E960" s="33"/>
      <c r="F960" s="33"/>
      <c r="G960" s="33"/>
    </row>
    <row r="961" spans="1:7">
      <c r="A961" s="33"/>
      <c r="B961" s="33"/>
      <c r="C961" s="33"/>
      <c r="D961" s="33"/>
      <c r="E961" s="33"/>
      <c r="F961" s="33"/>
      <c r="G961" s="33"/>
    </row>
    <row r="962" spans="1:7">
      <c r="A962" s="33"/>
      <c r="B962" s="33"/>
      <c r="C962" s="33"/>
      <c r="D962" s="33"/>
      <c r="E962" s="33"/>
      <c r="F962" s="33"/>
      <c r="G962" s="33"/>
    </row>
    <row r="963" spans="1:7">
      <c r="A963" s="33"/>
      <c r="B963" s="33"/>
      <c r="C963" s="33"/>
      <c r="D963" s="33"/>
      <c r="E963" s="33"/>
      <c r="F963" s="33"/>
      <c r="G963" s="33"/>
    </row>
    <row r="964" spans="1:7">
      <c r="A964" s="33"/>
      <c r="B964" s="33"/>
      <c r="C964" s="33"/>
      <c r="D964" s="33"/>
      <c r="E964" s="33"/>
      <c r="F964" s="33"/>
      <c r="G964" s="33"/>
    </row>
    <row r="965" spans="1:7">
      <c r="A965" s="33"/>
      <c r="B965" s="33"/>
      <c r="C965" s="33"/>
      <c r="D965" s="33"/>
      <c r="E965" s="33"/>
      <c r="F965" s="33"/>
      <c r="G965" s="33"/>
    </row>
    <row r="966" spans="1:7">
      <c r="A966" s="33"/>
      <c r="B966" s="33"/>
      <c r="C966" s="33"/>
      <c r="D966" s="33"/>
      <c r="E966" s="33"/>
      <c r="F966" s="33"/>
      <c r="G966" s="33"/>
    </row>
    <row r="967" spans="1:7">
      <c r="A967" s="33"/>
      <c r="B967" s="33"/>
      <c r="C967" s="33"/>
      <c r="D967" s="33"/>
      <c r="E967" s="33"/>
      <c r="F967" s="33"/>
      <c r="G967" s="33"/>
    </row>
    <row r="968" spans="1:7">
      <c r="A968" s="33"/>
      <c r="B968" s="33"/>
      <c r="C968" s="33"/>
      <c r="D968" s="33"/>
      <c r="E968" s="33"/>
      <c r="F968" s="33"/>
      <c r="G968" s="33"/>
    </row>
    <row r="969" spans="1:7">
      <c r="A969" s="33"/>
      <c r="B969" s="33"/>
      <c r="C969" s="33"/>
      <c r="D969" s="33"/>
      <c r="E969" s="33"/>
      <c r="F969" s="33"/>
      <c r="G969" s="33"/>
    </row>
    <row r="970" spans="1:7">
      <c r="A970" s="33"/>
      <c r="B970" s="33"/>
      <c r="C970" s="33"/>
      <c r="D970" s="33"/>
      <c r="E970" s="33"/>
      <c r="F970" s="33"/>
      <c r="G970" s="33"/>
    </row>
    <row r="971" spans="1:7">
      <c r="A971" s="33"/>
      <c r="B971" s="33"/>
      <c r="C971" s="33"/>
      <c r="D971" s="33"/>
      <c r="E971" s="33"/>
      <c r="F971" s="33"/>
      <c r="G971" s="33"/>
    </row>
    <row r="972" spans="1:7">
      <c r="A972" s="33"/>
      <c r="B972" s="33"/>
      <c r="C972" s="33"/>
      <c r="D972" s="33"/>
      <c r="E972" s="33"/>
      <c r="F972" s="33"/>
      <c r="G972" s="33"/>
    </row>
    <row r="973" spans="1:7">
      <c r="A973" s="33"/>
      <c r="B973" s="33"/>
      <c r="C973" s="33"/>
      <c r="D973" s="33"/>
      <c r="E973" s="33"/>
      <c r="F973" s="33"/>
      <c r="G973" s="33"/>
    </row>
    <row r="974" spans="1:7">
      <c r="A974" s="33"/>
      <c r="B974" s="33"/>
      <c r="C974" s="33"/>
      <c r="D974" s="33"/>
      <c r="E974" s="33"/>
      <c r="F974" s="33"/>
      <c r="G974" s="33"/>
    </row>
    <row r="975" spans="1:7">
      <c r="A975" s="33"/>
      <c r="B975" s="33"/>
      <c r="C975" s="33"/>
      <c r="D975" s="33"/>
      <c r="E975" s="33"/>
      <c r="F975" s="33"/>
      <c r="G975" s="33"/>
    </row>
    <row r="976" spans="1:7">
      <c r="A976" s="33"/>
      <c r="B976" s="33"/>
      <c r="C976" s="33"/>
      <c r="D976" s="33"/>
      <c r="E976" s="33"/>
      <c r="F976" s="33"/>
      <c r="G976" s="33"/>
    </row>
    <row r="977" spans="1:7">
      <c r="A977" s="33"/>
      <c r="B977" s="33"/>
      <c r="C977" s="33"/>
      <c r="D977" s="33"/>
      <c r="E977" s="33"/>
      <c r="F977" s="33"/>
      <c r="G977" s="33"/>
    </row>
    <row r="978" spans="1:7">
      <c r="A978" s="33"/>
      <c r="B978" s="33"/>
      <c r="C978" s="33"/>
      <c r="D978" s="33"/>
      <c r="E978" s="33"/>
      <c r="F978" s="33"/>
      <c r="G978" s="33"/>
    </row>
    <row r="979" spans="1:7">
      <c r="A979" s="33"/>
      <c r="B979" s="33"/>
      <c r="C979" s="33"/>
      <c r="D979" s="33"/>
      <c r="E979" s="33"/>
      <c r="F979" s="33"/>
      <c r="G979" s="33"/>
    </row>
    <row r="980" spans="1:7">
      <c r="A980" s="33"/>
      <c r="B980" s="33"/>
      <c r="C980" s="33"/>
      <c r="D980" s="33"/>
      <c r="E980" s="33"/>
      <c r="F980" s="33"/>
      <c r="G980" s="33"/>
    </row>
    <row r="981" spans="1:7">
      <c r="A981" s="33"/>
      <c r="B981" s="33"/>
      <c r="C981" s="33"/>
      <c r="D981" s="33"/>
      <c r="E981" s="33"/>
      <c r="F981" s="33"/>
      <c r="G981" s="33"/>
    </row>
    <row r="982" spans="1:7">
      <c r="A982" s="33"/>
      <c r="B982" s="33"/>
      <c r="C982" s="33"/>
      <c r="D982" s="33"/>
      <c r="E982" s="33"/>
      <c r="F982" s="33"/>
      <c r="G982" s="33"/>
    </row>
    <row r="983" spans="1:7">
      <c r="A983" s="33"/>
      <c r="B983" s="33"/>
      <c r="C983" s="33"/>
      <c r="D983" s="33"/>
      <c r="E983" s="33"/>
      <c r="F983" s="33"/>
      <c r="G983" s="33"/>
    </row>
    <row r="984" spans="1:7">
      <c r="A984" s="33"/>
      <c r="B984" s="33"/>
      <c r="C984" s="33"/>
      <c r="D984" s="33"/>
      <c r="E984" s="33"/>
      <c r="F984" s="33"/>
      <c r="G984" s="33"/>
    </row>
    <row r="985" spans="1:7">
      <c r="A985" s="33"/>
      <c r="B985" s="33"/>
      <c r="C985" s="33"/>
      <c r="D985" s="33"/>
      <c r="E985" s="33"/>
      <c r="F985" s="33"/>
      <c r="G985" s="33"/>
    </row>
    <row r="986" spans="1:7">
      <c r="A986" s="33"/>
      <c r="B986" s="33"/>
      <c r="C986" s="33"/>
      <c r="D986" s="33"/>
      <c r="E986" s="33"/>
      <c r="F986" s="33"/>
      <c r="G986" s="33"/>
    </row>
    <row r="987" spans="1:7">
      <c r="A987" s="33"/>
      <c r="B987" s="33"/>
      <c r="C987" s="33"/>
      <c r="D987" s="33"/>
      <c r="E987" s="33"/>
      <c r="F987" s="33"/>
      <c r="G987" s="33"/>
    </row>
    <row r="988" spans="1:7">
      <c r="A988" s="33"/>
      <c r="B988" s="33"/>
      <c r="C988" s="33"/>
      <c r="D988" s="33"/>
      <c r="E988" s="33"/>
      <c r="F988" s="33"/>
      <c r="G988" s="33"/>
    </row>
    <row r="989" spans="1:7">
      <c r="A989" s="33"/>
      <c r="B989" s="33"/>
      <c r="C989" s="33"/>
      <c r="D989" s="33"/>
      <c r="E989" s="33"/>
      <c r="F989" s="33"/>
      <c r="G989" s="33"/>
    </row>
    <row r="990" spans="1:7">
      <c r="A990" s="33"/>
      <c r="B990" s="33"/>
      <c r="C990" s="33"/>
      <c r="D990" s="33"/>
      <c r="E990" s="33"/>
      <c r="F990" s="33"/>
      <c r="G990" s="33"/>
    </row>
    <row r="991" spans="1:7">
      <c r="A991" s="33"/>
      <c r="B991" s="33"/>
      <c r="C991" s="33"/>
      <c r="D991" s="33"/>
      <c r="E991" s="33"/>
      <c r="F991" s="33"/>
      <c r="G991" s="33"/>
    </row>
    <row r="992" spans="1:7">
      <c r="A992" s="33"/>
      <c r="B992" s="33"/>
      <c r="C992" s="33"/>
      <c r="D992" s="33"/>
      <c r="E992" s="33"/>
      <c r="F992" s="33"/>
      <c r="G992" s="33"/>
    </row>
    <row r="993" spans="1:7">
      <c r="A993" s="33"/>
      <c r="B993" s="33"/>
      <c r="C993" s="33"/>
      <c r="D993" s="33"/>
      <c r="E993" s="33"/>
      <c r="F993" s="33"/>
      <c r="G993" s="33"/>
    </row>
    <row r="994" spans="1:7">
      <c r="A994" s="33"/>
      <c r="B994" s="33"/>
      <c r="C994" s="33"/>
      <c r="D994" s="33"/>
      <c r="E994" s="33"/>
      <c r="F994" s="33"/>
      <c r="G994" s="33"/>
    </row>
    <row r="995" spans="1:7">
      <c r="A995" s="33"/>
      <c r="B995" s="33"/>
      <c r="C995" s="33"/>
      <c r="D995" s="33"/>
      <c r="E995" s="33"/>
      <c r="F995" s="33"/>
      <c r="G995" s="33"/>
    </row>
    <row r="996" spans="1:7">
      <c r="A996" s="33"/>
      <c r="B996" s="33"/>
      <c r="C996" s="33"/>
      <c r="D996" s="33"/>
      <c r="E996" s="33"/>
      <c r="F996" s="33"/>
      <c r="G996" s="33"/>
    </row>
    <row r="997" spans="1:7">
      <c r="A997" s="33"/>
      <c r="B997" s="33"/>
      <c r="C997" s="33"/>
      <c r="D997" s="33"/>
      <c r="E997" s="33"/>
      <c r="F997" s="33"/>
      <c r="G997" s="33"/>
    </row>
    <row r="998" spans="1:7">
      <c r="A998" s="33"/>
      <c r="B998" s="33"/>
      <c r="C998" s="33"/>
      <c r="D998" s="33"/>
      <c r="E998" s="33"/>
      <c r="F998" s="33"/>
      <c r="G998" s="33"/>
    </row>
    <row r="999" spans="1:7">
      <c r="A999" s="33"/>
      <c r="B999" s="33"/>
      <c r="C999" s="33"/>
      <c r="D999" s="33"/>
      <c r="E999" s="33"/>
      <c r="F999" s="33"/>
      <c r="G999" s="33"/>
    </row>
    <row r="1000" spans="1:7">
      <c r="A1000" s="33"/>
      <c r="B1000" s="33"/>
      <c r="C1000" s="33"/>
      <c r="D1000" s="33"/>
      <c r="E1000" s="33"/>
      <c r="F1000" s="33"/>
      <c r="G1000" s="33"/>
    </row>
    <row r="1001" spans="1:7">
      <c r="A1001" s="33"/>
      <c r="B1001" s="33"/>
      <c r="C1001" s="33"/>
      <c r="D1001" s="33"/>
      <c r="E1001" s="33"/>
      <c r="F1001" s="33"/>
      <c r="G1001" s="33"/>
    </row>
    <row r="1002" spans="1:7">
      <c r="A1002" s="33"/>
      <c r="B1002" s="33"/>
      <c r="C1002" s="33"/>
      <c r="D1002" s="33"/>
      <c r="E1002" s="33"/>
      <c r="F1002" s="33"/>
      <c r="G1002" s="33"/>
    </row>
    <row r="1003" spans="1:7">
      <c r="A1003" s="33"/>
      <c r="B1003" s="33"/>
      <c r="C1003" s="33"/>
      <c r="D1003" s="33"/>
      <c r="E1003" s="33"/>
      <c r="F1003" s="33"/>
      <c r="G1003" s="33"/>
    </row>
    <row r="1004" spans="1:7">
      <c r="A1004" s="33"/>
      <c r="B1004" s="33"/>
      <c r="C1004" s="33"/>
      <c r="D1004" s="33"/>
      <c r="E1004" s="33"/>
      <c r="F1004" s="33"/>
      <c r="G1004" s="33"/>
    </row>
    <row r="1005" spans="1:7">
      <c r="A1005" s="33"/>
      <c r="B1005" s="33"/>
      <c r="C1005" s="33"/>
      <c r="D1005" s="33"/>
      <c r="E1005" s="33"/>
      <c r="F1005" s="33"/>
      <c r="G1005" s="33"/>
    </row>
    <row r="1006" spans="1:7">
      <c r="A1006" s="33"/>
      <c r="B1006" s="33"/>
      <c r="C1006" s="33"/>
      <c r="D1006" s="33"/>
      <c r="E1006" s="33"/>
      <c r="F1006" s="33"/>
      <c r="G1006" s="33"/>
    </row>
    <row r="1007" spans="1:7">
      <c r="A1007" s="33"/>
      <c r="B1007" s="33"/>
      <c r="C1007" s="33"/>
      <c r="D1007" s="33"/>
      <c r="E1007" s="33"/>
      <c r="F1007" s="33"/>
      <c r="G1007" s="33"/>
    </row>
    <row r="1008" spans="1:7">
      <c r="A1008" s="33"/>
      <c r="B1008" s="33"/>
      <c r="C1008" s="33"/>
      <c r="D1008" s="33"/>
      <c r="E1008" s="33"/>
      <c r="F1008" s="33"/>
      <c r="G1008" s="33"/>
    </row>
    <row r="1009" spans="1:7">
      <c r="A1009" s="33"/>
      <c r="B1009" s="33"/>
      <c r="C1009" s="33"/>
      <c r="D1009" s="33"/>
      <c r="E1009" s="33"/>
      <c r="F1009" s="33"/>
      <c r="G1009" s="33"/>
    </row>
    <row r="1010" spans="1:7">
      <c r="A1010" s="33"/>
      <c r="B1010" s="33"/>
      <c r="C1010" s="33"/>
      <c r="D1010" s="33"/>
      <c r="E1010" s="33"/>
      <c r="F1010" s="33"/>
      <c r="G1010" s="33"/>
    </row>
    <row r="1011" spans="1:7">
      <c r="A1011" s="33"/>
      <c r="B1011" s="33"/>
      <c r="C1011" s="33"/>
      <c r="D1011" s="33"/>
      <c r="E1011" s="33"/>
      <c r="F1011" s="33"/>
      <c r="G1011" s="33"/>
    </row>
    <row r="1012" spans="1:7">
      <c r="A1012" s="33"/>
      <c r="B1012" s="33"/>
      <c r="C1012" s="33"/>
      <c r="D1012" s="33"/>
      <c r="E1012" s="33"/>
      <c r="F1012" s="33"/>
      <c r="G1012" s="33"/>
    </row>
    <row r="1013" spans="1:7">
      <c r="A1013" s="33"/>
      <c r="B1013" s="33"/>
      <c r="C1013" s="33"/>
      <c r="D1013" s="33"/>
      <c r="E1013" s="33"/>
      <c r="F1013" s="33"/>
      <c r="G1013" s="33"/>
    </row>
    <row r="1014" spans="1:7">
      <c r="A1014" s="33"/>
      <c r="B1014" s="33"/>
      <c r="C1014" s="33"/>
      <c r="D1014" s="33"/>
      <c r="E1014" s="33"/>
      <c r="F1014" s="33"/>
      <c r="G1014" s="33"/>
    </row>
    <row r="1015" spans="1:7">
      <c r="A1015" s="33"/>
      <c r="B1015" s="33"/>
      <c r="C1015" s="33"/>
      <c r="D1015" s="33"/>
      <c r="E1015" s="33"/>
      <c r="F1015" s="33"/>
      <c r="G1015" s="33"/>
    </row>
    <row r="1016" spans="1:7">
      <c r="A1016" s="33"/>
      <c r="B1016" s="33"/>
      <c r="C1016" s="33"/>
      <c r="D1016" s="33"/>
      <c r="E1016" s="33"/>
      <c r="F1016" s="33"/>
      <c r="G1016" s="33"/>
    </row>
    <row r="1017" spans="1:7">
      <c r="A1017" s="33"/>
      <c r="B1017" s="33"/>
      <c r="C1017" s="33"/>
      <c r="D1017" s="33"/>
      <c r="E1017" s="33"/>
      <c r="F1017" s="33"/>
      <c r="G1017" s="33"/>
    </row>
    <row r="1018" spans="1:7">
      <c r="A1018" s="33"/>
      <c r="B1018" s="33"/>
      <c r="C1018" s="33"/>
      <c r="D1018" s="33"/>
      <c r="E1018" s="33"/>
      <c r="F1018" s="33"/>
      <c r="G1018" s="33"/>
    </row>
    <row r="1019" spans="1:7">
      <c r="A1019" s="33"/>
      <c r="B1019" s="33"/>
      <c r="C1019" s="33"/>
      <c r="D1019" s="33"/>
      <c r="E1019" s="33"/>
      <c r="F1019" s="33"/>
      <c r="G1019" s="33"/>
    </row>
    <row r="1020" spans="1:7">
      <c r="A1020" s="33"/>
      <c r="B1020" s="33"/>
      <c r="C1020" s="33"/>
      <c r="D1020" s="33"/>
      <c r="E1020" s="33"/>
      <c r="F1020" s="33"/>
      <c r="G1020" s="33"/>
    </row>
    <row r="1021" spans="1:7">
      <c r="A1021" s="33"/>
      <c r="B1021" s="33"/>
      <c r="C1021" s="33"/>
      <c r="D1021" s="33"/>
      <c r="E1021" s="33"/>
      <c r="F1021" s="33"/>
      <c r="G1021" s="33"/>
    </row>
    <row r="1022" spans="1:7">
      <c r="A1022" s="33"/>
      <c r="B1022" s="33"/>
      <c r="C1022" s="33"/>
      <c r="D1022" s="33"/>
      <c r="E1022" s="33"/>
      <c r="F1022" s="33"/>
      <c r="G1022" s="33"/>
    </row>
    <row r="1023" spans="1:7">
      <c r="A1023" s="33"/>
      <c r="B1023" s="33"/>
      <c r="C1023" s="33"/>
      <c r="D1023" s="33"/>
      <c r="E1023" s="33"/>
      <c r="F1023" s="33"/>
      <c r="G1023" s="33"/>
    </row>
    <row r="1024" spans="1:7">
      <c r="A1024" s="33"/>
      <c r="B1024" s="33"/>
      <c r="C1024" s="33"/>
      <c r="D1024" s="33"/>
      <c r="E1024" s="33"/>
      <c r="F1024" s="33"/>
      <c r="G1024" s="33"/>
    </row>
    <row r="1025" spans="1:7">
      <c r="A1025" s="33"/>
      <c r="B1025" s="33"/>
      <c r="C1025" s="33"/>
      <c r="D1025" s="33"/>
      <c r="E1025" s="33"/>
      <c r="F1025" s="33"/>
      <c r="G1025" s="33"/>
    </row>
    <row r="1026" spans="1:7">
      <c r="A1026" s="33"/>
      <c r="B1026" s="33"/>
      <c r="C1026" s="33"/>
      <c r="D1026" s="33"/>
      <c r="E1026" s="33"/>
      <c r="F1026" s="33"/>
      <c r="G1026" s="33"/>
    </row>
    <row r="1027" spans="1:7">
      <c r="A1027" s="33"/>
      <c r="B1027" s="33"/>
      <c r="C1027" s="33"/>
      <c r="D1027" s="33"/>
      <c r="E1027" s="33"/>
      <c r="F1027" s="33"/>
      <c r="G1027" s="33"/>
    </row>
    <row r="1028" spans="1:7">
      <c r="A1028" s="33"/>
      <c r="B1028" s="33"/>
      <c r="C1028" s="33"/>
      <c r="D1028" s="33"/>
      <c r="E1028" s="33"/>
      <c r="F1028" s="33"/>
      <c r="G1028" s="33"/>
    </row>
    <row r="1029" spans="1:7">
      <c r="A1029" s="33"/>
      <c r="B1029" s="33"/>
      <c r="C1029" s="33"/>
      <c r="D1029" s="33"/>
      <c r="E1029" s="33"/>
      <c r="F1029" s="33"/>
      <c r="G1029" s="33"/>
    </row>
    <row r="1030" spans="1:7">
      <c r="A1030" s="33"/>
      <c r="B1030" s="33"/>
      <c r="C1030" s="33"/>
      <c r="D1030" s="33"/>
      <c r="E1030" s="33"/>
      <c r="F1030" s="33"/>
      <c r="G1030" s="33"/>
    </row>
    <row r="1031" spans="1:7">
      <c r="A1031" s="33"/>
      <c r="B1031" s="33"/>
      <c r="C1031" s="33"/>
      <c r="D1031" s="33"/>
      <c r="E1031" s="33"/>
      <c r="F1031" s="33"/>
      <c r="G1031" s="33"/>
    </row>
    <row r="1032" spans="1:7">
      <c r="A1032" s="33"/>
      <c r="B1032" s="33"/>
      <c r="C1032" s="33"/>
      <c r="D1032" s="33"/>
      <c r="E1032" s="33"/>
      <c r="F1032" s="33"/>
      <c r="G1032" s="33"/>
    </row>
    <row r="1033" spans="1:7">
      <c r="A1033" s="33"/>
      <c r="B1033" s="33"/>
      <c r="C1033" s="33"/>
      <c r="D1033" s="33"/>
      <c r="E1033" s="33"/>
      <c r="F1033" s="33"/>
      <c r="G1033" s="33"/>
    </row>
    <row r="1034" spans="1:7">
      <c r="A1034" s="33"/>
      <c r="B1034" s="33"/>
      <c r="C1034" s="33"/>
      <c r="D1034" s="33"/>
      <c r="E1034" s="33"/>
      <c r="F1034" s="33"/>
      <c r="G1034" s="33"/>
    </row>
    <row r="1035" spans="1:7">
      <c r="A1035" s="33"/>
      <c r="B1035" s="33"/>
      <c r="C1035" s="33"/>
      <c r="D1035" s="33"/>
      <c r="E1035" s="33"/>
      <c r="F1035" s="33"/>
      <c r="G1035" s="33"/>
    </row>
    <row r="1036" spans="1:7">
      <c r="A1036" s="33"/>
      <c r="B1036" s="33"/>
      <c r="C1036" s="33"/>
      <c r="D1036" s="33"/>
      <c r="E1036" s="33"/>
      <c r="F1036" s="33"/>
      <c r="G1036" s="33"/>
    </row>
    <row r="1037" spans="1:7">
      <c r="A1037" s="33"/>
      <c r="B1037" s="33"/>
      <c r="C1037" s="33"/>
      <c r="D1037" s="33"/>
      <c r="E1037" s="33"/>
      <c r="F1037" s="33"/>
      <c r="G1037" s="33"/>
    </row>
    <row r="1038" spans="1:7">
      <c r="A1038" s="33"/>
      <c r="B1038" s="33"/>
      <c r="C1038" s="33"/>
      <c r="D1038" s="33"/>
      <c r="E1038" s="33"/>
      <c r="F1038" s="33"/>
      <c r="G1038" s="33"/>
    </row>
    <row r="1039" spans="1:7">
      <c r="A1039" s="33"/>
      <c r="B1039" s="33"/>
      <c r="C1039" s="33"/>
      <c r="D1039" s="33"/>
      <c r="E1039" s="33"/>
      <c r="F1039" s="33"/>
      <c r="G1039" s="33"/>
    </row>
    <row r="1040" spans="1:7">
      <c r="A1040" s="33"/>
      <c r="B1040" s="33"/>
      <c r="C1040" s="33"/>
      <c r="D1040" s="33"/>
      <c r="E1040" s="33"/>
      <c r="F1040" s="33"/>
      <c r="G1040" s="33"/>
    </row>
    <row r="1041" spans="1:7">
      <c r="A1041" s="33"/>
      <c r="B1041" s="33"/>
      <c r="C1041" s="33"/>
      <c r="D1041" s="33"/>
      <c r="E1041" s="33"/>
      <c r="F1041" s="33"/>
      <c r="G1041" s="33"/>
    </row>
    <row r="1042" spans="1:7">
      <c r="A1042" s="33"/>
      <c r="B1042" s="33"/>
      <c r="C1042" s="33"/>
      <c r="D1042" s="33"/>
      <c r="E1042" s="33"/>
      <c r="F1042" s="33"/>
      <c r="G1042" s="33"/>
    </row>
    <row r="1043" spans="1:7">
      <c r="A1043" s="33"/>
      <c r="B1043" s="33"/>
      <c r="C1043" s="33"/>
      <c r="D1043" s="33"/>
      <c r="E1043" s="33"/>
      <c r="F1043" s="33"/>
      <c r="G1043" s="33"/>
    </row>
    <row r="1044" spans="1:7">
      <c r="A1044" s="33"/>
      <c r="B1044" s="33"/>
      <c r="C1044" s="33"/>
      <c r="D1044" s="33"/>
      <c r="E1044" s="33"/>
      <c r="F1044" s="33"/>
      <c r="G1044" s="33"/>
    </row>
    <row r="1045" spans="1:7">
      <c r="A1045" s="33"/>
      <c r="B1045" s="33"/>
      <c r="C1045" s="33"/>
      <c r="D1045" s="33"/>
      <c r="E1045" s="33"/>
      <c r="F1045" s="33"/>
      <c r="G1045" s="33"/>
    </row>
    <row r="1046" spans="1:7">
      <c r="A1046" s="33"/>
      <c r="B1046" s="33"/>
      <c r="C1046" s="33"/>
      <c r="D1046" s="33"/>
      <c r="E1046" s="33"/>
      <c r="F1046" s="33"/>
      <c r="G1046" s="33"/>
    </row>
    <row r="1047" spans="1:7">
      <c r="A1047" s="33"/>
      <c r="B1047" s="33"/>
      <c r="C1047" s="33"/>
      <c r="D1047" s="33"/>
      <c r="E1047" s="33"/>
      <c r="F1047" s="33"/>
      <c r="G1047" s="33"/>
    </row>
    <row r="1048" spans="1:7">
      <c r="A1048" s="33"/>
      <c r="B1048" s="33"/>
      <c r="C1048" s="33"/>
      <c r="D1048" s="33"/>
      <c r="E1048" s="33"/>
      <c r="F1048" s="33"/>
      <c r="G1048" s="33"/>
    </row>
    <row r="1049" spans="1:7">
      <c r="A1049" s="33"/>
      <c r="B1049" s="33"/>
      <c r="C1049" s="33"/>
      <c r="D1049" s="33"/>
      <c r="E1049" s="33"/>
      <c r="F1049" s="33"/>
      <c r="G1049" s="33"/>
    </row>
    <row r="1050" spans="1:7">
      <c r="A1050" s="33"/>
      <c r="B1050" s="33"/>
      <c r="C1050" s="33"/>
      <c r="D1050" s="33"/>
      <c r="E1050" s="33"/>
      <c r="F1050" s="33"/>
      <c r="G1050" s="33"/>
    </row>
    <row r="1051" spans="1:7">
      <c r="A1051" s="33"/>
      <c r="B1051" s="33"/>
      <c r="C1051" s="33"/>
      <c r="D1051" s="33"/>
      <c r="E1051" s="33"/>
      <c r="F1051" s="33"/>
      <c r="G1051" s="33"/>
    </row>
    <row r="1052" spans="1:7">
      <c r="A1052" s="33"/>
      <c r="B1052" s="33"/>
      <c r="C1052" s="33"/>
      <c r="D1052" s="33"/>
      <c r="E1052" s="33"/>
      <c r="F1052" s="33"/>
      <c r="G1052" s="33"/>
    </row>
    <row r="1053" spans="1:7">
      <c r="A1053" s="33"/>
      <c r="B1053" s="33"/>
      <c r="C1053" s="33"/>
      <c r="D1053" s="33"/>
      <c r="E1053" s="33"/>
      <c r="F1053" s="33"/>
      <c r="G1053" s="33"/>
    </row>
    <row r="1054" spans="1:7">
      <c r="A1054" s="33"/>
      <c r="B1054" s="33"/>
      <c r="C1054" s="33"/>
      <c r="D1054" s="33"/>
      <c r="E1054" s="33"/>
      <c r="F1054" s="33"/>
      <c r="G1054" s="33"/>
    </row>
    <row r="1055" spans="1:7">
      <c r="A1055" s="33"/>
      <c r="B1055" s="33"/>
      <c r="C1055" s="33"/>
      <c r="D1055" s="33"/>
      <c r="E1055" s="33"/>
      <c r="F1055" s="33"/>
      <c r="G1055" s="33"/>
    </row>
    <row r="1056" spans="1:7">
      <c r="A1056" s="33"/>
      <c r="B1056" s="33"/>
      <c r="C1056" s="33"/>
      <c r="D1056" s="33"/>
      <c r="E1056" s="33"/>
      <c r="F1056" s="33"/>
      <c r="G1056" s="33"/>
    </row>
    <row r="1057" spans="1:7">
      <c r="A1057" s="33"/>
      <c r="B1057" s="33"/>
      <c r="C1057" s="33"/>
      <c r="D1057" s="33"/>
      <c r="E1057" s="33"/>
      <c r="F1057" s="33"/>
      <c r="G1057" s="33"/>
    </row>
    <row r="1058" spans="1:7">
      <c r="A1058" s="33"/>
      <c r="B1058" s="33"/>
      <c r="C1058" s="33"/>
      <c r="D1058" s="33"/>
      <c r="E1058" s="33"/>
      <c r="F1058" s="33"/>
      <c r="G1058" s="33"/>
    </row>
    <row r="1059" spans="1:7">
      <c r="A1059" s="33"/>
      <c r="B1059" s="33"/>
      <c r="C1059" s="33"/>
      <c r="D1059" s="33"/>
      <c r="E1059" s="33"/>
      <c r="F1059" s="33"/>
      <c r="G1059" s="33"/>
    </row>
    <row r="1060" spans="1:7">
      <c r="A1060" s="33"/>
      <c r="B1060" s="33"/>
      <c r="C1060" s="33"/>
      <c r="D1060" s="33"/>
      <c r="E1060" s="33"/>
      <c r="F1060" s="33"/>
      <c r="G1060" s="33"/>
    </row>
    <row r="1061" spans="1:7">
      <c r="A1061" s="33"/>
      <c r="B1061" s="33"/>
      <c r="C1061" s="33"/>
      <c r="D1061" s="33"/>
      <c r="E1061" s="33"/>
      <c r="F1061" s="33"/>
      <c r="G1061" s="33"/>
    </row>
    <row r="1062" spans="1:7">
      <c r="A1062" s="33"/>
      <c r="B1062" s="33"/>
      <c r="C1062" s="33"/>
      <c r="D1062" s="33"/>
      <c r="E1062" s="33"/>
      <c r="F1062" s="33"/>
      <c r="G1062" s="33"/>
    </row>
    <row r="1063" spans="1:7">
      <c r="A1063" s="33"/>
      <c r="B1063" s="33"/>
      <c r="C1063" s="33"/>
      <c r="D1063" s="33"/>
      <c r="E1063" s="33"/>
      <c r="F1063" s="33"/>
      <c r="G1063" s="33"/>
    </row>
    <row r="1064" spans="1:7">
      <c r="A1064" s="33"/>
      <c r="B1064" s="33"/>
      <c r="C1064" s="33"/>
      <c r="D1064" s="33"/>
      <c r="E1064" s="33"/>
      <c r="F1064" s="33"/>
      <c r="G1064" s="33"/>
    </row>
    <row r="1065" spans="1:7">
      <c r="A1065" s="33"/>
      <c r="B1065" s="33"/>
      <c r="C1065" s="33"/>
      <c r="D1065" s="33"/>
      <c r="E1065" s="33"/>
      <c r="F1065" s="33"/>
      <c r="G1065" s="33"/>
    </row>
    <row r="1066" spans="1:7">
      <c r="A1066" s="33"/>
      <c r="B1066" s="33"/>
      <c r="C1066" s="33"/>
      <c r="D1066" s="33"/>
      <c r="E1066" s="33"/>
      <c r="F1066" s="33"/>
      <c r="G1066" s="33"/>
    </row>
    <row r="1067" spans="1:7">
      <c r="A1067" s="33"/>
      <c r="B1067" s="33"/>
      <c r="C1067" s="33"/>
      <c r="D1067" s="33"/>
      <c r="E1067" s="33"/>
      <c r="F1067" s="33"/>
      <c r="G1067" s="33"/>
    </row>
    <row r="1068" spans="1:7">
      <c r="A1068" s="33"/>
      <c r="B1068" s="33"/>
      <c r="C1068" s="33"/>
      <c r="D1068" s="33"/>
      <c r="E1068" s="33"/>
      <c r="F1068" s="33"/>
      <c r="G1068" s="33"/>
    </row>
    <row r="1069" spans="1:7">
      <c r="A1069" s="33"/>
      <c r="B1069" s="33"/>
      <c r="C1069" s="33"/>
      <c r="D1069" s="33"/>
      <c r="E1069" s="33"/>
      <c r="F1069" s="33"/>
      <c r="G1069" s="33"/>
    </row>
    <row r="1070" spans="1:7">
      <c r="A1070" s="33"/>
      <c r="B1070" s="33"/>
      <c r="C1070" s="33"/>
      <c r="D1070" s="33"/>
      <c r="E1070" s="33"/>
      <c r="F1070" s="33"/>
      <c r="G1070" s="33"/>
    </row>
    <row r="1071" spans="1:7">
      <c r="A1071" s="33"/>
      <c r="B1071" s="33"/>
      <c r="C1071" s="33"/>
      <c r="D1071" s="33"/>
      <c r="E1071" s="33"/>
      <c r="F1071" s="33"/>
      <c r="G1071" s="33"/>
    </row>
    <row r="1072" spans="1:7">
      <c r="A1072" s="33"/>
      <c r="B1072" s="33"/>
      <c r="C1072" s="33"/>
      <c r="D1072" s="33"/>
      <c r="E1072" s="33"/>
      <c r="F1072" s="33"/>
      <c r="G1072" s="33"/>
    </row>
    <row r="1073" spans="1:7">
      <c r="A1073" s="33"/>
      <c r="B1073" s="33"/>
      <c r="C1073" s="33"/>
      <c r="D1073" s="33"/>
      <c r="E1073" s="33"/>
      <c r="F1073" s="33"/>
      <c r="G1073" s="33"/>
    </row>
    <row r="1074" spans="1:7">
      <c r="A1074" s="33"/>
      <c r="B1074" s="33"/>
      <c r="C1074" s="33"/>
      <c r="D1074" s="33"/>
      <c r="E1074" s="33"/>
      <c r="F1074" s="33"/>
      <c r="G1074" s="33"/>
    </row>
    <row r="1075" spans="1:7">
      <c r="A1075" s="33"/>
      <c r="B1075" s="33"/>
      <c r="C1075" s="33"/>
      <c r="D1075" s="33"/>
      <c r="E1075" s="33"/>
      <c r="F1075" s="33"/>
      <c r="G1075" s="33"/>
    </row>
    <row r="1076" spans="1:7">
      <c r="A1076" s="33"/>
      <c r="B1076" s="33"/>
      <c r="C1076" s="33"/>
      <c r="D1076" s="33"/>
      <c r="E1076" s="33"/>
      <c r="F1076" s="33"/>
      <c r="G1076" s="33"/>
    </row>
    <row r="1077" spans="1:7">
      <c r="A1077" s="33"/>
      <c r="B1077" s="33"/>
      <c r="C1077" s="33"/>
      <c r="D1077" s="33"/>
      <c r="E1077" s="33"/>
      <c r="F1077" s="33"/>
      <c r="G1077" s="33"/>
    </row>
    <row r="1078" spans="1:7">
      <c r="A1078" s="33"/>
      <c r="B1078" s="33"/>
      <c r="C1078" s="33"/>
      <c r="D1078" s="33"/>
      <c r="E1078" s="33"/>
      <c r="F1078" s="33"/>
      <c r="G1078" s="33"/>
    </row>
    <row r="1079" spans="1:7">
      <c r="A1079" s="33"/>
      <c r="B1079" s="33"/>
      <c r="C1079" s="33"/>
      <c r="D1079" s="33"/>
      <c r="E1079" s="33"/>
      <c r="F1079" s="33"/>
      <c r="G1079" s="33"/>
    </row>
    <row r="1080" spans="1:7">
      <c r="A1080" s="33"/>
      <c r="B1080" s="33"/>
      <c r="C1080" s="33"/>
      <c r="D1080" s="33"/>
      <c r="E1080" s="33"/>
      <c r="F1080" s="33"/>
      <c r="G1080" s="33"/>
    </row>
    <row r="1081" spans="1:7">
      <c r="A1081" s="33"/>
      <c r="B1081" s="33"/>
      <c r="C1081" s="33"/>
      <c r="D1081" s="33"/>
      <c r="E1081" s="33"/>
      <c r="F1081" s="33"/>
      <c r="G1081" s="33"/>
    </row>
    <row r="1082" spans="1:7">
      <c r="A1082" s="33"/>
      <c r="B1082" s="33"/>
      <c r="C1082" s="33"/>
      <c r="D1082" s="33"/>
      <c r="E1082" s="33"/>
      <c r="F1082" s="33"/>
      <c r="G1082" s="33"/>
    </row>
    <row r="1083" spans="1:7">
      <c r="A1083" s="33"/>
      <c r="B1083" s="33"/>
      <c r="C1083" s="33"/>
      <c r="D1083" s="33"/>
      <c r="E1083" s="33"/>
      <c r="F1083" s="33"/>
      <c r="G1083" s="33"/>
    </row>
    <row r="1084" spans="1:7">
      <c r="A1084" s="33"/>
      <c r="B1084" s="33"/>
      <c r="C1084" s="33"/>
      <c r="D1084" s="33"/>
      <c r="E1084" s="33"/>
      <c r="F1084" s="33"/>
      <c r="G1084" s="33"/>
    </row>
    <row r="1085" spans="1:7">
      <c r="A1085" s="33"/>
      <c r="B1085" s="33"/>
      <c r="C1085" s="33"/>
      <c r="D1085" s="33"/>
      <c r="E1085" s="33"/>
      <c r="F1085" s="33"/>
      <c r="G1085" s="33"/>
    </row>
    <row r="1086" spans="1:7">
      <c r="A1086" s="33"/>
      <c r="B1086" s="33"/>
      <c r="C1086" s="33"/>
      <c r="D1086" s="33"/>
      <c r="E1086" s="33"/>
      <c r="F1086" s="33"/>
      <c r="G1086" s="33"/>
    </row>
    <row r="1087" spans="1:7">
      <c r="A1087" s="33"/>
      <c r="B1087" s="33"/>
      <c r="C1087" s="33"/>
      <c r="D1087" s="33"/>
      <c r="E1087" s="33"/>
      <c r="F1087" s="33"/>
      <c r="G1087" s="33"/>
    </row>
    <row r="1088" spans="1:7">
      <c r="A1088" s="33"/>
      <c r="B1088" s="33"/>
      <c r="C1088" s="33"/>
      <c r="D1088" s="33"/>
      <c r="E1088" s="33"/>
      <c r="F1088" s="33"/>
      <c r="G1088" s="33"/>
    </row>
    <row r="1089" spans="1:7">
      <c r="A1089" s="33"/>
      <c r="B1089" s="33"/>
      <c r="C1089" s="33"/>
      <c r="D1089" s="33"/>
      <c r="E1089" s="33"/>
      <c r="F1089" s="33"/>
      <c r="G1089" s="33"/>
    </row>
    <row r="1090" spans="1:7">
      <c r="A1090" s="33"/>
      <c r="B1090" s="33"/>
      <c r="C1090" s="33"/>
      <c r="D1090" s="33"/>
      <c r="E1090" s="33"/>
      <c r="F1090" s="33"/>
      <c r="G1090" s="33"/>
    </row>
    <row r="1091" spans="1:7">
      <c r="A1091" s="33"/>
      <c r="B1091" s="33"/>
      <c r="C1091" s="33"/>
      <c r="D1091" s="33"/>
      <c r="E1091" s="33"/>
      <c r="F1091" s="33"/>
      <c r="G1091" s="33"/>
    </row>
    <row r="1092" spans="1:7">
      <c r="A1092" s="33"/>
      <c r="B1092" s="33"/>
      <c r="C1092" s="33"/>
      <c r="D1092" s="33"/>
      <c r="E1092" s="33"/>
      <c r="F1092" s="33"/>
      <c r="G1092" s="33"/>
    </row>
    <row r="1093" spans="1:7">
      <c r="A1093" s="33"/>
      <c r="B1093" s="33"/>
      <c r="C1093" s="33"/>
      <c r="D1093" s="33"/>
      <c r="E1093" s="33"/>
      <c r="F1093" s="33"/>
      <c r="G1093" s="33"/>
    </row>
    <row r="1094" spans="1:7">
      <c r="A1094" s="33"/>
      <c r="B1094" s="33"/>
      <c r="C1094" s="33"/>
      <c r="D1094" s="33"/>
      <c r="E1094" s="33"/>
      <c r="F1094" s="33"/>
      <c r="G1094" s="33"/>
    </row>
    <row r="1095" spans="1:7">
      <c r="A1095" s="33"/>
      <c r="B1095" s="33"/>
      <c r="C1095" s="33"/>
      <c r="D1095" s="33"/>
      <c r="E1095" s="33"/>
      <c r="F1095" s="33"/>
      <c r="G1095" s="33"/>
    </row>
    <row r="1096" spans="1:7">
      <c r="A1096" s="33"/>
      <c r="B1096" s="33"/>
      <c r="C1096" s="33"/>
      <c r="D1096" s="33"/>
      <c r="E1096" s="33"/>
      <c r="F1096" s="33"/>
      <c r="G1096" s="33"/>
    </row>
    <row r="1097" spans="1:7">
      <c r="A1097" s="33"/>
      <c r="B1097" s="33"/>
      <c r="C1097" s="33"/>
      <c r="D1097" s="33"/>
      <c r="E1097" s="33"/>
      <c r="F1097" s="33"/>
      <c r="G1097" s="33"/>
    </row>
    <row r="1098" spans="1:7">
      <c r="A1098" s="33"/>
      <c r="B1098" s="33"/>
      <c r="C1098" s="33"/>
      <c r="D1098" s="33"/>
      <c r="E1098" s="33"/>
      <c r="F1098" s="33"/>
      <c r="G1098" s="33"/>
    </row>
    <row r="1099" spans="1:7">
      <c r="A1099" s="33"/>
      <c r="B1099" s="33"/>
      <c r="C1099" s="33"/>
      <c r="D1099" s="33"/>
      <c r="E1099" s="33"/>
      <c r="F1099" s="33"/>
      <c r="G1099" s="33"/>
    </row>
    <row r="1100" spans="1:7">
      <c r="A1100" s="33"/>
      <c r="B1100" s="33"/>
      <c r="C1100" s="33"/>
      <c r="D1100" s="33"/>
      <c r="E1100" s="33"/>
      <c r="F1100" s="33"/>
      <c r="G1100" s="33"/>
    </row>
    <row r="1101" spans="1:7">
      <c r="A1101" s="33"/>
      <c r="B1101" s="33"/>
      <c r="C1101" s="33"/>
      <c r="D1101" s="33"/>
      <c r="E1101" s="33"/>
      <c r="F1101" s="33"/>
      <c r="G1101" s="33"/>
    </row>
    <row r="1102" spans="1:7">
      <c r="A1102" s="33"/>
      <c r="B1102" s="33"/>
      <c r="C1102" s="33"/>
      <c r="D1102" s="33"/>
      <c r="E1102" s="33"/>
      <c r="F1102" s="33"/>
      <c r="G1102" s="33"/>
    </row>
    <row r="1103" spans="1:7">
      <c r="A1103" s="33"/>
      <c r="B1103" s="33"/>
      <c r="C1103" s="33"/>
      <c r="D1103" s="33"/>
      <c r="E1103" s="33"/>
      <c r="F1103" s="33"/>
      <c r="G1103" s="33"/>
    </row>
    <row r="1104" spans="1:7">
      <c r="A1104" s="33"/>
      <c r="B1104" s="33"/>
      <c r="C1104" s="33"/>
      <c r="D1104" s="33"/>
      <c r="E1104" s="33"/>
      <c r="F1104" s="33"/>
      <c r="G1104" s="33"/>
    </row>
    <row r="1105" spans="1:7">
      <c r="A1105" s="33"/>
      <c r="B1105" s="33"/>
      <c r="C1105" s="33"/>
      <c r="D1105" s="33"/>
      <c r="E1105" s="33"/>
      <c r="F1105" s="33"/>
      <c r="G1105" s="33"/>
    </row>
    <row r="1106" spans="1:7">
      <c r="A1106" s="33"/>
      <c r="B1106" s="33"/>
      <c r="C1106" s="33"/>
      <c r="D1106" s="33"/>
      <c r="E1106" s="33"/>
      <c r="F1106" s="33"/>
      <c r="G1106" s="33"/>
    </row>
    <row r="1107" spans="1:7">
      <c r="A1107" s="33"/>
      <c r="B1107" s="33"/>
      <c r="C1107" s="33"/>
      <c r="D1107" s="33"/>
      <c r="E1107" s="33"/>
      <c r="F1107" s="33"/>
      <c r="G1107" s="33"/>
    </row>
    <row r="1108" spans="1:7">
      <c r="A1108" s="33"/>
      <c r="B1108" s="33"/>
      <c r="C1108" s="33"/>
      <c r="D1108" s="33"/>
      <c r="E1108" s="33"/>
      <c r="F1108" s="33"/>
      <c r="G1108" s="33"/>
    </row>
    <row r="1109" spans="1:7">
      <c r="A1109" s="33"/>
      <c r="B1109" s="33"/>
      <c r="C1109" s="33"/>
      <c r="D1109" s="33"/>
      <c r="E1109" s="33"/>
      <c r="F1109" s="33"/>
      <c r="G1109" s="33"/>
    </row>
    <row r="1110" spans="1:7">
      <c r="A1110" s="33"/>
      <c r="B1110" s="33"/>
      <c r="C1110" s="33"/>
      <c r="D1110" s="33"/>
      <c r="E1110" s="33"/>
      <c r="F1110" s="33"/>
      <c r="G1110" s="33"/>
    </row>
    <row r="1111" spans="1:7">
      <c r="A1111" s="33"/>
      <c r="B1111" s="33"/>
      <c r="C1111" s="33"/>
      <c r="D1111" s="33"/>
      <c r="E1111" s="33"/>
      <c r="F1111" s="33"/>
      <c r="G1111" s="33"/>
    </row>
    <row r="1112" spans="1:7">
      <c r="A1112" s="33"/>
      <c r="B1112" s="33"/>
      <c r="C1112" s="33"/>
      <c r="D1112" s="33"/>
      <c r="E1112" s="33"/>
      <c r="F1112" s="33"/>
      <c r="G1112" s="33"/>
    </row>
    <row r="1113" spans="1:7">
      <c r="A1113" s="33"/>
      <c r="B1113" s="33"/>
      <c r="C1113" s="33"/>
      <c r="D1113" s="33"/>
      <c r="E1113" s="33"/>
      <c r="F1113" s="33"/>
      <c r="G1113" s="33"/>
    </row>
    <row r="1114" spans="1:7">
      <c r="A1114" s="33"/>
      <c r="B1114" s="33"/>
      <c r="C1114" s="33"/>
      <c r="D1114" s="33"/>
      <c r="E1114" s="33"/>
      <c r="F1114" s="33"/>
      <c r="G1114" s="33"/>
    </row>
    <row r="1115" spans="1:7">
      <c r="A1115" s="33"/>
      <c r="B1115" s="33"/>
      <c r="C1115" s="33"/>
      <c r="D1115" s="33"/>
      <c r="E1115" s="33"/>
      <c r="F1115" s="33"/>
      <c r="G1115" s="33"/>
    </row>
    <row r="1116" spans="1:7">
      <c r="A1116" s="33"/>
      <c r="B1116" s="33"/>
      <c r="C1116" s="33"/>
      <c r="D1116" s="33"/>
      <c r="E1116" s="33"/>
      <c r="F1116" s="33"/>
      <c r="G1116" s="33"/>
    </row>
    <row r="1117" spans="1:7">
      <c r="A1117" s="33"/>
      <c r="B1117" s="33"/>
      <c r="C1117" s="33"/>
      <c r="D1117" s="33"/>
      <c r="E1117" s="33"/>
      <c r="F1117" s="33"/>
      <c r="G1117" s="33"/>
    </row>
    <row r="1118" spans="1:7">
      <c r="A1118" s="33"/>
      <c r="B1118" s="33"/>
      <c r="C1118" s="33"/>
      <c r="D1118" s="33"/>
      <c r="E1118" s="33"/>
      <c r="F1118" s="33"/>
      <c r="G1118" s="33"/>
    </row>
    <row r="1119" spans="1:7">
      <c r="A1119" s="33"/>
      <c r="B1119" s="33"/>
      <c r="C1119" s="33"/>
      <c r="D1119" s="33"/>
      <c r="E1119" s="33"/>
      <c r="F1119" s="33"/>
      <c r="G1119" s="33"/>
    </row>
    <row r="1120" spans="1:7">
      <c r="A1120" s="33"/>
      <c r="B1120" s="33"/>
      <c r="C1120" s="33"/>
      <c r="D1120" s="33"/>
      <c r="E1120" s="33"/>
      <c r="F1120" s="33"/>
      <c r="G1120" s="33"/>
    </row>
    <row r="1121" spans="1:7">
      <c r="A1121" s="33"/>
      <c r="B1121" s="33"/>
      <c r="C1121" s="33"/>
      <c r="D1121" s="33"/>
      <c r="E1121" s="33"/>
      <c r="F1121" s="33"/>
      <c r="G1121" s="33"/>
    </row>
    <row r="1122" spans="1:7">
      <c r="A1122" s="33"/>
      <c r="B1122" s="33"/>
      <c r="C1122" s="33"/>
      <c r="D1122" s="33"/>
      <c r="E1122" s="33"/>
      <c r="F1122" s="33"/>
      <c r="G1122" s="33"/>
    </row>
    <row r="1123" spans="1:7">
      <c r="A1123" s="33"/>
      <c r="B1123" s="33"/>
      <c r="C1123" s="33"/>
      <c r="D1123" s="33"/>
      <c r="E1123" s="33"/>
      <c r="F1123" s="33"/>
      <c r="G1123" s="33"/>
    </row>
    <row r="1124" spans="1:7">
      <c r="A1124" s="33"/>
      <c r="B1124" s="33"/>
      <c r="C1124" s="33"/>
      <c r="D1124" s="33"/>
      <c r="E1124" s="33"/>
      <c r="F1124" s="33"/>
      <c r="G1124" s="33"/>
    </row>
    <row r="1125" spans="1:7">
      <c r="A1125" s="33"/>
      <c r="B1125" s="33"/>
      <c r="C1125" s="33"/>
      <c r="D1125" s="33"/>
      <c r="E1125" s="33"/>
      <c r="F1125" s="33"/>
      <c r="G1125" s="33"/>
    </row>
    <row r="1126" spans="1:7">
      <c r="A1126" s="33"/>
      <c r="B1126" s="33"/>
      <c r="C1126" s="33"/>
      <c r="D1126" s="33"/>
      <c r="E1126" s="33"/>
      <c r="F1126" s="33"/>
      <c r="G1126" s="33"/>
    </row>
    <row r="1127" spans="1:7">
      <c r="A1127" s="33"/>
      <c r="B1127" s="33"/>
      <c r="C1127" s="33"/>
      <c r="D1127" s="33"/>
      <c r="E1127" s="33"/>
      <c r="F1127" s="33"/>
      <c r="G1127" s="33"/>
    </row>
    <row r="1128" spans="1:7">
      <c r="A1128" s="33"/>
      <c r="B1128" s="33"/>
      <c r="C1128" s="33"/>
      <c r="D1128" s="33"/>
      <c r="E1128" s="33"/>
      <c r="F1128" s="33"/>
      <c r="G1128" s="33"/>
    </row>
    <row r="1129" spans="1:7">
      <c r="A1129" s="33"/>
      <c r="B1129" s="33"/>
      <c r="C1129" s="33"/>
      <c r="D1129" s="33"/>
      <c r="E1129" s="33"/>
      <c r="F1129" s="33"/>
      <c r="G1129" s="33"/>
    </row>
    <row r="1130" spans="1:7">
      <c r="A1130" s="33"/>
      <c r="B1130" s="33"/>
      <c r="C1130" s="33"/>
      <c r="D1130" s="33"/>
      <c r="E1130" s="33"/>
      <c r="F1130" s="33"/>
      <c r="G1130" s="33"/>
    </row>
    <row r="1131" spans="1:7">
      <c r="A1131" s="33"/>
      <c r="B1131" s="33"/>
      <c r="C1131" s="33"/>
      <c r="D1131" s="33"/>
      <c r="E1131" s="33"/>
      <c r="F1131" s="33"/>
      <c r="G1131" s="33"/>
    </row>
    <row r="1132" spans="1:7">
      <c r="A1132" s="33"/>
      <c r="B1132" s="33"/>
      <c r="C1132" s="33"/>
      <c r="D1132" s="33"/>
      <c r="E1132" s="33"/>
      <c r="F1132" s="33"/>
      <c r="G1132" s="33"/>
    </row>
    <row r="1133" spans="1:7">
      <c r="A1133" s="33"/>
      <c r="B1133" s="33"/>
      <c r="C1133" s="33"/>
      <c r="D1133" s="33"/>
      <c r="E1133" s="33"/>
      <c r="F1133" s="33"/>
      <c r="G1133" s="33"/>
    </row>
    <row r="1134" spans="1:7">
      <c r="A1134" s="33"/>
      <c r="B1134" s="33"/>
      <c r="C1134" s="33"/>
      <c r="D1134" s="33"/>
      <c r="E1134" s="33"/>
      <c r="F1134" s="33"/>
      <c r="G1134" s="33"/>
    </row>
    <row r="1135" spans="1:7">
      <c r="A1135" s="33"/>
      <c r="B1135" s="33"/>
      <c r="C1135" s="33"/>
      <c r="D1135" s="33"/>
      <c r="E1135" s="33"/>
      <c r="F1135" s="33"/>
      <c r="G1135" s="33"/>
    </row>
    <row r="1136" spans="1:7">
      <c r="A1136" s="33"/>
      <c r="B1136" s="33"/>
      <c r="C1136" s="33"/>
      <c r="D1136" s="33"/>
      <c r="E1136" s="33"/>
      <c r="F1136" s="33"/>
      <c r="G1136" s="33"/>
    </row>
    <row r="1137" spans="1:7">
      <c r="A1137" s="33"/>
      <c r="B1137" s="33"/>
      <c r="C1137" s="33"/>
      <c r="D1137" s="33"/>
      <c r="E1137" s="33"/>
      <c r="F1137" s="33"/>
      <c r="G1137" s="33"/>
    </row>
    <row r="1138" spans="1:7">
      <c r="A1138" s="33"/>
      <c r="B1138" s="33"/>
      <c r="C1138" s="33"/>
      <c r="D1138" s="33"/>
      <c r="E1138" s="33"/>
      <c r="F1138" s="33"/>
      <c r="G1138" s="33"/>
    </row>
    <row r="1139" spans="1:7">
      <c r="A1139" s="33"/>
      <c r="B1139" s="33"/>
      <c r="C1139" s="33"/>
      <c r="D1139" s="33"/>
      <c r="E1139" s="33"/>
      <c r="F1139" s="33"/>
      <c r="G1139" s="33"/>
    </row>
    <row r="1140" spans="1:7">
      <c r="A1140" s="33"/>
      <c r="B1140" s="33"/>
      <c r="C1140" s="33"/>
      <c r="D1140" s="33"/>
      <c r="E1140" s="33"/>
      <c r="F1140" s="33"/>
      <c r="G1140" s="33"/>
    </row>
    <row r="1141" spans="1:7">
      <c r="A1141" s="33"/>
      <c r="B1141" s="33"/>
      <c r="C1141" s="33"/>
      <c r="D1141" s="33"/>
      <c r="E1141" s="33"/>
      <c r="F1141" s="33"/>
      <c r="G1141" s="33"/>
    </row>
    <row r="1142" spans="1:7">
      <c r="A1142" s="33"/>
      <c r="B1142" s="33"/>
      <c r="C1142" s="33"/>
      <c r="D1142" s="33"/>
      <c r="E1142" s="33"/>
      <c r="F1142" s="33"/>
      <c r="G1142" s="33"/>
    </row>
    <row r="1143" spans="1:7">
      <c r="A1143" s="33"/>
      <c r="B1143" s="33"/>
      <c r="C1143" s="33"/>
      <c r="D1143" s="33"/>
      <c r="E1143" s="33"/>
      <c r="F1143" s="33"/>
      <c r="G1143" s="33"/>
    </row>
    <row r="1144" spans="1:7">
      <c r="A1144" s="33"/>
      <c r="B1144" s="33"/>
      <c r="C1144" s="33"/>
      <c r="D1144" s="33"/>
      <c r="E1144" s="33"/>
      <c r="F1144" s="33"/>
      <c r="G1144" s="33"/>
    </row>
    <row r="1145" spans="1:7">
      <c r="A1145" s="33"/>
      <c r="B1145" s="33"/>
      <c r="C1145" s="33"/>
      <c r="D1145" s="33"/>
      <c r="E1145" s="33"/>
      <c r="F1145" s="33"/>
      <c r="G1145" s="33"/>
    </row>
    <row r="1146" spans="1:7">
      <c r="A1146" s="33"/>
      <c r="B1146" s="33"/>
      <c r="C1146" s="33"/>
      <c r="D1146" s="33"/>
      <c r="E1146" s="33"/>
      <c r="F1146" s="33"/>
      <c r="G1146" s="33"/>
    </row>
    <row r="1147" spans="1:7">
      <c r="A1147" s="33"/>
      <c r="B1147" s="33"/>
      <c r="C1147" s="33"/>
      <c r="D1147" s="33"/>
      <c r="E1147" s="33"/>
      <c r="F1147" s="33"/>
      <c r="G1147" s="33"/>
    </row>
    <row r="1148" spans="1:7">
      <c r="A1148" s="33"/>
      <c r="B1148" s="33"/>
      <c r="C1148" s="33"/>
      <c r="D1148" s="33"/>
      <c r="E1148" s="33"/>
      <c r="F1148" s="33"/>
      <c r="G1148" s="33"/>
    </row>
    <row r="1149" spans="1:7">
      <c r="A1149" s="33"/>
      <c r="B1149" s="33"/>
      <c r="C1149" s="33"/>
      <c r="D1149" s="33"/>
      <c r="E1149" s="33"/>
      <c r="F1149" s="33"/>
      <c r="G1149" s="33"/>
    </row>
    <row r="1150" spans="1:7">
      <c r="A1150" s="33"/>
      <c r="B1150" s="33"/>
      <c r="C1150" s="33"/>
      <c r="D1150" s="33"/>
      <c r="E1150" s="33"/>
      <c r="F1150" s="33"/>
      <c r="G1150" s="33"/>
    </row>
    <row r="1151" spans="1:7">
      <c r="A1151" s="33"/>
      <c r="B1151" s="33"/>
      <c r="C1151" s="33"/>
      <c r="D1151" s="33"/>
      <c r="E1151" s="33"/>
      <c r="F1151" s="33"/>
      <c r="G1151" s="33"/>
    </row>
    <row r="1152" spans="1:7">
      <c r="A1152" s="33"/>
      <c r="B1152" s="33"/>
      <c r="C1152" s="33"/>
      <c r="D1152" s="33"/>
      <c r="E1152" s="33"/>
      <c r="F1152" s="33"/>
      <c r="G1152" s="33"/>
    </row>
    <row r="1153" spans="1:7">
      <c r="A1153" s="33"/>
      <c r="B1153" s="33"/>
      <c r="C1153" s="33"/>
      <c r="D1153" s="33"/>
      <c r="E1153" s="33"/>
      <c r="F1153" s="33"/>
      <c r="G1153" s="33"/>
    </row>
    <row r="1154" spans="1:7">
      <c r="A1154" s="33"/>
      <c r="B1154" s="33"/>
      <c r="C1154" s="33"/>
      <c r="D1154" s="33"/>
      <c r="E1154" s="33"/>
      <c r="F1154" s="33"/>
      <c r="G1154" s="33"/>
    </row>
    <row r="1155" spans="1:7">
      <c r="A1155" s="33"/>
      <c r="B1155" s="33"/>
      <c r="C1155" s="33"/>
      <c r="D1155" s="33"/>
      <c r="E1155" s="33"/>
      <c r="F1155" s="33"/>
      <c r="G1155" s="33"/>
    </row>
    <row r="1156" spans="1:7">
      <c r="A1156" s="33"/>
      <c r="B1156" s="33"/>
      <c r="C1156" s="33"/>
      <c r="D1156" s="33"/>
      <c r="E1156" s="33"/>
      <c r="F1156" s="33"/>
      <c r="G1156" s="33"/>
    </row>
    <row r="1157" spans="1:7">
      <c r="A1157" s="33"/>
      <c r="B1157" s="33"/>
      <c r="C1157" s="33"/>
      <c r="D1157" s="33"/>
      <c r="E1157" s="33"/>
      <c r="F1157" s="33"/>
      <c r="G1157" s="33"/>
    </row>
    <row r="1158" spans="1:7">
      <c r="A1158" s="33"/>
      <c r="B1158" s="33"/>
      <c r="C1158" s="33"/>
      <c r="D1158" s="33"/>
      <c r="E1158" s="33"/>
      <c r="F1158" s="33"/>
      <c r="G1158" s="33"/>
    </row>
    <row r="1159" spans="1:7">
      <c r="A1159" s="33"/>
      <c r="B1159" s="33"/>
      <c r="C1159" s="33"/>
      <c r="D1159" s="33"/>
      <c r="E1159" s="33"/>
      <c r="F1159" s="33"/>
      <c r="G1159" s="33"/>
    </row>
    <row r="1160" spans="1:7">
      <c r="A1160" s="33"/>
      <c r="B1160" s="33"/>
      <c r="C1160" s="33"/>
      <c r="D1160" s="33"/>
      <c r="E1160" s="33"/>
      <c r="F1160" s="33"/>
      <c r="G1160" s="33"/>
    </row>
    <row r="1161" spans="1:7">
      <c r="A1161" s="33"/>
      <c r="B1161" s="33"/>
      <c r="C1161" s="33"/>
      <c r="D1161" s="33"/>
      <c r="E1161" s="33"/>
      <c r="F1161" s="33"/>
      <c r="G1161" s="33"/>
    </row>
    <row r="1162" spans="1:7">
      <c r="A1162" s="33"/>
      <c r="B1162" s="33"/>
      <c r="C1162" s="33"/>
      <c r="D1162" s="33"/>
      <c r="E1162" s="33"/>
      <c r="F1162" s="33"/>
      <c r="G1162" s="33"/>
    </row>
    <row r="1163" spans="1:7">
      <c r="A1163" s="33"/>
      <c r="B1163" s="33"/>
      <c r="C1163" s="33"/>
      <c r="D1163" s="33"/>
      <c r="E1163" s="33"/>
      <c r="F1163" s="33"/>
      <c r="G1163" s="33"/>
    </row>
    <row r="1164" spans="1:7">
      <c r="A1164" s="33"/>
      <c r="B1164" s="33"/>
      <c r="C1164" s="33"/>
      <c r="D1164" s="33"/>
      <c r="E1164" s="33"/>
      <c r="F1164" s="33"/>
      <c r="G1164" s="33"/>
    </row>
    <row r="1165" spans="1:7">
      <c r="A1165" s="33"/>
      <c r="B1165" s="33"/>
      <c r="C1165" s="33"/>
      <c r="D1165" s="33"/>
      <c r="E1165" s="33"/>
      <c r="F1165" s="33"/>
      <c r="G1165" s="33"/>
    </row>
    <row r="1166" spans="1:7">
      <c r="A1166" s="33"/>
      <c r="B1166" s="33"/>
      <c r="C1166" s="33"/>
      <c r="D1166" s="33"/>
      <c r="E1166" s="33"/>
      <c r="F1166" s="33"/>
      <c r="G1166" s="33"/>
    </row>
    <row r="1167" spans="1:7">
      <c r="A1167" s="33"/>
      <c r="B1167" s="33"/>
      <c r="C1167" s="33"/>
      <c r="D1167" s="33"/>
      <c r="E1167" s="33"/>
      <c r="F1167" s="33"/>
      <c r="G1167" s="33"/>
    </row>
    <row r="1168" spans="1:7">
      <c r="A1168" s="33"/>
      <c r="B1168" s="33"/>
      <c r="C1168" s="33"/>
      <c r="D1168" s="33"/>
      <c r="E1168" s="33"/>
      <c r="F1168" s="33"/>
      <c r="G1168" s="33"/>
    </row>
    <row r="1169" spans="1:7">
      <c r="A1169" s="33"/>
      <c r="B1169" s="33"/>
      <c r="C1169" s="33"/>
      <c r="D1169" s="33"/>
      <c r="E1169" s="33"/>
      <c r="F1169" s="33"/>
      <c r="G1169" s="33"/>
    </row>
    <row r="1170" spans="1:7">
      <c r="A1170" s="33"/>
      <c r="B1170" s="33"/>
      <c r="C1170" s="33"/>
      <c r="D1170" s="33"/>
      <c r="E1170" s="33"/>
      <c r="F1170" s="33"/>
      <c r="G1170" s="33"/>
    </row>
    <row r="1171" spans="1:7">
      <c r="A1171" s="33"/>
      <c r="B1171" s="33"/>
      <c r="C1171" s="33"/>
      <c r="D1171" s="33"/>
      <c r="E1171" s="33"/>
      <c r="F1171" s="33"/>
      <c r="G1171" s="33"/>
    </row>
    <row r="1172" spans="1:7">
      <c r="A1172" s="33"/>
      <c r="B1172" s="33"/>
      <c r="C1172" s="33"/>
      <c r="D1172" s="33"/>
      <c r="E1172" s="33"/>
      <c r="F1172" s="33"/>
      <c r="G1172" s="33"/>
    </row>
    <row r="1173" spans="1:7">
      <c r="A1173" s="33"/>
      <c r="B1173" s="33"/>
      <c r="C1173" s="33"/>
      <c r="D1173" s="33"/>
      <c r="E1173" s="33"/>
      <c r="F1173" s="33"/>
      <c r="G1173" s="33"/>
    </row>
    <row r="1174" spans="1:7">
      <c r="A1174" s="33"/>
      <c r="B1174" s="33"/>
      <c r="C1174" s="33"/>
      <c r="D1174" s="33"/>
      <c r="E1174" s="33"/>
      <c r="F1174" s="33"/>
      <c r="G1174" s="33"/>
    </row>
    <row r="1175" spans="1:7">
      <c r="A1175" s="33"/>
      <c r="B1175" s="33"/>
      <c r="C1175" s="33"/>
      <c r="D1175" s="33"/>
      <c r="E1175" s="33"/>
      <c r="F1175" s="33"/>
      <c r="G1175" s="33"/>
    </row>
    <row r="1176" spans="1:7">
      <c r="A1176" s="33"/>
      <c r="B1176" s="33"/>
      <c r="C1176" s="33"/>
      <c r="D1176" s="33"/>
      <c r="E1176" s="33"/>
      <c r="F1176" s="33"/>
      <c r="G1176" s="33"/>
    </row>
    <row r="1177" spans="1:7">
      <c r="A1177" s="33"/>
      <c r="B1177" s="33"/>
      <c r="C1177" s="33"/>
      <c r="D1177" s="33"/>
      <c r="E1177" s="33"/>
      <c r="F1177" s="33"/>
      <c r="G1177" s="33"/>
    </row>
    <row r="1178" spans="1:7">
      <c r="A1178" s="33"/>
      <c r="B1178" s="33"/>
      <c r="C1178" s="33"/>
      <c r="D1178" s="33"/>
      <c r="E1178" s="33"/>
      <c r="F1178" s="33"/>
      <c r="G1178" s="33"/>
    </row>
    <row r="1179" spans="1:7">
      <c r="A1179" s="33"/>
      <c r="B1179" s="33"/>
      <c r="C1179" s="33"/>
      <c r="D1179" s="33"/>
      <c r="E1179" s="33"/>
      <c r="F1179" s="33"/>
      <c r="G1179" s="33"/>
    </row>
    <row r="1180" spans="1:7">
      <c r="A1180" s="33"/>
      <c r="B1180" s="33"/>
      <c r="C1180" s="33"/>
      <c r="D1180" s="33"/>
      <c r="E1180" s="33"/>
      <c r="F1180" s="33"/>
      <c r="G1180" s="33"/>
    </row>
    <row r="1181" spans="1:7">
      <c r="A1181" s="33"/>
      <c r="B1181" s="33"/>
      <c r="C1181" s="33"/>
      <c r="D1181" s="33"/>
      <c r="E1181" s="33"/>
      <c r="F1181" s="33"/>
      <c r="G1181" s="33"/>
    </row>
    <row r="1182" spans="1:7">
      <c r="A1182" s="33"/>
      <c r="B1182" s="33"/>
      <c r="C1182" s="33"/>
      <c r="D1182" s="33"/>
      <c r="E1182" s="33"/>
      <c r="F1182" s="33"/>
      <c r="G1182" s="33"/>
    </row>
    <row r="1183" spans="1:7">
      <c r="A1183" s="33"/>
      <c r="B1183" s="33"/>
      <c r="C1183" s="33"/>
      <c r="D1183" s="33"/>
      <c r="E1183" s="33"/>
      <c r="F1183" s="33"/>
      <c r="G1183" s="33"/>
    </row>
    <row r="1184" spans="1:7">
      <c r="A1184" s="33"/>
      <c r="B1184" s="33"/>
      <c r="C1184" s="33"/>
      <c r="D1184" s="33"/>
      <c r="E1184" s="33"/>
      <c r="F1184" s="33"/>
      <c r="G1184" s="33"/>
    </row>
    <row r="1185" spans="1:7">
      <c r="A1185" s="33"/>
      <c r="B1185" s="33"/>
      <c r="C1185" s="33"/>
      <c r="D1185" s="33"/>
      <c r="E1185" s="33"/>
      <c r="F1185" s="33"/>
      <c r="G1185" s="33"/>
    </row>
    <row r="1186" spans="1:7">
      <c r="A1186" s="33"/>
      <c r="B1186" s="33"/>
      <c r="C1186" s="33"/>
      <c r="D1186" s="33"/>
      <c r="E1186" s="33"/>
      <c r="F1186" s="33"/>
      <c r="G1186" s="33"/>
    </row>
    <row r="1187" spans="1:7">
      <c r="A1187" s="33"/>
      <c r="B1187" s="33"/>
      <c r="C1187" s="33"/>
      <c r="D1187" s="33"/>
      <c r="E1187" s="33"/>
      <c r="F1187" s="33"/>
      <c r="G1187" s="33"/>
    </row>
    <row r="1188" spans="1:7">
      <c r="A1188" s="33"/>
      <c r="B1188" s="33"/>
      <c r="C1188" s="33"/>
      <c r="D1188" s="33"/>
      <c r="E1188" s="33"/>
      <c r="F1188" s="33"/>
      <c r="G1188" s="33"/>
    </row>
    <row r="1189" spans="1:7">
      <c r="A1189" s="33"/>
      <c r="B1189" s="33"/>
      <c r="C1189" s="33"/>
      <c r="D1189" s="33"/>
      <c r="E1189" s="33"/>
      <c r="F1189" s="33"/>
      <c r="G1189" s="33"/>
    </row>
    <row r="1190" spans="1:7">
      <c r="A1190" s="33"/>
      <c r="B1190" s="33"/>
      <c r="C1190" s="33"/>
      <c r="D1190" s="33"/>
      <c r="E1190" s="33"/>
      <c r="F1190" s="33"/>
      <c r="G1190" s="33"/>
    </row>
    <row r="1191" spans="1:7">
      <c r="A1191" s="33"/>
      <c r="B1191" s="33"/>
      <c r="C1191" s="33"/>
      <c r="D1191" s="33"/>
      <c r="E1191" s="33"/>
      <c r="F1191" s="33"/>
      <c r="G1191" s="33"/>
    </row>
    <row r="1192" spans="1:7">
      <c r="A1192" s="33"/>
      <c r="B1192" s="33"/>
      <c r="C1192" s="33"/>
      <c r="D1192" s="33"/>
      <c r="E1192" s="33"/>
      <c r="F1192" s="33"/>
      <c r="G1192" s="33"/>
    </row>
    <row r="1193" spans="1:7">
      <c r="A1193" s="33"/>
      <c r="B1193" s="33"/>
      <c r="C1193" s="33"/>
      <c r="D1193" s="33"/>
      <c r="E1193" s="33"/>
      <c r="F1193" s="33"/>
      <c r="G1193" s="33"/>
    </row>
    <row r="1194" spans="1:7">
      <c r="A1194" s="33"/>
      <c r="B1194" s="33"/>
      <c r="C1194" s="33"/>
      <c r="D1194" s="33"/>
      <c r="E1194" s="33"/>
      <c r="F1194" s="33"/>
      <c r="G1194" s="33"/>
    </row>
    <row r="1195" spans="1:7">
      <c r="A1195" s="33"/>
      <c r="B1195" s="33"/>
      <c r="C1195" s="33"/>
      <c r="D1195" s="33"/>
      <c r="E1195" s="33"/>
      <c r="F1195" s="33"/>
      <c r="G1195" s="33"/>
    </row>
    <row r="1196" spans="1:7">
      <c r="A1196" s="33"/>
      <c r="B1196" s="33"/>
      <c r="C1196" s="33"/>
      <c r="D1196" s="33"/>
      <c r="E1196" s="33"/>
      <c r="F1196" s="33"/>
      <c r="G1196" s="33"/>
    </row>
    <row r="1197" spans="1:7">
      <c r="A1197" s="33"/>
      <c r="B1197" s="33"/>
      <c r="C1197" s="33"/>
      <c r="D1197" s="33"/>
      <c r="E1197" s="33"/>
      <c r="F1197" s="33"/>
      <c r="G1197" s="33"/>
    </row>
    <row r="1198" spans="1:7">
      <c r="A1198" s="33"/>
      <c r="B1198" s="33"/>
      <c r="C1198" s="33"/>
      <c r="D1198" s="33"/>
      <c r="E1198" s="33"/>
      <c r="F1198" s="33"/>
      <c r="G1198" s="33"/>
    </row>
    <row r="1199" spans="1:7">
      <c r="A1199" s="33"/>
      <c r="B1199" s="33"/>
      <c r="C1199" s="33"/>
      <c r="D1199" s="33"/>
      <c r="E1199" s="33"/>
      <c r="F1199" s="33"/>
      <c r="G1199" s="33"/>
    </row>
    <row r="1200" spans="1:7">
      <c r="A1200" s="33"/>
      <c r="B1200" s="33"/>
      <c r="C1200" s="33"/>
      <c r="D1200" s="33"/>
      <c r="E1200" s="33"/>
      <c r="F1200" s="33"/>
      <c r="G1200" s="33"/>
    </row>
    <row r="1201" spans="1:7">
      <c r="A1201" s="33"/>
      <c r="B1201" s="33"/>
      <c r="C1201" s="33"/>
      <c r="D1201" s="33"/>
      <c r="E1201" s="33"/>
      <c r="F1201" s="33"/>
      <c r="G1201" s="33"/>
    </row>
    <row r="1202" spans="1:7">
      <c r="A1202" s="33"/>
      <c r="B1202" s="33"/>
      <c r="C1202" s="33"/>
      <c r="D1202" s="33"/>
      <c r="E1202" s="33"/>
      <c r="F1202" s="33"/>
      <c r="G1202" s="33"/>
    </row>
    <row r="1203" spans="1:7">
      <c r="A1203" s="33"/>
      <c r="B1203" s="33"/>
      <c r="C1203" s="33"/>
      <c r="D1203" s="33"/>
      <c r="E1203" s="33"/>
      <c r="F1203" s="33"/>
      <c r="G1203" s="33"/>
    </row>
    <row r="1204" spans="1:7">
      <c r="A1204" s="33"/>
      <c r="B1204" s="33"/>
      <c r="C1204" s="33"/>
      <c r="D1204" s="33"/>
      <c r="E1204" s="33"/>
      <c r="F1204" s="33"/>
      <c r="G1204" s="33"/>
    </row>
    <row r="1205" spans="1:7">
      <c r="A1205" s="33"/>
      <c r="B1205" s="33"/>
      <c r="C1205" s="33"/>
      <c r="D1205" s="33"/>
      <c r="E1205" s="33"/>
      <c r="F1205" s="33"/>
      <c r="G1205" s="33"/>
    </row>
    <row r="1206" spans="1:7">
      <c r="A1206" s="33"/>
      <c r="B1206" s="33"/>
      <c r="C1206" s="33"/>
      <c r="D1206" s="33"/>
      <c r="E1206" s="33"/>
      <c r="F1206" s="33"/>
      <c r="G1206" s="33"/>
    </row>
    <row r="1207" spans="1:7">
      <c r="A1207" s="33"/>
      <c r="B1207" s="33"/>
      <c r="C1207" s="33"/>
      <c r="D1207" s="33"/>
      <c r="E1207" s="33"/>
      <c r="F1207" s="33"/>
      <c r="G1207" s="33"/>
    </row>
    <row r="1208" spans="1:7">
      <c r="A1208" s="33"/>
      <c r="B1208" s="33"/>
      <c r="C1208" s="33"/>
      <c r="D1208" s="33"/>
      <c r="E1208" s="33"/>
      <c r="F1208" s="33"/>
      <c r="G1208" s="33"/>
    </row>
    <row r="1209" spans="1:7">
      <c r="A1209" s="33"/>
      <c r="B1209" s="33"/>
      <c r="C1209" s="33"/>
      <c r="D1209" s="33"/>
      <c r="E1209" s="33"/>
      <c r="F1209" s="33"/>
      <c r="G1209" s="33"/>
    </row>
    <row r="1210" spans="1:7">
      <c r="A1210" s="33"/>
      <c r="B1210" s="33"/>
      <c r="C1210" s="33"/>
      <c r="D1210" s="33"/>
      <c r="E1210" s="33"/>
      <c r="F1210" s="33"/>
      <c r="G1210" s="33"/>
    </row>
    <row r="1211" spans="1:7">
      <c r="A1211" s="33"/>
      <c r="B1211" s="33"/>
      <c r="C1211" s="33"/>
      <c r="D1211" s="33"/>
      <c r="E1211" s="33"/>
      <c r="F1211" s="33"/>
      <c r="G1211" s="33"/>
    </row>
    <row r="1212" spans="1:7">
      <c r="A1212" s="33"/>
      <c r="B1212" s="33"/>
      <c r="C1212" s="33"/>
      <c r="D1212" s="33"/>
      <c r="E1212" s="33"/>
      <c r="F1212" s="33"/>
      <c r="G1212" s="33"/>
    </row>
    <row r="1213" spans="1:7">
      <c r="A1213" s="33"/>
      <c r="B1213" s="33"/>
      <c r="C1213" s="33"/>
      <c r="D1213" s="33"/>
      <c r="E1213" s="33"/>
      <c r="F1213" s="33"/>
      <c r="G1213" s="33"/>
    </row>
    <row r="1214" spans="1:7">
      <c r="A1214" s="33"/>
      <c r="B1214" s="33"/>
      <c r="C1214" s="33"/>
      <c r="D1214" s="33"/>
      <c r="E1214" s="33"/>
      <c r="F1214" s="33"/>
      <c r="G1214" s="33"/>
    </row>
    <row r="1215" spans="1:7">
      <c r="A1215" s="33"/>
      <c r="B1215" s="33"/>
      <c r="C1215" s="33"/>
      <c r="D1215" s="33"/>
      <c r="E1215" s="33"/>
      <c r="F1215" s="33"/>
      <c r="G1215" s="33"/>
    </row>
    <row r="1216" spans="1:7">
      <c r="A1216" s="33"/>
      <c r="B1216" s="33"/>
      <c r="C1216" s="33"/>
      <c r="D1216" s="33"/>
      <c r="E1216" s="33"/>
      <c r="F1216" s="33"/>
      <c r="G1216" s="33"/>
    </row>
    <row r="1217" spans="1:7">
      <c r="A1217" s="33"/>
      <c r="B1217" s="33"/>
      <c r="C1217" s="33"/>
      <c r="D1217" s="33"/>
      <c r="E1217" s="33"/>
      <c r="F1217" s="33"/>
      <c r="G1217" s="33"/>
    </row>
    <row r="1218" spans="1:7">
      <c r="A1218" s="33"/>
      <c r="B1218" s="33"/>
      <c r="C1218" s="33"/>
      <c r="D1218" s="33"/>
      <c r="E1218" s="33"/>
      <c r="F1218" s="33"/>
      <c r="G1218" s="33"/>
    </row>
    <row r="1219" spans="1:7">
      <c r="A1219" s="33"/>
      <c r="B1219" s="33"/>
      <c r="C1219" s="33"/>
      <c r="D1219" s="33"/>
      <c r="E1219" s="33"/>
      <c r="F1219" s="33"/>
      <c r="G1219" s="33"/>
    </row>
    <row r="1220" spans="1:7">
      <c r="A1220" s="33"/>
      <c r="B1220" s="33"/>
      <c r="C1220" s="33"/>
      <c r="D1220" s="33"/>
      <c r="E1220" s="33"/>
      <c r="F1220" s="33"/>
      <c r="G1220" s="33"/>
    </row>
    <row r="1221" spans="1:7">
      <c r="A1221" s="33"/>
      <c r="B1221" s="33"/>
      <c r="C1221" s="33"/>
      <c r="D1221" s="33"/>
      <c r="E1221" s="33"/>
      <c r="F1221" s="33"/>
      <c r="G1221" s="33"/>
    </row>
    <row r="1222" spans="1:7">
      <c r="A1222" s="33"/>
      <c r="B1222" s="33"/>
      <c r="C1222" s="33"/>
      <c r="D1222" s="33"/>
      <c r="E1222" s="33"/>
      <c r="F1222" s="33"/>
      <c r="G1222" s="33"/>
    </row>
    <row r="1223" spans="1:7">
      <c r="A1223" s="33"/>
      <c r="B1223" s="33"/>
      <c r="C1223" s="33"/>
      <c r="D1223" s="33"/>
      <c r="E1223" s="33"/>
      <c r="F1223" s="33"/>
      <c r="G1223" s="33"/>
    </row>
    <row r="1224" spans="1:7">
      <c r="A1224" s="33"/>
      <c r="B1224" s="33"/>
      <c r="C1224" s="33"/>
      <c r="D1224" s="33"/>
      <c r="E1224" s="33"/>
      <c r="F1224" s="33"/>
      <c r="G1224" s="33"/>
    </row>
    <row r="1225" spans="1:7">
      <c r="A1225" s="33"/>
      <c r="B1225" s="33"/>
      <c r="C1225" s="33"/>
      <c r="D1225" s="33"/>
      <c r="E1225" s="33"/>
      <c r="F1225" s="33"/>
      <c r="G1225" s="33"/>
    </row>
    <row r="1226" spans="1:7">
      <c r="A1226" s="33"/>
      <c r="B1226" s="33"/>
      <c r="C1226" s="33"/>
      <c r="D1226" s="33"/>
      <c r="E1226" s="33"/>
      <c r="F1226" s="33"/>
      <c r="G1226" s="33"/>
    </row>
    <row r="1227" spans="1:7">
      <c r="A1227" s="33"/>
      <c r="B1227" s="33"/>
      <c r="C1227" s="33"/>
      <c r="D1227" s="33"/>
      <c r="E1227" s="33"/>
      <c r="F1227" s="33"/>
      <c r="G1227" s="33"/>
    </row>
    <row r="1228" spans="1:7">
      <c r="A1228" s="33"/>
      <c r="B1228" s="33"/>
      <c r="C1228" s="33"/>
      <c r="D1228" s="33"/>
      <c r="E1228" s="33"/>
      <c r="F1228" s="33"/>
      <c r="G1228" s="33"/>
    </row>
    <row r="1229" spans="1:7">
      <c r="A1229" s="33"/>
      <c r="B1229" s="33"/>
      <c r="C1229" s="33"/>
      <c r="D1229" s="33"/>
      <c r="E1229" s="33"/>
      <c r="F1229" s="33"/>
      <c r="G1229" s="33"/>
    </row>
    <row r="1230" spans="1:7">
      <c r="A1230" s="33"/>
      <c r="B1230" s="33"/>
      <c r="C1230" s="33"/>
      <c r="D1230" s="33"/>
      <c r="E1230" s="33"/>
      <c r="F1230" s="33"/>
      <c r="G1230" s="33"/>
    </row>
    <row r="1231" spans="1:7">
      <c r="A1231" s="33"/>
      <c r="B1231" s="33"/>
      <c r="C1231" s="33"/>
      <c r="D1231" s="33"/>
      <c r="E1231" s="33"/>
      <c r="F1231" s="33"/>
      <c r="G1231" s="33"/>
    </row>
    <row r="1232" spans="1:7">
      <c r="A1232" s="33"/>
      <c r="B1232" s="33"/>
      <c r="C1232" s="33"/>
      <c r="D1232" s="33"/>
      <c r="E1232" s="33"/>
      <c r="F1232" s="33"/>
      <c r="G1232" s="33"/>
    </row>
    <row r="1233" spans="1:7">
      <c r="A1233" s="33"/>
      <c r="B1233" s="33"/>
      <c r="C1233" s="33"/>
      <c r="D1233" s="33"/>
      <c r="E1233" s="33"/>
      <c r="F1233" s="33"/>
      <c r="G1233" s="33"/>
    </row>
    <row r="1234" spans="1:7">
      <c r="A1234" s="33"/>
      <c r="B1234" s="33"/>
      <c r="C1234" s="33"/>
      <c r="D1234" s="33"/>
      <c r="E1234" s="33"/>
      <c r="F1234" s="33"/>
      <c r="G1234" s="33"/>
    </row>
    <row r="1235" spans="1:7">
      <c r="A1235" s="33"/>
      <c r="B1235" s="33"/>
      <c r="C1235" s="33"/>
      <c r="D1235" s="33"/>
      <c r="E1235" s="33"/>
      <c r="F1235" s="33"/>
      <c r="G1235" s="33"/>
    </row>
    <row r="1236" spans="1:7">
      <c r="A1236" s="33"/>
      <c r="B1236" s="33"/>
      <c r="C1236" s="33"/>
      <c r="D1236" s="33"/>
      <c r="E1236" s="33"/>
      <c r="F1236" s="33"/>
      <c r="G1236" s="33"/>
    </row>
    <row r="1237" spans="1:7">
      <c r="A1237" s="33"/>
      <c r="B1237" s="33"/>
      <c r="C1237" s="33"/>
      <c r="D1237" s="33"/>
      <c r="E1237" s="33"/>
      <c r="F1237" s="33"/>
      <c r="G1237" s="33"/>
    </row>
    <row r="1238" spans="1:7">
      <c r="A1238" s="33"/>
      <c r="B1238" s="33"/>
      <c r="C1238" s="33"/>
      <c r="D1238" s="33"/>
      <c r="E1238" s="33"/>
      <c r="F1238" s="33"/>
      <c r="G1238" s="33"/>
    </row>
    <row r="1239" spans="1:7">
      <c r="A1239" s="33"/>
      <c r="B1239" s="33"/>
      <c r="C1239" s="33"/>
      <c r="D1239" s="33"/>
      <c r="E1239" s="33"/>
      <c r="F1239" s="33"/>
      <c r="G1239" s="33"/>
    </row>
    <row r="1240" spans="1:7">
      <c r="A1240" s="33"/>
      <c r="B1240" s="33"/>
      <c r="C1240" s="33"/>
      <c r="D1240" s="33"/>
      <c r="E1240" s="33"/>
      <c r="F1240" s="33"/>
      <c r="G1240" s="33"/>
    </row>
    <row r="1241" spans="1:7">
      <c r="A1241" s="33"/>
      <c r="B1241" s="33"/>
      <c r="C1241" s="33"/>
      <c r="D1241" s="33"/>
      <c r="E1241" s="33"/>
      <c r="F1241" s="33"/>
      <c r="G1241" s="33"/>
    </row>
    <row r="1242" spans="1:7">
      <c r="A1242" s="33"/>
      <c r="B1242" s="33"/>
      <c r="C1242" s="33"/>
      <c r="D1242" s="33"/>
      <c r="E1242" s="33"/>
      <c r="F1242" s="33"/>
      <c r="G1242" s="33"/>
    </row>
    <row r="1243" spans="1:7">
      <c r="A1243" s="33"/>
      <c r="B1243" s="33"/>
      <c r="C1243" s="33"/>
      <c r="D1243" s="33"/>
      <c r="E1243" s="33"/>
      <c r="F1243" s="33"/>
      <c r="G1243" s="33"/>
    </row>
    <row r="1244" spans="1:7">
      <c r="A1244" s="33"/>
      <c r="B1244" s="33"/>
      <c r="C1244" s="33"/>
      <c r="D1244" s="33"/>
      <c r="E1244" s="33"/>
      <c r="F1244" s="33"/>
      <c r="G1244" s="33"/>
    </row>
    <row r="1245" spans="1:7">
      <c r="A1245" s="33"/>
      <c r="B1245" s="33"/>
      <c r="C1245" s="33"/>
      <c r="D1245" s="33"/>
      <c r="E1245" s="33"/>
      <c r="F1245" s="33"/>
      <c r="G1245" s="33"/>
    </row>
    <row r="1246" spans="1:7">
      <c r="A1246" s="33"/>
      <c r="B1246" s="33"/>
      <c r="C1246" s="33"/>
      <c r="D1246" s="33"/>
      <c r="E1246" s="33"/>
      <c r="F1246" s="33"/>
      <c r="G1246" s="33"/>
    </row>
    <row r="1247" spans="1:7">
      <c r="A1247" s="33"/>
      <c r="B1247" s="33"/>
      <c r="C1247" s="33"/>
      <c r="D1247" s="33"/>
      <c r="E1247" s="33"/>
      <c r="F1247" s="33"/>
      <c r="G1247" s="33"/>
    </row>
    <row r="1248" spans="1:7">
      <c r="A1248" s="33"/>
      <c r="B1248" s="33"/>
      <c r="C1248" s="33"/>
      <c r="D1248" s="33"/>
      <c r="E1248" s="33"/>
      <c r="F1248" s="33"/>
      <c r="G1248" s="33"/>
    </row>
    <row r="1249" spans="1:7">
      <c r="A1249" s="33"/>
      <c r="B1249" s="33"/>
      <c r="C1249" s="33"/>
      <c r="D1249" s="33"/>
      <c r="E1249" s="33"/>
      <c r="F1249" s="33"/>
      <c r="G1249" s="33"/>
    </row>
    <row r="1250" spans="1:7">
      <c r="A1250" s="33"/>
      <c r="B1250" s="33"/>
      <c r="C1250" s="33"/>
      <c r="D1250" s="33"/>
      <c r="E1250" s="33"/>
      <c r="F1250" s="33"/>
      <c r="G1250" s="33"/>
    </row>
    <row r="1251" spans="1:7">
      <c r="A1251" s="33"/>
      <c r="B1251" s="33"/>
      <c r="C1251" s="33"/>
      <c r="D1251" s="33"/>
      <c r="E1251" s="33"/>
      <c r="F1251" s="33"/>
      <c r="G1251" s="33"/>
    </row>
    <row r="1252" spans="1:7">
      <c r="A1252" s="33"/>
      <c r="B1252" s="33"/>
      <c r="C1252" s="33"/>
      <c r="D1252" s="33"/>
      <c r="E1252" s="33"/>
      <c r="F1252" s="33"/>
      <c r="G1252" s="33"/>
    </row>
    <row r="1253" spans="1:7">
      <c r="A1253" s="33"/>
      <c r="B1253" s="33"/>
      <c r="C1253" s="33"/>
      <c r="D1253" s="33"/>
      <c r="E1253" s="33"/>
      <c r="F1253" s="33"/>
      <c r="G1253" s="33"/>
    </row>
    <row r="1254" spans="1:7">
      <c r="A1254" s="33"/>
      <c r="B1254" s="33"/>
      <c r="C1254" s="33"/>
      <c r="D1254" s="33"/>
      <c r="E1254" s="33"/>
      <c r="F1254" s="33"/>
      <c r="G1254" s="33"/>
    </row>
    <row r="1255" spans="1:7">
      <c r="A1255" s="33"/>
      <c r="B1255" s="33"/>
      <c r="C1255" s="33"/>
      <c r="D1255" s="33"/>
      <c r="E1255" s="33"/>
      <c r="F1255" s="33"/>
      <c r="G1255" s="33"/>
    </row>
    <row r="1256" spans="1:7">
      <c r="A1256" s="33"/>
      <c r="B1256" s="33"/>
      <c r="C1256" s="33"/>
      <c r="D1256" s="33"/>
      <c r="E1256" s="33"/>
      <c r="F1256" s="33"/>
      <c r="G1256" s="33"/>
    </row>
    <row r="1257" spans="1:7">
      <c r="A1257" s="33"/>
      <c r="B1257" s="33"/>
      <c r="C1257" s="33"/>
      <c r="D1257" s="33"/>
      <c r="E1257" s="33"/>
      <c r="F1257" s="33"/>
      <c r="G1257" s="33"/>
    </row>
    <row r="1258" spans="1:7">
      <c r="A1258" s="33"/>
      <c r="B1258" s="33"/>
      <c r="C1258" s="33"/>
      <c r="D1258" s="33"/>
      <c r="E1258" s="33"/>
      <c r="F1258" s="33"/>
      <c r="G1258" s="33"/>
    </row>
    <row r="1259" spans="1:7">
      <c r="A1259" s="33"/>
      <c r="B1259" s="33"/>
      <c r="C1259" s="33"/>
      <c r="D1259" s="33"/>
      <c r="E1259" s="33"/>
      <c r="F1259" s="33"/>
      <c r="G1259" s="33"/>
    </row>
    <row r="1260" spans="1:7">
      <c r="A1260" s="33"/>
      <c r="B1260" s="33"/>
      <c r="C1260" s="33"/>
      <c r="D1260" s="33"/>
      <c r="E1260" s="33"/>
      <c r="F1260" s="33"/>
      <c r="G1260" s="33"/>
    </row>
    <row r="1261" spans="1:7">
      <c r="A1261" s="33"/>
      <c r="B1261" s="33"/>
      <c r="C1261" s="33"/>
      <c r="D1261" s="33"/>
      <c r="E1261" s="33"/>
      <c r="F1261" s="33"/>
      <c r="G1261" s="33"/>
    </row>
    <row r="1262" spans="1:7">
      <c r="A1262" s="33"/>
      <c r="B1262" s="33"/>
      <c r="C1262" s="33"/>
      <c r="D1262" s="33"/>
      <c r="E1262" s="33"/>
      <c r="F1262" s="33"/>
      <c r="G1262" s="33"/>
    </row>
    <row r="1263" spans="1:7">
      <c r="A1263" s="33"/>
      <c r="B1263" s="33"/>
      <c r="C1263" s="33"/>
      <c r="D1263" s="33"/>
      <c r="E1263" s="33"/>
      <c r="F1263" s="33"/>
      <c r="G1263" s="33"/>
    </row>
    <row r="1264" spans="1:7">
      <c r="A1264" s="33"/>
      <c r="B1264" s="33"/>
      <c r="C1264" s="33"/>
      <c r="D1264" s="33"/>
      <c r="E1264" s="33"/>
      <c r="F1264" s="33"/>
      <c r="G1264" s="33"/>
    </row>
    <row r="1265" spans="1:7">
      <c r="A1265" s="33"/>
      <c r="B1265" s="33"/>
      <c r="C1265" s="33"/>
      <c r="D1265" s="33"/>
      <c r="E1265" s="33"/>
      <c r="F1265" s="33"/>
      <c r="G1265" s="33"/>
    </row>
    <row r="1266" spans="1:7">
      <c r="A1266" s="33"/>
      <c r="B1266" s="33"/>
      <c r="C1266" s="33"/>
      <c r="D1266" s="33"/>
      <c r="E1266" s="33"/>
      <c r="F1266" s="33"/>
      <c r="G1266" s="33"/>
    </row>
    <row r="1267" spans="1:7">
      <c r="A1267" s="33"/>
      <c r="B1267" s="33"/>
      <c r="C1267" s="33"/>
      <c r="D1267" s="33"/>
      <c r="E1267" s="33"/>
      <c r="F1267" s="33"/>
      <c r="G1267" s="33"/>
    </row>
    <row r="1268" spans="1:7">
      <c r="A1268" s="33"/>
      <c r="B1268" s="33"/>
      <c r="C1268" s="33"/>
      <c r="D1268" s="33"/>
      <c r="E1268" s="33"/>
      <c r="F1268" s="33"/>
      <c r="G1268" s="33"/>
    </row>
    <row r="1269" spans="1:7">
      <c r="A1269" s="33"/>
      <c r="B1269" s="33"/>
      <c r="C1269" s="33"/>
      <c r="D1269" s="33"/>
      <c r="E1269" s="33"/>
      <c r="F1269" s="33"/>
      <c r="G1269" s="33"/>
    </row>
    <row r="1270" spans="1:7">
      <c r="A1270" s="33"/>
      <c r="B1270" s="33"/>
      <c r="C1270" s="33"/>
      <c r="D1270" s="33"/>
      <c r="E1270" s="33"/>
      <c r="F1270" s="33"/>
      <c r="G1270" s="33"/>
    </row>
    <row r="1271" spans="1:7">
      <c r="A1271" s="33"/>
      <c r="B1271" s="33"/>
      <c r="C1271" s="33"/>
      <c r="D1271" s="33"/>
      <c r="E1271" s="33"/>
      <c r="F1271" s="33"/>
      <c r="G1271" s="33"/>
    </row>
    <row r="1272" spans="1:7">
      <c r="A1272" s="33"/>
      <c r="B1272" s="33"/>
      <c r="C1272" s="33"/>
      <c r="D1272" s="33"/>
      <c r="E1272" s="33"/>
      <c r="F1272" s="33"/>
      <c r="G1272" s="33"/>
    </row>
    <row r="1273" spans="1:7">
      <c r="A1273" s="33"/>
      <c r="B1273" s="33"/>
      <c r="C1273" s="33"/>
      <c r="D1273" s="33"/>
      <c r="E1273" s="33"/>
      <c r="F1273" s="33"/>
      <c r="G1273" s="33"/>
    </row>
    <row r="1274" spans="1:7">
      <c r="A1274" s="33"/>
      <c r="B1274" s="33"/>
      <c r="C1274" s="33"/>
      <c r="D1274" s="33"/>
      <c r="E1274" s="33"/>
      <c r="F1274" s="33"/>
      <c r="G1274" s="33"/>
    </row>
    <row r="1275" spans="1:7">
      <c r="A1275" s="33"/>
      <c r="B1275" s="33"/>
      <c r="C1275" s="33"/>
      <c r="D1275" s="33"/>
      <c r="E1275" s="33"/>
      <c r="F1275" s="33"/>
      <c r="G1275" s="33"/>
    </row>
    <row r="1276" spans="1:7">
      <c r="A1276" s="33"/>
      <c r="B1276" s="33"/>
      <c r="C1276" s="33"/>
      <c r="D1276" s="33"/>
      <c r="E1276" s="33"/>
      <c r="F1276" s="33"/>
      <c r="G1276" s="33"/>
    </row>
    <row r="1277" spans="1:7">
      <c r="A1277" s="33"/>
      <c r="B1277" s="33"/>
      <c r="C1277" s="33"/>
      <c r="D1277" s="33"/>
      <c r="E1277" s="33"/>
      <c r="F1277" s="33"/>
      <c r="G1277" s="33"/>
    </row>
    <row r="1278" spans="1:7">
      <c r="A1278" s="33"/>
      <c r="B1278" s="33"/>
      <c r="C1278" s="33"/>
      <c r="D1278" s="33"/>
      <c r="E1278" s="33"/>
      <c r="F1278" s="33"/>
      <c r="G1278" s="33"/>
    </row>
    <row r="1279" spans="1:7">
      <c r="A1279" s="33"/>
      <c r="B1279" s="33"/>
      <c r="C1279" s="33"/>
      <c r="D1279" s="33"/>
      <c r="E1279" s="33"/>
      <c r="F1279" s="33"/>
      <c r="G1279" s="33"/>
    </row>
    <row r="1280" spans="1:7">
      <c r="A1280" s="33"/>
      <c r="B1280" s="33"/>
      <c r="C1280" s="33"/>
      <c r="D1280" s="33"/>
      <c r="E1280" s="33"/>
      <c r="F1280" s="33"/>
      <c r="G1280" s="33"/>
    </row>
    <row r="1281" spans="1:7">
      <c r="A1281" s="33"/>
      <c r="B1281" s="33"/>
      <c r="C1281" s="33"/>
      <c r="D1281" s="33"/>
      <c r="E1281" s="33"/>
      <c r="F1281" s="33"/>
      <c r="G1281" s="33"/>
    </row>
    <row r="1282" spans="1:7">
      <c r="A1282" s="33"/>
      <c r="B1282" s="33"/>
      <c r="C1282" s="33"/>
      <c r="D1282" s="33"/>
      <c r="E1282" s="33"/>
      <c r="F1282" s="33"/>
      <c r="G1282" s="33"/>
    </row>
    <row r="1283" spans="1:7">
      <c r="A1283" s="33"/>
      <c r="B1283" s="33"/>
      <c r="C1283" s="33"/>
      <c r="D1283" s="33"/>
      <c r="E1283" s="33"/>
      <c r="F1283" s="33"/>
      <c r="G1283" s="33"/>
    </row>
    <row r="1284" spans="1:7">
      <c r="A1284" s="33"/>
      <c r="B1284" s="33"/>
      <c r="C1284" s="33"/>
      <c r="D1284" s="33"/>
      <c r="E1284" s="33"/>
      <c r="F1284" s="33"/>
      <c r="G1284" s="33"/>
    </row>
    <row r="1285" spans="1:7">
      <c r="A1285" s="33"/>
      <c r="B1285" s="33"/>
      <c r="C1285" s="33"/>
      <c r="D1285" s="33"/>
      <c r="E1285" s="33"/>
      <c r="F1285" s="33"/>
      <c r="G1285" s="33"/>
    </row>
    <row r="1286" spans="1:7">
      <c r="A1286" s="33"/>
      <c r="B1286" s="33"/>
      <c r="C1286" s="33"/>
      <c r="D1286" s="33"/>
      <c r="E1286" s="33"/>
      <c r="F1286" s="33"/>
      <c r="G1286" s="33"/>
    </row>
    <row r="1287" spans="1:7">
      <c r="A1287" s="33"/>
      <c r="B1287" s="33"/>
      <c r="C1287" s="33"/>
      <c r="D1287" s="33"/>
      <c r="E1287" s="33"/>
      <c r="F1287" s="33"/>
      <c r="G1287" s="33"/>
    </row>
    <row r="1288" spans="1:7">
      <c r="A1288" s="33"/>
      <c r="B1288" s="33"/>
      <c r="C1288" s="33"/>
      <c r="D1288" s="33"/>
      <c r="E1288" s="33"/>
      <c r="F1288" s="33"/>
      <c r="G1288" s="33"/>
    </row>
    <row r="1289" spans="1:7">
      <c r="A1289" s="33"/>
      <c r="B1289" s="33"/>
      <c r="C1289" s="33"/>
      <c r="D1289" s="33"/>
      <c r="E1289" s="33"/>
      <c r="F1289" s="33"/>
      <c r="G1289" s="33"/>
    </row>
    <row r="1290" spans="1:7">
      <c r="A1290" s="33"/>
      <c r="B1290" s="33"/>
      <c r="C1290" s="33"/>
      <c r="D1290" s="33"/>
      <c r="E1290" s="33"/>
      <c r="F1290" s="33"/>
      <c r="G1290" s="33"/>
    </row>
    <row r="1291" spans="1:7">
      <c r="A1291" s="33"/>
      <c r="B1291" s="33"/>
      <c r="C1291" s="33"/>
      <c r="D1291" s="33"/>
      <c r="E1291" s="33"/>
      <c r="F1291" s="33"/>
      <c r="G1291" s="33"/>
    </row>
    <row r="1292" spans="1:7">
      <c r="A1292" s="33"/>
      <c r="B1292" s="33"/>
      <c r="C1292" s="33"/>
      <c r="D1292" s="33"/>
      <c r="E1292" s="33"/>
      <c r="F1292" s="33"/>
      <c r="G1292" s="33"/>
    </row>
    <row r="1293" spans="1:7">
      <c r="A1293" s="33"/>
      <c r="B1293" s="33"/>
      <c r="C1293" s="33"/>
      <c r="D1293" s="33"/>
      <c r="E1293" s="33"/>
      <c r="F1293" s="33"/>
      <c r="G1293" s="33"/>
    </row>
    <row r="1294" spans="1:7">
      <c r="A1294" s="33"/>
      <c r="B1294" s="33"/>
      <c r="C1294" s="33"/>
      <c r="D1294" s="33"/>
      <c r="E1294" s="33"/>
      <c r="F1294" s="33"/>
      <c r="G1294" s="33"/>
    </row>
    <row r="1295" spans="1:7">
      <c r="A1295" s="33"/>
      <c r="B1295" s="33"/>
      <c r="C1295" s="33"/>
      <c r="D1295" s="33"/>
      <c r="E1295" s="33"/>
      <c r="F1295" s="33"/>
      <c r="G1295" s="33"/>
    </row>
    <row r="1296" spans="1:7">
      <c r="A1296" s="33"/>
      <c r="B1296" s="33"/>
      <c r="C1296" s="33"/>
      <c r="D1296" s="33"/>
      <c r="E1296" s="33"/>
      <c r="F1296" s="33"/>
      <c r="G1296" s="33"/>
    </row>
    <row r="1297" spans="1:7">
      <c r="A1297" s="33"/>
      <c r="B1297" s="33"/>
      <c r="C1297" s="33"/>
      <c r="D1297" s="33"/>
      <c r="E1297" s="33"/>
      <c r="F1297" s="33"/>
      <c r="G1297" s="33"/>
    </row>
    <row r="1298" spans="1:7">
      <c r="A1298" s="33"/>
      <c r="B1298" s="33"/>
      <c r="C1298" s="33"/>
      <c r="D1298" s="33"/>
      <c r="E1298" s="33"/>
      <c r="F1298" s="33"/>
      <c r="G1298" s="33"/>
    </row>
    <row r="1299" spans="1:7">
      <c r="A1299" s="33"/>
      <c r="B1299" s="33"/>
      <c r="C1299" s="33"/>
      <c r="D1299" s="33"/>
      <c r="E1299" s="33"/>
      <c r="F1299" s="33"/>
      <c r="G1299" s="33"/>
    </row>
    <row r="1300" spans="1:7">
      <c r="A1300" s="33"/>
      <c r="B1300" s="33"/>
      <c r="C1300" s="33"/>
      <c r="D1300" s="33"/>
      <c r="E1300" s="33"/>
      <c r="F1300" s="33"/>
      <c r="G1300" s="33"/>
    </row>
    <row r="1301" spans="1:7">
      <c r="A1301" s="33"/>
      <c r="B1301" s="33"/>
      <c r="C1301" s="33"/>
      <c r="D1301" s="33"/>
      <c r="E1301" s="33"/>
      <c r="F1301" s="33"/>
      <c r="G1301" s="33"/>
    </row>
    <row r="1302" spans="1:7">
      <c r="A1302" s="33"/>
      <c r="B1302" s="33"/>
      <c r="C1302" s="33"/>
      <c r="D1302" s="33"/>
      <c r="E1302" s="33"/>
      <c r="F1302" s="33"/>
      <c r="G1302" s="33"/>
    </row>
    <row r="1303" spans="1:7">
      <c r="A1303" s="33"/>
      <c r="B1303" s="33"/>
      <c r="C1303" s="33"/>
      <c r="D1303" s="33"/>
      <c r="E1303" s="33"/>
      <c r="F1303" s="33"/>
      <c r="G1303" s="33"/>
    </row>
    <row r="1304" spans="1:7">
      <c r="A1304" s="33"/>
      <c r="B1304" s="33"/>
      <c r="C1304" s="33"/>
      <c r="D1304" s="33"/>
      <c r="E1304" s="33"/>
      <c r="F1304" s="33"/>
      <c r="G1304" s="33"/>
    </row>
    <row r="1305" spans="1:7">
      <c r="A1305" s="33"/>
      <c r="B1305" s="33"/>
      <c r="C1305" s="33"/>
      <c r="D1305" s="33"/>
      <c r="E1305" s="33"/>
      <c r="F1305" s="33"/>
      <c r="G1305" s="33"/>
    </row>
    <row r="1306" spans="1:7">
      <c r="A1306" s="33"/>
      <c r="B1306" s="33"/>
      <c r="C1306" s="33"/>
      <c r="D1306" s="33"/>
      <c r="E1306" s="33"/>
      <c r="F1306" s="33"/>
      <c r="G1306" s="33"/>
    </row>
    <row r="1307" spans="1:7">
      <c r="A1307" s="33"/>
      <c r="B1307" s="33"/>
      <c r="C1307" s="33"/>
      <c r="D1307" s="33"/>
      <c r="E1307" s="33"/>
      <c r="F1307" s="33"/>
      <c r="G1307" s="33"/>
    </row>
    <row r="1308" spans="1:7">
      <c r="A1308" s="33"/>
      <c r="B1308" s="33"/>
      <c r="C1308" s="33"/>
      <c r="D1308" s="33"/>
      <c r="E1308" s="33"/>
      <c r="F1308" s="33"/>
      <c r="G1308" s="33"/>
    </row>
    <row r="1309" spans="1:7">
      <c r="A1309" s="33"/>
      <c r="B1309" s="33"/>
      <c r="C1309" s="33"/>
      <c r="D1309" s="33"/>
      <c r="E1309" s="33"/>
      <c r="F1309" s="33"/>
      <c r="G1309" s="33"/>
    </row>
    <row r="1310" spans="1:7">
      <c r="A1310" s="33"/>
      <c r="B1310" s="33"/>
      <c r="C1310" s="33"/>
      <c r="D1310" s="33"/>
      <c r="E1310" s="33"/>
      <c r="F1310" s="33"/>
      <c r="G1310" s="33"/>
    </row>
    <row r="1311" spans="1:7">
      <c r="A1311" s="33"/>
      <c r="B1311" s="33"/>
      <c r="C1311" s="33"/>
      <c r="D1311" s="33"/>
      <c r="E1311" s="33"/>
      <c r="F1311" s="33"/>
      <c r="G1311" s="33"/>
    </row>
    <row r="1312" spans="1:7">
      <c r="A1312" s="33"/>
      <c r="B1312" s="33"/>
      <c r="C1312" s="33"/>
      <c r="D1312" s="33"/>
      <c r="E1312" s="33"/>
      <c r="F1312" s="33"/>
      <c r="G1312" s="33"/>
    </row>
    <row r="1313" spans="1:7">
      <c r="A1313" s="33"/>
      <c r="B1313" s="33"/>
      <c r="C1313" s="33"/>
      <c r="D1313" s="33"/>
      <c r="E1313" s="33"/>
      <c r="F1313" s="33"/>
      <c r="G1313" s="33"/>
    </row>
    <row r="1314" spans="1:7">
      <c r="A1314" s="33"/>
      <c r="B1314" s="33"/>
      <c r="C1314" s="33"/>
      <c r="D1314" s="33"/>
      <c r="E1314" s="33"/>
      <c r="F1314" s="33"/>
      <c r="G1314" s="33"/>
    </row>
    <row r="1315" spans="1:7">
      <c r="A1315" s="33"/>
      <c r="B1315" s="33"/>
      <c r="C1315" s="33"/>
      <c r="D1315" s="33"/>
      <c r="E1315" s="33"/>
      <c r="F1315" s="33"/>
      <c r="G1315" s="33"/>
    </row>
    <row r="1316" spans="1:7">
      <c r="A1316" s="33"/>
      <c r="B1316" s="33"/>
      <c r="C1316" s="33"/>
      <c r="D1316" s="33"/>
      <c r="E1316" s="33"/>
      <c r="F1316" s="33"/>
      <c r="G1316" s="33"/>
    </row>
    <row r="1317" spans="1:7">
      <c r="A1317" s="33"/>
      <c r="B1317" s="33"/>
      <c r="C1317" s="33"/>
      <c r="D1317" s="33"/>
      <c r="E1317" s="33"/>
      <c r="F1317" s="33"/>
      <c r="G1317" s="33"/>
    </row>
    <row r="1318" spans="1:7">
      <c r="A1318" s="33"/>
      <c r="B1318" s="33"/>
      <c r="C1318" s="33"/>
      <c r="D1318" s="33"/>
      <c r="E1318" s="33"/>
      <c r="F1318" s="33"/>
      <c r="G1318" s="33"/>
    </row>
    <row r="1319" spans="1:7">
      <c r="A1319" s="33"/>
      <c r="B1319" s="33"/>
      <c r="C1319" s="33"/>
      <c r="D1319" s="33"/>
      <c r="E1319" s="33"/>
      <c r="F1319" s="33"/>
      <c r="G1319" s="33"/>
    </row>
    <row r="1320" spans="1:7">
      <c r="A1320" s="33"/>
      <c r="B1320" s="33"/>
      <c r="C1320" s="33"/>
      <c r="D1320" s="33"/>
      <c r="E1320" s="33"/>
      <c r="F1320" s="33"/>
      <c r="G1320" s="33"/>
    </row>
    <row r="1321" spans="1:7">
      <c r="A1321" s="33"/>
      <c r="B1321" s="33"/>
      <c r="C1321" s="33"/>
      <c r="D1321" s="33"/>
      <c r="E1321" s="33"/>
      <c r="F1321" s="33"/>
      <c r="G1321" s="33"/>
    </row>
    <row r="1322" spans="1:7">
      <c r="A1322" s="33"/>
      <c r="B1322" s="33"/>
      <c r="C1322" s="33"/>
      <c r="D1322" s="33"/>
      <c r="E1322" s="33"/>
      <c r="F1322" s="33"/>
      <c r="G1322" s="33"/>
    </row>
    <row r="1323" spans="1:7">
      <c r="A1323" s="33"/>
      <c r="B1323" s="33"/>
      <c r="C1323" s="33"/>
      <c r="D1323" s="33"/>
      <c r="E1323" s="33"/>
      <c r="F1323" s="33"/>
      <c r="G1323" s="33"/>
    </row>
    <row r="1324" spans="1:7">
      <c r="A1324" s="33"/>
      <c r="B1324" s="33"/>
      <c r="C1324" s="33"/>
      <c r="D1324" s="33"/>
      <c r="E1324" s="33"/>
      <c r="F1324" s="33"/>
      <c r="G1324" s="33"/>
    </row>
    <row r="1325" spans="1:7">
      <c r="A1325" s="33"/>
      <c r="B1325" s="33"/>
      <c r="C1325" s="33"/>
      <c r="D1325" s="33"/>
      <c r="E1325" s="33"/>
      <c r="F1325" s="33"/>
      <c r="G1325" s="33"/>
    </row>
    <row r="1326" spans="1:7">
      <c r="A1326" s="33"/>
      <c r="B1326" s="33"/>
      <c r="C1326" s="33"/>
      <c r="D1326" s="33"/>
      <c r="E1326" s="33"/>
      <c r="F1326" s="33"/>
      <c r="G1326" s="33"/>
    </row>
    <row r="1327" spans="1:7">
      <c r="A1327" s="33"/>
      <c r="B1327" s="33"/>
      <c r="C1327" s="33"/>
      <c r="D1327" s="33"/>
      <c r="E1327" s="33"/>
      <c r="F1327" s="33"/>
      <c r="G1327" s="33"/>
    </row>
    <row r="1328" spans="1:7">
      <c r="A1328" s="33"/>
      <c r="B1328" s="33"/>
      <c r="C1328" s="33"/>
      <c r="D1328" s="33"/>
      <c r="E1328" s="33"/>
      <c r="F1328" s="33"/>
      <c r="G1328" s="33"/>
    </row>
    <row r="1329" spans="1:7">
      <c r="A1329" s="33"/>
      <c r="B1329" s="33"/>
      <c r="C1329" s="33"/>
      <c r="D1329" s="33"/>
      <c r="E1329" s="33"/>
      <c r="F1329" s="33"/>
      <c r="G1329" s="33"/>
    </row>
    <row r="1330" spans="1:7">
      <c r="A1330" s="33"/>
      <c r="B1330" s="33"/>
      <c r="C1330" s="33"/>
      <c r="D1330" s="33"/>
      <c r="E1330" s="33"/>
      <c r="F1330" s="33"/>
      <c r="G1330" s="33"/>
    </row>
    <row r="1331" spans="1:7">
      <c r="A1331" s="33"/>
      <c r="B1331" s="33"/>
      <c r="C1331" s="33"/>
      <c r="D1331" s="33"/>
      <c r="E1331" s="33"/>
      <c r="F1331" s="33"/>
      <c r="G1331" s="33"/>
    </row>
    <row r="1332" spans="1:7">
      <c r="A1332" s="33"/>
      <c r="B1332" s="33"/>
      <c r="C1332" s="33"/>
      <c r="D1332" s="33"/>
      <c r="E1332" s="33"/>
      <c r="F1332" s="33"/>
      <c r="G1332" s="33"/>
    </row>
    <row r="1333" spans="1:7">
      <c r="A1333" s="33"/>
      <c r="B1333" s="33"/>
      <c r="C1333" s="33"/>
      <c r="D1333" s="33"/>
      <c r="E1333" s="33"/>
      <c r="F1333" s="33"/>
      <c r="G1333" s="33"/>
    </row>
    <row r="1334" spans="1:7">
      <c r="A1334" s="33"/>
      <c r="B1334" s="33"/>
      <c r="C1334" s="33"/>
      <c r="D1334" s="33"/>
      <c r="E1334" s="33"/>
      <c r="F1334" s="33"/>
      <c r="G1334" s="33"/>
    </row>
    <row r="1335" spans="1:7">
      <c r="A1335" s="33"/>
      <c r="B1335" s="33"/>
      <c r="C1335" s="33"/>
      <c r="D1335" s="33"/>
      <c r="E1335" s="33"/>
      <c r="F1335" s="33"/>
      <c r="G1335" s="33"/>
    </row>
    <row r="1336" spans="1:7">
      <c r="A1336" s="33"/>
      <c r="B1336" s="33"/>
      <c r="C1336" s="33"/>
      <c r="D1336" s="33"/>
      <c r="E1336" s="33"/>
      <c r="F1336" s="33"/>
      <c r="G1336" s="33"/>
    </row>
    <row r="1337" spans="1:7">
      <c r="A1337" s="33"/>
      <c r="B1337" s="33"/>
      <c r="C1337" s="33"/>
      <c r="D1337" s="33"/>
      <c r="E1337" s="33"/>
      <c r="F1337" s="33"/>
      <c r="G1337" s="33"/>
    </row>
    <row r="1338" spans="1:7">
      <c r="A1338" s="33"/>
      <c r="B1338" s="33"/>
      <c r="C1338" s="33"/>
      <c r="D1338" s="33"/>
      <c r="E1338" s="33"/>
      <c r="F1338" s="33"/>
      <c r="G1338" s="33"/>
    </row>
    <row r="1339" spans="1:7">
      <c r="A1339" s="33"/>
      <c r="B1339" s="33"/>
      <c r="C1339" s="33"/>
      <c r="D1339" s="33"/>
      <c r="E1339" s="33"/>
      <c r="F1339" s="33"/>
      <c r="G1339" s="33"/>
    </row>
    <row r="1340" spans="1:7">
      <c r="A1340" s="33"/>
      <c r="B1340" s="33"/>
      <c r="C1340" s="33"/>
      <c r="D1340" s="33"/>
      <c r="E1340" s="33"/>
      <c r="F1340" s="33"/>
      <c r="G1340" s="33"/>
    </row>
    <row r="1341" spans="1:7">
      <c r="A1341" s="33"/>
      <c r="B1341" s="33"/>
      <c r="C1341" s="33"/>
      <c r="D1341" s="33"/>
      <c r="E1341" s="33"/>
      <c r="F1341" s="33"/>
      <c r="G1341" s="33"/>
    </row>
    <row r="1342" spans="1:7">
      <c r="A1342" s="33"/>
      <c r="B1342" s="33"/>
      <c r="C1342" s="33"/>
      <c r="D1342" s="33"/>
      <c r="E1342" s="33"/>
      <c r="F1342" s="33"/>
      <c r="G1342" s="33"/>
    </row>
    <row r="1343" spans="1:7">
      <c r="A1343" s="33"/>
      <c r="B1343" s="33"/>
      <c r="C1343" s="33"/>
      <c r="D1343" s="33"/>
      <c r="E1343" s="33"/>
      <c r="F1343" s="33"/>
      <c r="G1343" s="33"/>
    </row>
    <row r="1344" spans="1:7">
      <c r="A1344" s="33"/>
      <c r="B1344" s="33"/>
      <c r="C1344" s="33"/>
      <c r="D1344" s="33"/>
      <c r="E1344" s="33"/>
      <c r="F1344" s="33"/>
      <c r="G1344" s="33"/>
    </row>
    <row r="1345" spans="1:7">
      <c r="A1345" s="33"/>
      <c r="B1345" s="33"/>
      <c r="C1345" s="33"/>
      <c r="D1345" s="33"/>
      <c r="E1345" s="33"/>
      <c r="F1345" s="33"/>
      <c r="G1345" s="33"/>
    </row>
    <row r="1346" spans="1:7">
      <c r="A1346" s="33"/>
      <c r="B1346" s="33"/>
      <c r="C1346" s="33"/>
      <c r="D1346" s="33"/>
      <c r="E1346" s="33"/>
      <c r="F1346" s="33"/>
      <c r="G1346" s="33"/>
    </row>
    <row r="1347" spans="1:7">
      <c r="A1347" s="33"/>
      <c r="B1347" s="33"/>
      <c r="C1347" s="33"/>
      <c r="D1347" s="33"/>
      <c r="E1347" s="33"/>
      <c r="F1347" s="33"/>
      <c r="G1347" s="33"/>
    </row>
    <row r="1348" spans="1:7">
      <c r="A1348" s="33"/>
      <c r="B1348" s="33"/>
      <c r="C1348" s="33"/>
      <c r="D1348" s="33"/>
      <c r="E1348" s="33"/>
      <c r="F1348" s="33"/>
      <c r="G1348" s="33"/>
    </row>
    <row r="1349" spans="1:7">
      <c r="A1349" s="33"/>
      <c r="B1349" s="33"/>
      <c r="C1349" s="33"/>
      <c r="D1349" s="33"/>
      <c r="E1349" s="33"/>
      <c r="F1349" s="33"/>
      <c r="G1349" s="33"/>
    </row>
    <row r="1350" spans="1:7">
      <c r="A1350" s="33"/>
      <c r="B1350" s="33"/>
      <c r="C1350" s="33"/>
      <c r="D1350" s="33"/>
      <c r="E1350" s="33"/>
      <c r="F1350" s="33"/>
      <c r="G1350" s="33"/>
    </row>
    <row r="1351" spans="1:7">
      <c r="A1351" s="33"/>
      <c r="B1351" s="33"/>
      <c r="C1351" s="33"/>
      <c r="D1351" s="33"/>
      <c r="E1351" s="33"/>
      <c r="F1351" s="33"/>
      <c r="G1351" s="33"/>
    </row>
    <row r="1352" spans="1:7">
      <c r="A1352" s="33"/>
      <c r="B1352" s="33"/>
      <c r="C1352" s="33"/>
      <c r="D1352" s="33"/>
      <c r="E1352" s="33"/>
      <c r="F1352" s="33"/>
      <c r="G1352" s="33"/>
    </row>
    <row r="1353" spans="1:7">
      <c r="A1353" s="33"/>
      <c r="B1353" s="33"/>
      <c r="C1353" s="33"/>
      <c r="D1353" s="33"/>
      <c r="E1353" s="33"/>
      <c r="F1353" s="33"/>
      <c r="G1353" s="33"/>
    </row>
    <row r="1354" spans="1:7">
      <c r="A1354" s="33"/>
      <c r="B1354" s="33"/>
      <c r="C1354" s="33"/>
      <c r="D1354" s="33"/>
      <c r="E1354" s="33"/>
      <c r="F1354" s="33"/>
      <c r="G1354" s="33"/>
    </row>
    <row r="1355" spans="1:7">
      <c r="A1355" s="33"/>
      <c r="B1355" s="33"/>
      <c r="C1355" s="33"/>
      <c r="D1355" s="33"/>
      <c r="E1355" s="33"/>
      <c r="F1355" s="33"/>
      <c r="G1355" s="33"/>
    </row>
    <row r="1356" spans="1:7">
      <c r="A1356" s="33"/>
      <c r="B1356" s="33"/>
      <c r="C1356" s="33"/>
      <c r="D1356" s="33"/>
      <c r="E1356" s="33"/>
      <c r="F1356" s="33"/>
      <c r="G1356" s="33"/>
    </row>
    <row r="1357" spans="1:7">
      <c r="A1357" s="33"/>
      <c r="B1357" s="33"/>
      <c r="C1357" s="33"/>
      <c r="D1357" s="33"/>
      <c r="E1357" s="33"/>
      <c r="F1357" s="33"/>
      <c r="G1357" s="33"/>
    </row>
    <row r="1358" spans="1:7">
      <c r="A1358" s="33"/>
      <c r="B1358" s="33"/>
      <c r="C1358" s="33"/>
      <c r="D1358" s="33"/>
      <c r="E1358" s="33"/>
      <c r="F1358" s="33"/>
      <c r="G1358" s="33"/>
    </row>
    <row r="1359" spans="1:7">
      <c r="A1359" s="33"/>
      <c r="B1359" s="33"/>
      <c r="C1359" s="33"/>
      <c r="D1359" s="33"/>
      <c r="E1359" s="33"/>
      <c r="F1359" s="33"/>
      <c r="G1359" s="33"/>
    </row>
    <row r="1360" spans="1:7">
      <c r="A1360" s="33"/>
      <c r="B1360" s="33"/>
      <c r="C1360" s="33"/>
      <c r="D1360" s="33"/>
      <c r="E1360" s="33"/>
      <c r="F1360" s="33"/>
      <c r="G1360" s="33"/>
    </row>
    <row r="1361" spans="1:7">
      <c r="A1361" s="33"/>
      <c r="B1361" s="33"/>
      <c r="C1361" s="33"/>
      <c r="D1361" s="33"/>
      <c r="E1361" s="33"/>
      <c r="F1361" s="33"/>
      <c r="G1361" s="33"/>
    </row>
    <row r="1362" spans="1:7">
      <c r="A1362" s="33"/>
      <c r="B1362" s="33"/>
      <c r="C1362" s="33"/>
      <c r="D1362" s="33"/>
      <c r="E1362" s="33"/>
      <c r="F1362" s="33"/>
      <c r="G1362" s="33"/>
    </row>
    <row r="1363" spans="1:7">
      <c r="A1363" s="33"/>
      <c r="B1363" s="33"/>
      <c r="C1363" s="33"/>
      <c r="D1363" s="33"/>
      <c r="E1363" s="33"/>
      <c r="F1363" s="33"/>
      <c r="G1363" s="33"/>
    </row>
    <row r="1364" spans="1:7">
      <c r="A1364" s="33"/>
      <c r="B1364" s="33"/>
      <c r="C1364" s="33"/>
      <c r="D1364" s="33"/>
      <c r="E1364" s="33"/>
      <c r="F1364" s="33"/>
      <c r="G1364" s="33"/>
    </row>
    <row r="1365" spans="1:7">
      <c r="A1365" s="33"/>
      <c r="B1365" s="33"/>
      <c r="C1365" s="33"/>
      <c r="D1365" s="33"/>
      <c r="E1365" s="33"/>
      <c r="F1365" s="33"/>
      <c r="G1365" s="33"/>
    </row>
    <row r="1366" spans="1:7">
      <c r="A1366" s="33"/>
      <c r="B1366" s="33"/>
      <c r="C1366" s="33"/>
      <c r="D1366" s="33"/>
      <c r="E1366" s="33"/>
      <c r="F1366" s="33"/>
      <c r="G1366" s="33"/>
    </row>
    <row r="1367" spans="1:7">
      <c r="A1367" s="33"/>
      <c r="B1367" s="33"/>
      <c r="C1367" s="33"/>
      <c r="D1367" s="33"/>
      <c r="E1367" s="33"/>
      <c r="F1367" s="33"/>
      <c r="G1367" s="33"/>
    </row>
    <row r="1368" spans="1:7">
      <c r="A1368" s="33"/>
      <c r="B1368" s="33"/>
      <c r="C1368" s="33"/>
      <c r="D1368" s="33"/>
      <c r="E1368" s="33"/>
      <c r="F1368" s="33"/>
      <c r="G1368" s="33"/>
    </row>
    <row r="1369" spans="1:7">
      <c r="A1369" s="33"/>
      <c r="B1369" s="33"/>
      <c r="C1369" s="33"/>
      <c r="D1369" s="33"/>
      <c r="E1369" s="33"/>
      <c r="F1369" s="33"/>
      <c r="G1369" s="33"/>
    </row>
    <row r="1370" spans="1:7">
      <c r="A1370" s="33"/>
      <c r="B1370" s="33"/>
      <c r="C1370" s="33"/>
      <c r="D1370" s="33"/>
      <c r="E1370" s="33"/>
      <c r="F1370" s="33"/>
      <c r="G1370" s="33"/>
    </row>
    <row r="1371" spans="1:7">
      <c r="A1371" s="33"/>
      <c r="B1371" s="33"/>
      <c r="C1371" s="33"/>
      <c r="D1371" s="33"/>
      <c r="E1371" s="33"/>
      <c r="F1371" s="33"/>
      <c r="G1371" s="33"/>
    </row>
    <row r="1372" spans="1:7">
      <c r="A1372" s="33"/>
      <c r="B1372" s="33"/>
      <c r="C1372" s="33"/>
      <c r="D1372" s="33"/>
      <c r="E1372" s="33"/>
      <c r="F1372" s="33"/>
      <c r="G1372" s="33"/>
    </row>
    <row r="1373" spans="1:7">
      <c r="A1373" s="33"/>
      <c r="B1373" s="33"/>
      <c r="C1373" s="33"/>
      <c r="D1373" s="33"/>
      <c r="E1373" s="33"/>
      <c r="F1373" s="33"/>
      <c r="G1373" s="33"/>
    </row>
    <row r="1374" spans="1:7">
      <c r="A1374" s="33"/>
      <c r="B1374" s="33"/>
      <c r="C1374" s="33"/>
      <c r="D1374" s="33"/>
      <c r="E1374" s="33"/>
      <c r="F1374" s="33"/>
      <c r="G1374" s="33"/>
    </row>
    <row r="1375" spans="1:7">
      <c r="A1375" s="33"/>
      <c r="B1375" s="33"/>
      <c r="C1375" s="33"/>
      <c r="D1375" s="33"/>
      <c r="E1375" s="33"/>
      <c r="F1375" s="33"/>
      <c r="G1375" s="33"/>
    </row>
    <row r="1376" spans="1:7">
      <c r="A1376" s="33"/>
      <c r="B1376" s="33"/>
      <c r="C1376" s="33"/>
      <c r="D1376" s="33"/>
      <c r="E1376" s="33"/>
      <c r="F1376" s="33"/>
      <c r="G1376" s="33"/>
    </row>
    <row r="1377" spans="1:7">
      <c r="A1377" s="33"/>
      <c r="B1377" s="33"/>
      <c r="C1377" s="33"/>
      <c r="D1377" s="33"/>
      <c r="E1377" s="33"/>
      <c r="F1377" s="33"/>
      <c r="G1377" s="33"/>
    </row>
    <row r="1378" spans="1:7">
      <c r="A1378" s="33"/>
      <c r="B1378" s="33"/>
      <c r="C1378" s="33"/>
      <c r="D1378" s="33"/>
      <c r="E1378" s="33"/>
      <c r="F1378" s="33"/>
      <c r="G1378" s="33"/>
    </row>
    <row r="1379" spans="1:7">
      <c r="A1379" s="33"/>
      <c r="B1379" s="33"/>
      <c r="C1379" s="33"/>
      <c r="D1379" s="33"/>
      <c r="E1379" s="33"/>
      <c r="F1379" s="33"/>
      <c r="G1379" s="33"/>
    </row>
    <row r="1380" spans="1:7">
      <c r="A1380" s="33"/>
      <c r="B1380" s="33"/>
      <c r="C1380" s="33"/>
      <c r="D1380" s="33"/>
      <c r="E1380" s="33"/>
      <c r="F1380" s="33"/>
      <c r="G1380" s="33"/>
    </row>
    <row r="1381" spans="1:7">
      <c r="A1381" s="33"/>
      <c r="B1381" s="33"/>
      <c r="C1381" s="33"/>
      <c r="D1381" s="33"/>
      <c r="E1381" s="33"/>
      <c r="F1381" s="33"/>
      <c r="G1381" s="33"/>
    </row>
    <row r="1382" spans="1:7">
      <c r="A1382" s="33"/>
      <c r="B1382" s="33"/>
      <c r="C1382" s="33"/>
      <c r="D1382" s="33"/>
      <c r="E1382" s="33"/>
      <c r="F1382" s="33"/>
      <c r="G1382" s="33"/>
    </row>
    <row r="1383" spans="1:7">
      <c r="A1383" s="33"/>
      <c r="B1383" s="33"/>
      <c r="C1383" s="33"/>
      <c r="D1383" s="33"/>
      <c r="E1383" s="33"/>
      <c r="F1383" s="33"/>
      <c r="G1383" s="33"/>
    </row>
    <row r="1384" spans="1:7">
      <c r="A1384" s="33"/>
      <c r="B1384" s="33"/>
      <c r="C1384" s="33"/>
      <c r="D1384" s="33"/>
      <c r="E1384" s="33"/>
      <c r="F1384" s="33"/>
      <c r="G1384" s="33"/>
    </row>
    <row r="1385" spans="1:7">
      <c r="A1385" s="33"/>
      <c r="B1385" s="33"/>
      <c r="C1385" s="33"/>
      <c r="D1385" s="33"/>
      <c r="E1385" s="33"/>
      <c r="F1385" s="33"/>
      <c r="G1385" s="33"/>
    </row>
    <row r="1386" spans="1:7">
      <c r="A1386" s="33"/>
      <c r="B1386" s="33"/>
      <c r="C1386" s="33"/>
      <c r="D1386" s="33"/>
      <c r="E1386" s="33"/>
      <c r="F1386" s="33"/>
      <c r="G1386" s="33"/>
    </row>
    <row r="1387" spans="1:7">
      <c r="A1387" s="33"/>
      <c r="B1387" s="33"/>
      <c r="C1387" s="33"/>
      <c r="D1387" s="33"/>
      <c r="E1387" s="33"/>
      <c r="F1387" s="33"/>
      <c r="G1387" s="33"/>
    </row>
    <row r="1388" spans="1:7">
      <c r="A1388" s="33"/>
      <c r="B1388" s="33"/>
      <c r="C1388" s="33"/>
      <c r="D1388" s="33"/>
      <c r="E1388" s="33"/>
      <c r="F1388" s="33"/>
      <c r="G1388" s="33"/>
    </row>
    <row r="1389" spans="1:7">
      <c r="A1389" s="33"/>
      <c r="B1389" s="33"/>
      <c r="C1389" s="33"/>
      <c r="D1389" s="33"/>
      <c r="E1389" s="33"/>
      <c r="F1389" s="33"/>
      <c r="G1389" s="33"/>
    </row>
    <row r="1390" spans="1:7">
      <c r="A1390" s="33"/>
      <c r="B1390" s="33"/>
      <c r="C1390" s="33"/>
      <c r="D1390" s="33"/>
      <c r="E1390" s="33"/>
      <c r="F1390" s="33"/>
      <c r="G1390" s="33"/>
    </row>
    <row r="1391" spans="1:7">
      <c r="A1391" s="33"/>
      <c r="B1391" s="33"/>
      <c r="C1391" s="33"/>
      <c r="D1391" s="33"/>
      <c r="E1391" s="33"/>
      <c r="F1391" s="33"/>
      <c r="G1391" s="33"/>
    </row>
    <row r="1392" spans="1:7">
      <c r="A1392" s="33"/>
      <c r="B1392" s="33"/>
      <c r="C1392" s="33"/>
      <c r="D1392" s="33"/>
      <c r="E1392" s="33"/>
      <c r="F1392" s="33"/>
      <c r="G1392" s="33"/>
    </row>
    <row r="1393" spans="1:7">
      <c r="A1393" s="33"/>
      <c r="B1393" s="33"/>
      <c r="C1393" s="33"/>
      <c r="D1393" s="33"/>
      <c r="E1393" s="33"/>
      <c r="F1393" s="33"/>
      <c r="G1393" s="33"/>
    </row>
    <row r="1394" spans="1:7">
      <c r="A1394" s="33"/>
      <c r="B1394" s="33"/>
      <c r="C1394" s="33"/>
      <c r="D1394" s="33"/>
      <c r="E1394" s="33"/>
      <c r="F1394" s="33"/>
      <c r="G1394" s="33"/>
    </row>
    <row r="1395" spans="1:7">
      <c r="A1395" s="33"/>
      <c r="B1395" s="33"/>
      <c r="C1395" s="33"/>
      <c r="D1395" s="33"/>
      <c r="E1395" s="33"/>
      <c r="F1395" s="33"/>
      <c r="G1395" s="33"/>
    </row>
    <row r="1396" spans="1:7">
      <c r="A1396" s="33"/>
      <c r="B1396" s="33"/>
      <c r="C1396" s="33"/>
      <c r="D1396" s="33"/>
      <c r="E1396" s="33"/>
      <c r="F1396" s="33"/>
      <c r="G1396" s="33"/>
    </row>
    <row r="1397" spans="1:7">
      <c r="A1397" s="33"/>
      <c r="B1397" s="33"/>
      <c r="C1397" s="33"/>
      <c r="D1397" s="33"/>
      <c r="E1397" s="33"/>
      <c r="F1397" s="33"/>
      <c r="G1397" s="33"/>
    </row>
    <row r="1398" spans="1:7">
      <c r="A1398" s="33"/>
      <c r="B1398" s="33"/>
      <c r="C1398" s="33"/>
      <c r="D1398" s="33"/>
      <c r="E1398" s="33"/>
      <c r="F1398" s="33"/>
      <c r="G1398" s="33"/>
    </row>
    <row r="1399" spans="1:7">
      <c r="A1399" s="33"/>
      <c r="B1399" s="33"/>
      <c r="C1399" s="33"/>
      <c r="D1399" s="33"/>
      <c r="E1399" s="33"/>
      <c r="F1399" s="33"/>
      <c r="G1399" s="33"/>
    </row>
    <row r="1400" spans="1:7">
      <c r="A1400" s="33"/>
      <c r="B1400" s="33"/>
      <c r="C1400" s="33"/>
      <c r="D1400" s="33"/>
      <c r="E1400" s="33"/>
      <c r="F1400" s="33"/>
      <c r="G1400" s="33"/>
    </row>
    <row r="1401" spans="1:7">
      <c r="A1401" s="33"/>
      <c r="B1401" s="33"/>
      <c r="C1401" s="33"/>
      <c r="D1401" s="33"/>
      <c r="E1401" s="33"/>
      <c r="F1401" s="33"/>
      <c r="G1401" s="33"/>
    </row>
    <row r="1402" spans="1:7">
      <c r="A1402" s="33"/>
      <c r="B1402" s="33"/>
      <c r="C1402" s="33"/>
      <c r="D1402" s="33"/>
      <c r="E1402" s="33"/>
      <c r="F1402" s="33"/>
      <c r="G1402" s="33"/>
    </row>
    <row r="1403" spans="1:7">
      <c r="A1403" s="33"/>
      <c r="B1403" s="33"/>
      <c r="C1403" s="33"/>
      <c r="D1403" s="33"/>
      <c r="E1403" s="33"/>
      <c r="F1403" s="33"/>
      <c r="G1403" s="33"/>
    </row>
    <row r="1404" spans="1:7">
      <c r="A1404" s="33"/>
      <c r="B1404" s="33"/>
      <c r="C1404" s="33"/>
      <c r="D1404" s="33"/>
      <c r="E1404" s="33"/>
      <c r="F1404" s="33"/>
      <c r="G1404" s="33"/>
    </row>
    <row r="1405" spans="1:7">
      <c r="A1405" s="33"/>
      <c r="B1405" s="33"/>
      <c r="C1405" s="33"/>
      <c r="D1405" s="33"/>
      <c r="E1405" s="33"/>
      <c r="F1405" s="33"/>
      <c r="G1405" s="33"/>
    </row>
    <row r="1406" spans="1:7">
      <c r="A1406" s="33"/>
      <c r="B1406" s="33"/>
      <c r="C1406" s="33"/>
      <c r="D1406" s="33"/>
      <c r="E1406" s="33"/>
      <c r="F1406" s="33"/>
      <c r="G1406" s="33"/>
    </row>
    <row r="1407" spans="1:7">
      <c r="A1407" s="33"/>
      <c r="B1407" s="33"/>
      <c r="C1407" s="33"/>
      <c r="D1407" s="33"/>
      <c r="E1407" s="33"/>
      <c r="F1407" s="33"/>
      <c r="G1407" s="33"/>
    </row>
    <row r="1408" spans="1:7">
      <c r="A1408" s="33"/>
      <c r="B1408" s="33"/>
      <c r="C1408" s="33"/>
      <c r="D1408" s="33"/>
      <c r="E1408" s="33"/>
      <c r="F1408" s="33"/>
      <c r="G1408" s="33"/>
    </row>
    <row r="1409" spans="1:7">
      <c r="A1409" s="33"/>
      <c r="B1409" s="33"/>
      <c r="C1409" s="33"/>
      <c r="D1409" s="33"/>
      <c r="E1409" s="33"/>
      <c r="F1409" s="33"/>
      <c r="G1409" s="33"/>
    </row>
    <row r="1410" spans="1:7">
      <c r="A1410" s="33"/>
      <c r="B1410" s="33"/>
      <c r="C1410" s="33"/>
      <c r="D1410" s="33"/>
      <c r="E1410" s="33"/>
      <c r="F1410" s="33"/>
      <c r="G1410" s="33"/>
    </row>
    <row r="1411" spans="1:7">
      <c r="A1411" s="33"/>
      <c r="B1411" s="33"/>
      <c r="C1411" s="33"/>
      <c r="D1411" s="33"/>
      <c r="E1411" s="33"/>
      <c r="F1411" s="33"/>
      <c r="G1411" s="33"/>
    </row>
    <row r="1412" spans="1:7">
      <c r="A1412" s="33"/>
      <c r="B1412" s="33"/>
      <c r="C1412" s="33"/>
      <c r="D1412" s="33"/>
      <c r="E1412" s="33"/>
      <c r="F1412" s="33"/>
      <c r="G1412" s="33"/>
    </row>
    <row r="1413" spans="1:7">
      <c r="A1413" s="33"/>
      <c r="B1413" s="33"/>
      <c r="C1413" s="33"/>
      <c r="D1413" s="33"/>
      <c r="E1413" s="33"/>
      <c r="F1413" s="33"/>
      <c r="G1413" s="33"/>
    </row>
    <row r="1414" spans="1:7">
      <c r="A1414" s="33"/>
      <c r="B1414" s="33"/>
      <c r="C1414" s="33"/>
      <c r="D1414" s="33"/>
      <c r="E1414" s="33"/>
      <c r="F1414" s="33"/>
      <c r="G1414" s="33"/>
    </row>
    <row r="1415" spans="1:7">
      <c r="A1415" s="33"/>
      <c r="B1415" s="33"/>
      <c r="C1415" s="33"/>
      <c r="D1415" s="33"/>
      <c r="E1415" s="33"/>
      <c r="F1415" s="33"/>
      <c r="G1415" s="33"/>
    </row>
    <row r="1416" spans="1:7">
      <c r="A1416" s="33"/>
      <c r="B1416" s="33"/>
      <c r="C1416" s="33"/>
      <c r="D1416" s="33"/>
      <c r="E1416" s="33"/>
      <c r="F1416" s="33"/>
      <c r="G1416" s="33"/>
    </row>
    <row r="1417" spans="1:7">
      <c r="A1417" s="33"/>
      <c r="B1417" s="33"/>
      <c r="C1417" s="33"/>
      <c r="D1417" s="33"/>
      <c r="E1417" s="33"/>
      <c r="F1417" s="33"/>
      <c r="G1417" s="33"/>
    </row>
    <row r="1418" spans="1:7">
      <c r="A1418" s="33"/>
      <c r="B1418" s="33"/>
      <c r="C1418" s="33"/>
      <c r="D1418" s="33"/>
      <c r="E1418" s="33"/>
      <c r="F1418" s="33"/>
      <c r="G1418" s="33"/>
    </row>
    <row r="1419" spans="1:7">
      <c r="A1419" s="33"/>
      <c r="B1419" s="33"/>
      <c r="C1419" s="33"/>
      <c r="D1419" s="33"/>
      <c r="E1419" s="33"/>
      <c r="F1419" s="33"/>
      <c r="G1419" s="33"/>
    </row>
    <row r="1420" spans="1:7">
      <c r="A1420" s="33"/>
      <c r="B1420" s="33"/>
      <c r="C1420" s="33"/>
      <c r="D1420" s="33"/>
      <c r="E1420" s="33"/>
      <c r="F1420" s="33"/>
      <c r="G1420" s="33"/>
    </row>
    <row r="1421" spans="1:7">
      <c r="A1421" s="33"/>
      <c r="B1421" s="33"/>
      <c r="C1421" s="33"/>
      <c r="D1421" s="33"/>
      <c r="E1421" s="33"/>
      <c r="F1421" s="33"/>
      <c r="G1421" s="33"/>
    </row>
    <row r="1422" spans="1:7">
      <c r="A1422" s="33"/>
      <c r="B1422" s="33"/>
      <c r="C1422" s="33"/>
      <c r="D1422" s="33"/>
      <c r="E1422" s="33"/>
      <c r="F1422" s="33"/>
      <c r="G1422" s="33"/>
    </row>
    <row r="1423" spans="1:7">
      <c r="A1423" s="33"/>
      <c r="B1423" s="33"/>
      <c r="C1423" s="33"/>
      <c r="D1423" s="33"/>
      <c r="E1423" s="33"/>
      <c r="F1423" s="33"/>
      <c r="G1423" s="33"/>
    </row>
    <row r="1424" spans="1:7">
      <c r="A1424" s="33"/>
      <c r="B1424" s="33"/>
      <c r="C1424" s="33"/>
      <c r="D1424" s="33"/>
      <c r="E1424" s="33"/>
      <c r="F1424" s="33"/>
      <c r="G1424" s="33"/>
    </row>
    <row r="1425" spans="1:7">
      <c r="A1425" s="33"/>
      <c r="B1425" s="33"/>
      <c r="C1425" s="33"/>
      <c r="D1425" s="33"/>
      <c r="E1425" s="33"/>
      <c r="F1425" s="33"/>
      <c r="G1425" s="33"/>
    </row>
    <row r="1426" spans="1:7">
      <c r="A1426" s="33"/>
      <c r="B1426" s="33"/>
      <c r="C1426" s="33"/>
      <c r="D1426" s="33"/>
      <c r="E1426" s="33"/>
      <c r="F1426" s="33"/>
      <c r="G1426" s="33"/>
    </row>
    <row r="1427" spans="1:7">
      <c r="A1427" s="33"/>
      <c r="B1427" s="33"/>
      <c r="C1427" s="33"/>
      <c r="D1427" s="33"/>
      <c r="E1427" s="33"/>
      <c r="F1427" s="33"/>
      <c r="G1427" s="33"/>
    </row>
    <row r="1428" spans="1:7">
      <c r="A1428" s="33"/>
      <c r="B1428" s="33"/>
      <c r="C1428" s="33"/>
      <c r="D1428" s="33"/>
      <c r="E1428" s="33"/>
      <c r="F1428" s="33"/>
      <c r="G1428" s="33"/>
    </row>
    <row r="1429" spans="1:7">
      <c r="A1429" s="33"/>
      <c r="B1429" s="33"/>
      <c r="C1429" s="33"/>
      <c r="D1429" s="33"/>
      <c r="E1429" s="33"/>
      <c r="F1429" s="33"/>
      <c r="G1429" s="33"/>
    </row>
    <row r="1430" spans="1:7">
      <c r="A1430" s="33"/>
      <c r="B1430" s="33"/>
      <c r="C1430" s="33"/>
      <c r="D1430" s="33"/>
      <c r="E1430" s="33"/>
      <c r="F1430" s="33"/>
      <c r="G1430" s="33"/>
    </row>
    <row r="1431" spans="1:7">
      <c r="A1431" s="33"/>
      <c r="B1431" s="33"/>
      <c r="C1431" s="33"/>
      <c r="D1431" s="33"/>
      <c r="E1431" s="33"/>
      <c r="F1431" s="33"/>
      <c r="G1431" s="33"/>
    </row>
    <row r="1432" spans="1:7">
      <c r="A1432" s="33"/>
      <c r="B1432" s="33"/>
      <c r="C1432" s="33"/>
      <c r="D1432" s="33"/>
      <c r="E1432" s="33"/>
      <c r="F1432" s="33"/>
      <c r="G1432" s="33"/>
    </row>
    <row r="1433" spans="1:7">
      <c r="A1433" s="33"/>
      <c r="B1433" s="33"/>
      <c r="C1433" s="33"/>
      <c r="D1433" s="33"/>
      <c r="E1433" s="33"/>
      <c r="F1433" s="33"/>
      <c r="G1433" s="33"/>
    </row>
    <row r="1434" spans="1:7">
      <c r="A1434" s="33"/>
      <c r="B1434" s="33"/>
      <c r="C1434" s="33"/>
      <c r="D1434" s="33"/>
      <c r="E1434" s="33"/>
      <c r="F1434" s="33"/>
      <c r="G1434" s="33"/>
    </row>
    <row r="1435" spans="1:7">
      <c r="A1435" s="33"/>
      <c r="B1435" s="33"/>
      <c r="C1435" s="33"/>
      <c r="D1435" s="33"/>
      <c r="E1435" s="33"/>
      <c r="F1435" s="33"/>
      <c r="G1435" s="33"/>
    </row>
    <row r="1436" spans="1:7">
      <c r="A1436" s="33"/>
      <c r="B1436" s="33"/>
      <c r="C1436" s="33"/>
      <c r="D1436" s="33"/>
      <c r="E1436" s="33"/>
      <c r="F1436" s="33"/>
      <c r="G1436" s="33"/>
    </row>
    <row r="1437" spans="1:7">
      <c r="A1437" s="33"/>
      <c r="B1437" s="33"/>
      <c r="C1437" s="33"/>
      <c r="D1437" s="33"/>
      <c r="E1437" s="33"/>
      <c r="F1437" s="33"/>
      <c r="G1437" s="33"/>
    </row>
    <row r="1438" spans="1:7">
      <c r="A1438" s="33"/>
      <c r="B1438" s="33"/>
      <c r="C1438" s="33"/>
      <c r="D1438" s="33"/>
      <c r="E1438" s="33"/>
      <c r="F1438" s="33"/>
      <c r="G1438" s="33"/>
    </row>
    <row r="1439" spans="1:7">
      <c r="A1439" s="33"/>
      <c r="B1439" s="33"/>
      <c r="C1439" s="33"/>
      <c r="D1439" s="33"/>
      <c r="E1439" s="33"/>
      <c r="F1439" s="33"/>
      <c r="G1439" s="33"/>
    </row>
    <row r="1440" spans="1:7">
      <c r="A1440" s="33"/>
      <c r="B1440" s="33"/>
      <c r="C1440" s="33"/>
      <c r="D1440" s="33"/>
      <c r="E1440" s="33"/>
      <c r="F1440" s="33"/>
      <c r="G1440" s="33"/>
    </row>
    <row r="1441" spans="1:7">
      <c r="A1441" s="33"/>
      <c r="B1441" s="33"/>
      <c r="C1441" s="33"/>
      <c r="D1441" s="33"/>
      <c r="E1441" s="33"/>
      <c r="F1441" s="33"/>
      <c r="G1441" s="33"/>
    </row>
    <row r="1442" spans="1:7">
      <c r="A1442" s="33"/>
      <c r="B1442" s="33"/>
      <c r="C1442" s="33"/>
      <c r="D1442" s="33"/>
      <c r="E1442" s="33"/>
      <c r="F1442" s="33"/>
      <c r="G1442" s="33"/>
    </row>
    <row r="1443" spans="1:7">
      <c r="A1443" s="33"/>
      <c r="B1443" s="33"/>
      <c r="C1443" s="33"/>
      <c r="D1443" s="33"/>
      <c r="E1443" s="33"/>
      <c r="F1443" s="33"/>
      <c r="G1443" s="33"/>
    </row>
    <row r="1444" spans="1:7">
      <c r="A1444" s="33"/>
      <c r="B1444" s="33"/>
      <c r="C1444" s="33"/>
      <c r="D1444" s="33"/>
      <c r="E1444" s="33"/>
      <c r="F1444" s="33"/>
      <c r="G1444" s="33"/>
    </row>
    <row r="1445" spans="1:7">
      <c r="A1445" s="33"/>
      <c r="B1445" s="33"/>
      <c r="C1445" s="33"/>
      <c r="D1445" s="33"/>
      <c r="E1445" s="33"/>
      <c r="F1445" s="33"/>
      <c r="G1445" s="33"/>
    </row>
    <row r="1446" spans="1:7">
      <c r="A1446" s="33"/>
      <c r="B1446" s="33"/>
      <c r="C1446" s="33"/>
      <c r="D1446" s="33"/>
      <c r="E1446" s="33"/>
      <c r="F1446" s="33"/>
      <c r="G1446" s="33"/>
    </row>
    <row r="1447" spans="1:7">
      <c r="A1447" s="33"/>
      <c r="B1447" s="33"/>
      <c r="C1447" s="33"/>
      <c r="D1447" s="33"/>
      <c r="E1447" s="33"/>
      <c r="F1447" s="33"/>
      <c r="G1447" s="33"/>
    </row>
    <row r="1448" spans="1:7">
      <c r="A1448" s="33"/>
      <c r="B1448" s="33"/>
      <c r="C1448" s="33"/>
      <c r="D1448" s="33"/>
      <c r="E1448" s="33"/>
      <c r="F1448" s="33"/>
      <c r="G1448" s="33"/>
    </row>
    <row r="1449" spans="1:7">
      <c r="A1449" s="33"/>
      <c r="B1449" s="33"/>
      <c r="C1449" s="33"/>
      <c r="D1449" s="33"/>
      <c r="E1449" s="33"/>
      <c r="F1449" s="33"/>
      <c r="G1449" s="33"/>
    </row>
    <row r="1450" spans="1:7">
      <c r="A1450" s="33"/>
      <c r="B1450" s="33"/>
      <c r="C1450" s="33"/>
      <c r="D1450" s="33"/>
      <c r="E1450" s="33"/>
      <c r="F1450" s="33"/>
      <c r="G1450" s="33"/>
    </row>
    <row r="1451" spans="1:7">
      <c r="A1451" s="33"/>
      <c r="B1451" s="33"/>
      <c r="C1451" s="33"/>
      <c r="D1451" s="33"/>
      <c r="E1451" s="33"/>
      <c r="F1451" s="33"/>
      <c r="G1451" s="33"/>
    </row>
    <row r="1452" spans="1:7">
      <c r="A1452" s="33"/>
      <c r="B1452" s="33"/>
      <c r="C1452" s="33"/>
      <c r="D1452" s="33"/>
      <c r="E1452" s="33"/>
      <c r="F1452" s="33"/>
      <c r="G1452" s="33"/>
    </row>
    <row r="1453" spans="1:7">
      <c r="A1453" s="33"/>
      <c r="B1453" s="33"/>
      <c r="C1453" s="33"/>
      <c r="D1453" s="33"/>
      <c r="E1453" s="33"/>
      <c r="F1453" s="33"/>
      <c r="G1453" s="33"/>
    </row>
    <row r="1454" spans="1:7">
      <c r="A1454" s="33"/>
      <c r="B1454" s="33"/>
      <c r="C1454" s="33"/>
      <c r="D1454" s="33"/>
      <c r="E1454" s="33"/>
      <c r="F1454" s="33"/>
      <c r="G1454" s="33"/>
    </row>
    <row r="1455" spans="1:7">
      <c r="A1455" s="33"/>
      <c r="B1455" s="33"/>
      <c r="C1455" s="33"/>
      <c r="D1455" s="33"/>
      <c r="E1455" s="33"/>
      <c r="F1455" s="33"/>
      <c r="G1455" s="33"/>
    </row>
    <row r="1456" spans="1:7">
      <c r="A1456" s="33"/>
      <c r="B1456" s="33"/>
      <c r="C1456" s="33"/>
      <c r="D1456" s="33"/>
      <c r="E1456" s="33"/>
      <c r="F1456" s="33"/>
      <c r="G1456" s="33"/>
    </row>
    <row r="1457" spans="1:7">
      <c r="A1457" s="33"/>
      <c r="B1457" s="33"/>
      <c r="C1457" s="33"/>
      <c r="D1457" s="33"/>
      <c r="E1457" s="33"/>
      <c r="F1457" s="33"/>
      <c r="G1457" s="33"/>
    </row>
    <row r="1458" spans="1:7">
      <c r="A1458" s="33"/>
      <c r="B1458" s="33"/>
      <c r="C1458" s="33"/>
      <c r="D1458" s="33"/>
      <c r="E1458" s="33"/>
      <c r="F1458" s="33"/>
      <c r="G1458" s="33"/>
    </row>
    <row r="1459" spans="1:7">
      <c r="A1459" s="33"/>
      <c r="B1459" s="33"/>
      <c r="C1459" s="33"/>
      <c r="D1459" s="33"/>
      <c r="E1459" s="33"/>
      <c r="F1459" s="33"/>
      <c r="G1459" s="33"/>
    </row>
    <row r="1460" spans="1:7">
      <c r="A1460" s="33"/>
      <c r="B1460" s="33"/>
      <c r="C1460" s="33"/>
      <c r="D1460" s="33"/>
      <c r="E1460" s="33"/>
      <c r="F1460" s="33"/>
      <c r="G1460" s="33"/>
    </row>
    <row r="1461" spans="1:7">
      <c r="A1461" s="33"/>
      <c r="B1461" s="33"/>
      <c r="C1461" s="33"/>
      <c r="D1461" s="33"/>
      <c r="E1461" s="33"/>
      <c r="F1461" s="33"/>
      <c r="G1461" s="33"/>
    </row>
    <row r="1462" spans="1:7">
      <c r="A1462" s="33"/>
      <c r="B1462" s="33"/>
      <c r="C1462" s="33"/>
      <c r="D1462" s="33"/>
      <c r="E1462" s="33"/>
      <c r="F1462" s="33"/>
      <c r="G1462" s="33"/>
    </row>
    <row r="1463" spans="1:7">
      <c r="A1463" s="33"/>
      <c r="B1463" s="33"/>
      <c r="C1463" s="33"/>
      <c r="D1463" s="33"/>
      <c r="E1463" s="33"/>
      <c r="F1463" s="33"/>
      <c r="G1463" s="33"/>
    </row>
    <row r="1464" spans="1:7">
      <c r="A1464" s="33"/>
      <c r="B1464" s="33"/>
      <c r="C1464" s="33"/>
      <c r="D1464" s="33"/>
      <c r="E1464" s="33"/>
      <c r="F1464" s="33"/>
      <c r="G1464" s="33"/>
    </row>
    <row r="1465" spans="1:7">
      <c r="A1465" s="33"/>
      <c r="B1465" s="33"/>
      <c r="C1465" s="33"/>
      <c r="D1465" s="33"/>
      <c r="E1465" s="33"/>
      <c r="F1465" s="33"/>
      <c r="G1465" s="33"/>
    </row>
    <row r="1466" spans="1:7">
      <c r="A1466" s="33"/>
      <c r="B1466" s="33"/>
      <c r="C1466" s="33"/>
      <c r="D1466" s="33"/>
      <c r="E1466" s="33"/>
      <c r="F1466" s="33"/>
      <c r="G1466" s="33"/>
    </row>
    <row r="1467" spans="1:7">
      <c r="A1467" s="33"/>
      <c r="B1467" s="33"/>
      <c r="C1467" s="33"/>
      <c r="D1467" s="33"/>
      <c r="E1467" s="33"/>
      <c r="F1467" s="33"/>
      <c r="G1467" s="33"/>
    </row>
    <row r="1468" spans="1:7">
      <c r="A1468" s="33"/>
      <c r="B1468" s="33"/>
      <c r="C1468" s="33"/>
      <c r="D1468" s="33"/>
      <c r="E1468" s="33"/>
      <c r="F1468" s="33"/>
      <c r="G1468" s="33"/>
    </row>
    <row r="1469" spans="1:7">
      <c r="A1469" s="33"/>
      <c r="B1469" s="33"/>
      <c r="C1469" s="33"/>
      <c r="D1469" s="33"/>
      <c r="E1469" s="33"/>
      <c r="F1469" s="33"/>
      <c r="G1469" s="33"/>
    </row>
    <row r="1470" spans="1:7">
      <c r="A1470" s="33"/>
      <c r="B1470" s="33"/>
      <c r="C1470" s="33"/>
      <c r="D1470" s="33"/>
      <c r="E1470" s="33"/>
      <c r="F1470" s="33"/>
      <c r="G1470" s="33"/>
    </row>
    <row r="1471" spans="1:7">
      <c r="A1471" s="33"/>
      <c r="B1471" s="33"/>
      <c r="C1471" s="33"/>
      <c r="D1471" s="33"/>
      <c r="E1471" s="33"/>
      <c r="F1471" s="33"/>
      <c r="G1471" s="33"/>
    </row>
    <row r="1472" spans="1:7">
      <c r="A1472" s="33"/>
      <c r="B1472" s="33"/>
      <c r="C1472" s="33"/>
      <c r="D1472" s="33"/>
      <c r="E1472" s="33"/>
      <c r="F1472" s="33"/>
      <c r="G1472" s="33"/>
    </row>
    <row r="1473" spans="1:7">
      <c r="A1473" s="33"/>
      <c r="B1473" s="33"/>
      <c r="C1473" s="33"/>
      <c r="D1473" s="33"/>
      <c r="E1473" s="33"/>
      <c r="F1473" s="33"/>
      <c r="G1473" s="33"/>
    </row>
    <row r="1474" spans="1:7">
      <c r="A1474" s="33"/>
      <c r="B1474" s="33"/>
      <c r="C1474" s="33"/>
      <c r="D1474" s="33"/>
      <c r="E1474" s="33"/>
      <c r="F1474" s="33"/>
      <c r="G1474" s="33"/>
    </row>
    <row r="1475" spans="1:7">
      <c r="A1475" s="33"/>
      <c r="B1475" s="33"/>
      <c r="C1475" s="33"/>
      <c r="D1475" s="33"/>
      <c r="E1475" s="33"/>
      <c r="F1475" s="33"/>
      <c r="G1475" s="33"/>
    </row>
    <row r="1476" spans="1:7">
      <c r="A1476" s="33"/>
      <c r="B1476" s="33"/>
      <c r="C1476" s="33"/>
      <c r="D1476" s="33"/>
      <c r="E1476" s="33"/>
      <c r="F1476" s="33"/>
      <c r="G1476" s="33"/>
    </row>
    <row r="1477" spans="1:7">
      <c r="A1477" s="33"/>
      <c r="B1477" s="33"/>
      <c r="C1477" s="33"/>
      <c r="D1477" s="33"/>
      <c r="E1477" s="33"/>
      <c r="F1477" s="33"/>
      <c r="G1477" s="33"/>
    </row>
    <row r="1478" spans="1:7">
      <c r="A1478" s="33"/>
      <c r="B1478" s="33"/>
      <c r="C1478" s="33"/>
      <c r="D1478" s="33"/>
      <c r="E1478" s="33"/>
      <c r="F1478" s="33"/>
      <c r="G1478" s="33"/>
    </row>
    <row r="1479" spans="1:7">
      <c r="A1479" s="33"/>
      <c r="B1479" s="33"/>
      <c r="C1479" s="33"/>
      <c r="D1479" s="33"/>
      <c r="E1479" s="33"/>
      <c r="F1479" s="33"/>
      <c r="G1479" s="33"/>
    </row>
    <row r="1480" spans="1:7">
      <c r="A1480" s="33"/>
      <c r="B1480" s="33"/>
      <c r="C1480" s="33"/>
      <c r="D1480" s="33"/>
      <c r="E1480" s="33"/>
      <c r="F1480" s="33"/>
      <c r="G1480" s="33"/>
    </row>
    <row r="1481" spans="1:7">
      <c r="A1481" s="33"/>
      <c r="B1481" s="33"/>
      <c r="C1481" s="33"/>
      <c r="D1481" s="33"/>
      <c r="E1481" s="33"/>
      <c r="F1481" s="33"/>
      <c r="G1481" s="33"/>
    </row>
    <row r="1482" spans="1:7">
      <c r="A1482" s="33"/>
      <c r="B1482" s="33"/>
      <c r="C1482" s="33"/>
      <c r="D1482" s="33"/>
      <c r="E1482" s="33"/>
      <c r="F1482" s="33"/>
      <c r="G1482" s="33"/>
    </row>
    <row r="1483" spans="1:7">
      <c r="A1483" s="33"/>
      <c r="B1483" s="33"/>
      <c r="C1483" s="33"/>
      <c r="D1483" s="33"/>
      <c r="E1483" s="33"/>
      <c r="F1483" s="33"/>
      <c r="G1483" s="33"/>
    </row>
    <row r="1484" spans="1:7">
      <c r="A1484" s="33"/>
      <c r="B1484" s="33"/>
      <c r="C1484" s="33"/>
      <c r="D1484" s="33"/>
      <c r="E1484" s="33"/>
      <c r="F1484" s="33"/>
      <c r="G1484" s="33"/>
    </row>
    <row r="1485" spans="1:7">
      <c r="A1485" s="33"/>
      <c r="B1485" s="33"/>
      <c r="C1485" s="33"/>
      <c r="D1485" s="33"/>
      <c r="E1485" s="33"/>
      <c r="F1485" s="33"/>
      <c r="G1485" s="33"/>
    </row>
    <row r="1486" spans="1:7">
      <c r="A1486" s="33"/>
      <c r="B1486" s="33"/>
      <c r="C1486" s="33"/>
      <c r="D1486" s="33"/>
      <c r="E1486" s="33"/>
      <c r="F1486" s="33"/>
      <c r="G1486" s="33"/>
    </row>
    <row r="1487" spans="1:7">
      <c r="A1487" s="33"/>
      <c r="B1487" s="33"/>
      <c r="C1487" s="33"/>
      <c r="D1487" s="33"/>
      <c r="E1487" s="33"/>
      <c r="F1487" s="33"/>
      <c r="G1487" s="33"/>
    </row>
    <row r="1488" spans="1:7">
      <c r="A1488" s="33"/>
      <c r="B1488" s="33"/>
      <c r="C1488" s="33"/>
      <c r="D1488" s="33"/>
      <c r="E1488" s="33"/>
      <c r="F1488" s="33"/>
      <c r="G1488" s="33"/>
    </row>
    <row r="1489" spans="1:7">
      <c r="A1489" s="33"/>
      <c r="B1489" s="33"/>
      <c r="C1489" s="33"/>
      <c r="D1489" s="33"/>
      <c r="E1489" s="33"/>
      <c r="F1489" s="33"/>
      <c r="G1489" s="33"/>
    </row>
    <row r="1490" spans="1:7">
      <c r="A1490" s="33"/>
      <c r="B1490" s="33"/>
      <c r="C1490" s="33"/>
      <c r="D1490" s="33"/>
      <c r="E1490" s="33"/>
      <c r="F1490" s="33"/>
      <c r="G1490" s="33"/>
    </row>
    <row r="1491" spans="1:7">
      <c r="A1491" s="33"/>
      <c r="B1491" s="33"/>
      <c r="C1491" s="33"/>
      <c r="D1491" s="33"/>
      <c r="E1491" s="33"/>
      <c r="F1491" s="33"/>
      <c r="G1491" s="33"/>
    </row>
    <row r="1492" spans="1:7">
      <c r="A1492" s="33"/>
      <c r="B1492" s="33"/>
      <c r="C1492" s="33"/>
      <c r="D1492" s="33"/>
      <c r="E1492" s="33"/>
      <c r="F1492" s="33"/>
      <c r="G1492" s="33"/>
    </row>
    <row r="1493" spans="1:7">
      <c r="A1493" s="33"/>
      <c r="B1493" s="33"/>
      <c r="C1493" s="33"/>
      <c r="D1493" s="33"/>
      <c r="E1493" s="33"/>
      <c r="F1493" s="33"/>
      <c r="G1493" s="33"/>
    </row>
    <row r="1494" spans="1:7">
      <c r="A1494" s="33"/>
      <c r="B1494" s="33"/>
      <c r="C1494" s="33"/>
      <c r="D1494" s="33"/>
      <c r="E1494" s="33"/>
      <c r="F1494" s="33"/>
      <c r="G1494" s="33"/>
    </row>
    <row r="1495" spans="1:7">
      <c r="A1495" s="33"/>
      <c r="B1495" s="33"/>
      <c r="C1495" s="33"/>
      <c r="D1495" s="33"/>
      <c r="E1495" s="33"/>
      <c r="F1495" s="33"/>
      <c r="G1495" s="33"/>
    </row>
    <row r="1496" spans="1:7">
      <c r="A1496" s="33"/>
      <c r="B1496" s="33"/>
      <c r="C1496" s="33"/>
      <c r="D1496" s="33"/>
      <c r="E1496" s="33"/>
      <c r="F1496" s="33"/>
      <c r="G1496" s="33"/>
    </row>
    <row r="1497" spans="1:7">
      <c r="A1497" s="33"/>
      <c r="B1497" s="33"/>
      <c r="C1497" s="33"/>
      <c r="D1497" s="33"/>
      <c r="E1497" s="33"/>
      <c r="F1497" s="33"/>
      <c r="G1497" s="33"/>
    </row>
    <row r="1498" spans="1:7">
      <c r="A1498" s="33"/>
      <c r="B1498" s="33"/>
      <c r="C1498" s="33"/>
      <c r="D1498" s="33"/>
      <c r="E1498" s="33"/>
      <c r="F1498" s="33"/>
      <c r="G1498" s="33"/>
    </row>
    <row r="1499" spans="1:7">
      <c r="A1499" s="33"/>
      <c r="B1499" s="33"/>
      <c r="C1499" s="33"/>
      <c r="D1499" s="33"/>
      <c r="E1499" s="33"/>
      <c r="F1499" s="33"/>
      <c r="G1499" s="33"/>
    </row>
    <row r="1500" spans="1:7">
      <c r="A1500" s="33"/>
      <c r="B1500" s="33"/>
      <c r="C1500" s="33"/>
      <c r="D1500" s="33"/>
      <c r="E1500" s="33"/>
      <c r="F1500" s="33"/>
      <c r="G1500" s="33"/>
    </row>
    <row r="1501" spans="1:7">
      <c r="A1501" s="33"/>
      <c r="B1501" s="33"/>
      <c r="C1501" s="33"/>
      <c r="D1501" s="33"/>
      <c r="E1501" s="33"/>
      <c r="F1501" s="33"/>
      <c r="G1501" s="33"/>
    </row>
    <row r="1502" spans="1:7">
      <c r="A1502" s="33"/>
      <c r="B1502" s="33"/>
      <c r="C1502" s="33"/>
      <c r="D1502" s="33"/>
      <c r="E1502" s="33"/>
      <c r="F1502" s="33"/>
      <c r="G1502" s="33"/>
    </row>
    <row r="1503" spans="1:7">
      <c r="A1503" s="33"/>
      <c r="B1503" s="33"/>
      <c r="C1503" s="33"/>
      <c r="D1503" s="33"/>
      <c r="E1503" s="33"/>
      <c r="F1503" s="33"/>
      <c r="G1503" s="33"/>
    </row>
    <row r="1504" spans="1:7">
      <c r="A1504" s="33"/>
      <c r="B1504" s="33"/>
      <c r="C1504" s="33"/>
      <c r="D1504" s="33"/>
      <c r="E1504" s="33"/>
      <c r="F1504" s="33"/>
      <c r="G1504" s="33"/>
    </row>
    <row r="1505" spans="1:7">
      <c r="A1505" s="33"/>
      <c r="B1505" s="33"/>
      <c r="C1505" s="33"/>
      <c r="D1505" s="33"/>
      <c r="E1505" s="33"/>
      <c r="F1505" s="33"/>
      <c r="G1505" s="33"/>
    </row>
    <row r="1506" spans="1:7">
      <c r="A1506" s="33"/>
      <c r="B1506" s="33"/>
      <c r="C1506" s="33"/>
      <c r="D1506" s="33"/>
      <c r="E1506" s="33"/>
      <c r="F1506" s="33"/>
      <c r="G1506" s="33"/>
    </row>
    <row r="1507" spans="1:7">
      <c r="A1507" s="33"/>
      <c r="B1507" s="33"/>
      <c r="C1507" s="33"/>
      <c r="D1507" s="33"/>
      <c r="E1507" s="33"/>
      <c r="F1507" s="33"/>
      <c r="G1507" s="33"/>
    </row>
    <row r="1508" spans="1:7">
      <c r="A1508" s="33"/>
      <c r="B1508" s="33"/>
      <c r="C1508" s="33"/>
      <c r="D1508" s="33"/>
      <c r="E1508" s="33"/>
      <c r="F1508" s="33"/>
      <c r="G1508" s="33"/>
    </row>
    <row r="1509" spans="1:7">
      <c r="A1509" s="33"/>
      <c r="B1509" s="33"/>
      <c r="C1509" s="33"/>
      <c r="D1509" s="33"/>
      <c r="E1509" s="33"/>
      <c r="F1509" s="33"/>
      <c r="G1509" s="33"/>
    </row>
    <row r="1510" spans="1:7">
      <c r="A1510" s="33"/>
      <c r="B1510" s="33"/>
      <c r="C1510" s="33"/>
      <c r="D1510" s="33"/>
      <c r="E1510" s="33"/>
      <c r="F1510" s="33"/>
      <c r="G1510" s="33"/>
    </row>
    <row r="1511" spans="1:7">
      <c r="A1511" s="33"/>
      <c r="B1511" s="33"/>
      <c r="C1511" s="33"/>
      <c r="D1511" s="33"/>
      <c r="E1511" s="33"/>
      <c r="F1511" s="33"/>
      <c r="G1511" s="33"/>
    </row>
    <row r="1512" spans="1:7">
      <c r="A1512" s="33"/>
      <c r="B1512" s="33"/>
      <c r="C1512" s="33"/>
      <c r="D1512" s="33"/>
      <c r="E1512" s="33"/>
      <c r="F1512" s="33"/>
      <c r="G1512" s="33"/>
    </row>
    <row r="1513" spans="1:7">
      <c r="A1513" s="33"/>
      <c r="B1513" s="33"/>
      <c r="C1513" s="33"/>
      <c r="D1513" s="33"/>
      <c r="E1513" s="33"/>
      <c r="F1513" s="33"/>
      <c r="G1513" s="33"/>
    </row>
    <row r="1514" spans="1:7">
      <c r="A1514" s="33"/>
      <c r="B1514" s="33"/>
      <c r="C1514" s="33"/>
      <c r="D1514" s="33"/>
      <c r="E1514" s="33"/>
      <c r="F1514" s="33"/>
      <c r="G1514" s="33"/>
    </row>
    <row r="1515" spans="1:7">
      <c r="A1515" s="33"/>
      <c r="B1515" s="33"/>
      <c r="C1515" s="33"/>
      <c r="D1515" s="33"/>
      <c r="E1515" s="33"/>
      <c r="F1515" s="33"/>
      <c r="G1515" s="33"/>
    </row>
    <row r="1516" spans="1:7">
      <c r="A1516" s="33"/>
      <c r="B1516" s="33"/>
      <c r="C1516" s="33"/>
      <c r="D1516" s="33"/>
      <c r="E1516" s="33"/>
      <c r="F1516" s="33"/>
      <c r="G1516" s="33"/>
    </row>
    <row r="1517" spans="1:7">
      <c r="A1517" s="33"/>
      <c r="B1517" s="33"/>
      <c r="C1517" s="33"/>
      <c r="D1517" s="33"/>
      <c r="E1517" s="33"/>
      <c r="F1517" s="33"/>
      <c r="G1517" s="33"/>
    </row>
    <row r="1518" spans="1:7">
      <c r="A1518" s="33"/>
      <c r="B1518" s="33"/>
      <c r="C1518" s="33"/>
      <c r="D1518" s="33"/>
      <c r="E1518" s="33"/>
      <c r="F1518" s="33"/>
      <c r="G1518" s="33"/>
    </row>
    <row r="1519" spans="1:7">
      <c r="A1519" s="33"/>
      <c r="B1519" s="33"/>
      <c r="C1519" s="33"/>
      <c r="D1519" s="33"/>
      <c r="E1519" s="33"/>
      <c r="F1519" s="33"/>
      <c r="G1519" s="33"/>
    </row>
    <row r="1520" spans="1:7">
      <c r="A1520" s="33"/>
      <c r="B1520" s="33"/>
      <c r="C1520" s="33"/>
      <c r="D1520" s="33"/>
      <c r="E1520" s="33"/>
      <c r="F1520" s="33"/>
      <c r="G1520" s="33"/>
    </row>
    <row r="1521" spans="1:7">
      <c r="A1521" s="33"/>
      <c r="B1521" s="33"/>
      <c r="C1521" s="33"/>
      <c r="D1521" s="33"/>
      <c r="E1521" s="33"/>
      <c r="F1521" s="33"/>
      <c r="G1521" s="33"/>
    </row>
    <row r="1522" spans="1:7">
      <c r="A1522" s="33"/>
      <c r="B1522" s="33"/>
      <c r="C1522" s="33"/>
      <c r="D1522" s="33"/>
      <c r="E1522" s="33"/>
      <c r="F1522" s="33"/>
      <c r="G1522" s="33"/>
    </row>
    <row r="1523" spans="1:7">
      <c r="A1523" s="33"/>
      <c r="B1523" s="33"/>
      <c r="C1523" s="33"/>
      <c r="D1523" s="33"/>
      <c r="E1523" s="33"/>
      <c r="F1523" s="33"/>
      <c r="G1523" s="33"/>
    </row>
    <row r="1524" spans="1:7">
      <c r="A1524" s="33"/>
      <c r="B1524" s="33"/>
      <c r="C1524" s="33"/>
      <c r="D1524" s="33"/>
      <c r="E1524" s="33"/>
      <c r="F1524" s="33"/>
      <c r="G1524" s="33"/>
    </row>
    <row r="1525" spans="1:7">
      <c r="A1525" s="33"/>
      <c r="B1525" s="33"/>
      <c r="C1525" s="33"/>
      <c r="D1525" s="33"/>
      <c r="E1525" s="33"/>
      <c r="F1525" s="33"/>
      <c r="G1525" s="33"/>
    </row>
    <row r="1526" spans="1:7">
      <c r="A1526" s="33"/>
      <c r="B1526" s="33"/>
      <c r="C1526" s="33"/>
      <c r="D1526" s="33"/>
      <c r="E1526" s="33"/>
      <c r="F1526" s="33"/>
      <c r="G1526" s="33"/>
    </row>
    <row r="1527" spans="1:7">
      <c r="A1527" s="33"/>
      <c r="B1527" s="33"/>
      <c r="C1527" s="33"/>
      <c r="D1527" s="33"/>
      <c r="E1527" s="33"/>
      <c r="F1527" s="33"/>
      <c r="G1527" s="33"/>
    </row>
    <row r="1528" spans="1:7">
      <c r="A1528" s="33"/>
      <c r="B1528" s="33"/>
      <c r="C1528" s="33"/>
      <c r="D1528" s="33"/>
      <c r="E1528" s="33"/>
      <c r="F1528" s="33"/>
      <c r="G1528" s="33"/>
    </row>
    <row r="1529" spans="1:7">
      <c r="A1529" s="33"/>
      <c r="B1529" s="33"/>
      <c r="C1529" s="33"/>
      <c r="D1529" s="33"/>
      <c r="E1529" s="33"/>
      <c r="F1529" s="33"/>
      <c r="G1529" s="33"/>
    </row>
    <row r="1530" spans="1:7">
      <c r="A1530" s="33"/>
      <c r="B1530" s="33"/>
      <c r="C1530" s="33"/>
      <c r="D1530" s="33"/>
      <c r="E1530" s="33"/>
      <c r="F1530" s="33"/>
      <c r="G1530" s="33"/>
    </row>
    <row r="1531" spans="1:7">
      <c r="A1531" s="33"/>
      <c r="B1531" s="33"/>
      <c r="C1531" s="33"/>
      <c r="D1531" s="33"/>
      <c r="E1531" s="33"/>
      <c r="F1531" s="33"/>
      <c r="G1531" s="33"/>
    </row>
    <row r="1532" spans="1:7">
      <c r="A1532" s="33"/>
      <c r="B1532" s="33"/>
      <c r="C1532" s="33"/>
      <c r="D1532" s="33"/>
      <c r="E1532" s="33"/>
      <c r="F1532" s="33"/>
      <c r="G1532" s="33"/>
    </row>
    <row r="1533" spans="1:7">
      <c r="A1533" s="33"/>
      <c r="B1533" s="33"/>
      <c r="C1533" s="33"/>
      <c r="D1533" s="33"/>
      <c r="E1533" s="33"/>
      <c r="F1533" s="33"/>
      <c r="G1533" s="33"/>
    </row>
    <row r="1534" spans="1:7">
      <c r="A1534" s="33"/>
      <c r="B1534" s="33"/>
      <c r="C1534" s="33"/>
      <c r="D1534" s="33"/>
      <c r="E1534" s="33"/>
      <c r="F1534" s="33"/>
      <c r="G1534" s="33"/>
    </row>
    <row r="1535" spans="1:7">
      <c r="A1535" s="33"/>
      <c r="B1535" s="33"/>
      <c r="C1535" s="33"/>
      <c r="D1535" s="33"/>
      <c r="E1535" s="33"/>
      <c r="F1535" s="33"/>
      <c r="G1535" s="33"/>
    </row>
    <row r="1536" spans="1:7">
      <c r="A1536" s="33"/>
      <c r="B1536" s="33"/>
      <c r="C1536" s="33"/>
      <c r="D1536" s="33"/>
      <c r="E1536" s="33"/>
      <c r="F1536" s="33"/>
      <c r="G1536" s="33"/>
    </row>
    <row r="1537" spans="1:7">
      <c r="A1537" s="33"/>
      <c r="B1537" s="33"/>
      <c r="C1537" s="33"/>
      <c r="D1537" s="33"/>
      <c r="E1537" s="33"/>
      <c r="F1537" s="33"/>
      <c r="G1537" s="33"/>
    </row>
    <row r="1538" spans="1:7">
      <c r="A1538" s="33"/>
      <c r="B1538" s="33"/>
      <c r="C1538" s="33"/>
      <c r="D1538" s="33"/>
      <c r="E1538" s="33"/>
      <c r="F1538" s="33"/>
      <c r="G1538" s="33"/>
    </row>
    <row r="1539" spans="1:7">
      <c r="A1539" s="33"/>
      <c r="B1539" s="33"/>
      <c r="C1539" s="33"/>
      <c r="D1539" s="33"/>
      <c r="E1539" s="33"/>
      <c r="F1539" s="33"/>
      <c r="G1539" s="33"/>
    </row>
    <row r="1540" spans="1:7">
      <c r="A1540" s="33"/>
      <c r="B1540" s="33"/>
      <c r="C1540" s="33"/>
      <c r="D1540" s="33"/>
      <c r="E1540" s="33"/>
      <c r="F1540" s="33"/>
      <c r="G1540" s="33"/>
    </row>
    <row r="1541" spans="1:7">
      <c r="A1541" s="33"/>
      <c r="B1541" s="33"/>
      <c r="C1541" s="33"/>
      <c r="D1541" s="33"/>
      <c r="E1541" s="33"/>
      <c r="F1541" s="33"/>
      <c r="G1541" s="33"/>
    </row>
    <row r="1542" spans="1:7">
      <c r="A1542" s="33"/>
      <c r="B1542" s="33"/>
      <c r="C1542" s="33"/>
      <c r="D1542" s="33"/>
      <c r="E1542" s="33"/>
      <c r="F1542" s="33"/>
      <c r="G1542" s="33"/>
    </row>
    <row r="1543" spans="1:7">
      <c r="A1543" s="33"/>
      <c r="B1543" s="33"/>
      <c r="C1543" s="33"/>
      <c r="D1543" s="33"/>
      <c r="E1543" s="33"/>
      <c r="F1543" s="33"/>
      <c r="G1543" s="33"/>
    </row>
    <row r="1544" spans="1:7">
      <c r="A1544" s="33"/>
      <c r="B1544" s="33"/>
      <c r="C1544" s="33"/>
      <c r="D1544" s="33"/>
      <c r="E1544" s="33"/>
      <c r="F1544" s="33"/>
      <c r="G1544" s="33"/>
    </row>
    <row r="1545" spans="1:7">
      <c r="A1545" s="33"/>
      <c r="B1545" s="33"/>
      <c r="C1545" s="33"/>
      <c r="D1545" s="33"/>
      <c r="E1545" s="33"/>
      <c r="F1545" s="33"/>
      <c r="G1545" s="33"/>
    </row>
    <row r="1546" spans="1:7">
      <c r="A1546" s="33"/>
      <c r="B1546" s="33"/>
      <c r="C1546" s="33"/>
      <c r="D1546" s="33"/>
      <c r="E1546" s="33"/>
      <c r="F1546" s="33"/>
      <c r="G1546" s="33"/>
    </row>
    <row r="1547" spans="1:7">
      <c r="A1547" s="33"/>
      <c r="B1547" s="33"/>
      <c r="C1547" s="33"/>
      <c r="D1547" s="33"/>
      <c r="E1547" s="33"/>
      <c r="F1547" s="33"/>
      <c r="G1547" s="33"/>
    </row>
    <row r="1548" spans="1:7">
      <c r="A1548" s="33"/>
      <c r="B1548" s="33"/>
      <c r="C1548" s="33"/>
      <c r="D1548" s="33"/>
      <c r="E1548" s="33"/>
      <c r="F1548" s="33"/>
      <c r="G1548" s="33"/>
    </row>
    <row r="1549" spans="1:7">
      <c r="A1549" s="33"/>
      <c r="B1549" s="33"/>
      <c r="C1549" s="33"/>
      <c r="D1549" s="33"/>
      <c r="E1549" s="33"/>
      <c r="F1549" s="33"/>
      <c r="G1549" s="33"/>
    </row>
    <row r="1550" spans="1:7">
      <c r="A1550" s="33"/>
      <c r="B1550" s="33"/>
      <c r="C1550" s="33"/>
      <c r="D1550" s="33"/>
      <c r="E1550" s="33"/>
      <c r="F1550" s="33"/>
      <c r="G1550" s="33"/>
    </row>
    <row r="1551" spans="1:7">
      <c r="A1551" s="33"/>
      <c r="B1551" s="33"/>
      <c r="C1551" s="33"/>
      <c r="D1551" s="33"/>
      <c r="E1551" s="33"/>
      <c r="F1551" s="33"/>
      <c r="G1551" s="33"/>
    </row>
    <row r="1552" spans="1:7">
      <c r="A1552" s="33"/>
      <c r="B1552" s="33"/>
      <c r="C1552" s="33"/>
      <c r="D1552" s="33"/>
      <c r="E1552" s="33"/>
      <c r="F1552" s="33"/>
      <c r="G1552" s="33"/>
    </row>
    <row r="1553" spans="1:7">
      <c r="A1553" s="33"/>
      <c r="B1553" s="33"/>
      <c r="C1553" s="33"/>
      <c r="D1553" s="33"/>
      <c r="E1553" s="33"/>
      <c r="F1553" s="33"/>
      <c r="G1553" s="33"/>
    </row>
    <row r="1554" spans="1:7">
      <c r="A1554" s="33"/>
      <c r="B1554" s="33"/>
      <c r="C1554" s="33"/>
      <c r="D1554" s="33"/>
      <c r="E1554" s="33"/>
      <c r="F1554" s="33"/>
      <c r="G1554" s="33"/>
    </row>
    <row r="1555" spans="1:7">
      <c r="A1555" s="33"/>
      <c r="B1555" s="33"/>
      <c r="C1555" s="33"/>
      <c r="D1555" s="33"/>
      <c r="E1555" s="33"/>
      <c r="F1555" s="33"/>
      <c r="G1555" s="33"/>
    </row>
    <row r="1556" spans="1:7">
      <c r="A1556" s="33"/>
      <c r="B1556" s="33"/>
      <c r="C1556" s="33"/>
      <c r="D1556" s="33"/>
      <c r="E1556" s="33"/>
      <c r="F1556" s="33"/>
      <c r="G1556" s="33"/>
    </row>
    <row r="1557" spans="1:7">
      <c r="A1557" s="33"/>
      <c r="B1557" s="33"/>
      <c r="C1557" s="33"/>
      <c r="D1557" s="33"/>
      <c r="E1557" s="33"/>
      <c r="F1557" s="33"/>
      <c r="G1557" s="33"/>
    </row>
    <row r="1558" spans="1:7">
      <c r="A1558" s="33"/>
      <c r="B1558" s="33"/>
      <c r="C1558" s="33"/>
      <c r="D1558" s="33"/>
      <c r="E1558" s="33"/>
      <c r="F1558" s="33"/>
      <c r="G1558" s="33"/>
    </row>
    <row r="1559" spans="1:7">
      <c r="A1559" s="33"/>
      <c r="B1559" s="33"/>
      <c r="C1559" s="33"/>
      <c r="D1559" s="33"/>
      <c r="E1559" s="33"/>
      <c r="F1559" s="33"/>
      <c r="G1559" s="33"/>
    </row>
    <row r="1560" spans="1:7">
      <c r="A1560" s="33"/>
      <c r="B1560" s="33"/>
      <c r="C1560" s="33"/>
      <c r="D1560" s="33"/>
      <c r="E1560" s="33"/>
      <c r="F1560" s="33"/>
      <c r="G1560" s="33"/>
    </row>
    <row r="1561" spans="1:7">
      <c r="A1561" s="33"/>
      <c r="B1561" s="33"/>
      <c r="C1561" s="33"/>
      <c r="D1561" s="33"/>
      <c r="E1561" s="33"/>
      <c r="F1561" s="33"/>
      <c r="G1561" s="33"/>
    </row>
    <row r="1562" spans="1:7">
      <c r="A1562" s="33"/>
      <c r="B1562" s="33"/>
      <c r="C1562" s="33"/>
      <c r="D1562" s="33"/>
      <c r="E1562" s="33"/>
      <c r="F1562" s="33"/>
      <c r="G1562" s="33"/>
    </row>
    <row r="1563" spans="1:7">
      <c r="A1563" s="33"/>
      <c r="B1563" s="33"/>
      <c r="C1563" s="33"/>
      <c r="D1563" s="33"/>
      <c r="E1563" s="33"/>
      <c r="F1563" s="33"/>
      <c r="G1563" s="33"/>
    </row>
    <row r="1564" spans="1:7">
      <c r="A1564" s="33"/>
      <c r="B1564" s="33"/>
      <c r="C1564" s="33"/>
      <c r="D1564" s="33"/>
      <c r="E1564" s="33"/>
      <c r="F1564" s="33"/>
      <c r="G1564" s="33"/>
    </row>
    <row r="1565" spans="1:7">
      <c r="A1565" s="33"/>
      <c r="B1565" s="33"/>
      <c r="C1565" s="33"/>
      <c r="D1565" s="33"/>
      <c r="E1565" s="33"/>
      <c r="F1565" s="33"/>
      <c r="G1565" s="33"/>
    </row>
    <row r="1566" spans="1:7">
      <c r="A1566" s="33"/>
      <c r="B1566" s="33"/>
      <c r="C1566" s="33"/>
      <c r="D1566" s="33"/>
      <c r="E1566" s="33"/>
      <c r="F1566" s="33"/>
      <c r="G1566" s="33"/>
    </row>
    <row r="1567" spans="1:7">
      <c r="A1567" s="33"/>
      <c r="B1567" s="33"/>
      <c r="C1567" s="33"/>
      <c r="D1567" s="33"/>
      <c r="E1567" s="33"/>
      <c r="F1567" s="33"/>
      <c r="G1567" s="33"/>
    </row>
    <row r="1568" spans="1:7">
      <c r="A1568" s="33"/>
      <c r="B1568" s="33"/>
      <c r="C1568" s="33"/>
      <c r="D1568" s="33"/>
      <c r="E1568" s="33"/>
      <c r="F1568" s="33"/>
      <c r="G1568" s="33"/>
    </row>
    <row r="1569" spans="1:7">
      <c r="A1569" s="33"/>
      <c r="B1569" s="33"/>
      <c r="C1569" s="33"/>
      <c r="D1569" s="33"/>
      <c r="E1569" s="33"/>
      <c r="F1569" s="33"/>
      <c r="G1569" s="33"/>
    </row>
    <row r="1570" spans="1:7">
      <c r="A1570" s="33"/>
      <c r="B1570" s="33"/>
      <c r="C1570" s="33"/>
      <c r="D1570" s="33"/>
      <c r="E1570" s="33"/>
      <c r="F1570" s="33"/>
      <c r="G1570" s="33"/>
    </row>
    <row r="1571" spans="1:7">
      <c r="A1571" s="33"/>
      <c r="B1571" s="33"/>
      <c r="C1571" s="33"/>
      <c r="D1571" s="33"/>
      <c r="E1571" s="33"/>
      <c r="F1571" s="33"/>
      <c r="G1571" s="33"/>
    </row>
    <row r="1572" spans="1:7">
      <c r="A1572" s="33"/>
      <c r="B1572" s="33"/>
      <c r="C1572" s="33"/>
      <c r="D1572" s="33"/>
      <c r="E1572" s="33"/>
      <c r="F1572" s="33"/>
      <c r="G1572" s="33"/>
    </row>
    <row r="1573" spans="1:7">
      <c r="A1573" s="33"/>
      <c r="B1573" s="33"/>
      <c r="C1573" s="33"/>
      <c r="D1573" s="33"/>
      <c r="E1573" s="33"/>
      <c r="F1573" s="33"/>
      <c r="G1573" s="33"/>
    </row>
    <row r="1574" spans="1:7">
      <c r="A1574" s="33"/>
      <c r="B1574" s="33"/>
      <c r="C1574" s="33"/>
      <c r="D1574" s="33"/>
      <c r="E1574" s="33"/>
      <c r="F1574" s="33"/>
      <c r="G1574" s="33"/>
    </row>
    <row r="1575" spans="1:7">
      <c r="A1575" s="33"/>
      <c r="B1575" s="33"/>
      <c r="C1575" s="33"/>
      <c r="D1575" s="33"/>
      <c r="E1575" s="33"/>
      <c r="F1575" s="33"/>
      <c r="G1575" s="33"/>
    </row>
    <row r="1576" spans="1:7">
      <c r="A1576" s="33"/>
      <c r="B1576" s="33"/>
      <c r="C1576" s="33"/>
      <c r="D1576" s="33"/>
      <c r="E1576" s="33"/>
      <c r="F1576" s="33"/>
      <c r="G1576" s="33"/>
    </row>
    <row r="1577" spans="1:7">
      <c r="A1577" s="33"/>
      <c r="B1577" s="33"/>
      <c r="C1577" s="33"/>
      <c r="D1577" s="33"/>
      <c r="E1577" s="33"/>
      <c r="F1577" s="33"/>
      <c r="G1577" s="33"/>
    </row>
    <row r="1578" spans="1:7">
      <c r="A1578" s="33"/>
      <c r="B1578" s="33"/>
      <c r="C1578" s="33"/>
      <c r="D1578" s="33"/>
      <c r="E1578" s="33"/>
      <c r="F1578" s="33"/>
      <c r="G1578" s="33"/>
    </row>
    <row r="1579" spans="1:7">
      <c r="A1579" s="33"/>
      <c r="B1579" s="33"/>
      <c r="C1579" s="33"/>
      <c r="D1579" s="33"/>
      <c r="E1579" s="33"/>
      <c r="F1579" s="33"/>
      <c r="G1579" s="33"/>
    </row>
    <row r="1580" spans="1:7">
      <c r="A1580" s="33"/>
      <c r="B1580" s="33"/>
      <c r="C1580" s="33"/>
      <c r="D1580" s="33"/>
      <c r="E1580" s="33"/>
      <c r="F1580" s="33"/>
      <c r="G1580" s="33"/>
    </row>
    <row r="1581" spans="1:7">
      <c r="A1581" s="33"/>
      <c r="B1581" s="33"/>
      <c r="C1581" s="33"/>
      <c r="D1581" s="33"/>
      <c r="E1581" s="33"/>
      <c r="F1581" s="33"/>
      <c r="G1581" s="33"/>
    </row>
    <row r="1582" spans="1:7">
      <c r="A1582" s="33"/>
      <c r="B1582" s="33"/>
      <c r="C1582" s="33"/>
      <c r="D1582" s="33"/>
      <c r="E1582" s="33"/>
      <c r="F1582" s="33"/>
      <c r="G1582" s="33"/>
    </row>
    <row r="1583" spans="1:7">
      <c r="A1583" s="33"/>
      <c r="B1583" s="33"/>
      <c r="C1583" s="33"/>
      <c r="D1583" s="33"/>
      <c r="E1583" s="33"/>
      <c r="F1583" s="33"/>
      <c r="G1583" s="33"/>
    </row>
    <row r="1584" spans="1:7">
      <c r="A1584" s="33"/>
      <c r="B1584" s="33"/>
      <c r="C1584" s="33"/>
      <c r="D1584" s="33"/>
      <c r="E1584" s="33"/>
      <c r="F1584" s="33"/>
      <c r="G1584" s="33"/>
    </row>
    <row r="1585" spans="1:7">
      <c r="A1585" s="33"/>
      <c r="B1585" s="33"/>
      <c r="C1585" s="33"/>
      <c r="D1585" s="33"/>
      <c r="E1585" s="33"/>
      <c r="F1585" s="33"/>
      <c r="G1585" s="33"/>
    </row>
    <row r="1586" spans="1:7">
      <c r="A1586" s="33"/>
      <c r="B1586" s="33"/>
      <c r="C1586" s="33"/>
      <c r="D1586" s="33"/>
      <c r="E1586" s="33"/>
      <c r="F1586" s="33"/>
      <c r="G1586" s="33"/>
    </row>
    <row r="1587" spans="1:7">
      <c r="A1587" s="33"/>
      <c r="B1587" s="33"/>
      <c r="C1587" s="33"/>
      <c r="D1587" s="33"/>
      <c r="E1587" s="33"/>
      <c r="F1587" s="33"/>
      <c r="G1587" s="33"/>
    </row>
    <row r="1588" spans="1:7">
      <c r="A1588" s="33"/>
      <c r="B1588" s="33"/>
      <c r="C1588" s="33"/>
      <c r="D1588" s="33"/>
      <c r="E1588" s="33"/>
      <c r="F1588" s="33"/>
      <c r="G1588" s="33"/>
    </row>
    <row r="1589" spans="1:7">
      <c r="A1589" s="33"/>
      <c r="B1589" s="33"/>
      <c r="C1589" s="33"/>
      <c r="D1589" s="33"/>
      <c r="E1589" s="33"/>
      <c r="F1589" s="33"/>
      <c r="G1589" s="33"/>
    </row>
    <row r="1590" spans="1:7">
      <c r="A1590" s="33"/>
      <c r="B1590" s="33"/>
      <c r="C1590" s="33"/>
      <c r="D1590" s="33"/>
      <c r="E1590" s="33"/>
      <c r="F1590" s="33"/>
      <c r="G1590" s="33"/>
    </row>
    <row r="1591" spans="1:7">
      <c r="A1591" s="33"/>
      <c r="B1591" s="33"/>
      <c r="C1591" s="33"/>
      <c r="D1591" s="33"/>
      <c r="E1591" s="33"/>
      <c r="F1591" s="33"/>
      <c r="G1591" s="33"/>
    </row>
    <row r="1592" spans="1:7">
      <c r="A1592" s="33"/>
      <c r="B1592" s="33"/>
      <c r="C1592" s="33"/>
      <c r="D1592" s="33"/>
      <c r="E1592" s="33"/>
      <c r="F1592" s="33"/>
      <c r="G1592" s="33"/>
    </row>
    <row r="1593" spans="1:7">
      <c r="A1593" s="33"/>
      <c r="B1593" s="33"/>
      <c r="C1593" s="33"/>
      <c r="D1593" s="33"/>
      <c r="E1593" s="33"/>
      <c r="F1593" s="33"/>
      <c r="G1593" s="33"/>
    </row>
    <row r="1594" spans="1:7">
      <c r="A1594" s="33"/>
      <c r="B1594" s="33"/>
      <c r="C1594" s="33"/>
      <c r="D1594" s="33"/>
      <c r="E1594" s="33"/>
      <c r="F1594" s="33"/>
      <c r="G1594" s="33"/>
    </row>
    <row r="1595" spans="1:7">
      <c r="A1595" s="33"/>
      <c r="B1595" s="33"/>
      <c r="C1595" s="33"/>
      <c r="D1595" s="33"/>
      <c r="E1595" s="33"/>
      <c r="F1595" s="33"/>
      <c r="G1595" s="33"/>
    </row>
    <row r="1596" spans="1:7">
      <c r="A1596" s="33"/>
      <c r="B1596" s="33"/>
      <c r="C1596" s="33"/>
      <c r="D1596" s="33"/>
      <c r="E1596" s="33"/>
      <c r="F1596" s="33"/>
      <c r="G1596" s="33"/>
    </row>
    <row r="1597" spans="1:7">
      <c r="A1597" s="33"/>
      <c r="B1597" s="33"/>
      <c r="C1597" s="33"/>
      <c r="D1597" s="33"/>
      <c r="E1597" s="33"/>
      <c r="F1597" s="33"/>
      <c r="G1597" s="33"/>
    </row>
    <row r="1598" spans="1:7">
      <c r="A1598" s="33"/>
      <c r="B1598" s="33"/>
      <c r="C1598" s="33"/>
      <c r="D1598" s="33"/>
      <c r="E1598" s="33"/>
      <c r="F1598" s="33"/>
      <c r="G1598" s="33"/>
    </row>
    <row r="1599" spans="1:7">
      <c r="A1599" s="33"/>
      <c r="B1599" s="33"/>
      <c r="C1599" s="33"/>
      <c r="D1599" s="33"/>
      <c r="E1599" s="33"/>
      <c r="F1599" s="33"/>
      <c r="G1599" s="33"/>
    </row>
    <row r="1600" spans="1:7">
      <c r="A1600" s="33"/>
      <c r="B1600" s="33"/>
      <c r="C1600" s="33"/>
      <c r="D1600" s="33"/>
      <c r="E1600" s="33"/>
      <c r="F1600" s="33"/>
      <c r="G1600" s="33"/>
    </row>
    <row r="1601" spans="1:7">
      <c r="A1601" s="33"/>
      <c r="B1601" s="33"/>
      <c r="C1601" s="33"/>
      <c r="D1601" s="33"/>
      <c r="E1601" s="33"/>
      <c r="F1601" s="33"/>
      <c r="G1601" s="33"/>
    </row>
    <row r="1602" spans="1:7">
      <c r="A1602" s="33"/>
      <c r="B1602" s="33"/>
      <c r="C1602" s="33"/>
      <c r="D1602" s="33"/>
      <c r="E1602" s="33"/>
      <c r="F1602" s="33"/>
      <c r="G1602" s="33"/>
    </row>
    <row r="1603" spans="1:7">
      <c r="A1603" s="33"/>
      <c r="B1603" s="33"/>
      <c r="C1603" s="33"/>
      <c r="D1603" s="33"/>
      <c r="E1603" s="33"/>
      <c r="F1603" s="33"/>
      <c r="G1603" s="33"/>
    </row>
    <row r="1604" spans="1:7">
      <c r="A1604" s="33"/>
      <c r="B1604" s="33"/>
      <c r="C1604" s="33"/>
      <c r="D1604" s="33"/>
      <c r="E1604" s="33"/>
      <c r="F1604" s="33"/>
      <c r="G1604" s="33"/>
    </row>
    <row r="1605" spans="1:7">
      <c r="A1605" s="33"/>
      <c r="B1605" s="33"/>
      <c r="C1605" s="33"/>
      <c r="D1605" s="33"/>
      <c r="E1605" s="33"/>
      <c r="F1605" s="33"/>
      <c r="G1605" s="33"/>
    </row>
    <row r="1606" spans="1:7">
      <c r="A1606" s="33"/>
      <c r="B1606" s="33"/>
      <c r="C1606" s="33"/>
      <c r="D1606" s="33"/>
      <c r="E1606" s="33"/>
      <c r="F1606" s="33"/>
      <c r="G1606" s="33"/>
    </row>
    <row r="1607" spans="1:7">
      <c r="A1607" s="33"/>
      <c r="B1607" s="33"/>
      <c r="C1607" s="33"/>
      <c r="D1607" s="33"/>
      <c r="E1607" s="33"/>
      <c r="F1607" s="33"/>
      <c r="G1607" s="33"/>
    </row>
    <row r="1608" spans="1:7">
      <c r="A1608" s="33"/>
      <c r="B1608" s="33"/>
      <c r="C1608" s="33"/>
      <c r="D1608" s="33"/>
      <c r="E1608" s="33"/>
      <c r="F1608" s="33"/>
      <c r="G1608" s="33"/>
    </row>
    <row r="1609" spans="1:7">
      <c r="A1609" s="33"/>
      <c r="B1609" s="33"/>
      <c r="C1609" s="33"/>
      <c r="D1609" s="33"/>
      <c r="E1609" s="33"/>
      <c r="F1609" s="33"/>
      <c r="G1609" s="33"/>
    </row>
    <row r="1610" spans="1:7">
      <c r="A1610" s="33"/>
      <c r="B1610" s="33"/>
      <c r="C1610" s="33"/>
      <c r="D1610" s="33"/>
      <c r="E1610" s="33"/>
      <c r="F1610" s="33"/>
      <c r="G1610" s="33"/>
    </row>
    <row r="1611" spans="1:7">
      <c r="A1611" s="33"/>
      <c r="B1611" s="33"/>
      <c r="C1611" s="33"/>
      <c r="D1611" s="33"/>
      <c r="E1611" s="33"/>
      <c r="F1611" s="33"/>
      <c r="G1611" s="33"/>
    </row>
    <row r="1612" spans="1:7">
      <c r="A1612" s="33"/>
      <c r="B1612" s="33"/>
      <c r="C1612" s="33"/>
      <c r="D1612" s="33"/>
      <c r="E1612" s="33"/>
      <c r="F1612" s="33"/>
      <c r="G1612" s="33"/>
    </row>
    <row r="1613" spans="1:7">
      <c r="A1613" s="33"/>
      <c r="B1613" s="33"/>
      <c r="C1613" s="33"/>
      <c r="D1613" s="33"/>
      <c r="E1613" s="33"/>
      <c r="F1613" s="33"/>
      <c r="G1613" s="33"/>
    </row>
    <row r="1614" spans="1:7">
      <c r="A1614" s="33"/>
      <c r="B1614" s="33"/>
      <c r="C1614" s="33"/>
      <c r="D1614" s="33"/>
      <c r="E1614" s="33"/>
      <c r="F1614" s="33"/>
      <c r="G1614" s="33"/>
    </row>
    <row r="1615" spans="1:7">
      <c r="A1615" s="33"/>
      <c r="B1615" s="33"/>
      <c r="C1615" s="33"/>
      <c r="D1615" s="33"/>
      <c r="E1615" s="33"/>
      <c r="F1615" s="33"/>
      <c r="G1615" s="33"/>
    </row>
    <row r="1616" spans="1:7">
      <c r="A1616" s="33"/>
      <c r="B1616" s="33"/>
      <c r="C1616" s="33"/>
      <c r="D1616" s="33"/>
      <c r="E1616" s="33"/>
      <c r="F1616" s="33"/>
      <c r="G1616" s="33"/>
    </row>
    <row r="1617" spans="1:7">
      <c r="A1617" s="33"/>
      <c r="B1617" s="33"/>
      <c r="C1617" s="33"/>
      <c r="D1617" s="33"/>
      <c r="E1617" s="33"/>
      <c r="F1617" s="33"/>
      <c r="G1617" s="33"/>
    </row>
    <row r="1618" spans="1:7">
      <c r="A1618" s="33"/>
      <c r="B1618" s="33"/>
      <c r="C1618" s="33"/>
      <c r="D1618" s="33"/>
      <c r="E1618" s="33"/>
      <c r="F1618" s="33"/>
      <c r="G1618" s="33"/>
    </row>
    <row r="1619" spans="1:7">
      <c r="A1619" s="33"/>
      <c r="B1619" s="33"/>
      <c r="C1619" s="33"/>
      <c r="D1619" s="33"/>
      <c r="E1619" s="33"/>
      <c r="F1619" s="33"/>
      <c r="G1619" s="33"/>
    </row>
    <row r="1620" spans="1:7">
      <c r="A1620" s="33"/>
      <c r="B1620" s="33"/>
      <c r="C1620" s="33"/>
      <c r="D1620" s="33"/>
      <c r="E1620" s="33"/>
      <c r="F1620" s="33"/>
      <c r="G1620" s="33"/>
    </row>
    <row r="1621" spans="1:7">
      <c r="A1621" s="33"/>
      <c r="B1621" s="33"/>
      <c r="C1621" s="33"/>
      <c r="D1621" s="33"/>
      <c r="E1621" s="33"/>
      <c r="F1621" s="33"/>
      <c r="G1621" s="33"/>
    </row>
    <row r="1622" spans="1:7">
      <c r="A1622" s="33"/>
      <c r="B1622" s="33"/>
      <c r="C1622" s="33"/>
      <c r="D1622" s="33"/>
      <c r="E1622" s="33"/>
      <c r="F1622" s="33"/>
      <c r="G1622" s="33"/>
    </row>
    <row r="1623" spans="1:7">
      <c r="A1623" s="33"/>
      <c r="B1623" s="33"/>
      <c r="C1623" s="33"/>
      <c r="D1623" s="33"/>
      <c r="E1623" s="33"/>
      <c r="F1623" s="33"/>
      <c r="G1623" s="33"/>
    </row>
    <row r="1624" spans="1:7">
      <c r="A1624" s="33"/>
      <c r="B1624" s="33"/>
      <c r="C1624" s="33"/>
      <c r="D1624" s="33"/>
      <c r="E1624" s="33"/>
      <c r="F1624" s="33"/>
      <c r="G1624" s="33"/>
    </row>
    <row r="1625" spans="1:7">
      <c r="A1625" s="33"/>
      <c r="B1625" s="33"/>
      <c r="C1625" s="33"/>
      <c r="D1625" s="33"/>
      <c r="E1625" s="33"/>
      <c r="F1625" s="33"/>
      <c r="G1625" s="33"/>
    </row>
    <row r="1626" spans="1:7">
      <c r="A1626" s="33"/>
      <c r="B1626" s="33"/>
      <c r="C1626" s="33"/>
      <c r="D1626" s="33"/>
      <c r="E1626" s="33"/>
      <c r="F1626" s="33"/>
      <c r="G1626" s="33"/>
    </row>
    <row r="1627" spans="1:7">
      <c r="A1627" s="33"/>
      <c r="B1627" s="33"/>
      <c r="C1627" s="33"/>
      <c r="D1627" s="33"/>
      <c r="E1627" s="33"/>
      <c r="F1627" s="33"/>
      <c r="G1627" s="33"/>
    </row>
    <row r="1628" spans="1:7">
      <c r="A1628" s="33"/>
      <c r="B1628" s="33"/>
      <c r="C1628" s="33"/>
      <c r="D1628" s="33"/>
      <c r="E1628" s="33"/>
      <c r="F1628" s="33"/>
      <c r="G1628" s="33"/>
    </row>
    <row r="1629" spans="1:7">
      <c r="A1629" s="33"/>
      <c r="B1629" s="33"/>
      <c r="C1629" s="33"/>
      <c r="D1629" s="33"/>
      <c r="E1629" s="33"/>
      <c r="F1629" s="33"/>
      <c r="G1629" s="33"/>
    </row>
    <row r="1630" spans="1:7">
      <c r="A1630" s="33"/>
      <c r="B1630" s="33"/>
      <c r="C1630" s="33"/>
      <c r="D1630" s="33"/>
      <c r="E1630" s="33"/>
      <c r="F1630" s="33"/>
      <c r="G1630" s="33"/>
    </row>
    <row r="1631" spans="1:7">
      <c r="A1631" s="33"/>
      <c r="B1631" s="33"/>
      <c r="C1631" s="33"/>
      <c r="D1631" s="33"/>
      <c r="E1631" s="33"/>
      <c r="F1631" s="33"/>
      <c r="G1631" s="33"/>
    </row>
    <row r="1632" spans="1:7">
      <c r="A1632" s="33"/>
      <c r="B1632" s="33"/>
      <c r="C1632" s="33"/>
      <c r="D1632" s="33"/>
      <c r="E1632" s="33"/>
      <c r="F1632" s="33"/>
      <c r="G1632" s="33"/>
    </row>
    <row r="1633" spans="1:7">
      <c r="A1633" s="33"/>
      <c r="B1633" s="33"/>
      <c r="C1633" s="33"/>
      <c r="D1633" s="33"/>
      <c r="E1633" s="33"/>
      <c r="F1633" s="33"/>
      <c r="G1633" s="33"/>
    </row>
    <row r="1634" spans="1:7">
      <c r="A1634" s="33"/>
      <c r="B1634" s="33"/>
      <c r="C1634" s="33"/>
      <c r="D1634" s="33"/>
      <c r="E1634" s="33"/>
      <c r="F1634" s="33"/>
      <c r="G1634" s="33"/>
    </row>
    <row r="1635" spans="1:7">
      <c r="A1635" s="33"/>
      <c r="B1635" s="33"/>
      <c r="C1635" s="33"/>
      <c r="D1635" s="33"/>
      <c r="E1635" s="33"/>
      <c r="F1635" s="33"/>
      <c r="G1635" s="33"/>
    </row>
    <row r="1636" spans="1:7">
      <c r="A1636" s="33"/>
      <c r="B1636" s="33"/>
      <c r="C1636" s="33"/>
      <c r="D1636" s="33"/>
      <c r="E1636" s="33"/>
      <c r="F1636" s="33"/>
      <c r="G1636" s="33"/>
    </row>
    <row r="1637" spans="1:7">
      <c r="A1637" s="33"/>
      <c r="B1637" s="33"/>
      <c r="C1637" s="33"/>
      <c r="D1637" s="33"/>
      <c r="E1637" s="33"/>
      <c r="F1637" s="33"/>
      <c r="G1637" s="33"/>
    </row>
    <row r="1638" spans="1:7">
      <c r="A1638" s="33"/>
      <c r="B1638" s="33"/>
      <c r="C1638" s="33"/>
      <c r="D1638" s="33"/>
      <c r="E1638" s="33"/>
      <c r="F1638" s="33"/>
      <c r="G1638" s="33"/>
    </row>
    <row r="1639" spans="1:7">
      <c r="A1639" s="33"/>
      <c r="B1639" s="33"/>
      <c r="C1639" s="33"/>
      <c r="D1639" s="33"/>
      <c r="E1639" s="33"/>
      <c r="F1639" s="33"/>
      <c r="G1639" s="33"/>
    </row>
    <row r="1640" spans="1:7">
      <c r="A1640" s="33"/>
      <c r="B1640" s="33"/>
      <c r="C1640" s="33"/>
      <c r="D1640" s="33"/>
      <c r="E1640" s="33"/>
      <c r="F1640" s="33"/>
      <c r="G1640" s="33"/>
    </row>
    <row r="1641" spans="1:7">
      <c r="A1641" s="33"/>
      <c r="B1641" s="33"/>
      <c r="C1641" s="33"/>
      <c r="D1641" s="33"/>
      <c r="E1641" s="33"/>
      <c r="F1641" s="33"/>
      <c r="G1641" s="33"/>
    </row>
    <row r="1642" spans="1:7">
      <c r="A1642" s="33"/>
      <c r="B1642" s="33"/>
      <c r="C1642" s="33"/>
      <c r="D1642" s="33"/>
      <c r="E1642" s="33"/>
      <c r="F1642" s="33"/>
      <c r="G1642" s="33"/>
    </row>
    <row r="1643" spans="1:7">
      <c r="A1643" s="33"/>
      <c r="B1643" s="33"/>
      <c r="C1643" s="33"/>
      <c r="D1643" s="33"/>
      <c r="E1643" s="33"/>
      <c r="F1643" s="33"/>
      <c r="G1643" s="33"/>
    </row>
    <row r="1644" spans="1:7">
      <c r="A1644" s="33"/>
      <c r="B1644" s="33"/>
      <c r="C1644" s="33"/>
      <c r="D1644" s="33"/>
      <c r="E1644" s="33"/>
      <c r="F1644" s="33"/>
      <c r="G1644" s="33"/>
    </row>
    <row r="1645" spans="1:7">
      <c r="A1645" s="33"/>
      <c r="B1645" s="33"/>
      <c r="C1645" s="33"/>
      <c r="D1645" s="33"/>
      <c r="E1645" s="33"/>
      <c r="F1645" s="33"/>
      <c r="G1645" s="33"/>
    </row>
    <row r="1646" spans="1:7">
      <c r="A1646" s="33"/>
      <c r="B1646" s="33"/>
      <c r="C1646" s="33"/>
      <c r="D1646" s="33"/>
      <c r="E1646" s="33"/>
      <c r="F1646" s="33"/>
      <c r="G1646" s="33"/>
    </row>
    <row r="1647" spans="1:7">
      <c r="A1647" s="33"/>
      <c r="B1647" s="33"/>
      <c r="C1647" s="33"/>
      <c r="D1647" s="33"/>
      <c r="E1647" s="33"/>
      <c r="F1647" s="33"/>
      <c r="G1647" s="33"/>
    </row>
    <row r="1648" spans="1:7">
      <c r="A1648" s="33"/>
      <c r="B1648" s="33"/>
      <c r="C1648" s="33"/>
      <c r="D1648" s="33"/>
      <c r="E1648" s="33"/>
      <c r="F1648" s="33"/>
      <c r="G1648" s="33"/>
    </row>
    <row r="1649" spans="1:7">
      <c r="A1649" s="33"/>
      <c r="B1649" s="33"/>
      <c r="C1649" s="33"/>
      <c r="D1649" s="33"/>
      <c r="E1649" s="33"/>
      <c r="F1649" s="33"/>
      <c r="G1649" s="33"/>
    </row>
    <row r="1650" spans="1:7">
      <c r="A1650" s="33"/>
      <c r="B1650" s="33"/>
      <c r="C1650" s="33"/>
      <c r="D1650" s="33"/>
      <c r="E1650" s="33"/>
      <c r="F1650" s="33"/>
      <c r="G1650" s="33"/>
    </row>
    <row r="1651" spans="1:7">
      <c r="A1651" s="33"/>
      <c r="B1651" s="33"/>
      <c r="C1651" s="33"/>
      <c r="D1651" s="33"/>
      <c r="E1651" s="33"/>
      <c r="F1651" s="33"/>
      <c r="G1651" s="33"/>
    </row>
    <row r="1652" spans="1:7">
      <c r="A1652" s="33"/>
      <c r="B1652" s="33"/>
      <c r="C1652" s="33"/>
      <c r="D1652" s="33"/>
      <c r="E1652" s="33"/>
      <c r="F1652" s="33"/>
      <c r="G1652" s="33"/>
    </row>
    <row r="1653" spans="1:7">
      <c r="A1653" s="33"/>
      <c r="B1653" s="33"/>
      <c r="C1653" s="33"/>
      <c r="D1653" s="33"/>
      <c r="E1653" s="33"/>
      <c r="F1653" s="33"/>
      <c r="G1653" s="33"/>
    </row>
    <row r="1654" spans="1:7">
      <c r="A1654" s="33"/>
      <c r="B1654" s="33"/>
      <c r="C1654" s="33"/>
      <c r="D1654" s="33"/>
      <c r="E1654" s="33"/>
      <c r="F1654" s="33"/>
      <c r="G1654" s="33"/>
    </row>
    <row r="1655" spans="1:7">
      <c r="A1655" s="33"/>
      <c r="B1655" s="33"/>
      <c r="C1655" s="33"/>
      <c r="D1655" s="33"/>
      <c r="E1655" s="33"/>
      <c r="F1655" s="33"/>
      <c r="G1655" s="33"/>
    </row>
    <row r="1656" spans="1:7">
      <c r="A1656" s="33"/>
      <c r="B1656" s="33"/>
      <c r="C1656" s="33"/>
      <c r="D1656" s="33"/>
      <c r="E1656" s="33"/>
      <c r="F1656" s="33"/>
      <c r="G1656" s="33"/>
    </row>
    <row r="1657" spans="1:7">
      <c r="A1657" s="33"/>
      <c r="B1657" s="33"/>
      <c r="C1657" s="33"/>
      <c r="D1657" s="33"/>
      <c r="E1657" s="33"/>
      <c r="F1657" s="33"/>
      <c r="G1657" s="33"/>
    </row>
    <row r="1658" spans="1:7">
      <c r="A1658" s="33"/>
      <c r="B1658" s="33"/>
      <c r="C1658" s="33"/>
      <c r="D1658" s="33"/>
      <c r="E1658" s="33"/>
      <c r="F1658" s="33"/>
      <c r="G1658" s="33"/>
    </row>
    <row r="1659" spans="1:7">
      <c r="A1659" s="33"/>
      <c r="B1659" s="33"/>
      <c r="C1659" s="33"/>
      <c r="D1659" s="33"/>
      <c r="E1659" s="33"/>
      <c r="F1659" s="33"/>
      <c r="G1659" s="33"/>
    </row>
    <row r="1660" spans="1:7">
      <c r="A1660" s="33"/>
      <c r="B1660" s="33"/>
      <c r="C1660" s="33"/>
      <c r="D1660" s="33"/>
      <c r="E1660" s="33"/>
      <c r="F1660" s="33"/>
      <c r="G1660" s="33"/>
    </row>
    <row r="1661" spans="1:7">
      <c r="A1661" s="33"/>
      <c r="B1661" s="33"/>
      <c r="C1661" s="33"/>
      <c r="D1661" s="33"/>
      <c r="E1661" s="33"/>
      <c r="F1661" s="33"/>
      <c r="G1661" s="33"/>
    </row>
    <row r="1662" spans="1:7">
      <c r="A1662" s="33"/>
      <c r="B1662" s="33"/>
      <c r="C1662" s="33"/>
      <c r="D1662" s="33"/>
      <c r="E1662" s="33"/>
      <c r="F1662" s="33"/>
      <c r="G1662" s="33"/>
    </row>
    <row r="1663" spans="1:7">
      <c r="A1663" s="33"/>
      <c r="B1663" s="33"/>
      <c r="C1663" s="33"/>
      <c r="D1663" s="33"/>
      <c r="E1663" s="33"/>
      <c r="F1663" s="33"/>
      <c r="G1663" s="33"/>
    </row>
    <row r="1664" spans="1:7">
      <c r="A1664" s="33"/>
      <c r="B1664" s="33"/>
      <c r="C1664" s="33"/>
      <c r="D1664" s="33"/>
      <c r="E1664" s="33"/>
      <c r="F1664" s="33"/>
      <c r="G1664" s="33"/>
    </row>
    <row r="1665" spans="1:7">
      <c r="A1665" s="33"/>
      <c r="B1665" s="33"/>
      <c r="C1665" s="33"/>
      <c r="D1665" s="33"/>
      <c r="E1665" s="33"/>
      <c r="F1665" s="33"/>
      <c r="G1665" s="33"/>
    </row>
    <row r="1666" spans="1:7">
      <c r="A1666" s="33"/>
      <c r="B1666" s="33"/>
      <c r="C1666" s="33"/>
      <c r="D1666" s="33"/>
      <c r="E1666" s="33"/>
      <c r="F1666" s="33"/>
      <c r="G1666" s="33"/>
    </row>
    <row r="1667" spans="1:7">
      <c r="A1667" s="33"/>
      <c r="B1667" s="33"/>
      <c r="C1667" s="33"/>
      <c r="D1667" s="33"/>
      <c r="E1667" s="33"/>
      <c r="F1667" s="33"/>
      <c r="G1667" s="33"/>
    </row>
    <row r="1668" spans="1:7">
      <c r="A1668" s="33"/>
      <c r="B1668" s="33"/>
      <c r="C1668" s="33"/>
      <c r="D1668" s="33"/>
      <c r="E1668" s="33"/>
      <c r="F1668" s="33"/>
      <c r="G1668" s="33"/>
    </row>
    <row r="1669" spans="1:7">
      <c r="A1669" s="33"/>
      <c r="B1669" s="33"/>
      <c r="C1669" s="33"/>
      <c r="D1669" s="33"/>
      <c r="E1669" s="33"/>
      <c r="F1669" s="33"/>
      <c r="G1669" s="33"/>
    </row>
    <row r="1670" spans="1:7">
      <c r="A1670" s="33"/>
      <c r="B1670" s="33"/>
      <c r="C1670" s="33"/>
      <c r="D1670" s="33"/>
      <c r="E1670" s="33"/>
      <c r="F1670" s="33"/>
      <c r="G1670" s="33"/>
    </row>
    <row r="1671" spans="1:7">
      <c r="A1671" s="33"/>
      <c r="B1671" s="33"/>
      <c r="C1671" s="33"/>
      <c r="D1671" s="33"/>
      <c r="E1671" s="33"/>
      <c r="F1671" s="33"/>
      <c r="G1671" s="33"/>
    </row>
    <row r="1672" spans="1:7">
      <c r="A1672" s="33"/>
      <c r="B1672" s="33"/>
      <c r="C1672" s="33"/>
      <c r="D1672" s="33"/>
      <c r="E1672" s="33"/>
      <c r="F1672" s="33"/>
      <c r="G1672" s="33"/>
    </row>
    <row r="1673" spans="1:7">
      <c r="A1673" s="33"/>
      <c r="B1673" s="33"/>
      <c r="C1673" s="33"/>
      <c r="D1673" s="33"/>
      <c r="E1673" s="33"/>
      <c r="F1673" s="33"/>
      <c r="G1673" s="33"/>
    </row>
    <row r="1674" spans="1:7">
      <c r="A1674" s="33"/>
      <c r="B1674" s="33"/>
      <c r="C1674" s="33"/>
      <c r="D1674" s="33"/>
      <c r="E1674" s="33"/>
      <c r="F1674" s="33"/>
      <c r="G1674" s="33"/>
    </row>
    <row r="1675" spans="1:7">
      <c r="A1675" s="33"/>
      <c r="B1675" s="33"/>
      <c r="C1675" s="33"/>
      <c r="D1675" s="33"/>
      <c r="E1675" s="33"/>
      <c r="F1675" s="33"/>
      <c r="G1675" s="33"/>
    </row>
    <row r="1676" spans="1:7">
      <c r="A1676" s="33"/>
      <c r="B1676" s="33"/>
      <c r="C1676" s="33"/>
      <c r="D1676" s="33"/>
      <c r="E1676" s="33"/>
      <c r="F1676" s="33"/>
      <c r="G1676" s="33"/>
    </row>
    <row r="1677" spans="1:7">
      <c r="A1677" s="33"/>
      <c r="B1677" s="33"/>
      <c r="C1677" s="33"/>
      <c r="D1677" s="33"/>
      <c r="E1677" s="33"/>
      <c r="F1677" s="33"/>
      <c r="G1677" s="33"/>
    </row>
    <row r="1678" spans="1:7">
      <c r="A1678" s="33"/>
      <c r="B1678" s="33"/>
      <c r="C1678" s="33"/>
      <c r="D1678" s="33"/>
      <c r="E1678" s="33"/>
      <c r="F1678" s="33"/>
      <c r="G1678" s="33"/>
    </row>
    <row r="1679" spans="1:7">
      <c r="A1679" s="33"/>
      <c r="B1679" s="33"/>
      <c r="C1679" s="33"/>
      <c r="D1679" s="33"/>
      <c r="E1679" s="33"/>
      <c r="F1679" s="33"/>
      <c r="G1679" s="33"/>
    </row>
    <row r="1680" spans="1:7">
      <c r="A1680" s="33"/>
      <c r="B1680" s="33"/>
      <c r="C1680" s="33"/>
      <c r="D1680" s="33"/>
      <c r="E1680" s="33"/>
      <c r="F1680" s="33"/>
      <c r="G1680" s="33"/>
    </row>
    <row r="1681" spans="1:7">
      <c r="A1681" s="33"/>
      <c r="B1681" s="33"/>
      <c r="C1681" s="33"/>
      <c r="D1681" s="33"/>
      <c r="E1681" s="33"/>
      <c r="F1681" s="33"/>
      <c r="G1681" s="33"/>
    </row>
    <row r="1682" spans="1:7">
      <c r="A1682" s="33"/>
      <c r="B1682" s="33"/>
      <c r="C1682" s="33"/>
      <c r="D1682" s="33"/>
      <c r="E1682" s="33"/>
      <c r="F1682" s="33"/>
      <c r="G1682" s="33"/>
    </row>
    <row r="1683" spans="1:7">
      <c r="A1683" s="33"/>
      <c r="B1683" s="33"/>
      <c r="C1683" s="33"/>
      <c r="D1683" s="33"/>
      <c r="E1683" s="33"/>
      <c r="F1683" s="33"/>
      <c r="G1683" s="33"/>
    </row>
    <row r="1684" spans="1:7">
      <c r="A1684" s="33"/>
      <c r="B1684" s="33"/>
      <c r="C1684" s="33"/>
      <c r="D1684" s="33"/>
      <c r="E1684" s="33"/>
      <c r="F1684" s="33"/>
      <c r="G1684" s="33"/>
    </row>
    <row r="1685" spans="1:7">
      <c r="A1685" s="33"/>
      <c r="B1685" s="33"/>
      <c r="C1685" s="33"/>
      <c r="D1685" s="33"/>
      <c r="E1685" s="33"/>
      <c r="F1685" s="33"/>
      <c r="G1685" s="33"/>
    </row>
    <row r="1686" spans="1:7">
      <c r="A1686" s="33"/>
      <c r="B1686" s="33"/>
      <c r="C1686" s="33"/>
      <c r="D1686" s="33"/>
      <c r="E1686" s="33"/>
      <c r="F1686" s="33"/>
      <c r="G1686" s="33"/>
    </row>
    <row r="1687" spans="1:7">
      <c r="A1687" s="33"/>
      <c r="B1687" s="33"/>
      <c r="C1687" s="33"/>
      <c r="D1687" s="33"/>
      <c r="E1687" s="33"/>
      <c r="F1687" s="33"/>
      <c r="G1687" s="33"/>
    </row>
    <row r="1688" spans="1:7">
      <c r="A1688" s="33"/>
      <c r="B1688" s="33"/>
      <c r="C1688" s="33"/>
      <c r="D1688" s="33"/>
      <c r="E1688" s="33"/>
      <c r="F1688" s="33"/>
      <c r="G1688" s="33"/>
    </row>
    <row r="1689" spans="1:7">
      <c r="A1689" s="33"/>
      <c r="B1689" s="33"/>
      <c r="C1689" s="33"/>
      <c r="D1689" s="33"/>
      <c r="E1689" s="33"/>
      <c r="F1689" s="33"/>
      <c r="G1689" s="33"/>
    </row>
    <row r="1690" spans="1:7">
      <c r="A1690" s="33"/>
      <c r="B1690" s="33"/>
      <c r="C1690" s="33"/>
      <c r="D1690" s="33"/>
      <c r="E1690" s="33"/>
      <c r="F1690" s="33"/>
      <c r="G1690" s="33"/>
    </row>
    <row r="1691" spans="1:7">
      <c r="A1691" s="33"/>
      <c r="B1691" s="33"/>
      <c r="C1691" s="33"/>
      <c r="D1691" s="33"/>
      <c r="E1691" s="33"/>
      <c r="F1691" s="33"/>
      <c r="G1691" s="33"/>
    </row>
    <row r="1692" spans="1:7">
      <c r="A1692" s="33"/>
      <c r="B1692" s="33"/>
      <c r="C1692" s="33"/>
      <c r="D1692" s="33"/>
      <c r="E1692" s="33"/>
      <c r="F1692" s="33"/>
      <c r="G1692" s="33"/>
    </row>
    <row r="1693" spans="1:7">
      <c r="A1693" s="33"/>
      <c r="B1693" s="33"/>
      <c r="C1693" s="33"/>
      <c r="D1693" s="33"/>
      <c r="E1693" s="33"/>
      <c r="F1693" s="33"/>
      <c r="G1693" s="33"/>
    </row>
    <row r="1694" spans="1:7">
      <c r="A1694" s="33"/>
      <c r="B1694" s="33"/>
      <c r="C1694" s="33"/>
      <c r="D1694" s="33"/>
      <c r="E1694" s="33"/>
      <c r="F1694" s="33"/>
      <c r="G1694" s="33"/>
    </row>
    <row r="1695" spans="1:7">
      <c r="A1695" s="33"/>
      <c r="B1695" s="33"/>
      <c r="C1695" s="33"/>
      <c r="D1695" s="33"/>
      <c r="E1695" s="33"/>
      <c r="F1695" s="33"/>
      <c r="G1695" s="33"/>
    </row>
    <row r="1696" spans="1:7">
      <c r="A1696" s="33"/>
      <c r="B1696" s="33"/>
      <c r="C1696" s="33"/>
      <c r="D1696" s="33"/>
      <c r="E1696" s="33"/>
      <c r="F1696" s="33"/>
      <c r="G1696" s="33"/>
    </row>
    <row r="1697" spans="1:7">
      <c r="A1697" s="33"/>
      <c r="B1697" s="33"/>
      <c r="C1697" s="33"/>
      <c r="D1697" s="33"/>
      <c r="E1697" s="33"/>
      <c r="F1697" s="33"/>
      <c r="G1697" s="33"/>
    </row>
    <row r="1698" spans="1:7">
      <c r="A1698" s="33"/>
      <c r="B1698" s="33"/>
      <c r="C1698" s="33"/>
      <c r="D1698" s="33"/>
      <c r="E1698" s="33"/>
      <c r="F1698" s="33"/>
      <c r="G1698" s="33"/>
    </row>
    <row r="1699" spans="1:7">
      <c r="A1699" s="33"/>
      <c r="B1699" s="33"/>
      <c r="C1699" s="33"/>
      <c r="D1699" s="33"/>
      <c r="E1699" s="33"/>
      <c r="F1699" s="33"/>
      <c r="G1699" s="33"/>
    </row>
    <row r="1700" spans="1:7">
      <c r="A1700" s="33"/>
      <c r="B1700" s="33"/>
      <c r="C1700" s="33"/>
      <c r="D1700" s="33"/>
      <c r="E1700" s="33"/>
      <c r="F1700" s="33"/>
      <c r="G1700" s="33"/>
    </row>
    <row r="1701" spans="1:7">
      <c r="A1701" s="33"/>
      <c r="B1701" s="33"/>
      <c r="C1701" s="33"/>
      <c r="D1701" s="33"/>
      <c r="E1701" s="33"/>
      <c r="F1701" s="33"/>
      <c r="G1701" s="33"/>
    </row>
    <row r="1702" spans="1:7">
      <c r="A1702" s="33"/>
      <c r="B1702" s="33"/>
      <c r="C1702" s="33"/>
      <c r="D1702" s="33"/>
      <c r="E1702" s="33"/>
      <c r="F1702" s="33"/>
      <c r="G1702" s="33"/>
    </row>
    <row r="1703" spans="1:7">
      <c r="A1703" s="33"/>
      <c r="B1703" s="33"/>
      <c r="C1703" s="33"/>
      <c r="D1703" s="33"/>
      <c r="E1703" s="33"/>
      <c r="F1703" s="33"/>
      <c r="G1703" s="33"/>
    </row>
    <row r="1704" spans="1:7">
      <c r="A1704" s="33"/>
      <c r="B1704" s="33"/>
      <c r="C1704" s="33"/>
      <c r="D1704" s="33"/>
      <c r="E1704" s="33"/>
      <c r="F1704" s="33"/>
      <c r="G1704" s="33"/>
    </row>
    <row r="1705" spans="1:7">
      <c r="A1705" s="33"/>
      <c r="B1705" s="33"/>
      <c r="C1705" s="33"/>
      <c r="D1705" s="33"/>
      <c r="E1705" s="33"/>
      <c r="F1705" s="33"/>
      <c r="G1705" s="33"/>
    </row>
    <row r="1706" spans="1:7">
      <c r="A1706" s="33"/>
      <c r="B1706" s="33"/>
      <c r="C1706" s="33"/>
      <c r="D1706" s="33"/>
      <c r="E1706" s="33"/>
      <c r="F1706" s="33"/>
      <c r="G1706" s="33"/>
    </row>
    <row r="1707" spans="1:7">
      <c r="A1707" s="33"/>
      <c r="B1707" s="33"/>
      <c r="C1707" s="33"/>
      <c r="D1707" s="33"/>
      <c r="E1707" s="33"/>
      <c r="F1707" s="33"/>
      <c r="G1707" s="33"/>
    </row>
    <row r="1708" spans="1:7">
      <c r="A1708" s="33"/>
      <c r="B1708" s="33"/>
      <c r="C1708" s="33"/>
      <c r="D1708" s="33"/>
      <c r="E1708" s="33"/>
      <c r="F1708" s="33"/>
      <c r="G1708" s="33"/>
    </row>
    <row r="1709" spans="1:7">
      <c r="A1709" s="33"/>
      <c r="B1709" s="33"/>
      <c r="C1709" s="33"/>
      <c r="D1709" s="33"/>
      <c r="E1709" s="33"/>
      <c r="F1709" s="33"/>
      <c r="G1709" s="33"/>
    </row>
    <row r="1710" spans="1:7">
      <c r="A1710" s="33"/>
      <c r="B1710" s="33"/>
      <c r="C1710" s="33"/>
      <c r="D1710" s="33"/>
      <c r="E1710" s="33"/>
      <c r="F1710" s="33"/>
      <c r="G1710" s="33"/>
    </row>
    <row r="1711" spans="1:7">
      <c r="A1711" s="33"/>
      <c r="B1711" s="33"/>
      <c r="C1711" s="33"/>
      <c r="D1711" s="33"/>
      <c r="E1711" s="33"/>
      <c r="F1711" s="33"/>
      <c r="G1711" s="33"/>
    </row>
    <row r="1712" spans="1:7">
      <c r="A1712" s="33"/>
      <c r="B1712" s="33"/>
      <c r="C1712" s="33"/>
      <c r="D1712" s="33"/>
      <c r="E1712" s="33"/>
      <c r="F1712" s="33"/>
      <c r="G1712" s="33"/>
    </row>
    <row r="1713" spans="1:7">
      <c r="A1713" s="33"/>
      <c r="B1713" s="33"/>
      <c r="C1713" s="33"/>
      <c r="D1713" s="33"/>
      <c r="E1713" s="33"/>
      <c r="F1713" s="33"/>
      <c r="G1713" s="33"/>
    </row>
    <row r="1714" spans="1:7">
      <c r="A1714" s="33"/>
      <c r="B1714" s="33"/>
      <c r="C1714" s="33"/>
      <c r="D1714" s="33"/>
      <c r="E1714" s="33"/>
      <c r="F1714" s="33"/>
      <c r="G1714" s="33"/>
    </row>
    <row r="1715" spans="1:7">
      <c r="A1715" s="33"/>
      <c r="B1715" s="33"/>
      <c r="C1715" s="33"/>
      <c r="D1715" s="33"/>
      <c r="E1715" s="33"/>
      <c r="F1715" s="33"/>
      <c r="G1715" s="33"/>
    </row>
    <row r="1716" spans="1:7">
      <c r="A1716" s="33"/>
      <c r="B1716" s="33"/>
      <c r="C1716" s="33"/>
      <c r="D1716" s="33"/>
      <c r="E1716" s="33"/>
      <c r="F1716" s="33"/>
      <c r="G1716" s="33"/>
    </row>
    <row r="1717" spans="1:7">
      <c r="A1717" s="33"/>
      <c r="B1717" s="33"/>
      <c r="C1717" s="33"/>
      <c r="D1717" s="33"/>
      <c r="E1717" s="33"/>
      <c r="F1717" s="33"/>
      <c r="G1717" s="33"/>
    </row>
    <row r="1718" spans="1:7">
      <c r="A1718" s="33"/>
      <c r="B1718" s="33"/>
      <c r="C1718" s="33"/>
      <c r="D1718" s="33"/>
      <c r="E1718" s="33"/>
      <c r="F1718" s="33"/>
      <c r="G1718" s="33"/>
    </row>
    <row r="1719" spans="1:7">
      <c r="A1719" s="33"/>
      <c r="B1719" s="33"/>
      <c r="C1719" s="33"/>
      <c r="D1719" s="33"/>
      <c r="E1719" s="33"/>
      <c r="F1719" s="33"/>
      <c r="G1719" s="33"/>
    </row>
    <row r="1720" spans="1:7">
      <c r="A1720" s="33"/>
      <c r="B1720" s="33"/>
      <c r="C1720" s="33"/>
      <c r="D1720" s="33"/>
      <c r="E1720" s="33"/>
      <c r="F1720" s="33"/>
      <c r="G1720" s="33"/>
    </row>
    <row r="1721" spans="1:7">
      <c r="A1721" s="33"/>
      <c r="B1721" s="33"/>
      <c r="C1721" s="33"/>
      <c r="D1721" s="33"/>
      <c r="E1721" s="33"/>
      <c r="F1721" s="33"/>
      <c r="G1721" s="33"/>
    </row>
    <row r="1722" spans="1:7">
      <c r="A1722" s="33"/>
      <c r="B1722" s="33"/>
      <c r="C1722" s="33"/>
      <c r="D1722" s="33"/>
      <c r="E1722" s="33"/>
      <c r="F1722" s="33"/>
      <c r="G1722" s="33"/>
    </row>
    <row r="1723" spans="1:7">
      <c r="A1723" s="33"/>
      <c r="B1723" s="33"/>
      <c r="C1723" s="33"/>
      <c r="D1723" s="33"/>
      <c r="E1723" s="33"/>
      <c r="F1723" s="33"/>
      <c r="G1723" s="33"/>
    </row>
    <row r="1724" spans="1:7">
      <c r="A1724" s="33"/>
      <c r="B1724" s="33"/>
      <c r="C1724" s="33"/>
      <c r="D1724" s="33"/>
      <c r="E1724" s="33"/>
      <c r="F1724" s="33"/>
      <c r="G1724" s="33"/>
    </row>
    <row r="1725" spans="1:7">
      <c r="A1725" s="33"/>
      <c r="B1725" s="33"/>
      <c r="C1725" s="33"/>
      <c r="D1725" s="33"/>
      <c r="E1725" s="33"/>
      <c r="F1725" s="33"/>
      <c r="G1725" s="33"/>
    </row>
    <row r="1726" spans="1:7">
      <c r="A1726" s="33"/>
      <c r="B1726" s="33"/>
      <c r="C1726" s="33"/>
      <c r="D1726" s="33"/>
      <c r="E1726" s="33"/>
      <c r="F1726" s="33"/>
      <c r="G1726" s="33"/>
    </row>
    <row r="1727" spans="1:7">
      <c r="A1727" s="33"/>
      <c r="B1727" s="33"/>
      <c r="C1727" s="33"/>
      <c r="D1727" s="33"/>
      <c r="E1727" s="33"/>
      <c r="F1727" s="33"/>
      <c r="G1727" s="33"/>
    </row>
    <row r="1728" spans="1:7">
      <c r="A1728" s="33"/>
      <c r="B1728" s="33"/>
      <c r="C1728" s="33"/>
      <c r="D1728" s="33"/>
      <c r="E1728" s="33"/>
      <c r="F1728" s="33"/>
      <c r="G1728" s="33"/>
    </row>
    <row r="1729" spans="1:7">
      <c r="A1729" s="33"/>
      <c r="B1729" s="33"/>
      <c r="C1729" s="33"/>
      <c r="D1729" s="33"/>
      <c r="E1729" s="33"/>
      <c r="F1729" s="33"/>
      <c r="G1729" s="33"/>
    </row>
    <row r="1730" spans="1:7">
      <c r="A1730" s="33"/>
      <c r="B1730" s="33"/>
      <c r="C1730" s="33"/>
      <c r="D1730" s="33"/>
      <c r="E1730" s="33"/>
      <c r="F1730" s="33"/>
      <c r="G1730" s="33"/>
    </row>
    <row r="1731" spans="1:7">
      <c r="A1731" s="33"/>
      <c r="B1731" s="33"/>
      <c r="C1731" s="33"/>
      <c r="D1731" s="33"/>
      <c r="E1731" s="33"/>
      <c r="F1731" s="33"/>
      <c r="G1731" s="33"/>
    </row>
    <row r="1732" spans="1:7">
      <c r="A1732" s="33"/>
      <c r="B1732" s="33"/>
      <c r="C1732" s="33"/>
      <c r="D1732" s="33"/>
      <c r="E1732" s="33"/>
      <c r="F1732" s="33"/>
      <c r="G1732" s="33"/>
    </row>
    <row r="1733" spans="1:7">
      <c r="A1733" s="33"/>
      <c r="B1733" s="33"/>
      <c r="C1733" s="33"/>
      <c r="D1733" s="33"/>
      <c r="E1733" s="33"/>
      <c r="F1733" s="33"/>
      <c r="G1733" s="33"/>
    </row>
    <row r="1734" spans="1:7">
      <c r="A1734" s="33"/>
      <c r="B1734" s="33"/>
      <c r="C1734" s="33"/>
      <c r="D1734" s="33"/>
      <c r="E1734" s="33"/>
      <c r="F1734" s="33"/>
      <c r="G1734" s="33"/>
    </row>
    <row r="1735" spans="1:7">
      <c r="A1735" s="33"/>
      <c r="B1735" s="33"/>
      <c r="C1735" s="33"/>
      <c r="D1735" s="33"/>
      <c r="E1735" s="33"/>
      <c r="F1735" s="33"/>
      <c r="G1735" s="33"/>
    </row>
    <row r="1736" spans="1:7">
      <c r="A1736" s="33"/>
      <c r="B1736" s="33"/>
      <c r="C1736" s="33"/>
      <c r="D1736" s="33"/>
      <c r="E1736" s="33"/>
      <c r="F1736" s="33"/>
      <c r="G1736" s="33"/>
    </row>
    <row r="1737" spans="1:7">
      <c r="A1737" s="33"/>
      <c r="B1737" s="33"/>
      <c r="C1737" s="33"/>
      <c r="D1737" s="33"/>
      <c r="E1737" s="33"/>
      <c r="F1737" s="33"/>
      <c r="G1737" s="33"/>
    </row>
    <row r="1738" spans="1:7">
      <c r="A1738" s="33"/>
      <c r="B1738" s="33"/>
      <c r="C1738" s="33"/>
      <c r="D1738" s="33"/>
      <c r="E1738" s="33"/>
      <c r="F1738" s="33"/>
      <c r="G1738" s="33"/>
    </row>
    <row r="1739" spans="1:7">
      <c r="A1739" s="33"/>
      <c r="B1739" s="33"/>
      <c r="C1739" s="33"/>
      <c r="D1739" s="33"/>
      <c r="E1739" s="33"/>
      <c r="F1739" s="33"/>
      <c r="G1739" s="33"/>
    </row>
    <row r="1740" spans="1:7">
      <c r="A1740" s="33"/>
      <c r="B1740" s="33"/>
      <c r="C1740" s="33"/>
      <c r="D1740" s="33"/>
      <c r="E1740" s="33"/>
      <c r="F1740" s="33"/>
      <c r="G1740" s="33"/>
    </row>
    <row r="1741" spans="1:7">
      <c r="A1741" s="33"/>
      <c r="B1741" s="33"/>
      <c r="C1741" s="33"/>
      <c r="D1741" s="33"/>
      <c r="E1741" s="33"/>
      <c r="F1741" s="33"/>
      <c r="G1741" s="33"/>
    </row>
    <row r="1742" spans="1:7">
      <c r="A1742" s="33"/>
      <c r="B1742" s="33"/>
      <c r="C1742" s="33"/>
      <c r="D1742" s="33"/>
      <c r="E1742" s="33"/>
      <c r="F1742" s="33"/>
      <c r="G1742" s="33"/>
    </row>
    <row r="1743" spans="1:7">
      <c r="A1743" s="33"/>
      <c r="B1743" s="33"/>
      <c r="C1743" s="33"/>
      <c r="D1743" s="33"/>
      <c r="E1743" s="33"/>
      <c r="F1743" s="33"/>
      <c r="G1743" s="33"/>
    </row>
    <row r="1744" spans="1:7">
      <c r="A1744" s="33"/>
      <c r="B1744" s="33"/>
      <c r="C1744" s="33"/>
      <c r="D1744" s="33"/>
      <c r="E1744" s="33"/>
      <c r="F1744" s="33"/>
      <c r="G1744" s="33"/>
    </row>
    <row r="1745" spans="1:7">
      <c r="A1745" s="33"/>
      <c r="B1745" s="33"/>
      <c r="C1745" s="33"/>
      <c r="D1745" s="33"/>
      <c r="E1745" s="33"/>
      <c r="F1745" s="33"/>
      <c r="G1745" s="33"/>
    </row>
    <row r="1746" spans="1:7">
      <c r="A1746" s="33"/>
      <c r="B1746" s="33"/>
      <c r="C1746" s="33"/>
      <c r="D1746" s="33"/>
      <c r="E1746" s="33"/>
      <c r="F1746" s="33"/>
      <c r="G1746" s="33"/>
    </row>
    <row r="1747" spans="1:7">
      <c r="A1747" s="33"/>
      <c r="B1747" s="33"/>
      <c r="C1747" s="33"/>
      <c r="D1747" s="33"/>
      <c r="E1747" s="33"/>
      <c r="F1747" s="33"/>
      <c r="G1747" s="33"/>
    </row>
    <row r="1748" spans="1:7">
      <c r="A1748" s="33"/>
      <c r="B1748" s="33"/>
      <c r="C1748" s="33"/>
      <c r="D1748" s="33"/>
      <c r="E1748" s="33"/>
      <c r="F1748" s="33"/>
      <c r="G1748" s="33"/>
    </row>
    <row r="1749" spans="1:7">
      <c r="A1749" s="33"/>
      <c r="B1749" s="33"/>
      <c r="C1749" s="33"/>
      <c r="D1749" s="33"/>
      <c r="E1749" s="33"/>
      <c r="F1749" s="33"/>
      <c r="G1749" s="33"/>
    </row>
    <row r="1750" spans="1:7">
      <c r="A1750" s="33"/>
      <c r="B1750" s="33"/>
      <c r="C1750" s="33"/>
      <c r="D1750" s="33"/>
      <c r="E1750" s="33"/>
      <c r="F1750" s="33"/>
      <c r="G1750" s="33"/>
    </row>
    <row r="1751" spans="1:7">
      <c r="A1751" s="33"/>
      <c r="B1751" s="33"/>
      <c r="C1751" s="33"/>
      <c r="D1751" s="33"/>
      <c r="E1751" s="33"/>
      <c r="F1751" s="33"/>
      <c r="G1751" s="33"/>
    </row>
    <row r="1752" spans="1:7">
      <c r="A1752" s="33"/>
      <c r="B1752" s="33"/>
      <c r="C1752" s="33"/>
      <c r="D1752" s="33"/>
      <c r="E1752" s="33"/>
      <c r="F1752" s="33"/>
      <c r="G1752" s="33"/>
    </row>
    <row r="1753" spans="1:7">
      <c r="A1753" s="33"/>
      <c r="B1753" s="33"/>
      <c r="C1753" s="33"/>
      <c r="D1753" s="33"/>
      <c r="E1753" s="33"/>
      <c r="F1753" s="33"/>
      <c r="G1753" s="33"/>
    </row>
    <row r="1754" spans="1:7">
      <c r="A1754" s="33"/>
      <c r="B1754" s="33"/>
      <c r="C1754" s="33"/>
      <c r="D1754" s="33"/>
      <c r="E1754" s="33"/>
      <c r="F1754" s="33"/>
      <c r="G1754" s="33"/>
    </row>
    <row r="1755" spans="1:7">
      <c r="A1755" s="33"/>
      <c r="B1755" s="33"/>
      <c r="C1755" s="33"/>
      <c r="D1755" s="33"/>
      <c r="E1755" s="33"/>
      <c r="F1755" s="33"/>
      <c r="G1755" s="33"/>
    </row>
    <row r="1756" spans="1:7">
      <c r="A1756" s="33"/>
      <c r="B1756" s="33"/>
      <c r="C1756" s="33"/>
      <c r="D1756" s="33"/>
      <c r="E1756" s="33"/>
      <c r="F1756" s="33"/>
      <c r="G1756" s="33"/>
    </row>
    <row r="1757" spans="1:7">
      <c r="A1757" s="33"/>
      <c r="B1757" s="33"/>
      <c r="C1757" s="33"/>
      <c r="D1757" s="33"/>
      <c r="E1757" s="33"/>
      <c r="F1757" s="33"/>
      <c r="G1757" s="33"/>
    </row>
    <row r="1758" spans="1:7">
      <c r="A1758" s="33"/>
      <c r="B1758" s="33"/>
      <c r="C1758" s="33"/>
      <c r="D1758" s="33"/>
      <c r="E1758" s="33"/>
      <c r="F1758" s="33"/>
      <c r="G1758" s="33"/>
    </row>
    <row r="1759" spans="1:7">
      <c r="A1759" s="33"/>
      <c r="B1759" s="33"/>
      <c r="C1759" s="33"/>
      <c r="D1759" s="33"/>
      <c r="E1759" s="33"/>
      <c r="F1759" s="33"/>
      <c r="G1759" s="33"/>
    </row>
    <row r="1760" spans="1:7">
      <c r="A1760" s="33"/>
      <c r="B1760" s="33"/>
      <c r="C1760" s="33"/>
      <c r="D1760" s="33"/>
      <c r="E1760" s="33"/>
      <c r="F1760" s="33"/>
      <c r="G1760" s="33"/>
    </row>
    <row r="1761" spans="1:7">
      <c r="A1761" s="33"/>
      <c r="B1761" s="33"/>
      <c r="C1761" s="33"/>
      <c r="D1761" s="33"/>
      <c r="E1761" s="33"/>
      <c r="F1761" s="33"/>
      <c r="G1761" s="33"/>
    </row>
    <row r="1762" spans="1:7">
      <c r="A1762" s="33"/>
      <c r="B1762" s="33"/>
      <c r="C1762" s="33"/>
      <c r="D1762" s="33"/>
      <c r="E1762" s="33"/>
      <c r="F1762" s="33"/>
      <c r="G1762" s="33"/>
    </row>
    <row r="1763" spans="1:7">
      <c r="A1763" s="33"/>
      <c r="B1763" s="33"/>
      <c r="C1763" s="33"/>
      <c r="D1763" s="33"/>
      <c r="E1763" s="33"/>
      <c r="F1763" s="33"/>
      <c r="G1763" s="33"/>
    </row>
    <row r="1764" spans="1:7">
      <c r="A1764" s="33"/>
      <c r="B1764" s="33"/>
      <c r="C1764" s="33"/>
      <c r="D1764" s="33"/>
      <c r="E1764" s="33"/>
      <c r="F1764" s="33"/>
      <c r="G1764" s="33"/>
    </row>
    <row r="1765" spans="1:7">
      <c r="A1765" s="33"/>
      <c r="B1765" s="33"/>
      <c r="C1765" s="33"/>
      <c r="D1765" s="33"/>
      <c r="E1765" s="33"/>
      <c r="F1765" s="33"/>
      <c r="G1765" s="33"/>
    </row>
    <row r="1766" spans="1:7">
      <c r="A1766" s="33"/>
      <c r="B1766" s="33"/>
      <c r="C1766" s="33"/>
      <c r="D1766" s="33"/>
      <c r="E1766" s="33"/>
      <c r="F1766" s="33"/>
      <c r="G1766" s="33"/>
    </row>
    <row r="1767" spans="1:7">
      <c r="A1767" s="33"/>
      <c r="B1767" s="33"/>
      <c r="C1767" s="33"/>
      <c r="D1767" s="33"/>
      <c r="E1767" s="33"/>
      <c r="F1767" s="33"/>
      <c r="G1767" s="33"/>
    </row>
    <row r="1768" spans="1:7">
      <c r="A1768" s="33"/>
      <c r="B1768" s="33"/>
      <c r="C1768" s="33"/>
      <c r="D1768" s="33"/>
      <c r="E1768" s="33"/>
      <c r="F1768" s="33"/>
      <c r="G1768" s="33"/>
    </row>
    <row r="1769" spans="1:7">
      <c r="A1769" s="33"/>
      <c r="B1769" s="33"/>
      <c r="C1769" s="33"/>
      <c r="D1769" s="33"/>
      <c r="E1769" s="33"/>
      <c r="F1769" s="33"/>
      <c r="G1769" s="33"/>
    </row>
    <row r="1770" spans="1:7">
      <c r="A1770" s="33"/>
      <c r="B1770" s="33"/>
      <c r="C1770" s="33"/>
      <c r="D1770" s="33"/>
      <c r="E1770" s="33"/>
      <c r="F1770" s="33"/>
      <c r="G1770" s="33"/>
    </row>
    <row r="1771" spans="1:7">
      <c r="A1771" s="33"/>
      <c r="B1771" s="33"/>
      <c r="C1771" s="33"/>
      <c r="D1771" s="33"/>
      <c r="E1771" s="33"/>
      <c r="F1771" s="33"/>
      <c r="G1771" s="33"/>
    </row>
    <row r="1772" spans="1:7">
      <c r="A1772" s="33"/>
      <c r="B1772" s="33"/>
      <c r="C1772" s="33"/>
      <c r="D1772" s="33"/>
      <c r="E1772" s="33"/>
      <c r="F1772" s="33"/>
      <c r="G1772" s="33"/>
    </row>
    <row r="1773" spans="1:7">
      <c r="A1773" s="33"/>
      <c r="B1773" s="33"/>
      <c r="C1773" s="33"/>
      <c r="D1773" s="33"/>
      <c r="E1773" s="33"/>
      <c r="F1773" s="33"/>
      <c r="G1773" s="33"/>
    </row>
    <row r="1774" spans="1:7">
      <c r="A1774" s="33"/>
      <c r="B1774" s="33"/>
      <c r="C1774" s="33"/>
      <c r="D1774" s="33"/>
      <c r="E1774" s="33"/>
      <c r="F1774" s="33"/>
      <c r="G1774" s="33"/>
    </row>
    <row r="1775" spans="1:7">
      <c r="A1775" s="33"/>
      <c r="B1775" s="33"/>
      <c r="C1775" s="33"/>
      <c r="D1775" s="33"/>
      <c r="E1775" s="33"/>
      <c r="F1775" s="33"/>
      <c r="G1775" s="33"/>
    </row>
    <row r="1776" spans="1:7">
      <c r="A1776" s="33"/>
      <c r="B1776" s="33"/>
      <c r="C1776" s="33"/>
      <c r="D1776" s="33"/>
      <c r="E1776" s="33"/>
      <c r="F1776" s="33"/>
      <c r="G1776" s="33"/>
    </row>
    <row r="1777" spans="1:7">
      <c r="A1777" s="33"/>
      <c r="B1777" s="33"/>
      <c r="C1777" s="33"/>
      <c r="D1777" s="33"/>
      <c r="E1777" s="33"/>
      <c r="F1777" s="33"/>
      <c r="G1777" s="33"/>
    </row>
    <row r="1778" spans="1:7">
      <c r="A1778" s="33"/>
      <c r="B1778" s="33"/>
      <c r="C1778" s="33"/>
      <c r="D1778" s="33"/>
      <c r="E1778" s="33"/>
      <c r="F1778" s="33"/>
      <c r="G1778" s="33"/>
    </row>
    <row r="1779" spans="1:7">
      <c r="A1779" s="33"/>
      <c r="B1779" s="33"/>
      <c r="C1779" s="33"/>
      <c r="D1779" s="33"/>
      <c r="E1779" s="33"/>
      <c r="F1779" s="33"/>
      <c r="G1779" s="33"/>
    </row>
    <row r="1780" spans="1:7">
      <c r="A1780" s="33"/>
      <c r="B1780" s="33"/>
      <c r="C1780" s="33"/>
      <c r="D1780" s="33"/>
      <c r="E1780" s="33"/>
      <c r="F1780" s="33"/>
      <c r="G1780" s="33"/>
    </row>
    <row r="1781" spans="1:7">
      <c r="A1781" s="33"/>
      <c r="B1781" s="33"/>
      <c r="C1781" s="33"/>
      <c r="D1781" s="33"/>
      <c r="E1781" s="33"/>
      <c r="F1781" s="33"/>
      <c r="G1781" s="33"/>
    </row>
    <row r="1782" spans="1:7">
      <c r="A1782" s="33"/>
      <c r="B1782" s="33"/>
      <c r="C1782" s="33"/>
      <c r="D1782" s="33"/>
      <c r="E1782" s="33"/>
      <c r="F1782" s="33"/>
      <c r="G1782" s="33"/>
    </row>
    <row r="1783" spans="1:7">
      <c r="A1783" s="33"/>
      <c r="B1783" s="33"/>
      <c r="C1783" s="33"/>
      <c r="D1783" s="33"/>
      <c r="E1783" s="33"/>
      <c r="F1783" s="33"/>
      <c r="G1783" s="33"/>
    </row>
    <row r="1784" spans="1:7">
      <c r="A1784" s="33"/>
      <c r="B1784" s="33"/>
      <c r="C1784" s="33"/>
      <c r="D1784" s="33"/>
      <c r="E1784" s="33"/>
      <c r="F1784" s="33"/>
      <c r="G1784" s="33"/>
    </row>
    <row r="1785" spans="1:7">
      <c r="A1785" s="33"/>
      <c r="B1785" s="33"/>
      <c r="C1785" s="33"/>
      <c r="D1785" s="33"/>
      <c r="E1785" s="33"/>
      <c r="F1785" s="33"/>
      <c r="G1785" s="33"/>
    </row>
    <row r="1786" spans="1:7">
      <c r="A1786" s="33"/>
      <c r="B1786" s="33"/>
      <c r="C1786" s="33"/>
      <c r="D1786" s="33"/>
      <c r="E1786" s="33"/>
      <c r="F1786" s="33"/>
      <c r="G1786" s="33"/>
    </row>
    <row r="1787" spans="1:7">
      <c r="A1787" s="33"/>
      <c r="B1787" s="33"/>
      <c r="C1787" s="33"/>
      <c r="D1787" s="33"/>
      <c r="E1787" s="33"/>
      <c r="F1787" s="33"/>
      <c r="G1787" s="33"/>
    </row>
    <row r="1788" spans="1:7">
      <c r="A1788" s="33"/>
      <c r="B1788" s="33"/>
      <c r="C1788" s="33"/>
      <c r="D1788" s="33"/>
      <c r="E1788" s="33"/>
      <c r="F1788" s="33"/>
      <c r="G1788" s="33"/>
    </row>
    <row r="1789" spans="1:7">
      <c r="A1789" s="33"/>
      <c r="B1789" s="33"/>
      <c r="C1789" s="33"/>
      <c r="D1789" s="33"/>
      <c r="E1789" s="33"/>
      <c r="F1789" s="33"/>
      <c r="G1789" s="33"/>
    </row>
    <row r="1790" spans="1:7">
      <c r="A1790" s="33"/>
      <c r="B1790" s="33"/>
      <c r="C1790" s="33"/>
      <c r="D1790" s="33"/>
      <c r="E1790" s="33"/>
      <c r="F1790" s="33"/>
      <c r="G1790" s="33"/>
    </row>
    <row r="1791" spans="1:7">
      <c r="A1791" s="33"/>
      <c r="B1791" s="33"/>
      <c r="C1791" s="33"/>
      <c r="D1791" s="33"/>
      <c r="E1791" s="33"/>
      <c r="F1791" s="33"/>
      <c r="G1791" s="33"/>
    </row>
    <row r="1792" spans="1:7">
      <c r="A1792" s="33"/>
      <c r="B1792" s="33"/>
      <c r="C1792" s="33"/>
      <c r="D1792" s="33"/>
      <c r="E1792" s="33"/>
      <c r="F1792" s="33"/>
      <c r="G1792" s="33"/>
    </row>
    <row r="1793" spans="1:7">
      <c r="A1793" s="33"/>
      <c r="B1793" s="33"/>
      <c r="C1793" s="33"/>
      <c r="D1793" s="33"/>
      <c r="E1793" s="33"/>
      <c r="F1793" s="33"/>
      <c r="G1793" s="33"/>
    </row>
    <row r="1794" spans="1:7">
      <c r="A1794" s="33"/>
      <c r="B1794" s="33"/>
      <c r="C1794" s="33"/>
      <c r="D1794" s="33"/>
      <c r="E1794" s="33"/>
      <c r="F1794" s="33"/>
      <c r="G1794" s="33"/>
    </row>
    <row r="1795" spans="1:7">
      <c r="A1795" s="33"/>
      <c r="B1795" s="33"/>
      <c r="C1795" s="33"/>
      <c r="D1795" s="33"/>
      <c r="E1795" s="33"/>
      <c r="F1795" s="33"/>
      <c r="G1795" s="33"/>
    </row>
    <row r="1796" spans="1:7">
      <c r="A1796" s="33"/>
      <c r="B1796" s="33"/>
      <c r="C1796" s="33"/>
      <c r="D1796" s="33"/>
      <c r="E1796" s="33"/>
      <c r="F1796" s="33"/>
      <c r="G1796" s="33"/>
    </row>
    <row r="1797" spans="1:7">
      <c r="A1797" s="33"/>
      <c r="B1797" s="33"/>
      <c r="C1797" s="33"/>
      <c r="D1797" s="33"/>
      <c r="E1797" s="33"/>
      <c r="F1797" s="33"/>
      <c r="G1797" s="33"/>
    </row>
    <row r="1798" spans="1:7">
      <c r="A1798" s="33"/>
      <c r="B1798" s="33"/>
      <c r="C1798" s="33"/>
      <c r="D1798" s="33"/>
      <c r="E1798" s="33"/>
      <c r="F1798" s="33"/>
      <c r="G1798" s="33"/>
    </row>
    <row r="1799" spans="1:7">
      <c r="A1799" s="33"/>
      <c r="B1799" s="33"/>
      <c r="C1799" s="33"/>
      <c r="D1799" s="33"/>
      <c r="E1799" s="33"/>
      <c r="F1799" s="33"/>
      <c r="G1799" s="33"/>
    </row>
    <row r="1800" spans="1:7">
      <c r="A1800" s="33"/>
      <c r="B1800" s="33"/>
      <c r="C1800" s="33"/>
      <c r="D1800" s="33"/>
      <c r="E1800" s="33"/>
      <c r="F1800" s="33"/>
      <c r="G1800" s="33"/>
    </row>
    <row r="1801" spans="1:7">
      <c r="A1801" s="33"/>
      <c r="B1801" s="33"/>
      <c r="C1801" s="33"/>
      <c r="D1801" s="33"/>
      <c r="E1801" s="33"/>
      <c r="F1801" s="33"/>
      <c r="G1801" s="33"/>
    </row>
    <row r="1802" spans="1:7">
      <c r="A1802" s="33"/>
      <c r="B1802" s="33"/>
      <c r="C1802" s="33"/>
      <c r="D1802" s="33"/>
      <c r="E1802" s="33"/>
      <c r="F1802" s="33"/>
      <c r="G1802" s="33"/>
    </row>
    <row r="1803" spans="1:7">
      <c r="A1803" s="33"/>
      <c r="B1803" s="33"/>
      <c r="C1803" s="33"/>
      <c r="D1803" s="33"/>
      <c r="E1803" s="33"/>
      <c r="F1803" s="33"/>
      <c r="G1803" s="33"/>
    </row>
    <row r="1804" spans="1:7">
      <c r="A1804" s="33"/>
      <c r="B1804" s="33"/>
      <c r="C1804" s="33"/>
      <c r="D1804" s="33"/>
      <c r="E1804" s="33"/>
      <c r="F1804" s="33"/>
      <c r="G1804" s="33"/>
    </row>
    <row r="1805" spans="1:7">
      <c r="A1805" s="33"/>
      <c r="B1805" s="33"/>
      <c r="C1805" s="33"/>
      <c r="D1805" s="33"/>
      <c r="E1805" s="33"/>
      <c r="F1805" s="33"/>
      <c r="G1805" s="33"/>
    </row>
    <row r="1806" spans="1:7">
      <c r="A1806" s="33"/>
      <c r="B1806" s="33"/>
      <c r="C1806" s="33"/>
      <c r="D1806" s="33"/>
      <c r="E1806" s="33"/>
      <c r="F1806" s="33"/>
      <c r="G1806" s="33"/>
    </row>
    <row r="1807" spans="1:7">
      <c r="A1807" s="33"/>
      <c r="B1807" s="33"/>
      <c r="C1807" s="33"/>
      <c r="D1807" s="33"/>
      <c r="E1807" s="33"/>
      <c r="F1807" s="33"/>
      <c r="G1807" s="33"/>
    </row>
    <row r="1808" spans="1:7">
      <c r="A1808" s="33"/>
      <c r="B1808" s="33"/>
      <c r="C1808" s="33"/>
      <c r="D1808" s="33"/>
      <c r="E1808" s="33"/>
      <c r="F1808" s="33"/>
      <c r="G1808" s="33"/>
    </row>
    <row r="1809" spans="1:7">
      <c r="A1809" s="33"/>
      <c r="B1809" s="33"/>
      <c r="C1809" s="33"/>
      <c r="D1809" s="33"/>
      <c r="E1809" s="33"/>
      <c r="F1809" s="33"/>
      <c r="G1809" s="33"/>
    </row>
    <row r="1810" spans="1:7">
      <c r="A1810" s="33"/>
      <c r="B1810" s="33"/>
      <c r="C1810" s="33"/>
      <c r="D1810" s="33"/>
      <c r="E1810" s="33"/>
      <c r="F1810" s="33"/>
      <c r="G1810" s="33"/>
    </row>
    <row r="1811" spans="1:7">
      <c r="A1811" s="33"/>
      <c r="B1811" s="33"/>
      <c r="C1811" s="33"/>
      <c r="D1811" s="33"/>
      <c r="E1811" s="33"/>
      <c r="F1811" s="33"/>
      <c r="G1811" s="33"/>
    </row>
    <row r="1812" spans="1:7">
      <c r="A1812" s="33"/>
      <c r="B1812" s="33"/>
      <c r="C1812" s="33"/>
      <c r="D1812" s="33"/>
      <c r="E1812" s="33"/>
      <c r="F1812" s="33"/>
      <c r="G1812" s="33"/>
    </row>
    <row r="1813" spans="1:7">
      <c r="A1813" s="33"/>
      <c r="B1813" s="33"/>
      <c r="C1813" s="33"/>
      <c r="D1813" s="33"/>
      <c r="E1813" s="33"/>
      <c r="F1813" s="33"/>
      <c r="G1813" s="33"/>
    </row>
    <row r="1814" spans="1:7">
      <c r="A1814" s="33"/>
      <c r="B1814" s="33"/>
      <c r="C1814" s="33"/>
      <c r="D1814" s="33"/>
      <c r="E1814" s="33"/>
      <c r="F1814" s="33"/>
      <c r="G1814" s="33"/>
    </row>
    <row r="1815" spans="1:7">
      <c r="A1815" s="33"/>
      <c r="B1815" s="33"/>
      <c r="C1815" s="33"/>
      <c r="D1815" s="33"/>
      <c r="E1815" s="33"/>
      <c r="F1815" s="33"/>
      <c r="G1815" s="33"/>
    </row>
    <row r="1816" spans="1:7">
      <c r="A1816" s="33"/>
      <c r="B1816" s="33"/>
      <c r="C1816" s="33"/>
      <c r="D1816" s="33"/>
      <c r="E1816" s="33"/>
      <c r="F1816" s="33"/>
      <c r="G1816" s="33"/>
    </row>
    <row r="1817" spans="1:7">
      <c r="A1817" s="33"/>
      <c r="B1817" s="33"/>
      <c r="C1817" s="33"/>
      <c r="D1817" s="33"/>
      <c r="E1817" s="33"/>
      <c r="F1817" s="33"/>
      <c r="G1817" s="33"/>
    </row>
    <row r="1818" spans="1:7">
      <c r="A1818" s="33"/>
      <c r="B1818" s="33"/>
      <c r="C1818" s="33"/>
      <c r="D1818" s="33"/>
      <c r="E1818" s="33"/>
      <c r="F1818" s="33"/>
      <c r="G1818" s="33"/>
    </row>
    <row r="1819" spans="1:7">
      <c r="A1819" s="33"/>
      <c r="B1819" s="33"/>
      <c r="C1819" s="33"/>
      <c r="D1819" s="33"/>
      <c r="E1819" s="33"/>
      <c r="F1819" s="33"/>
      <c r="G1819" s="33"/>
    </row>
    <row r="1820" spans="1:7">
      <c r="A1820" s="33"/>
      <c r="B1820" s="33"/>
      <c r="C1820" s="33"/>
      <c r="D1820" s="33"/>
      <c r="E1820" s="33"/>
      <c r="F1820" s="33"/>
      <c r="G1820" s="33"/>
    </row>
    <row r="1821" spans="1:7">
      <c r="A1821" s="33"/>
      <c r="B1821" s="33"/>
      <c r="C1821" s="33"/>
      <c r="D1821" s="33"/>
      <c r="E1821" s="33"/>
      <c r="F1821" s="33"/>
      <c r="G1821" s="33"/>
    </row>
    <row r="1822" spans="1:7">
      <c r="A1822" s="33"/>
      <c r="B1822" s="33"/>
      <c r="C1822" s="33"/>
      <c r="D1822" s="33"/>
      <c r="E1822" s="33"/>
      <c r="F1822" s="33"/>
      <c r="G1822" s="33"/>
    </row>
    <row r="1823" spans="1:7">
      <c r="A1823" s="33"/>
      <c r="B1823" s="33"/>
      <c r="C1823" s="33"/>
      <c r="D1823" s="33"/>
      <c r="E1823" s="33"/>
      <c r="F1823" s="33"/>
      <c r="G1823" s="33"/>
    </row>
    <row r="1824" spans="1:7">
      <c r="A1824" s="33"/>
      <c r="B1824" s="33"/>
      <c r="C1824" s="33"/>
      <c r="D1824" s="33"/>
      <c r="E1824" s="33"/>
      <c r="F1824" s="33"/>
      <c r="G1824" s="33"/>
    </row>
    <row r="1825" spans="1:7">
      <c r="A1825" s="33"/>
      <c r="B1825" s="33"/>
      <c r="C1825" s="33"/>
      <c r="D1825" s="33"/>
      <c r="E1825" s="33"/>
      <c r="F1825" s="33"/>
      <c r="G1825" s="33"/>
    </row>
    <row r="1826" spans="1:7">
      <c r="A1826" s="33"/>
      <c r="B1826" s="33"/>
      <c r="C1826" s="33"/>
      <c r="D1826" s="33"/>
      <c r="E1826" s="33"/>
      <c r="F1826" s="33"/>
      <c r="G1826" s="33"/>
    </row>
    <row r="1827" spans="1:7">
      <c r="A1827" s="33"/>
      <c r="B1827" s="33"/>
      <c r="C1827" s="33"/>
      <c r="D1827" s="33"/>
      <c r="E1827" s="33"/>
      <c r="F1827" s="33"/>
      <c r="G1827" s="33"/>
    </row>
    <row r="1828" spans="1:7">
      <c r="A1828" s="33"/>
      <c r="B1828" s="33"/>
      <c r="C1828" s="33"/>
      <c r="D1828" s="33"/>
      <c r="E1828" s="33"/>
      <c r="F1828" s="33"/>
      <c r="G1828" s="33"/>
    </row>
    <row r="1829" spans="1:7">
      <c r="A1829" s="33"/>
      <c r="B1829" s="33"/>
      <c r="C1829" s="33"/>
      <c r="D1829" s="33"/>
      <c r="E1829" s="33"/>
      <c r="F1829" s="33"/>
      <c r="G1829" s="33"/>
    </row>
    <row r="1830" spans="1:7">
      <c r="A1830" s="33"/>
      <c r="B1830" s="33"/>
      <c r="C1830" s="33"/>
      <c r="D1830" s="33"/>
      <c r="E1830" s="33"/>
      <c r="F1830" s="33"/>
      <c r="G1830" s="33"/>
    </row>
    <row r="1831" spans="1:7">
      <c r="A1831" s="33"/>
      <c r="B1831" s="33"/>
      <c r="C1831" s="33"/>
      <c r="D1831" s="33"/>
      <c r="E1831" s="33"/>
      <c r="F1831" s="33"/>
      <c r="G1831" s="33"/>
    </row>
    <row r="1832" spans="1:7">
      <c r="A1832" s="33"/>
      <c r="B1832" s="33"/>
      <c r="C1832" s="33"/>
      <c r="D1832" s="33"/>
      <c r="E1832" s="33"/>
      <c r="F1832" s="33"/>
      <c r="G1832" s="33"/>
    </row>
    <row r="1833" spans="1:7">
      <c r="A1833" s="33"/>
      <c r="B1833" s="33"/>
      <c r="C1833" s="33"/>
      <c r="D1833" s="33"/>
      <c r="E1833" s="33"/>
      <c r="F1833" s="33"/>
      <c r="G1833" s="33"/>
    </row>
    <row r="1834" spans="1:7">
      <c r="A1834" s="33"/>
      <c r="B1834" s="33"/>
      <c r="C1834" s="33"/>
      <c r="D1834" s="33"/>
      <c r="E1834" s="33"/>
      <c r="F1834" s="33"/>
      <c r="G1834" s="33"/>
    </row>
    <row r="1835" spans="1:7">
      <c r="A1835" s="33"/>
      <c r="B1835" s="33"/>
      <c r="C1835" s="33"/>
      <c r="D1835" s="33"/>
      <c r="E1835" s="33"/>
      <c r="F1835" s="33"/>
      <c r="G1835" s="33"/>
    </row>
    <row r="1836" spans="1:7">
      <c r="A1836" s="33"/>
      <c r="B1836" s="33"/>
      <c r="C1836" s="33"/>
      <c r="D1836" s="33"/>
      <c r="E1836" s="33"/>
      <c r="F1836" s="33"/>
      <c r="G1836" s="33"/>
    </row>
    <row r="1837" spans="1:7">
      <c r="A1837" s="33"/>
      <c r="B1837" s="33"/>
      <c r="C1837" s="33"/>
      <c r="D1837" s="33"/>
      <c r="E1837" s="33"/>
      <c r="F1837" s="33"/>
      <c r="G1837" s="33"/>
    </row>
    <row r="1838" spans="1:7">
      <c r="A1838" s="33"/>
      <c r="B1838" s="33"/>
      <c r="C1838" s="33"/>
      <c r="D1838" s="33"/>
      <c r="E1838" s="33"/>
      <c r="F1838" s="33"/>
      <c r="G1838" s="33"/>
    </row>
    <row r="1839" spans="1:7">
      <c r="A1839" s="33"/>
      <c r="B1839" s="33"/>
      <c r="C1839" s="33"/>
      <c r="D1839" s="33"/>
      <c r="E1839" s="33"/>
      <c r="F1839" s="33"/>
      <c r="G1839" s="33"/>
    </row>
    <row r="1840" spans="1:7">
      <c r="A1840" s="33"/>
      <c r="B1840" s="33"/>
      <c r="C1840" s="33"/>
      <c r="D1840" s="33"/>
      <c r="E1840" s="33"/>
      <c r="F1840" s="33"/>
      <c r="G1840" s="33"/>
    </row>
    <row r="1841" spans="1:7">
      <c r="A1841" s="33"/>
      <c r="B1841" s="33"/>
      <c r="C1841" s="33"/>
      <c r="D1841" s="33"/>
      <c r="E1841" s="33"/>
      <c r="F1841" s="33"/>
      <c r="G1841" s="33"/>
    </row>
    <row r="1842" spans="1:7">
      <c r="A1842" s="33"/>
      <c r="B1842" s="33"/>
      <c r="C1842" s="33"/>
      <c r="D1842" s="33"/>
      <c r="E1842" s="33"/>
      <c r="F1842" s="33"/>
      <c r="G1842" s="33"/>
    </row>
    <row r="1843" spans="1:7">
      <c r="A1843" s="33"/>
      <c r="B1843" s="33"/>
      <c r="C1843" s="33"/>
      <c r="D1843" s="33"/>
      <c r="E1843" s="33"/>
      <c r="F1843" s="33"/>
      <c r="G1843" s="33"/>
    </row>
    <row r="1844" spans="1:7">
      <c r="A1844" s="33"/>
      <c r="B1844" s="33"/>
      <c r="C1844" s="33"/>
      <c r="D1844" s="33"/>
      <c r="E1844" s="33"/>
      <c r="F1844" s="33"/>
      <c r="G1844" s="33"/>
    </row>
    <row r="1845" spans="1:7">
      <c r="A1845" s="33"/>
      <c r="B1845" s="33"/>
      <c r="C1845" s="33"/>
      <c r="D1845" s="33"/>
      <c r="E1845" s="33"/>
      <c r="F1845" s="33"/>
      <c r="G1845" s="33"/>
    </row>
    <row r="1846" spans="1:7">
      <c r="A1846" s="33"/>
      <c r="B1846" s="33"/>
      <c r="C1846" s="33"/>
      <c r="D1846" s="33"/>
      <c r="E1846" s="33"/>
      <c r="F1846" s="33"/>
      <c r="G1846" s="33"/>
    </row>
    <row r="1847" spans="1:7">
      <c r="A1847" s="33"/>
      <c r="B1847" s="33"/>
      <c r="C1847" s="33"/>
      <c r="D1847" s="33"/>
      <c r="E1847" s="33"/>
      <c r="F1847" s="33"/>
      <c r="G1847" s="33"/>
    </row>
    <row r="1848" spans="1:7">
      <c r="A1848" s="33"/>
      <c r="B1848" s="33"/>
      <c r="C1848" s="33"/>
      <c r="D1848" s="33"/>
      <c r="E1848" s="33"/>
      <c r="F1848" s="33"/>
      <c r="G1848" s="33"/>
    </row>
    <row r="1849" spans="1:7">
      <c r="A1849" s="33"/>
      <c r="B1849" s="33"/>
      <c r="C1849" s="33"/>
      <c r="D1849" s="33"/>
      <c r="E1849" s="33"/>
      <c r="F1849" s="33"/>
      <c r="G1849" s="33"/>
    </row>
    <row r="1850" spans="1:7">
      <c r="A1850" s="33"/>
      <c r="B1850" s="33"/>
      <c r="C1850" s="33"/>
      <c r="D1850" s="33"/>
      <c r="E1850" s="33"/>
      <c r="F1850" s="33"/>
      <c r="G1850" s="33"/>
    </row>
    <row r="1851" spans="1:7">
      <c r="A1851" s="33"/>
      <c r="B1851" s="33"/>
      <c r="C1851" s="33"/>
      <c r="D1851" s="33"/>
      <c r="E1851" s="33"/>
      <c r="F1851" s="33"/>
      <c r="G1851" s="33"/>
    </row>
    <row r="1852" spans="1:7">
      <c r="A1852" s="33"/>
      <c r="B1852" s="33"/>
      <c r="C1852" s="33"/>
      <c r="D1852" s="33"/>
      <c r="E1852" s="33"/>
      <c r="F1852" s="33"/>
      <c r="G1852" s="33"/>
    </row>
    <row r="1853" spans="1:7">
      <c r="A1853" s="33"/>
      <c r="B1853" s="33"/>
      <c r="C1853" s="33"/>
      <c r="D1853" s="33"/>
      <c r="E1853" s="33"/>
      <c r="F1853" s="33"/>
      <c r="G1853" s="33"/>
    </row>
    <row r="1854" spans="1:7">
      <c r="A1854" s="33"/>
      <c r="B1854" s="33"/>
      <c r="C1854" s="33"/>
      <c r="D1854" s="33"/>
      <c r="E1854" s="33"/>
      <c r="F1854" s="33"/>
      <c r="G1854" s="33"/>
    </row>
    <row r="1855" spans="1:7">
      <c r="A1855" s="33"/>
      <c r="B1855" s="33"/>
      <c r="C1855" s="33"/>
      <c r="D1855" s="33"/>
      <c r="E1855" s="33"/>
      <c r="F1855" s="33"/>
      <c r="G1855" s="33"/>
    </row>
    <row r="1856" spans="1:7">
      <c r="A1856" s="33"/>
      <c r="B1856" s="33"/>
      <c r="C1856" s="33"/>
      <c r="D1856" s="33"/>
      <c r="E1856" s="33"/>
      <c r="F1856" s="33"/>
      <c r="G1856" s="33"/>
    </row>
    <row r="1857" spans="1:7">
      <c r="A1857" s="33"/>
      <c r="B1857" s="33"/>
      <c r="C1857" s="33"/>
      <c r="D1857" s="33"/>
      <c r="E1857" s="33"/>
      <c r="F1857" s="33"/>
      <c r="G1857" s="33"/>
    </row>
    <row r="1858" spans="1:7">
      <c r="A1858" s="33"/>
      <c r="B1858" s="33"/>
      <c r="C1858" s="33"/>
      <c r="D1858" s="33"/>
      <c r="E1858" s="33"/>
      <c r="F1858" s="33"/>
      <c r="G1858" s="33"/>
    </row>
    <row r="1859" spans="1:7">
      <c r="A1859" s="33"/>
      <c r="B1859" s="33"/>
      <c r="C1859" s="33"/>
      <c r="D1859" s="33"/>
      <c r="E1859" s="33"/>
      <c r="F1859" s="33"/>
      <c r="G1859" s="33"/>
    </row>
    <row r="1860" spans="1:7">
      <c r="A1860" s="33"/>
      <c r="B1860" s="33"/>
      <c r="C1860" s="33"/>
      <c r="D1860" s="33"/>
      <c r="E1860" s="33"/>
      <c r="F1860" s="33"/>
      <c r="G1860" s="33"/>
    </row>
    <row r="1861" spans="1:7">
      <c r="A1861" s="33"/>
      <c r="B1861" s="33"/>
      <c r="C1861" s="33"/>
      <c r="D1861" s="33"/>
      <c r="E1861" s="33"/>
      <c r="F1861" s="33"/>
      <c r="G1861" s="33"/>
    </row>
    <row r="1862" spans="1:7">
      <c r="A1862" s="33"/>
      <c r="B1862" s="33"/>
      <c r="C1862" s="33"/>
      <c r="D1862" s="33"/>
      <c r="E1862" s="33"/>
      <c r="F1862" s="33"/>
      <c r="G1862" s="33"/>
    </row>
    <row r="1863" spans="1:7">
      <c r="A1863" s="33"/>
      <c r="B1863" s="33"/>
      <c r="C1863" s="33"/>
      <c r="D1863" s="33"/>
      <c r="E1863" s="33"/>
      <c r="F1863" s="33"/>
      <c r="G1863" s="33"/>
    </row>
    <row r="1864" spans="1:7">
      <c r="A1864" s="33"/>
      <c r="B1864" s="33"/>
      <c r="C1864" s="33"/>
      <c r="D1864" s="33"/>
      <c r="E1864" s="33"/>
      <c r="F1864" s="33"/>
      <c r="G1864" s="33"/>
    </row>
    <row r="1865" spans="1:7">
      <c r="A1865" s="33"/>
      <c r="B1865" s="33"/>
      <c r="C1865" s="33"/>
      <c r="D1865" s="33"/>
      <c r="E1865" s="33"/>
      <c r="F1865" s="33"/>
      <c r="G1865" s="33"/>
    </row>
    <row r="1866" spans="1:7">
      <c r="A1866" s="33"/>
      <c r="B1866" s="33"/>
      <c r="C1866" s="33"/>
      <c r="D1866" s="33"/>
      <c r="E1866" s="33"/>
      <c r="F1866" s="33"/>
      <c r="G1866" s="33"/>
    </row>
    <row r="1867" spans="1:7">
      <c r="A1867" s="33"/>
      <c r="B1867" s="33"/>
      <c r="C1867" s="33"/>
      <c r="D1867" s="33"/>
      <c r="E1867" s="33"/>
      <c r="F1867" s="33"/>
      <c r="G1867" s="33"/>
    </row>
    <row r="1868" spans="1:7">
      <c r="A1868" s="33"/>
      <c r="B1868" s="33"/>
      <c r="C1868" s="33"/>
      <c r="D1868" s="33"/>
      <c r="E1868" s="33"/>
      <c r="F1868" s="33"/>
      <c r="G1868" s="33"/>
    </row>
    <row r="1869" spans="1:7">
      <c r="A1869" s="33"/>
      <c r="B1869" s="33"/>
      <c r="C1869" s="33"/>
      <c r="D1869" s="33"/>
      <c r="E1869" s="33"/>
      <c r="F1869" s="33"/>
      <c r="G1869" s="33"/>
    </row>
    <row r="1870" spans="1:7">
      <c r="A1870" s="33"/>
      <c r="B1870" s="33"/>
      <c r="C1870" s="33"/>
      <c r="D1870" s="33"/>
      <c r="E1870" s="33"/>
      <c r="F1870" s="33"/>
      <c r="G1870" s="33"/>
    </row>
    <row r="1871" spans="1:7">
      <c r="A1871" s="33"/>
      <c r="B1871" s="33"/>
      <c r="C1871" s="33"/>
      <c r="D1871" s="33"/>
      <c r="E1871" s="33"/>
      <c r="F1871" s="33"/>
      <c r="G1871" s="33"/>
    </row>
    <row r="1872" spans="1:7">
      <c r="A1872" s="33"/>
      <c r="B1872" s="33"/>
      <c r="C1872" s="33"/>
      <c r="D1872" s="33"/>
      <c r="E1872" s="33"/>
      <c r="F1872" s="33"/>
      <c r="G1872" s="33"/>
    </row>
    <row r="1873" spans="1:7">
      <c r="A1873" s="33"/>
      <c r="B1873" s="33"/>
      <c r="C1873" s="33"/>
      <c r="D1873" s="33"/>
      <c r="E1873" s="33"/>
      <c r="F1873" s="33"/>
      <c r="G1873" s="33"/>
    </row>
    <row r="1874" spans="1:7">
      <c r="A1874" s="33"/>
      <c r="B1874" s="33"/>
      <c r="C1874" s="33"/>
      <c r="D1874" s="33"/>
      <c r="E1874" s="33"/>
      <c r="F1874" s="33"/>
      <c r="G1874" s="33"/>
    </row>
    <row r="1875" spans="1:7">
      <c r="A1875" s="33"/>
      <c r="B1875" s="33"/>
      <c r="C1875" s="33"/>
      <c r="D1875" s="33"/>
      <c r="E1875" s="33"/>
      <c r="F1875" s="33"/>
      <c r="G1875" s="33"/>
    </row>
    <row r="1876" spans="1:7">
      <c r="A1876" s="33"/>
      <c r="B1876" s="33"/>
      <c r="C1876" s="33"/>
      <c r="D1876" s="33"/>
      <c r="E1876" s="33"/>
      <c r="F1876" s="33"/>
      <c r="G1876" s="33"/>
    </row>
    <row r="1877" spans="1:7">
      <c r="A1877" s="33"/>
      <c r="B1877" s="33"/>
      <c r="C1877" s="33"/>
      <c r="D1877" s="33"/>
      <c r="E1877" s="33"/>
      <c r="F1877" s="33"/>
      <c r="G1877" s="33"/>
    </row>
    <row r="1878" spans="1:7">
      <c r="A1878" s="33"/>
      <c r="B1878" s="33"/>
      <c r="C1878" s="33"/>
      <c r="D1878" s="33"/>
      <c r="E1878" s="33"/>
      <c r="F1878" s="33"/>
      <c r="G1878" s="33"/>
    </row>
    <row r="1879" spans="1:7">
      <c r="A1879" s="33"/>
      <c r="B1879" s="33"/>
      <c r="C1879" s="33"/>
      <c r="D1879" s="33"/>
      <c r="E1879" s="33"/>
      <c r="F1879" s="33"/>
      <c r="G1879" s="33"/>
    </row>
    <row r="1880" spans="1:7">
      <c r="A1880" s="33"/>
      <c r="B1880" s="33"/>
      <c r="C1880" s="33"/>
      <c r="D1880" s="33"/>
      <c r="E1880" s="33"/>
      <c r="F1880" s="33"/>
      <c r="G1880" s="33"/>
    </row>
    <row r="1881" spans="1:7">
      <c r="A1881" s="33"/>
      <c r="B1881" s="33"/>
      <c r="C1881" s="33"/>
      <c r="D1881" s="33"/>
      <c r="E1881" s="33"/>
      <c r="F1881" s="33"/>
      <c r="G1881" s="33"/>
    </row>
    <row r="1882" spans="1:7">
      <c r="A1882" s="33"/>
      <c r="B1882" s="33"/>
      <c r="C1882" s="33"/>
      <c r="D1882" s="33"/>
      <c r="E1882" s="33"/>
      <c r="F1882" s="33"/>
      <c r="G1882" s="33"/>
    </row>
    <row r="1883" spans="1:7">
      <c r="A1883" s="33"/>
      <c r="B1883" s="33"/>
      <c r="C1883" s="33"/>
      <c r="D1883" s="33"/>
      <c r="E1883" s="33"/>
      <c r="F1883" s="33"/>
      <c r="G1883" s="33"/>
    </row>
    <row r="1884" spans="1:7">
      <c r="A1884" s="33"/>
      <c r="B1884" s="33"/>
      <c r="C1884" s="33"/>
      <c r="D1884" s="33"/>
      <c r="E1884" s="33"/>
      <c r="F1884" s="33"/>
      <c r="G1884" s="33"/>
    </row>
    <row r="1885" spans="1:7">
      <c r="A1885" s="33"/>
      <c r="B1885" s="33"/>
      <c r="C1885" s="33"/>
      <c r="D1885" s="33"/>
      <c r="E1885" s="33"/>
      <c r="F1885" s="33"/>
      <c r="G1885" s="33"/>
    </row>
    <row r="1886" spans="1:7">
      <c r="A1886" s="33"/>
      <c r="B1886" s="33"/>
      <c r="C1886" s="33"/>
      <c r="D1886" s="33"/>
      <c r="E1886" s="33"/>
      <c r="F1886" s="33"/>
      <c r="G1886" s="33"/>
    </row>
    <row r="1887" spans="1:7">
      <c r="A1887" s="33"/>
      <c r="B1887" s="33"/>
      <c r="C1887" s="33"/>
      <c r="D1887" s="33"/>
      <c r="E1887" s="33"/>
      <c r="F1887" s="33"/>
      <c r="G1887" s="33"/>
    </row>
    <row r="1888" spans="1:7">
      <c r="A1888" s="33"/>
      <c r="B1888" s="33"/>
      <c r="C1888" s="33"/>
      <c r="D1888" s="33"/>
      <c r="E1888" s="33"/>
      <c r="F1888" s="33"/>
      <c r="G1888" s="33"/>
    </row>
    <row r="1889" spans="1:7">
      <c r="A1889" s="33"/>
      <c r="B1889" s="33"/>
      <c r="C1889" s="33"/>
      <c r="D1889" s="33"/>
      <c r="E1889" s="33"/>
      <c r="F1889" s="33"/>
      <c r="G1889" s="33"/>
    </row>
    <row r="1890" spans="1:7">
      <c r="A1890" s="33"/>
      <c r="B1890" s="33"/>
      <c r="C1890" s="33"/>
      <c r="D1890" s="33"/>
      <c r="E1890" s="33"/>
      <c r="F1890" s="33"/>
      <c r="G1890" s="33"/>
    </row>
    <row r="1891" spans="1:7">
      <c r="A1891" s="33"/>
      <c r="B1891" s="33"/>
      <c r="C1891" s="33"/>
      <c r="D1891" s="33"/>
      <c r="E1891" s="33"/>
      <c r="F1891" s="33"/>
      <c r="G1891" s="33"/>
    </row>
    <row r="1892" spans="1:7">
      <c r="A1892" s="33"/>
      <c r="B1892" s="33"/>
      <c r="C1892" s="33"/>
      <c r="D1892" s="33"/>
      <c r="E1892" s="33"/>
      <c r="F1892" s="33"/>
      <c r="G1892" s="33"/>
    </row>
    <row r="1893" spans="1:7">
      <c r="A1893" s="33"/>
      <c r="B1893" s="33"/>
      <c r="C1893" s="33"/>
      <c r="D1893" s="33"/>
      <c r="E1893" s="33"/>
      <c r="F1893" s="33"/>
      <c r="G1893" s="33"/>
    </row>
    <row r="1894" spans="1:7">
      <c r="A1894" s="33"/>
      <c r="B1894" s="33"/>
      <c r="C1894" s="33"/>
      <c r="D1894" s="33"/>
      <c r="E1894" s="33"/>
      <c r="F1894" s="33"/>
      <c r="G1894" s="33"/>
    </row>
    <row r="1895" spans="1:7">
      <c r="A1895" s="33"/>
      <c r="B1895" s="33"/>
      <c r="C1895" s="33"/>
      <c r="D1895" s="33"/>
      <c r="E1895" s="33"/>
      <c r="F1895" s="33"/>
      <c r="G1895" s="33"/>
    </row>
    <row r="1896" spans="1:7">
      <c r="A1896" s="33"/>
      <c r="B1896" s="33"/>
      <c r="C1896" s="33"/>
      <c r="D1896" s="33"/>
      <c r="E1896" s="33"/>
      <c r="F1896" s="33"/>
      <c r="G1896" s="33"/>
    </row>
    <row r="1897" spans="1:7">
      <c r="A1897" s="33"/>
      <c r="B1897" s="33"/>
      <c r="C1897" s="33"/>
      <c r="D1897" s="33"/>
      <c r="E1897" s="33"/>
      <c r="F1897" s="33"/>
      <c r="G1897" s="33"/>
    </row>
    <row r="1898" spans="1:7">
      <c r="A1898" s="33"/>
      <c r="B1898" s="33"/>
      <c r="C1898" s="33"/>
      <c r="D1898" s="33"/>
      <c r="E1898" s="33"/>
      <c r="F1898" s="33"/>
      <c r="G1898" s="33"/>
    </row>
    <row r="1899" spans="1:7">
      <c r="A1899" s="33"/>
      <c r="B1899" s="33"/>
      <c r="C1899" s="33"/>
      <c r="D1899" s="33"/>
      <c r="E1899" s="33"/>
      <c r="F1899" s="33"/>
      <c r="G1899" s="33"/>
    </row>
    <row r="1900" spans="1:7">
      <c r="A1900" s="33"/>
      <c r="B1900" s="33"/>
      <c r="C1900" s="33"/>
      <c r="D1900" s="33"/>
      <c r="E1900" s="33"/>
      <c r="F1900" s="33"/>
      <c r="G1900" s="33"/>
    </row>
    <row r="1901" spans="1:7">
      <c r="A1901" s="33"/>
      <c r="B1901" s="33"/>
      <c r="C1901" s="33"/>
      <c r="D1901" s="33"/>
      <c r="E1901" s="33"/>
      <c r="F1901" s="33"/>
      <c r="G1901" s="33"/>
    </row>
    <row r="1902" spans="1:7">
      <c r="A1902" s="33"/>
      <c r="B1902" s="33"/>
      <c r="C1902" s="33"/>
      <c r="D1902" s="33"/>
      <c r="E1902" s="33"/>
      <c r="F1902" s="33"/>
      <c r="G1902" s="33"/>
    </row>
    <row r="1903" spans="1:7">
      <c r="A1903" s="33"/>
      <c r="B1903" s="33"/>
      <c r="C1903" s="33"/>
      <c r="D1903" s="33"/>
      <c r="E1903" s="33"/>
      <c r="F1903" s="33"/>
      <c r="G1903" s="33"/>
    </row>
    <row r="1904" spans="1:7">
      <c r="A1904" s="33"/>
      <c r="B1904" s="33"/>
      <c r="C1904" s="33"/>
      <c r="D1904" s="33"/>
      <c r="E1904" s="33"/>
      <c r="F1904" s="33"/>
      <c r="G1904" s="33"/>
    </row>
    <row r="1905" spans="1:7">
      <c r="A1905" s="33"/>
      <c r="B1905" s="33"/>
      <c r="C1905" s="33"/>
      <c r="D1905" s="33"/>
      <c r="E1905" s="33"/>
      <c r="F1905" s="33"/>
      <c r="G1905" s="33"/>
    </row>
    <row r="1906" spans="1:7">
      <c r="A1906" s="33"/>
      <c r="B1906" s="33"/>
      <c r="C1906" s="33"/>
      <c r="D1906" s="33"/>
      <c r="E1906" s="33"/>
      <c r="F1906" s="33"/>
      <c r="G1906" s="33"/>
    </row>
    <row r="1907" spans="1:7">
      <c r="A1907" s="33"/>
      <c r="B1907" s="33"/>
      <c r="C1907" s="33"/>
      <c r="D1907" s="33"/>
      <c r="E1907" s="33"/>
      <c r="F1907" s="33"/>
      <c r="G1907" s="33"/>
    </row>
    <row r="1908" spans="1:7">
      <c r="A1908" s="33"/>
      <c r="B1908" s="33"/>
      <c r="C1908" s="33"/>
      <c r="D1908" s="33"/>
      <c r="E1908" s="33"/>
      <c r="F1908" s="33"/>
      <c r="G1908" s="33"/>
    </row>
    <row r="1909" spans="1:7">
      <c r="A1909" s="33"/>
      <c r="B1909" s="33"/>
      <c r="C1909" s="33"/>
      <c r="D1909" s="33"/>
      <c r="E1909" s="33"/>
      <c r="F1909" s="33"/>
      <c r="G1909" s="33"/>
    </row>
    <row r="1910" spans="1:7">
      <c r="A1910" s="33"/>
      <c r="B1910" s="33"/>
      <c r="C1910" s="33"/>
      <c r="D1910" s="33"/>
      <c r="E1910" s="33"/>
      <c r="F1910" s="33"/>
      <c r="G1910" s="33"/>
    </row>
    <row r="1911" spans="1:7">
      <c r="A1911" s="33"/>
      <c r="B1911" s="33"/>
      <c r="C1911" s="33"/>
      <c r="D1911" s="33"/>
      <c r="E1911" s="33"/>
      <c r="F1911" s="33"/>
      <c r="G1911" s="33"/>
    </row>
    <row r="1912" spans="1:7">
      <c r="A1912" s="33"/>
      <c r="B1912" s="33"/>
      <c r="C1912" s="33"/>
      <c r="D1912" s="33"/>
      <c r="E1912" s="33"/>
      <c r="F1912" s="33"/>
      <c r="G1912" s="33"/>
    </row>
    <row r="1913" spans="1:7">
      <c r="A1913" s="33"/>
      <c r="B1913" s="33"/>
      <c r="C1913" s="33"/>
      <c r="D1913" s="33"/>
      <c r="E1913" s="33"/>
      <c r="F1913" s="33"/>
      <c r="G1913" s="33"/>
    </row>
    <row r="1914" spans="1:7">
      <c r="A1914" s="33"/>
      <c r="B1914" s="33"/>
      <c r="C1914" s="33"/>
      <c r="D1914" s="33"/>
      <c r="E1914" s="33"/>
      <c r="F1914" s="33"/>
      <c r="G1914" s="33"/>
    </row>
    <row r="1915" spans="1:7">
      <c r="A1915" s="33"/>
      <c r="B1915" s="33"/>
      <c r="C1915" s="33"/>
      <c r="D1915" s="33"/>
      <c r="E1915" s="33"/>
      <c r="F1915" s="33"/>
      <c r="G1915" s="33"/>
    </row>
    <row r="1916" spans="1:7">
      <c r="A1916" s="33"/>
      <c r="B1916" s="33"/>
      <c r="C1916" s="33"/>
      <c r="D1916" s="33"/>
      <c r="E1916" s="33"/>
      <c r="F1916" s="33"/>
      <c r="G1916" s="33"/>
    </row>
    <row r="1917" spans="1:7">
      <c r="A1917" s="33"/>
      <c r="B1917" s="33"/>
      <c r="C1917" s="33"/>
      <c r="D1917" s="33"/>
      <c r="E1917" s="33"/>
      <c r="F1917" s="33"/>
      <c r="G1917" s="33"/>
    </row>
    <row r="1918" spans="1:7">
      <c r="A1918" s="33"/>
      <c r="B1918" s="33"/>
      <c r="C1918" s="33"/>
      <c r="D1918" s="33"/>
      <c r="E1918" s="33"/>
      <c r="F1918" s="33"/>
      <c r="G1918" s="33"/>
    </row>
    <row r="1919" spans="1:7">
      <c r="A1919" s="33"/>
      <c r="B1919" s="33"/>
      <c r="C1919" s="33"/>
      <c r="D1919" s="33"/>
      <c r="E1919" s="33"/>
      <c r="F1919" s="33"/>
      <c r="G1919" s="33"/>
    </row>
    <row r="1920" spans="1:7">
      <c r="A1920" s="33"/>
      <c r="B1920" s="33"/>
      <c r="C1920" s="33"/>
      <c r="D1920" s="33"/>
      <c r="E1920" s="33"/>
      <c r="F1920" s="33"/>
      <c r="G1920" s="33"/>
    </row>
    <row r="1921" spans="1:7">
      <c r="A1921" s="33"/>
      <c r="B1921" s="33"/>
      <c r="C1921" s="33"/>
      <c r="D1921" s="33"/>
      <c r="E1921" s="33"/>
      <c r="F1921" s="33"/>
      <c r="G1921" s="33"/>
    </row>
    <row r="1922" spans="1:7">
      <c r="A1922" s="33"/>
      <c r="B1922" s="33"/>
      <c r="C1922" s="33"/>
      <c r="D1922" s="33"/>
      <c r="E1922" s="33"/>
      <c r="F1922" s="33"/>
      <c r="G1922" s="33"/>
    </row>
    <row r="1923" spans="1:7">
      <c r="A1923" s="33"/>
      <c r="B1923" s="33"/>
      <c r="C1923" s="33"/>
      <c r="D1923" s="33"/>
      <c r="E1923" s="33"/>
      <c r="F1923" s="33"/>
      <c r="G1923" s="33"/>
    </row>
    <row r="1924" spans="1:7">
      <c r="A1924" s="33"/>
      <c r="B1924" s="33"/>
      <c r="C1924" s="33"/>
      <c r="D1924" s="33"/>
      <c r="E1924" s="33"/>
      <c r="F1924" s="33"/>
      <c r="G1924" s="33"/>
    </row>
    <row r="1925" spans="1:7">
      <c r="A1925" s="33"/>
      <c r="B1925" s="33"/>
      <c r="C1925" s="33"/>
      <c r="D1925" s="33"/>
      <c r="E1925" s="33"/>
      <c r="F1925" s="33"/>
      <c r="G1925" s="33"/>
    </row>
    <row r="1926" spans="1:7">
      <c r="A1926" s="33"/>
      <c r="B1926" s="33"/>
      <c r="C1926" s="33"/>
      <c r="D1926" s="33"/>
      <c r="E1926" s="33"/>
      <c r="F1926" s="33"/>
      <c r="G1926" s="33"/>
    </row>
    <row r="1927" spans="1:7">
      <c r="A1927" s="33"/>
      <c r="B1927" s="33"/>
      <c r="C1927" s="33"/>
      <c r="D1927" s="33"/>
      <c r="E1927" s="33"/>
      <c r="F1927" s="33"/>
      <c r="G1927" s="33"/>
    </row>
    <row r="1928" spans="1:7">
      <c r="A1928" s="33"/>
      <c r="B1928" s="33"/>
      <c r="C1928" s="33"/>
      <c r="D1928" s="33"/>
      <c r="E1928" s="33"/>
      <c r="F1928" s="33"/>
      <c r="G1928" s="33"/>
    </row>
    <row r="1929" spans="1:7">
      <c r="A1929" s="33"/>
      <c r="B1929" s="33"/>
      <c r="C1929" s="33"/>
      <c r="D1929" s="33"/>
      <c r="E1929" s="33"/>
      <c r="F1929" s="33"/>
      <c r="G1929" s="33"/>
    </row>
    <row r="1930" spans="1:7">
      <c r="A1930" s="33"/>
      <c r="B1930" s="33"/>
      <c r="C1930" s="33"/>
      <c r="D1930" s="33"/>
      <c r="E1930" s="33"/>
      <c r="F1930" s="33"/>
      <c r="G1930" s="33"/>
    </row>
    <row r="1931" spans="1:7">
      <c r="A1931" s="33"/>
      <c r="B1931" s="33"/>
      <c r="C1931" s="33"/>
      <c r="D1931" s="33"/>
      <c r="E1931" s="33"/>
      <c r="F1931" s="33"/>
      <c r="G1931" s="33"/>
    </row>
    <row r="1932" spans="1:7">
      <c r="A1932" s="33"/>
      <c r="B1932" s="33"/>
      <c r="C1932" s="33"/>
      <c r="D1932" s="33"/>
      <c r="E1932" s="33"/>
      <c r="F1932" s="33"/>
      <c r="G1932" s="33"/>
    </row>
    <row r="1933" spans="1:7">
      <c r="A1933" s="33"/>
      <c r="B1933" s="33"/>
      <c r="C1933" s="33"/>
      <c r="D1933" s="33"/>
      <c r="E1933" s="33"/>
      <c r="F1933" s="33"/>
      <c r="G1933" s="33"/>
    </row>
    <row r="1934" spans="1:7">
      <c r="A1934" s="33"/>
      <c r="B1934" s="33"/>
      <c r="C1934" s="33"/>
      <c r="D1934" s="33"/>
      <c r="E1934" s="33"/>
      <c r="F1934" s="33"/>
      <c r="G1934" s="33"/>
    </row>
    <row r="1935" spans="1:7">
      <c r="A1935" s="33"/>
      <c r="B1935" s="33"/>
      <c r="C1935" s="33"/>
      <c r="D1935" s="33"/>
      <c r="E1935" s="33"/>
      <c r="F1935" s="33"/>
      <c r="G1935" s="33"/>
    </row>
    <row r="1936" spans="1:7">
      <c r="A1936" s="33"/>
      <c r="B1936" s="33"/>
      <c r="C1936" s="33"/>
      <c r="D1936" s="33"/>
      <c r="E1936" s="33"/>
      <c r="F1936" s="33"/>
      <c r="G1936" s="33"/>
    </row>
    <row r="1937" spans="1:7">
      <c r="A1937" s="33"/>
      <c r="B1937" s="33"/>
      <c r="C1937" s="33"/>
      <c r="D1937" s="33"/>
      <c r="E1937" s="33"/>
      <c r="F1937" s="33"/>
      <c r="G1937" s="33"/>
    </row>
    <row r="1938" spans="1:7">
      <c r="A1938" s="33"/>
      <c r="B1938" s="33"/>
      <c r="C1938" s="33"/>
      <c r="D1938" s="33"/>
      <c r="E1938" s="33"/>
      <c r="F1938" s="33"/>
      <c r="G1938" s="33"/>
    </row>
    <row r="1939" spans="1:7">
      <c r="A1939" s="33"/>
      <c r="B1939" s="33"/>
      <c r="C1939" s="33"/>
      <c r="D1939" s="33"/>
      <c r="E1939" s="33"/>
      <c r="F1939" s="33"/>
      <c r="G1939" s="33"/>
    </row>
    <row r="1940" spans="1:7">
      <c r="A1940" s="33"/>
      <c r="B1940" s="33"/>
      <c r="C1940" s="33"/>
      <c r="D1940" s="33"/>
      <c r="E1940" s="33"/>
      <c r="F1940" s="33"/>
      <c r="G1940" s="33"/>
    </row>
    <row r="1941" spans="1:7">
      <c r="A1941" s="33"/>
      <c r="B1941" s="33"/>
      <c r="C1941" s="33"/>
      <c r="D1941" s="33"/>
      <c r="E1941" s="33"/>
      <c r="F1941" s="33"/>
      <c r="G1941" s="33"/>
    </row>
    <row r="1942" spans="1:7">
      <c r="A1942" s="33"/>
      <c r="B1942" s="33"/>
      <c r="C1942" s="33"/>
      <c r="D1942" s="33"/>
      <c r="E1942" s="33"/>
      <c r="F1942" s="33"/>
      <c r="G1942" s="33"/>
    </row>
    <row r="1943" spans="1:7">
      <c r="A1943" s="33"/>
      <c r="B1943" s="33"/>
      <c r="C1943" s="33"/>
      <c r="D1943" s="33"/>
      <c r="E1943" s="33"/>
      <c r="F1943" s="33"/>
      <c r="G1943" s="33"/>
    </row>
    <row r="1944" spans="1:7">
      <c r="A1944" s="33"/>
      <c r="B1944" s="33"/>
      <c r="C1944" s="33"/>
      <c r="D1944" s="33"/>
      <c r="E1944" s="33"/>
      <c r="F1944" s="33"/>
      <c r="G1944" s="33"/>
    </row>
    <row r="1945" spans="1:7">
      <c r="A1945" s="33"/>
      <c r="B1945" s="33"/>
      <c r="C1945" s="33"/>
      <c r="D1945" s="33"/>
      <c r="E1945" s="33"/>
      <c r="F1945" s="33"/>
      <c r="G1945" s="33"/>
    </row>
    <row r="1946" spans="1:7">
      <c r="A1946" s="33"/>
      <c r="B1946" s="33"/>
      <c r="C1946" s="33"/>
      <c r="D1946" s="33"/>
      <c r="E1946" s="33"/>
      <c r="F1946" s="33"/>
      <c r="G1946" s="33"/>
    </row>
    <row r="1947" spans="1:7">
      <c r="A1947" s="33"/>
      <c r="B1947" s="33"/>
      <c r="C1947" s="33"/>
      <c r="D1947" s="33"/>
      <c r="E1947" s="33"/>
      <c r="F1947" s="33"/>
      <c r="G1947" s="33"/>
    </row>
    <row r="1948" spans="1:7">
      <c r="A1948" s="33"/>
      <c r="B1948" s="33"/>
      <c r="C1948" s="33"/>
      <c r="D1948" s="33"/>
      <c r="E1948" s="33"/>
      <c r="F1948" s="33"/>
      <c r="G1948" s="33"/>
    </row>
    <row r="1949" spans="1:7">
      <c r="A1949" s="33"/>
      <c r="B1949" s="33"/>
      <c r="C1949" s="33"/>
      <c r="D1949" s="33"/>
      <c r="E1949" s="33"/>
      <c r="F1949" s="33"/>
      <c r="G1949" s="33"/>
    </row>
    <row r="1950" spans="1:7">
      <c r="A1950" s="33"/>
      <c r="B1950" s="33"/>
      <c r="C1950" s="33"/>
      <c r="D1950" s="33"/>
      <c r="E1950" s="33"/>
      <c r="F1950" s="33"/>
      <c r="G1950" s="33"/>
    </row>
    <row r="1951" spans="1:7">
      <c r="A1951" s="33"/>
      <c r="B1951" s="33"/>
      <c r="C1951" s="33"/>
      <c r="D1951" s="33"/>
      <c r="E1951" s="33"/>
      <c r="F1951" s="33"/>
      <c r="G1951" s="33"/>
    </row>
    <row r="1952" spans="1:7">
      <c r="A1952" s="33"/>
      <c r="B1952" s="33"/>
      <c r="C1952" s="33"/>
      <c r="D1952" s="33"/>
      <c r="E1952" s="33"/>
      <c r="F1952" s="33"/>
      <c r="G1952" s="33"/>
    </row>
    <row r="1953" spans="1:7">
      <c r="A1953" s="33"/>
      <c r="B1953" s="33"/>
      <c r="C1953" s="33"/>
      <c r="D1953" s="33"/>
      <c r="E1953" s="33"/>
      <c r="F1953" s="33"/>
      <c r="G1953" s="33"/>
    </row>
    <row r="1954" spans="1:7">
      <c r="A1954" s="33"/>
      <c r="B1954" s="33"/>
      <c r="C1954" s="33"/>
      <c r="D1954" s="33"/>
      <c r="E1954" s="33"/>
      <c r="F1954" s="33"/>
      <c r="G1954" s="33"/>
    </row>
    <row r="1955" spans="1:7">
      <c r="A1955" s="33"/>
      <c r="B1955" s="33"/>
      <c r="C1955" s="33"/>
      <c r="D1955" s="33"/>
      <c r="E1955" s="33"/>
      <c r="F1955" s="33"/>
      <c r="G1955" s="33"/>
    </row>
    <row r="1956" spans="1:7">
      <c r="A1956" s="33"/>
      <c r="B1956" s="33"/>
      <c r="C1956" s="33"/>
      <c r="D1956" s="33"/>
      <c r="E1956" s="33"/>
      <c r="F1956" s="33"/>
      <c r="G1956" s="33"/>
    </row>
    <row r="1957" spans="1:7">
      <c r="A1957" s="33"/>
      <c r="B1957" s="33"/>
      <c r="C1957" s="33"/>
      <c r="D1957" s="33"/>
      <c r="E1957" s="33"/>
      <c r="F1957" s="33"/>
      <c r="G1957" s="33"/>
    </row>
    <row r="1958" spans="1:7">
      <c r="A1958" s="33"/>
      <c r="B1958" s="33"/>
      <c r="C1958" s="33"/>
      <c r="D1958" s="33"/>
      <c r="E1958" s="33"/>
      <c r="F1958" s="33"/>
      <c r="G1958" s="33"/>
    </row>
    <row r="1959" spans="1:7">
      <c r="A1959" s="33"/>
      <c r="B1959" s="33"/>
      <c r="C1959" s="33"/>
      <c r="D1959" s="33"/>
      <c r="E1959" s="33"/>
      <c r="F1959" s="33"/>
      <c r="G1959" s="33"/>
    </row>
    <row r="1960" spans="1:7">
      <c r="A1960" s="33"/>
      <c r="B1960" s="33"/>
      <c r="C1960" s="33"/>
      <c r="D1960" s="33"/>
      <c r="E1960" s="33"/>
      <c r="F1960" s="33"/>
      <c r="G1960" s="33"/>
    </row>
    <row r="1961" spans="1:7">
      <c r="A1961" s="33"/>
      <c r="B1961" s="33"/>
      <c r="C1961" s="33"/>
      <c r="D1961" s="33"/>
      <c r="E1961" s="33"/>
      <c r="F1961" s="33"/>
      <c r="G1961" s="33"/>
    </row>
    <row r="1962" spans="1:7">
      <c r="A1962" s="33"/>
      <c r="B1962" s="33"/>
      <c r="C1962" s="33"/>
      <c r="D1962" s="33"/>
      <c r="E1962" s="33"/>
      <c r="F1962" s="33"/>
      <c r="G1962" s="33"/>
    </row>
    <row r="1963" spans="1:7">
      <c r="A1963" s="33"/>
      <c r="B1963" s="33"/>
      <c r="C1963" s="33"/>
      <c r="D1963" s="33"/>
      <c r="E1963" s="33"/>
      <c r="F1963" s="33"/>
      <c r="G1963" s="33"/>
    </row>
    <row r="1964" spans="1:7">
      <c r="A1964" s="33"/>
      <c r="B1964" s="33"/>
      <c r="C1964" s="33"/>
      <c r="D1964" s="33"/>
      <c r="E1964" s="33"/>
      <c r="F1964" s="33"/>
      <c r="G1964" s="33"/>
    </row>
    <row r="1965" spans="1:7">
      <c r="A1965" s="33"/>
      <c r="B1965" s="33"/>
      <c r="C1965" s="33"/>
      <c r="D1965" s="33"/>
      <c r="E1965" s="33"/>
      <c r="F1965" s="33"/>
      <c r="G1965" s="33"/>
    </row>
    <row r="1966" spans="1:7">
      <c r="A1966" s="33"/>
      <c r="B1966" s="33"/>
      <c r="C1966" s="33"/>
      <c r="D1966" s="33"/>
      <c r="E1966" s="33"/>
      <c r="F1966" s="33"/>
      <c r="G1966" s="33"/>
    </row>
    <row r="1967" spans="1:7">
      <c r="A1967" s="33"/>
      <c r="B1967" s="33"/>
      <c r="C1967" s="33"/>
      <c r="D1967" s="33"/>
      <c r="E1967" s="33"/>
      <c r="F1967" s="33"/>
      <c r="G1967" s="33"/>
    </row>
    <row r="1968" spans="1:7">
      <c r="A1968" s="33"/>
      <c r="B1968" s="33"/>
      <c r="C1968" s="33"/>
      <c r="D1968" s="33"/>
      <c r="E1968" s="33"/>
      <c r="F1968" s="33"/>
      <c r="G1968" s="33"/>
    </row>
    <row r="1969" spans="1:7">
      <c r="A1969" s="33"/>
      <c r="B1969" s="33"/>
      <c r="C1969" s="33"/>
      <c r="D1969" s="33"/>
      <c r="E1969" s="33"/>
      <c r="F1969" s="33"/>
      <c r="G1969" s="33"/>
    </row>
    <row r="1970" spans="1:7">
      <c r="A1970" s="33"/>
      <c r="B1970" s="33"/>
      <c r="C1970" s="33"/>
      <c r="D1970" s="33"/>
      <c r="E1970" s="33"/>
      <c r="F1970" s="33"/>
      <c r="G1970" s="33"/>
    </row>
    <row r="1971" spans="1:7">
      <c r="A1971" s="33"/>
      <c r="B1971" s="33"/>
      <c r="C1971" s="33"/>
      <c r="D1971" s="33"/>
      <c r="E1971" s="33"/>
      <c r="F1971" s="33"/>
      <c r="G1971" s="33"/>
    </row>
    <row r="1972" spans="1:7">
      <c r="A1972" s="33"/>
      <c r="B1972" s="33"/>
      <c r="C1972" s="33"/>
      <c r="D1972" s="33"/>
      <c r="E1972" s="33"/>
      <c r="F1972" s="33"/>
      <c r="G1972" s="33"/>
    </row>
    <row r="1973" spans="1:7">
      <c r="A1973" s="33"/>
      <c r="B1973" s="33"/>
      <c r="C1973" s="33"/>
      <c r="D1973" s="33"/>
      <c r="E1973" s="33"/>
      <c r="F1973" s="33"/>
      <c r="G1973" s="33"/>
    </row>
    <row r="1974" spans="1:7">
      <c r="A1974" s="33"/>
      <c r="B1974" s="33"/>
      <c r="C1974" s="33"/>
      <c r="D1974" s="33"/>
      <c r="E1974" s="33"/>
      <c r="F1974" s="33"/>
      <c r="G1974" s="33"/>
    </row>
    <row r="1975" spans="1:7">
      <c r="A1975" s="33"/>
      <c r="B1975" s="33"/>
      <c r="C1975" s="33"/>
      <c r="D1975" s="33"/>
      <c r="E1975" s="33"/>
      <c r="F1975" s="33"/>
      <c r="G1975" s="33"/>
    </row>
    <row r="1976" spans="1:7">
      <c r="A1976" s="33"/>
      <c r="B1976" s="33"/>
      <c r="C1976" s="33"/>
      <c r="D1976" s="33"/>
      <c r="E1976" s="33"/>
      <c r="F1976" s="33"/>
      <c r="G1976" s="33"/>
    </row>
    <row r="1977" spans="1:7">
      <c r="A1977" s="33"/>
      <c r="B1977" s="33"/>
      <c r="C1977" s="33"/>
      <c r="D1977" s="33"/>
      <c r="E1977" s="33"/>
      <c r="F1977" s="33"/>
      <c r="G1977" s="33"/>
    </row>
    <row r="1978" spans="1:7">
      <c r="A1978" s="33"/>
      <c r="B1978" s="33"/>
      <c r="C1978" s="33"/>
      <c r="D1978" s="33"/>
      <c r="E1978" s="33"/>
      <c r="F1978" s="33"/>
      <c r="G1978" s="33"/>
    </row>
    <row r="1979" spans="1:7">
      <c r="A1979" s="33"/>
      <c r="B1979" s="33"/>
      <c r="C1979" s="33"/>
      <c r="D1979" s="33"/>
      <c r="E1979" s="33"/>
      <c r="F1979" s="33"/>
      <c r="G1979" s="33"/>
    </row>
    <row r="1980" spans="1:7">
      <c r="A1980" s="33"/>
      <c r="B1980" s="33"/>
      <c r="C1980" s="33"/>
      <c r="D1980" s="33"/>
      <c r="E1980" s="33"/>
      <c r="F1980" s="33"/>
      <c r="G1980" s="33"/>
    </row>
    <row r="1981" spans="1:7">
      <c r="A1981" s="33"/>
      <c r="B1981" s="33"/>
      <c r="C1981" s="33"/>
      <c r="D1981" s="33"/>
      <c r="E1981" s="33"/>
      <c r="F1981" s="33"/>
      <c r="G1981" s="33"/>
    </row>
    <row r="1982" spans="1:7">
      <c r="A1982" s="33"/>
      <c r="B1982" s="33"/>
      <c r="C1982" s="33"/>
      <c r="D1982" s="33"/>
      <c r="E1982" s="33"/>
      <c r="F1982" s="33"/>
      <c r="G1982" s="33"/>
    </row>
    <row r="1983" spans="1:7">
      <c r="A1983" s="33"/>
      <c r="B1983" s="33"/>
      <c r="C1983" s="33"/>
      <c r="D1983" s="33"/>
      <c r="E1983" s="33"/>
      <c r="F1983" s="33"/>
      <c r="G1983" s="33"/>
    </row>
    <row r="1984" spans="1:7">
      <c r="A1984" s="33"/>
      <c r="B1984" s="33"/>
      <c r="C1984" s="33"/>
      <c r="D1984" s="33"/>
      <c r="E1984" s="33"/>
      <c r="F1984" s="33"/>
      <c r="G1984" s="33"/>
    </row>
    <row r="1985" spans="1:7">
      <c r="A1985" s="33"/>
      <c r="B1985" s="33"/>
      <c r="C1985" s="33"/>
      <c r="D1985" s="33"/>
      <c r="E1985" s="33"/>
      <c r="F1985" s="33"/>
      <c r="G1985" s="33"/>
    </row>
    <row r="1986" spans="1:7">
      <c r="A1986" s="33"/>
      <c r="B1986" s="33"/>
      <c r="C1986" s="33"/>
      <c r="D1986" s="33"/>
      <c r="E1986" s="33"/>
      <c r="F1986" s="33"/>
      <c r="G1986" s="33"/>
    </row>
    <row r="1987" spans="1:7">
      <c r="A1987" s="33"/>
      <c r="B1987" s="33"/>
      <c r="C1987" s="33"/>
      <c r="D1987" s="33"/>
      <c r="E1987" s="33"/>
      <c r="F1987" s="33"/>
      <c r="G1987" s="33"/>
    </row>
    <row r="1988" spans="1:7">
      <c r="A1988" s="33"/>
      <c r="B1988" s="33"/>
      <c r="C1988" s="33"/>
      <c r="D1988" s="33"/>
      <c r="E1988" s="33"/>
      <c r="F1988" s="33"/>
      <c r="G1988" s="33"/>
    </row>
    <row r="1989" spans="1:7">
      <c r="A1989" s="33"/>
      <c r="B1989" s="33"/>
      <c r="C1989" s="33"/>
      <c r="D1989" s="33"/>
      <c r="E1989" s="33"/>
      <c r="F1989" s="33"/>
      <c r="G1989" s="33"/>
    </row>
    <row r="1990" spans="1:7">
      <c r="A1990" s="33"/>
      <c r="B1990" s="33"/>
      <c r="C1990" s="33"/>
      <c r="D1990" s="33"/>
      <c r="E1990" s="33"/>
      <c r="F1990" s="33"/>
      <c r="G1990" s="33"/>
    </row>
    <row r="1991" spans="1:7">
      <c r="A1991" s="33"/>
      <c r="B1991" s="33"/>
      <c r="C1991" s="33"/>
      <c r="D1991" s="33"/>
      <c r="E1991" s="33"/>
      <c r="F1991" s="33"/>
      <c r="G1991" s="33"/>
    </row>
    <row r="1992" spans="1:7">
      <c r="A1992" s="33"/>
      <c r="B1992" s="33"/>
      <c r="C1992" s="33"/>
      <c r="D1992" s="33"/>
      <c r="E1992" s="33"/>
      <c r="F1992" s="33"/>
      <c r="G1992" s="33"/>
    </row>
    <row r="1993" spans="1:7">
      <c r="A1993" s="33"/>
      <c r="B1993" s="33"/>
      <c r="C1993" s="33"/>
      <c r="D1993" s="33"/>
      <c r="E1993" s="33"/>
      <c r="F1993" s="33"/>
      <c r="G1993" s="33"/>
    </row>
    <row r="1994" spans="1:7">
      <c r="A1994" s="33"/>
      <c r="B1994" s="33"/>
      <c r="C1994" s="33"/>
      <c r="D1994" s="33"/>
      <c r="E1994" s="33"/>
      <c r="F1994" s="33"/>
      <c r="G1994" s="33"/>
    </row>
    <row r="1995" spans="1:7">
      <c r="A1995" s="33"/>
      <c r="B1995" s="33"/>
      <c r="C1995" s="33"/>
      <c r="D1995" s="33"/>
      <c r="E1995" s="33"/>
      <c r="F1995" s="33"/>
      <c r="G1995" s="33"/>
    </row>
    <row r="1996" spans="1:7">
      <c r="A1996" s="33"/>
      <c r="B1996" s="33"/>
      <c r="C1996" s="33"/>
      <c r="D1996" s="33"/>
      <c r="E1996" s="33"/>
      <c r="F1996" s="33"/>
      <c r="G1996" s="33"/>
    </row>
    <row r="1997" spans="1:7">
      <c r="A1997" s="33"/>
      <c r="B1997" s="33"/>
      <c r="C1997" s="33"/>
      <c r="D1997" s="33"/>
      <c r="E1997" s="33"/>
      <c r="F1997" s="33"/>
      <c r="G1997" s="33"/>
    </row>
    <row r="1998" spans="1:7">
      <c r="A1998" s="33"/>
      <c r="B1998" s="33"/>
      <c r="C1998" s="33"/>
      <c r="D1998" s="33"/>
      <c r="E1998" s="33"/>
      <c r="F1998" s="33"/>
      <c r="G1998" s="33"/>
    </row>
    <row r="1999" spans="1:7">
      <c r="A1999" s="33"/>
      <c r="B1999" s="33"/>
      <c r="C1999" s="33"/>
      <c r="D1999" s="33"/>
      <c r="E1999" s="33"/>
      <c r="F1999" s="33"/>
      <c r="G1999" s="33"/>
    </row>
    <row r="2000" spans="1:7">
      <c r="A2000" s="33"/>
      <c r="B2000" s="33"/>
      <c r="C2000" s="33"/>
      <c r="D2000" s="33"/>
      <c r="E2000" s="33"/>
      <c r="F2000" s="33"/>
      <c r="G2000" s="33"/>
    </row>
    <row r="2001" spans="1:7">
      <c r="A2001" s="33"/>
      <c r="B2001" s="33"/>
      <c r="C2001" s="33"/>
      <c r="D2001" s="33"/>
      <c r="E2001" s="33"/>
      <c r="F2001" s="33"/>
      <c r="G2001" s="33"/>
    </row>
    <row r="2002" spans="1:7">
      <c r="A2002" s="33"/>
      <c r="B2002" s="33"/>
      <c r="C2002" s="33"/>
      <c r="D2002" s="33"/>
      <c r="E2002" s="33"/>
      <c r="F2002" s="33"/>
      <c r="G2002" s="33"/>
    </row>
    <row r="2003" spans="1:7">
      <c r="A2003" s="33"/>
      <c r="B2003" s="33"/>
      <c r="C2003" s="33"/>
      <c r="D2003" s="33"/>
      <c r="E2003" s="33"/>
      <c r="F2003" s="33"/>
      <c r="G2003" s="33"/>
    </row>
    <row r="2004" spans="1:7">
      <c r="A2004" s="33"/>
      <c r="B2004" s="33"/>
      <c r="C2004" s="33"/>
      <c r="D2004" s="33"/>
      <c r="E2004" s="33"/>
      <c r="F2004" s="33"/>
      <c r="G2004" s="33"/>
    </row>
    <row r="2005" spans="1:7">
      <c r="A2005" s="33"/>
      <c r="B2005" s="33"/>
      <c r="C2005" s="33"/>
      <c r="D2005" s="33"/>
      <c r="E2005" s="33"/>
      <c r="F2005" s="33"/>
      <c r="G2005" s="33"/>
    </row>
    <row r="2006" spans="1:7">
      <c r="A2006" s="33"/>
      <c r="B2006" s="33"/>
      <c r="C2006" s="33"/>
      <c r="D2006" s="33"/>
      <c r="E2006" s="33"/>
      <c r="F2006" s="33"/>
      <c r="G2006" s="33"/>
    </row>
    <row r="2007" spans="1:7">
      <c r="A2007" s="33"/>
      <c r="B2007" s="33"/>
      <c r="C2007" s="33"/>
      <c r="D2007" s="33"/>
      <c r="E2007" s="33"/>
      <c r="F2007" s="33"/>
      <c r="G2007" s="33"/>
    </row>
    <row r="2008" spans="1:7">
      <c r="A2008" s="33"/>
      <c r="B2008" s="33"/>
      <c r="C2008" s="33"/>
      <c r="D2008" s="33"/>
      <c r="E2008" s="33"/>
      <c r="F2008" s="33"/>
      <c r="G2008" s="33"/>
    </row>
    <row r="2009" spans="1:7">
      <c r="A2009" s="33"/>
      <c r="B2009" s="33"/>
      <c r="C2009" s="33"/>
      <c r="D2009" s="33"/>
      <c r="E2009" s="33"/>
      <c r="F2009" s="33"/>
      <c r="G2009" s="33"/>
    </row>
    <row r="2010" spans="1:7">
      <c r="A2010" s="33"/>
      <c r="B2010" s="33"/>
      <c r="C2010" s="33"/>
      <c r="D2010" s="33"/>
      <c r="E2010" s="33"/>
      <c r="F2010" s="33"/>
      <c r="G2010" s="33"/>
    </row>
    <row r="2011" spans="1:7">
      <c r="A2011" s="33"/>
      <c r="B2011" s="33"/>
      <c r="C2011" s="33"/>
      <c r="D2011" s="33"/>
      <c r="E2011" s="33"/>
      <c r="F2011" s="33"/>
      <c r="G2011" s="33"/>
    </row>
    <row r="2012" spans="1:7">
      <c r="A2012" s="33"/>
      <c r="B2012" s="33"/>
      <c r="C2012" s="33"/>
      <c r="D2012" s="33"/>
      <c r="E2012" s="33"/>
      <c r="F2012" s="33"/>
      <c r="G2012" s="33"/>
    </row>
    <row r="2013" spans="1:7">
      <c r="A2013" s="33"/>
      <c r="B2013" s="33"/>
      <c r="C2013" s="33"/>
      <c r="D2013" s="33"/>
      <c r="E2013" s="33"/>
      <c r="F2013" s="33"/>
      <c r="G2013" s="33"/>
    </row>
    <row r="2014" spans="1:7">
      <c r="A2014" s="33"/>
      <c r="B2014" s="33"/>
      <c r="C2014" s="33"/>
      <c r="D2014" s="33"/>
      <c r="E2014" s="33"/>
      <c r="F2014" s="33"/>
      <c r="G2014" s="33"/>
    </row>
    <row r="2015" spans="1:7">
      <c r="A2015" s="33"/>
      <c r="B2015" s="33"/>
      <c r="C2015" s="33"/>
      <c r="D2015" s="33"/>
      <c r="E2015" s="33"/>
      <c r="F2015" s="33"/>
      <c r="G2015" s="33"/>
    </row>
    <row r="2016" spans="1:7">
      <c r="A2016" s="33"/>
      <c r="B2016" s="33"/>
      <c r="C2016" s="33"/>
      <c r="D2016" s="33"/>
      <c r="E2016" s="33"/>
      <c r="F2016" s="33"/>
      <c r="G2016" s="33"/>
    </row>
    <row r="2017" spans="1:7">
      <c r="A2017" s="33"/>
      <c r="B2017" s="33"/>
      <c r="C2017" s="33"/>
      <c r="D2017" s="33"/>
      <c r="E2017" s="33"/>
      <c r="F2017" s="33"/>
      <c r="G2017" s="33"/>
    </row>
    <row r="2018" spans="1:7">
      <c r="A2018" s="33"/>
      <c r="B2018" s="33"/>
      <c r="C2018" s="33"/>
      <c r="D2018" s="33"/>
      <c r="E2018" s="33"/>
      <c r="F2018" s="33"/>
      <c r="G2018" s="33"/>
    </row>
    <row r="2019" spans="1:7">
      <c r="A2019" s="33"/>
      <c r="B2019" s="33"/>
      <c r="C2019" s="33"/>
      <c r="D2019" s="33"/>
      <c r="E2019" s="33"/>
      <c r="F2019" s="33"/>
      <c r="G2019" s="33"/>
    </row>
    <row r="2020" spans="1:7">
      <c r="A2020" s="33"/>
      <c r="B2020" s="33"/>
      <c r="C2020" s="33"/>
      <c r="D2020" s="33"/>
      <c r="E2020" s="33"/>
      <c r="F2020" s="33"/>
      <c r="G2020" s="33"/>
    </row>
    <row r="2021" spans="1:7">
      <c r="A2021" s="33"/>
      <c r="B2021" s="33"/>
      <c r="C2021" s="33"/>
      <c r="D2021" s="33"/>
      <c r="E2021" s="33"/>
      <c r="F2021" s="33"/>
      <c r="G2021" s="33"/>
    </row>
    <row r="2022" spans="1:7">
      <c r="A2022" s="33"/>
      <c r="B2022" s="33"/>
      <c r="C2022" s="33"/>
      <c r="D2022" s="33"/>
      <c r="E2022" s="33"/>
      <c r="F2022" s="33"/>
      <c r="G2022" s="33"/>
    </row>
    <row r="2023" spans="1:7">
      <c r="A2023" s="33"/>
      <c r="B2023" s="33"/>
      <c r="C2023" s="33"/>
      <c r="D2023" s="33"/>
      <c r="E2023" s="33"/>
      <c r="F2023" s="33"/>
      <c r="G2023" s="33"/>
    </row>
    <row r="2024" spans="1:7">
      <c r="A2024" s="33"/>
      <c r="B2024" s="33"/>
      <c r="C2024" s="33"/>
      <c r="D2024" s="33"/>
      <c r="E2024" s="33"/>
      <c r="F2024" s="33"/>
      <c r="G2024" s="33"/>
    </row>
    <row r="2025" spans="1:7">
      <c r="A2025" s="33"/>
      <c r="B2025" s="33"/>
      <c r="C2025" s="33"/>
      <c r="D2025" s="33"/>
      <c r="E2025" s="33"/>
      <c r="F2025" s="33"/>
      <c r="G2025" s="33"/>
    </row>
    <row r="2026" spans="1:7">
      <c r="A2026" s="33"/>
      <c r="B2026" s="33"/>
      <c r="C2026" s="33"/>
      <c r="D2026" s="33"/>
      <c r="E2026" s="33"/>
      <c r="F2026" s="33"/>
      <c r="G2026" s="33"/>
    </row>
    <row r="2027" spans="1:7">
      <c r="A2027" s="33"/>
      <c r="B2027" s="33"/>
      <c r="C2027" s="33"/>
      <c r="D2027" s="33"/>
      <c r="E2027" s="33"/>
      <c r="F2027" s="33"/>
      <c r="G2027" s="33"/>
    </row>
    <row r="2028" spans="1:7">
      <c r="A2028" s="33"/>
      <c r="B2028" s="33"/>
      <c r="C2028" s="33"/>
      <c r="D2028" s="33"/>
      <c r="E2028" s="33"/>
      <c r="F2028" s="33"/>
      <c r="G2028" s="33"/>
    </row>
    <row r="2029" spans="1:7">
      <c r="A2029" s="33"/>
      <c r="B2029" s="33"/>
      <c r="C2029" s="33"/>
      <c r="D2029" s="33"/>
      <c r="E2029" s="33"/>
      <c r="F2029" s="33"/>
      <c r="G2029" s="33"/>
    </row>
    <row r="2030" spans="1:7">
      <c r="A2030" s="33"/>
      <c r="B2030" s="33"/>
      <c r="C2030" s="33"/>
      <c r="D2030" s="33"/>
      <c r="E2030" s="33"/>
      <c r="F2030" s="33"/>
      <c r="G2030" s="33"/>
    </row>
    <row r="2031" spans="1:7">
      <c r="A2031" s="33"/>
      <c r="B2031" s="33"/>
      <c r="C2031" s="33"/>
      <c r="D2031" s="33"/>
      <c r="E2031" s="33"/>
      <c r="F2031" s="33"/>
      <c r="G2031" s="33"/>
    </row>
    <row r="2032" spans="1:7">
      <c r="A2032" s="33"/>
      <c r="B2032" s="33"/>
      <c r="C2032" s="33"/>
      <c r="D2032" s="33"/>
      <c r="E2032" s="33"/>
      <c r="F2032" s="33"/>
      <c r="G2032" s="33"/>
    </row>
    <row r="2033" spans="1:7">
      <c r="A2033" s="33"/>
      <c r="B2033" s="33"/>
      <c r="C2033" s="33"/>
      <c r="D2033" s="33"/>
      <c r="E2033" s="33"/>
      <c r="F2033" s="33"/>
      <c r="G2033" s="33"/>
    </row>
    <row r="2034" spans="1:7">
      <c r="A2034" s="33"/>
      <c r="B2034" s="33"/>
      <c r="C2034" s="33"/>
      <c r="D2034" s="33"/>
      <c r="E2034" s="33"/>
      <c r="F2034" s="33"/>
      <c r="G2034" s="33"/>
    </row>
    <row r="2035" spans="1:7">
      <c r="A2035" s="33"/>
      <c r="B2035" s="33"/>
      <c r="C2035" s="33"/>
      <c r="D2035" s="33"/>
      <c r="E2035" s="33"/>
      <c r="F2035" s="33"/>
      <c r="G2035" s="33"/>
    </row>
    <row r="2036" spans="1:7">
      <c r="A2036" s="33"/>
      <c r="B2036" s="33"/>
      <c r="C2036" s="33"/>
      <c r="D2036" s="33"/>
      <c r="E2036" s="33"/>
      <c r="F2036" s="33"/>
      <c r="G2036" s="33"/>
    </row>
    <row r="2037" spans="1:7">
      <c r="A2037" s="33"/>
      <c r="B2037" s="33"/>
      <c r="C2037" s="33"/>
      <c r="D2037" s="33"/>
      <c r="E2037" s="33"/>
      <c r="F2037" s="33"/>
      <c r="G2037" s="33"/>
    </row>
    <row r="2038" spans="1:7">
      <c r="A2038" s="33"/>
      <c r="B2038" s="33"/>
      <c r="C2038" s="33"/>
      <c r="D2038" s="33"/>
      <c r="E2038" s="33"/>
      <c r="F2038" s="33"/>
      <c r="G2038" s="33"/>
    </row>
    <row r="2039" spans="1:7">
      <c r="A2039" s="33"/>
      <c r="B2039" s="33"/>
      <c r="C2039" s="33"/>
      <c r="D2039" s="33"/>
      <c r="E2039" s="33"/>
      <c r="F2039" s="33"/>
      <c r="G2039" s="33"/>
    </row>
    <row r="2040" spans="1:7">
      <c r="A2040" s="33"/>
      <c r="B2040" s="33"/>
      <c r="C2040" s="33"/>
      <c r="D2040" s="33"/>
      <c r="E2040" s="33"/>
      <c r="F2040" s="33"/>
      <c r="G2040" s="33"/>
    </row>
    <row r="2041" spans="1:7">
      <c r="A2041" s="33"/>
      <c r="B2041" s="33"/>
      <c r="C2041" s="33"/>
      <c r="D2041" s="33"/>
      <c r="E2041" s="33"/>
      <c r="F2041" s="33"/>
      <c r="G2041" s="33"/>
    </row>
    <row r="2042" spans="1:7">
      <c r="A2042" s="33"/>
      <c r="B2042" s="33"/>
      <c r="C2042" s="33"/>
      <c r="D2042" s="33"/>
      <c r="E2042" s="33"/>
      <c r="F2042" s="33"/>
      <c r="G2042" s="33"/>
    </row>
    <row r="2043" spans="1:7">
      <c r="A2043" s="33"/>
      <c r="B2043" s="33"/>
      <c r="C2043" s="33"/>
      <c r="D2043" s="33"/>
      <c r="E2043" s="33"/>
      <c r="F2043" s="33"/>
      <c r="G2043" s="33"/>
    </row>
    <row r="2044" spans="1:7">
      <c r="A2044" s="33"/>
      <c r="B2044" s="33"/>
      <c r="C2044" s="33"/>
      <c r="D2044" s="33"/>
      <c r="E2044" s="33"/>
      <c r="F2044" s="33"/>
      <c r="G2044" s="33"/>
    </row>
    <row r="2045" spans="1:7">
      <c r="A2045" s="33"/>
      <c r="B2045" s="33"/>
      <c r="C2045" s="33"/>
      <c r="D2045" s="33"/>
      <c r="E2045" s="33"/>
      <c r="F2045" s="33"/>
      <c r="G2045" s="33"/>
    </row>
    <row r="2046" spans="1:7">
      <c r="A2046" s="33"/>
      <c r="B2046" s="33"/>
      <c r="C2046" s="33"/>
      <c r="D2046" s="33"/>
      <c r="E2046" s="33"/>
      <c r="F2046" s="33"/>
      <c r="G2046" s="33"/>
    </row>
    <row r="2047" spans="1:7">
      <c r="A2047" s="33"/>
      <c r="B2047" s="33"/>
      <c r="C2047" s="33"/>
      <c r="D2047" s="33"/>
      <c r="E2047" s="33"/>
      <c r="F2047" s="33"/>
      <c r="G2047" s="33"/>
    </row>
    <row r="2048" spans="1:7">
      <c r="A2048" s="33"/>
      <c r="B2048" s="33"/>
      <c r="C2048" s="33"/>
      <c r="D2048" s="33"/>
      <c r="E2048" s="33"/>
      <c r="F2048" s="33"/>
      <c r="G2048" s="33"/>
    </row>
    <row r="2049" spans="1:7">
      <c r="A2049" s="33"/>
      <c r="B2049" s="33"/>
      <c r="C2049" s="33"/>
      <c r="D2049" s="33"/>
      <c r="E2049" s="33"/>
      <c r="F2049" s="33"/>
      <c r="G2049" s="33"/>
    </row>
    <row r="2050" spans="1:7">
      <c r="A2050" s="33"/>
      <c r="B2050" s="33"/>
      <c r="C2050" s="33"/>
      <c r="D2050" s="33"/>
      <c r="E2050" s="33"/>
      <c r="F2050" s="33"/>
      <c r="G2050" s="33"/>
    </row>
    <row r="2051" spans="1:7">
      <c r="A2051" s="33"/>
      <c r="B2051" s="33"/>
      <c r="C2051" s="33"/>
      <c r="D2051" s="33"/>
      <c r="E2051" s="33"/>
      <c r="F2051" s="33"/>
      <c r="G2051" s="33"/>
    </row>
    <row r="2052" spans="1:7">
      <c r="A2052" s="33"/>
      <c r="B2052" s="33"/>
      <c r="C2052" s="33"/>
      <c r="D2052" s="33"/>
      <c r="E2052" s="33"/>
      <c r="F2052" s="33"/>
      <c r="G2052" s="33"/>
    </row>
    <row r="2053" spans="1:7">
      <c r="A2053" s="33"/>
      <c r="B2053" s="33"/>
      <c r="C2053" s="33"/>
      <c r="D2053" s="33"/>
      <c r="E2053" s="33"/>
      <c r="F2053" s="33"/>
      <c r="G2053" s="33"/>
    </row>
    <row r="2054" spans="1:7">
      <c r="A2054" s="33"/>
      <c r="B2054" s="33"/>
      <c r="C2054" s="33"/>
      <c r="D2054" s="33"/>
      <c r="E2054" s="33"/>
      <c r="F2054" s="33"/>
      <c r="G2054" s="33"/>
    </row>
    <row r="2055" spans="1:7">
      <c r="A2055" s="33"/>
      <c r="B2055" s="33"/>
      <c r="C2055" s="33"/>
      <c r="D2055" s="33"/>
      <c r="E2055" s="33"/>
      <c r="F2055" s="33"/>
      <c r="G2055" s="33"/>
    </row>
    <row r="2056" spans="1:7">
      <c r="A2056" s="33"/>
      <c r="B2056" s="33"/>
      <c r="C2056" s="33"/>
      <c r="D2056" s="33"/>
      <c r="E2056" s="33"/>
      <c r="F2056" s="33"/>
      <c r="G2056" s="33"/>
    </row>
    <row r="2057" spans="1:7">
      <c r="A2057" s="33"/>
      <c r="B2057" s="33"/>
      <c r="C2057" s="33"/>
      <c r="D2057" s="33"/>
      <c r="E2057" s="33"/>
      <c r="F2057" s="33"/>
      <c r="G2057" s="33"/>
    </row>
    <row r="2058" spans="1:7">
      <c r="A2058" s="33"/>
      <c r="B2058" s="33"/>
      <c r="C2058" s="33"/>
      <c r="D2058" s="33"/>
      <c r="E2058" s="33"/>
      <c r="F2058" s="33"/>
      <c r="G2058" s="33"/>
    </row>
    <row r="2059" spans="1:7">
      <c r="A2059" s="33"/>
      <c r="B2059" s="33"/>
      <c r="C2059" s="33"/>
      <c r="D2059" s="33"/>
      <c r="E2059" s="33"/>
      <c r="F2059" s="33"/>
      <c r="G2059" s="33"/>
    </row>
    <row r="2060" spans="1:7">
      <c r="A2060" s="33"/>
      <c r="B2060" s="33"/>
      <c r="C2060" s="33"/>
      <c r="D2060" s="33"/>
      <c r="E2060" s="33"/>
      <c r="F2060" s="33"/>
      <c r="G2060" s="33"/>
    </row>
    <row r="2061" spans="1:7">
      <c r="A2061" s="33"/>
      <c r="B2061" s="33"/>
      <c r="C2061" s="33"/>
      <c r="D2061" s="33"/>
      <c r="E2061" s="33"/>
      <c r="F2061" s="33"/>
      <c r="G2061" s="33"/>
    </row>
    <row r="2062" spans="1:7">
      <c r="A2062" s="33"/>
      <c r="B2062" s="33"/>
      <c r="C2062" s="33"/>
      <c r="D2062" s="33"/>
      <c r="E2062" s="33"/>
      <c r="F2062" s="33"/>
      <c r="G2062" s="33"/>
    </row>
    <row r="2063" spans="1:7">
      <c r="A2063" s="33"/>
      <c r="B2063" s="33"/>
      <c r="C2063" s="33"/>
      <c r="D2063" s="33"/>
      <c r="E2063" s="33"/>
      <c r="F2063" s="33"/>
      <c r="G2063" s="33"/>
    </row>
    <row r="2064" spans="1:7">
      <c r="A2064" s="33"/>
      <c r="B2064" s="33"/>
      <c r="C2064" s="33"/>
      <c r="D2064" s="33"/>
      <c r="E2064" s="33"/>
      <c r="F2064" s="33"/>
      <c r="G2064" s="33"/>
    </row>
    <row r="2065" spans="1:7">
      <c r="A2065" s="33"/>
      <c r="B2065" s="33"/>
      <c r="C2065" s="33"/>
      <c r="D2065" s="33"/>
      <c r="E2065" s="33"/>
      <c r="F2065" s="33"/>
      <c r="G2065" s="33"/>
    </row>
    <row r="2066" spans="1:7">
      <c r="A2066" s="33"/>
      <c r="B2066" s="33"/>
      <c r="C2066" s="33"/>
      <c r="D2066" s="33"/>
      <c r="E2066" s="33"/>
      <c r="F2066" s="33"/>
      <c r="G2066" s="33"/>
    </row>
    <row r="2067" spans="1:7">
      <c r="A2067" s="33"/>
      <c r="B2067" s="33"/>
      <c r="C2067" s="33"/>
      <c r="D2067" s="33"/>
      <c r="E2067" s="33"/>
      <c r="F2067" s="33"/>
      <c r="G2067" s="33"/>
    </row>
    <row r="2068" spans="1:7">
      <c r="A2068" s="33"/>
      <c r="B2068" s="33"/>
      <c r="C2068" s="33"/>
      <c r="D2068" s="33"/>
      <c r="E2068" s="33"/>
      <c r="F2068" s="33"/>
      <c r="G2068" s="33"/>
    </row>
    <row r="2069" spans="1:7">
      <c r="A2069" s="33"/>
      <c r="B2069" s="33"/>
      <c r="C2069" s="33"/>
      <c r="D2069" s="33"/>
      <c r="E2069" s="33"/>
      <c r="F2069" s="33"/>
      <c r="G2069" s="33"/>
    </row>
    <row r="2070" spans="1:7">
      <c r="A2070" s="33"/>
      <c r="B2070" s="33"/>
      <c r="C2070" s="33"/>
      <c r="D2070" s="33"/>
      <c r="E2070" s="33"/>
      <c r="F2070" s="33"/>
      <c r="G2070" s="33"/>
    </row>
    <row r="2071" spans="1:7">
      <c r="A2071" s="33"/>
      <c r="B2071" s="33"/>
      <c r="C2071" s="33"/>
      <c r="D2071" s="33"/>
      <c r="E2071" s="33"/>
      <c r="F2071" s="33"/>
      <c r="G2071" s="33"/>
    </row>
    <row r="2072" spans="1:7">
      <c r="A2072" s="33"/>
      <c r="B2072" s="33"/>
      <c r="C2072" s="33"/>
      <c r="D2072" s="33"/>
      <c r="E2072" s="33"/>
      <c r="F2072" s="33"/>
      <c r="G2072" s="33"/>
    </row>
    <row r="2073" spans="1:7">
      <c r="A2073" s="33"/>
      <c r="B2073" s="33"/>
      <c r="C2073" s="33"/>
      <c r="D2073" s="33"/>
      <c r="E2073" s="33"/>
      <c r="F2073" s="33"/>
      <c r="G2073" s="33"/>
    </row>
    <row r="2074" spans="1:7">
      <c r="A2074" s="33"/>
      <c r="B2074" s="33"/>
      <c r="C2074" s="33"/>
      <c r="D2074" s="33"/>
      <c r="E2074" s="33"/>
      <c r="F2074" s="33"/>
      <c r="G2074" s="33"/>
    </row>
    <row r="2075" spans="1:7">
      <c r="A2075" s="33"/>
      <c r="B2075" s="33"/>
      <c r="C2075" s="33"/>
      <c r="D2075" s="33"/>
      <c r="E2075" s="33"/>
      <c r="F2075" s="33"/>
      <c r="G2075" s="33"/>
    </row>
    <row r="2076" spans="1:7">
      <c r="A2076" s="33"/>
      <c r="B2076" s="33"/>
      <c r="C2076" s="33"/>
      <c r="D2076" s="33"/>
      <c r="E2076" s="33"/>
      <c r="F2076" s="33"/>
      <c r="G2076" s="33"/>
    </row>
    <row r="2077" spans="1:7">
      <c r="A2077" s="33"/>
      <c r="B2077" s="33"/>
      <c r="C2077" s="33"/>
      <c r="D2077" s="33"/>
      <c r="E2077" s="33"/>
      <c r="F2077" s="33"/>
      <c r="G2077" s="33"/>
    </row>
    <row r="2078" spans="1:7">
      <c r="A2078" s="33"/>
      <c r="B2078" s="33"/>
      <c r="C2078" s="33"/>
      <c r="D2078" s="33"/>
      <c r="E2078" s="33"/>
      <c r="F2078" s="33"/>
      <c r="G2078" s="33"/>
    </row>
    <row r="2079" spans="1:7">
      <c r="A2079" s="33"/>
      <c r="B2079" s="33"/>
      <c r="C2079" s="33"/>
      <c r="D2079" s="33"/>
      <c r="E2079" s="33"/>
      <c r="F2079" s="33"/>
      <c r="G2079" s="33"/>
    </row>
    <row r="2080" spans="1:7">
      <c r="A2080" s="33"/>
      <c r="B2080" s="33"/>
      <c r="C2080" s="33"/>
      <c r="D2080" s="33"/>
      <c r="E2080" s="33"/>
      <c r="F2080" s="33"/>
      <c r="G2080" s="33"/>
    </row>
    <row r="2081" spans="1:7">
      <c r="A2081" s="33"/>
      <c r="B2081" s="33"/>
      <c r="C2081" s="33"/>
      <c r="D2081" s="33"/>
      <c r="E2081" s="33"/>
      <c r="F2081" s="33"/>
      <c r="G2081" s="33"/>
    </row>
    <row r="2082" spans="1:7">
      <c r="A2082" s="33"/>
      <c r="B2082" s="33"/>
      <c r="C2082" s="33"/>
      <c r="D2082" s="33"/>
      <c r="E2082" s="33"/>
      <c r="F2082" s="33"/>
      <c r="G2082" s="33"/>
    </row>
    <row r="2083" spans="1:7">
      <c r="A2083" s="33"/>
      <c r="B2083" s="33"/>
      <c r="C2083" s="33"/>
      <c r="D2083" s="33"/>
      <c r="E2083" s="33"/>
      <c r="F2083" s="33"/>
      <c r="G2083" s="33"/>
    </row>
    <row r="2084" spans="1:7">
      <c r="A2084" s="33"/>
      <c r="B2084" s="33"/>
      <c r="C2084" s="33"/>
      <c r="D2084" s="33"/>
      <c r="E2084" s="33"/>
      <c r="F2084" s="33"/>
      <c r="G2084" s="33"/>
    </row>
    <row r="2085" spans="1:7">
      <c r="A2085" s="33"/>
      <c r="B2085" s="33"/>
      <c r="C2085" s="33"/>
      <c r="D2085" s="33"/>
      <c r="E2085" s="33"/>
      <c r="F2085" s="33"/>
      <c r="G2085" s="33"/>
    </row>
    <row r="2086" spans="1:7">
      <c r="A2086" s="33"/>
      <c r="B2086" s="33"/>
      <c r="C2086" s="33"/>
      <c r="D2086" s="33"/>
      <c r="E2086" s="33"/>
      <c r="F2086" s="33"/>
      <c r="G2086" s="33"/>
    </row>
    <row r="2087" spans="1:7">
      <c r="A2087" s="33"/>
      <c r="B2087" s="33"/>
      <c r="C2087" s="33"/>
      <c r="D2087" s="33"/>
      <c r="E2087" s="33"/>
      <c r="F2087" s="33"/>
      <c r="G2087" s="33"/>
    </row>
    <row r="2088" spans="1:7">
      <c r="A2088" s="33"/>
      <c r="B2088" s="33"/>
      <c r="C2088" s="33"/>
      <c r="D2088" s="33"/>
      <c r="E2088" s="33"/>
      <c r="F2088" s="33"/>
      <c r="G2088" s="33"/>
    </row>
    <row r="2089" spans="1:7">
      <c r="A2089" s="33"/>
      <c r="B2089" s="33"/>
      <c r="C2089" s="33"/>
      <c r="D2089" s="33"/>
      <c r="E2089" s="33"/>
      <c r="F2089" s="33"/>
      <c r="G2089" s="33"/>
    </row>
    <row r="2090" spans="1:7">
      <c r="A2090" s="33"/>
      <c r="B2090" s="33"/>
      <c r="C2090" s="33"/>
      <c r="D2090" s="33"/>
      <c r="E2090" s="33"/>
      <c r="F2090" s="33"/>
      <c r="G2090" s="33"/>
    </row>
    <row r="2091" spans="1:7">
      <c r="A2091" s="33"/>
      <c r="B2091" s="33"/>
      <c r="C2091" s="33"/>
      <c r="D2091" s="33"/>
      <c r="E2091" s="33"/>
      <c r="F2091" s="33"/>
      <c r="G2091" s="33"/>
    </row>
    <row r="2092" spans="1:7">
      <c r="A2092" s="33"/>
      <c r="B2092" s="33"/>
      <c r="C2092" s="33"/>
      <c r="D2092" s="33"/>
      <c r="E2092" s="33"/>
      <c r="F2092" s="33"/>
      <c r="G2092" s="33"/>
    </row>
    <row r="2093" spans="1:7">
      <c r="A2093" s="33"/>
      <c r="B2093" s="33"/>
      <c r="C2093" s="33"/>
      <c r="D2093" s="33"/>
      <c r="E2093" s="33"/>
      <c r="F2093" s="33"/>
      <c r="G2093" s="33"/>
    </row>
    <row r="2094" spans="1:7">
      <c r="A2094" s="33"/>
      <c r="B2094" s="33"/>
      <c r="C2094" s="33"/>
      <c r="D2094" s="33"/>
      <c r="E2094" s="33"/>
      <c r="F2094" s="33"/>
      <c r="G2094" s="33"/>
    </row>
    <row r="2095" spans="1:7">
      <c r="A2095" s="33"/>
      <c r="B2095" s="33"/>
      <c r="C2095" s="33"/>
      <c r="D2095" s="33"/>
      <c r="E2095" s="33"/>
      <c r="F2095" s="33"/>
      <c r="G2095" s="33"/>
    </row>
    <row r="2096" spans="1:7">
      <c r="A2096" s="33"/>
      <c r="B2096" s="33"/>
      <c r="C2096" s="33"/>
      <c r="D2096" s="33"/>
      <c r="E2096" s="33"/>
      <c r="F2096" s="33"/>
      <c r="G2096" s="33"/>
    </row>
    <row r="2097" spans="1:7">
      <c r="A2097" s="33"/>
      <c r="B2097" s="33"/>
      <c r="C2097" s="33"/>
      <c r="D2097" s="33"/>
      <c r="E2097" s="33"/>
      <c r="F2097" s="33"/>
      <c r="G2097" s="33"/>
    </row>
    <row r="2098" spans="1:7">
      <c r="A2098" s="33"/>
      <c r="B2098" s="33"/>
      <c r="C2098" s="33"/>
      <c r="D2098" s="33"/>
      <c r="E2098" s="33"/>
      <c r="F2098" s="33"/>
      <c r="G2098" s="33"/>
    </row>
    <row r="2099" spans="1:7">
      <c r="A2099" s="33"/>
      <c r="B2099" s="33"/>
      <c r="C2099" s="33"/>
      <c r="D2099" s="33"/>
      <c r="E2099" s="33"/>
      <c r="F2099" s="33"/>
      <c r="G2099" s="33"/>
    </row>
    <row r="2100" spans="1:7">
      <c r="A2100" s="33"/>
      <c r="B2100" s="33"/>
      <c r="C2100" s="33"/>
      <c r="D2100" s="33"/>
      <c r="E2100" s="33"/>
      <c r="F2100" s="33"/>
      <c r="G2100" s="33"/>
    </row>
    <row r="2101" spans="1:7">
      <c r="A2101" s="33"/>
      <c r="B2101" s="33"/>
      <c r="C2101" s="33"/>
      <c r="D2101" s="33"/>
      <c r="E2101" s="33"/>
      <c r="F2101" s="33"/>
      <c r="G2101" s="33"/>
    </row>
    <row r="2102" spans="1:7">
      <c r="A2102" s="33"/>
      <c r="B2102" s="33"/>
      <c r="C2102" s="33"/>
      <c r="D2102" s="33"/>
      <c r="E2102" s="33"/>
      <c r="F2102" s="33"/>
      <c r="G2102" s="33"/>
    </row>
    <row r="2103" spans="1:7">
      <c r="A2103" s="33"/>
      <c r="B2103" s="33"/>
      <c r="C2103" s="33"/>
      <c r="D2103" s="33"/>
      <c r="E2103" s="33"/>
      <c r="F2103" s="33"/>
      <c r="G2103" s="33"/>
    </row>
    <row r="2104" spans="1:7">
      <c r="A2104" s="33"/>
      <c r="B2104" s="33"/>
      <c r="C2104" s="33"/>
      <c r="D2104" s="33"/>
      <c r="E2104" s="33"/>
      <c r="F2104" s="33"/>
      <c r="G2104" s="33"/>
    </row>
    <row r="2105" spans="1:7">
      <c r="A2105" s="33"/>
      <c r="B2105" s="33"/>
      <c r="C2105" s="33"/>
      <c r="D2105" s="33"/>
      <c r="E2105" s="33"/>
      <c r="F2105" s="33"/>
      <c r="G2105" s="33"/>
    </row>
    <row r="2106" spans="1:7">
      <c r="A2106" s="33"/>
      <c r="B2106" s="33"/>
      <c r="C2106" s="33"/>
      <c r="D2106" s="33"/>
      <c r="E2106" s="33"/>
      <c r="F2106" s="33"/>
      <c r="G2106" s="33"/>
    </row>
    <row r="2107" spans="1:7">
      <c r="A2107" s="33"/>
      <c r="B2107" s="33"/>
      <c r="C2107" s="33"/>
      <c r="D2107" s="33"/>
      <c r="E2107" s="33"/>
      <c r="F2107" s="33"/>
      <c r="G2107" s="33"/>
    </row>
    <row r="2108" spans="1:7">
      <c r="A2108" s="33"/>
      <c r="B2108" s="33"/>
      <c r="C2108" s="33"/>
      <c r="D2108" s="33"/>
      <c r="E2108" s="33"/>
      <c r="F2108" s="33"/>
      <c r="G2108" s="33"/>
    </row>
    <row r="2109" spans="1:7">
      <c r="A2109" s="33"/>
      <c r="B2109" s="33"/>
      <c r="C2109" s="33"/>
      <c r="D2109" s="33"/>
      <c r="E2109" s="33"/>
      <c r="F2109" s="33"/>
      <c r="G2109" s="33"/>
    </row>
    <row r="2110" spans="1:7">
      <c r="A2110" s="33"/>
      <c r="B2110" s="33"/>
      <c r="C2110" s="33"/>
      <c r="D2110" s="33"/>
      <c r="E2110" s="33"/>
      <c r="F2110" s="33"/>
      <c r="G2110" s="33"/>
    </row>
    <row r="2111" spans="1:7">
      <c r="A2111" s="33"/>
      <c r="B2111" s="33"/>
      <c r="C2111" s="33"/>
      <c r="D2111" s="33"/>
      <c r="E2111" s="33"/>
      <c r="F2111" s="33"/>
      <c r="G2111" s="33"/>
    </row>
    <row r="2112" spans="1:7">
      <c r="A2112" s="33"/>
      <c r="B2112" s="33"/>
      <c r="C2112" s="33"/>
      <c r="D2112" s="33"/>
      <c r="E2112" s="33"/>
      <c r="F2112" s="33"/>
      <c r="G2112" s="33"/>
    </row>
    <row r="2113" spans="1:7">
      <c r="A2113" s="33"/>
      <c r="B2113" s="33"/>
      <c r="C2113" s="33"/>
      <c r="D2113" s="33"/>
      <c r="E2113" s="33"/>
      <c r="F2113" s="33"/>
      <c r="G2113" s="33"/>
    </row>
    <row r="2114" spans="1:7">
      <c r="A2114" s="33"/>
      <c r="B2114" s="33"/>
      <c r="C2114" s="33"/>
      <c r="D2114" s="33"/>
      <c r="E2114" s="33"/>
      <c r="F2114" s="33"/>
      <c r="G2114" s="33"/>
    </row>
    <row r="2115" spans="1:7">
      <c r="A2115" s="33"/>
      <c r="B2115" s="33"/>
      <c r="C2115" s="33"/>
      <c r="D2115" s="33"/>
      <c r="E2115" s="33"/>
      <c r="F2115" s="33"/>
      <c r="G2115" s="33"/>
    </row>
    <row r="2116" spans="1:7">
      <c r="A2116" s="33"/>
      <c r="B2116" s="33"/>
      <c r="C2116" s="33"/>
      <c r="D2116" s="33"/>
      <c r="E2116" s="33"/>
      <c r="F2116" s="33"/>
      <c r="G2116" s="33"/>
    </row>
    <row r="2117" spans="1:7">
      <c r="A2117" s="33"/>
      <c r="B2117" s="33"/>
      <c r="C2117" s="33"/>
      <c r="D2117" s="33"/>
      <c r="E2117" s="33"/>
      <c r="F2117" s="33"/>
      <c r="G2117" s="33"/>
    </row>
    <row r="2118" spans="1:7">
      <c r="A2118" s="33"/>
      <c r="B2118" s="33"/>
      <c r="C2118" s="33"/>
      <c r="D2118" s="33"/>
      <c r="E2118" s="33"/>
      <c r="F2118" s="33"/>
      <c r="G2118" s="33"/>
    </row>
    <row r="2119" spans="1:7">
      <c r="A2119" s="33"/>
      <c r="B2119" s="33"/>
      <c r="C2119" s="33"/>
      <c r="D2119" s="33"/>
      <c r="E2119" s="33"/>
      <c r="F2119" s="33"/>
      <c r="G2119" s="33"/>
    </row>
    <row r="2120" spans="1:7">
      <c r="A2120" s="33"/>
      <c r="B2120" s="33"/>
      <c r="C2120" s="33"/>
      <c r="D2120" s="33"/>
      <c r="E2120" s="33"/>
      <c r="F2120" s="33"/>
      <c r="G2120" s="33"/>
    </row>
    <row r="2121" spans="1:7">
      <c r="A2121" s="33"/>
      <c r="B2121" s="33"/>
      <c r="C2121" s="33"/>
      <c r="D2121" s="33"/>
      <c r="E2121" s="33"/>
      <c r="F2121" s="33"/>
      <c r="G2121" s="33"/>
    </row>
    <row r="2122" spans="1:7">
      <c r="A2122" s="33"/>
      <c r="B2122" s="33"/>
      <c r="C2122" s="33"/>
      <c r="D2122" s="33"/>
      <c r="E2122" s="33"/>
      <c r="F2122" s="33"/>
      <c r="G2122" s="33"/>
    </row>
    <row r="2123" spans="1:7">
      <c r="A2123" s="33"/>
      <c r="B2123" s="33"/>
      <c r="C2123" s="33"/>
      <c r="D2123" s="33"/>
      <c r="E2123" s="33"/>
      <c r="F2123" s="33"/>
      <c r="G2123" s="33"/>
    </row>
    <row r="2124" spans="1:7">
      <c r="A2124" s="33"/>
      <c r="B2124" s="33"/>
      <c r="C2124" s="33"/>
      <c r="D2124" s="33"/>
      <c r="E2124" s="33"/>
      <c r="F2124" s="33"/>
      <c r="G2124" s="33"/>
    </row>
    <row r="2125" spans="1:7">
      <c r="A2125" s="33"/>
      <c r="B2125" s="33"/>
      <c r="C2125" s="33"/>
      <c r="D2125" s="33"/>
      <c r="E2125" s="33"/>
      <c r="F2125" s="33"/>
      <c r="G2125" s="33"/>
    </row>
    <row r="2126" spans="1:7">
      <c r="A2126" s="33"/>
      <c r="B2126" s="33"/>
      <c r="C2126" s="33"/>
      <c r="D2126" s="33"/>
      <c r="E2126" s="33"/>
      <c r="F2126" s="33"/>
      <c r="G2126" s="33"/>
    </row>
    <row r="2127" spans="1:7">
      <c r="A2127" s="33"/>
      <c r="B2127" s="33"/>
      <c r="C2127" s="33"/>
      <c r="D2127" s="33"/>
      <c r="E2127" s="33"/>
      <c r="F2127" s="33"/>
      <c r="G2127" s="33"/>
    </row>
    <row r="2128" spans="1:7">
      <c r="A2128" s="33"/>
      <c r="B2128" s="33"/>
      <c r="C2128" s="33"/>
      <c r="D2128" s="33"/>
      <c r="E2128" s="33"/>
      <c r="F2128" s="33"/>
      <c r="G2128" s="33"/>
    </row>
    <row r="2129" spans="1:7">
      <c r="A2129" s="33"/>
      <c r="B2129" s="33"/>
      <c r="C2129" s="33"/>
      <c r="D2129" s="33"/>
      <c r="E2129" s="33"/>
      <c r="F2129" s="33"/>
      <c r="G2129" s="33"/>
    </row>
    <row r="2130" spans="1:7">
      <c r="A2130" s="33"/>
      <c r="B2130" s="33"/>
      <c r="C2130" s="33"/>
      <c r="D2130" s="33"/>
      <c r="E2130" s="33"/>
      <c r="F2130" s="33"/>
      <c r="G2130" s="33"/>
    </row>
    <row r="2131" spans="1:7">
      <c r="A2131" s="33"/>
      <c r="B2131" s="33"/>
      <c r="C2131" s="33"/>
      <c r="D2131" s="33"/>
      <c r="E2131" s="33"/>
      <c r="F2131" s="33"/>
      <c r="G2131" s="33"/>
    </row>
    <row r="2132" spans="1:7">
      <c r="A2132" s="33"/>
      <c r="B2132" s="33"/>
      <c r="C2132" s="33"/>
      <c r="D2132" s="33"/>
      <c r="E2132" s="33"/>
      <c r="F2132" s="33"/>
      <c r="G2132" s="33"/>
    </row>
    <row r="2133" spans="1:7">
      <c r="A2133" s="33"/>
      <c r="B2133" s="33"/>
      <c r="C2133" s="33"/>
      <c r="D2133" s="33"/>
      <c r="E2133" s="33"/>
      <c r="F2133" s="33"/>
      <c r="G2133" s="33"/>
    </row>
    <row r="2134" spans="1:7">
      <c r="A2134" s="33"/>
      <c r="B2134" s="33"/>
      <c r="C2134" s="33"/>
      <c r="D2134" s="33"/>
      <c r="E2134" s="33"/>
      <c r="F2134" s="33"/>
      <c r="G2134" s="33"/>
    </row>
    <row r="2135" spans="1:7">
      <c r="A2135" s="33"/>
      <c r="B2135" s="33"/>
      <c r="C2135" s="33"/>
      <c r="D2135" s="33"/>
      <c r="E2135" s="33"/>
      <c r="F2135" s="33"/>
      <c r="G2135" s="33"/>
    </row>
    <row r="2136" spans="1:7">
      <c r="A2136" s="33"/>
      <c r="B2136" s="33"/>
      <c r="C2136" s="33"/>
      <c r="D2136" s="33"/>
      <c r="E2136" s="33"/>
      <c r="F2136" s="33"/>
      <c r="G2136" s="33"/>
    </row>
    <row r="2137" spans="1:7">
      <c r="A2137" s="33"/>
      <c r="B2137" s="33"/>
      <c r="C2137" s="33"/>
      <c r="D2137" s="33"/>
      <c r="E2137" s="33"/>
      <c r="F2137" s="33"/>
      <c r="G2137" s="33"/>
    </row>
    <row r="2138" spans="1:7">
      <c r="A2138" s="33"/>
      <c r="B2138" s="33"/>
      <c r="C2138" s="33"/>
      <c r="D2138" s="33"/>
      <c r="E2138" s="33"/>
      <c r="F2138" s="33"/>
      <c r="G2138" s="33"/>
    </row>
    <row r="2139" spans="1:7">
      <c r="A2139" s="33"/>
      <c r="B2139" s="33"/>
      <c r="C2139" s="33"/>
      <c r="D2139" s="33"/>
      <c r="E2139" s="33"/>
      <c r="F2139" s="33"/>
      <c r="G2139" s="33"/>
    </row>
    <row r="2140" spans="1:7">
      <c r="A2140" s="33"/>
      <c r="B2140" s="33"/>
      <c r="C2140" s="33"/>
      <c r="D2140" s="33"/>
      <c r="E2140" s="33"/>
      <c r="F2140" s="33"/>
      <c r="G2140" s="33"/>
    </row>
    <row r="2141" spans="1:7">
      <c r="A2141" s="33"/>
      <c r="B2141" s="33"/>
      <c r="C2141" s="33"/>
      <c r="D2141" s="33"/>
      <c r="E2141" s="33"/>
      <c r="F2141" s="33"/>
      <c r="G2141" s="33"/>
    </row>
    <row r="2142" spans="1:7">
      <c r="A2142" s="33"/>
      <c r="B2142" s="33"/>
      <c r="C2142" s="33"/>
      <c r="D2142" s="33"/>
      <c r="E2142" s="33"/>
      <c r="F2142" s="33"/>
      <c r="G2142" s="33"/>
    </row>
    <row r="2143" spans="1:7">
      <c r="A2143" s="33"/>
      <c r="B2143" s="33"/>
      <c r="C2143" s="33"/>
      <c r="D2143" s="33"/>
      <c r="E2143" s="33"/>
      <c r="F2143" s="33"/>
      <c r="G2143" s="33"/>
    </row>
    <row r="2144" spans="1:7">
      <c r="A2144" s="33"/>
      <c r="B2144" s="33"/>
      <c r="C2144" s="33"/>
      <c r="D2144" s="33"/>
      <c r="E2144" s="33"/>
      <c r="F2144" s="33"/>
      <c r="G2144" s="33"/>
    </row>
    <row r="2145" spans="1:7">
      <c r="A2145" s="33"/>
      <c r="B2145" s="33"/>
      <c r="C2145" s="33"/>
      <c r="D2145" s="33"/>
      <c r="E2145" s="33"/>
      <c r="F2145" s="33"/>
      <c r="G2145" s="33"/>
    </row>
    <row r="2146" spans="1:7">
      <c r="A2146" s="33"/>
      <c r="B2146" s="33"/>
      <c r="C2146" s="33"/>
      <c r="D2146" s="33"/>
      <c r="E2146" s="33"/>
      <c r="F2146" s="33"/>
      <c r="G2146" s="33"/>
    </row>
    <row r="2147" spans="1:7">
      <c r="A2147" s="33"/>
      <c r="B2147" s="33"/>
      <c r="C2147" s="33"/>
      <c r="D2147" s="33"/>
      <c r="E2147" s="33"/>
      <c r="F2147" s="33"/>
      <c r="G2147" s="33"/>
    </row>
    <row r="2148" spans="1:7">
      <c r="A2148" s="33"/>
      <c r="B2148" s="33"/>
      <c r="C2148" s="33"/>
      <c r="D2148" s="33"/>
      <c r="E2148" s="33"/>
      <c r="F2148" s="33"/>
      <c r="G2148" s="33"/>
    </row>
    <row r="2149" spans="1:7">
      <c r="A2149" s="33"/>
      <c r="B2149" s="33"/>
      <c r="C2149" s="33"/>
      <c r="D2149" s="33"/>
      <c r="E2149" s="33"/>
      <c r="F2149" s="33"/>
      <c r="G2149" s="33"/>
    </row>
    <row r="2150" spans="1:7">
      <c r="A2150" s="33"/>
      <c r="B2150" s="33"/>
      <c r="C2150" s="33"/>
      <c r="D2150" s="33"/>
      <c r="E2150" s="33"/>
      <c r="F2150" s="33"/>
      <c r="G2150" s="33"/>
    </row>
    <row r="2151" spans="1:7">
      <c r="A2151" s="33"/>
      <c r="B2151" s="33"/>
      <c r="C2151" s="33"/>
      <c r="D2151" s="33"/>
      <c r="E2151" s="33"/>
      <c r="F2151" s="33"/>
      <c r="G2151" s="33"/>
    </row>
    <row r="2152" spans="1:7">
      <c r="A2152" s="33"/>
      <c r="B2152" s="33"/>
      <c r="C2152" s="33"/>
      <c r="D2152" s="33"/>
      <c r="E2152" s="33"/>
      <c r="F2152" s="33"/>
      <c r="G2152" s="33"/>
    </row>
    <row r="2153" spans="1:7">
      <c r="A2153" s="33"/>
      <c r="B2153" s="33"/>
      <c r="C2153" s="33"/>
      <c r="D2153" s="33"/>
      <c r="E2153" s="33"/>
      <c r="F2153" s="33"/>
      <c r="G2153" s="33"/>
    </row>
    <row r="2154" spans="1:7">
      <c r="A2154" s="33"/>
      <c r="B2154" s="33"/>
      <c r="C2154" s="33"/>
      <c r="D2154" s="33"/>
      <c r="E2154" s="33"/>
      <c r="F2154" s="33"/>
      <c r="G2154" s="33"/>
    </row>
    <row r="2155" spans="1:7">
      <c r="A2155" s="33"/>
      <c r="B2155" s="33"/>
      <c r="C2155" s="33"/>
      <c r="D2155" s="33"/>
      <c r="E2155" s="33"/>
      <c r="F2155" s="33"/>
      <c r="G2155" s="33"/>
    </row>
    <row r="2156" spans="1:7">
      <c r="A2156" s="33"/>
      <c r="B2156" s="33"/>
      <c r="C2156" s="33"/>
      <c r="D2156" s="33"/>
      <c r="E2156" s="33"/>
      <c r="F2156" s="33"/>
      <c r="G2156" s="33"/>
    </row>
    <row r="2157" spans="1:7">
      <c r="A2157" s="33"/>
      <c r="B2157" s="33"/>
      <c r="C2157" s="33"/>
      <c r="D2157" s="33"/>
      <c r="E2157" s="33"/>
      <c r="F2157" s="33"/>
      <c r="G2157" s="33"/>
    </row>
    <row r="2158" spans="1:7">
      <c r="A2158" s="33"/>
      <c r="B2158" s="33"/>
      <c r="C2158" s="33"/>
      <c r="D2158" s="33"/>
      <c r="E2158" s="33"/>
      <c r="F2158" s="33"/>
      <c r="G2158" s="33"/>
    </row>
    <row r="2159" spans="1:7">
      <c r="A2159" s="33"/>
      <c r="B2159" s="33"/>
      <c r="C2159" s="33"/>
      <c r="D2159" s="33"/>
      <c r="E2159" s="33"/>
      <c r="F2159" s="33"/>
      <c r="G2159" s="33"/>
    </row>
    <row r="2160" spans="1:7">
      <c r="A2160" s="33"/>
      <c r="B2160" s="33"/>
      <c r="C2160" s="33"/>
      <c r="D2160" s="33"/>
      <c r="E2160" s="33"/>
      <c r="F2160" s="33"/>
      <c r="G2160" s="33"/>
    </row>
    <row r="2161" spans="1:7">
      <c r="A2161" s="33"/>
      <c r="B2161" s="33"/>
      <c r="C2161" s="33"/>
      <c r="D2161" s="33"/>
      <c r="E2161" s="33"/>
      <c r="F2161" s="33"/>
      <c r="G2161" s="33"/>
    </row>
    <row r="2162" spans="1:7">
      <c r="A2162" s="33"/>
      <c r="B2162" s="33"/>
      <c r="C2162" s="33"/>
      <c r="D2162" s="33"/>
      <c r="E2162" s="33"/>
      <c r="F2162" s="33"/>
      <c r="G2162" s="33"/>
    </row>
    <row r="2163" spans="1:7">
      <c r="A2163" s="33"/>
      <c r="B2163" s="33"/>
      <c r="C2163" s="33"/>
      <c r="D2163" s="33"/>
      <c r="E2163" s="33"/>
      <c r="F2163" s="33"/>
      <c r="G2163" s="33"/>
    </row>
    <row r="2164" spans="1:7">
      <c r="A2164" s="33"/>
      <c r="B2164" s="33"/>
      <c r="C2164" s="33"/>
      <c r="D2164" s="33"/>
      <c r="E2164" s="33"/>
      <c r="F2164" s="33"/>
      <c r="G2164" s="33"/>
    </row>
    <row r="2165" spans="1:7">
      <c r="A2165" s="33"/>
      <c r="B2165" s="33"/>
      <c r="C2165" s="33"/>
      <c r="D2165" s="33"/>
      <c r="E2165" s="33"/>
      <c r="F2165" s="33"/>
      <c r="G2165" s="33"/>
    </row>
    <row r="2166" spans="1:7">
      <c r="A2166" s="33"/>
      <c r="B2166" s="33"/>
      <c r="C2166" s="33"/>
      <c r="D2166" s="33"/>
      <c r="E2166" s="33"/>
      <c r="F2166" s="33"/>
      <c r="G2166" s="33"/>
    </row>
    <row r="2167" spans="1:7">
      <c r="A2167" s="33"/>
      <c r="B2167" s="33"/>
      <c r="C2167" s="33"/>
      <c r="D2167" s="33"/>
      <c r="E2167" s="33"/>
      <c r="F2167" s="33"/>
      <c r="G2167" s="33"/>
    </row>
    <row r="2168" spans="1:7">
      <c r="A2168" s="33"/>
      <c r="B2168" s="33"/>
      <c r="C2168" s="33"/>
      <c r="D2168" s="33"/>
      <c r="E2168" s="33"/>
      <c r="F2168" s="33"/>
      <c r="G2168" s="33"/>
    </row>
    <row r="2169" spans="1:7">
      <c r="A2169" s="33"/>
      <c r="B2169" s="33"/>
      <c r="C2169" s="33"/>
      <c r="D2169" s="33"/>
      <c r="E2169" s="33"/>
      <c r="F2169" s="33"/>
      <c r="G2169" s="33"/>
    </row>
    <row r="2170" spans="1:7">
      <c r="A2170" s="33"/>
      <c r="B2170" s="33"/>
      <c r="C2170" s="33"/>
      <c r="D2170" s="33"/>
      <c r="E2170" s="33"/>
      <c r="F2170" s="33"/>
      <c r="G2170" s="33"/>
    </row>
    <row r="2171" spans="1:7">
      <c r="A2171" s="33"/>
      <c r="B2171" s="33"/>
      <c r="C2171" s="33"/>
      <c r="D2171" s="33"/>
      <c r="E2171" s="33"/>
      <c r="F2171" s="33"/>
      <c r="G2171" s="33"/>
    </row>
    <row r="2172" spans="1:7">
      <c r="A2172" s="33"/>
      <c r="B2172" s="33"/>
      <c r="C2172" s="33"/>
      <c r="D2172" s="33"/>
      <c r="E2172" s="33"/>
      <c r="F2172" s="33"/>
      <c r="G2172" s="33"/>
    </row>
    <row r="2173" spans="1:7">
      <c r="A2173" s="33"/>
      <c r="B2173" s="33"/>
      <c r="C2173" s="33"/>
      <c r="D2173" s="33"/>
      <c r="E2173" s="33"/>
      <c r="F2173" s="33"/>
      <c r="G2173" s="33"/>
    </row>
    <row r="2174" spans="1:7">
      <c r="A2174" s="33"/>
      <c r="B2174" s="33"/>
      <c r="C2174" s="33"/>
      <c r="D2174" s="33"/>
      <c r="E2174" s="33"/>
      <c r="F2174" s="33"/>
      <c r="G2174" s="33"/>
    </row>
    <row r="2175" spans="1:7">
      <c r="A2175" s="33"/>
      <c r="B2175" s="33"/>
      <c r="C2175" s="33"/>
      <c r="D2175" s="33"/>
      <c r="E2175" s="33"/>
      <c r="F2175" s="33"/>
      <c r="G2175" s="33"/>
    </row>
    <row r="2176" spans="1:7">
      <c r="A2176" s="33"/>
      <c r="B2176" s="33"/>
      <c r="C2176" s="33"/>
      <c r="D2176" s="33"/>
      <c r="E2176" s="33"/>
      <c r="F2176" s="33"/>
      <c r="G2176" s="33"/>
    </row>
    <row r="2177" spans="1:7">
      <c r="A2177" s="33"/>
      <c r="B2177" s="33"/>
      <c r="C2177" s="33"/>
      <c r="D2177" s="33"/>
      <c r="E2177" s="33"/>
      <c r="F2177" s="33"/>
      <c r="G2177" s="33"/>
    </row>
    <row r="2178" spans="1:7">
      <c r="A2178" s="33"/>
      <c r="B2178" s="33"/>
      <c r="C2178" s="33"/>
      <c r="D2178" s="33"/>
      <c r="E2178" s="33"/>
      <c r="F2178" s="33"/>
      <c r="G2178" s="33"/>
    </row>
    <row r="2179" spans="1:7">
      <c r="A2179" s="33"/>
      <c r="B2179" s="33"/>
      <c r="C2179" s="33"/>
      <c r="D2179" s="33"/>
      <c r="E2179" s="33"/>
      <c r="F2179" s="33"/>
      <c r="G2179" s="33"/>
    </row>
    <row r="2180" spans="1:7">
      <c r="A2180" s="33"/>
      <c r="B2180" s="33"/>
      <c r="C2180" s="33"/>
      <c r="D2180" s="33"/>
      <c r="E2180" s="33"/>
      <c r="F2180" s="33"/>
      <c r="G2180" s="33"/>
    </row>
    <row r="2181" spans="1:7">
      <c r="A2181" s="33"/>
      <c r="B2181" s="33"/>
      <c r="C2181" s="33"/>
      <c r="D2181" s="33"/>
      <c r="E2181" s="33"/>
      <c r="F2181" s="33"/>
      <c r="G2181" s="33"/>
    </row>
    <row r="2182" spans="1:7">
      <c r="A2182" s="33"/>
      <c r="B2182" s="33"/>
      <c r="C2182" s="33"/>
      <c r="D2182" s="33"/>
      <c r="E2182" s="33"/>
      <c r="F2182" s="33"/>
      <c r="G2182" s="33"/>
    </row>
    <row r="2183" spans="1:7">
      <c r="A2183" s="33"/>
      <c r="B2183" s="33"/>
      <c r="C2183" s="33"/>
      <c r="D2183" s="33"/>
      <c r="E2183" s="33"/>
      <c r="F2183" s="33"/>
      <c r="G2183" s="33"/>
    </row>
    <row r="2184" spans="1:7">
      <c r="A2184" s="33"/>
      <c r="B2184" s="33"/>
      <c r="C2184" s="33"/>
      <c r="D2184" s="33"/>
      <c r="E2184" s="33"/>
      <c r="F2184" s="33"/>
      <c r="G2184" s="33"/>
    </row>
    <row r="2185" spans="1:7">
      <c r="A2185" s="33"/>
      <c r="B2185" s="33"/>
      <c r="C2185" s="33"/>
      <c r="D2185" s="33"/>
      <c r="E2185" s="33"/>
      <c r="F2185" s="33"/>
      <c r="G2185" s="33"/>
    </row>
    <row r="2186" spans="1:7">
      <c r="A2186" s="33"/>
      <c r="B2186" s="33"/>
      <c r="C2186" s="33"/>
      <c r="D2186" s="33"/>
      <c r="E2186" s="33"/>
      <c r="F2186" s="33"/>
      <c r="G2186" s="33"/>
    </row>
    <row r="2187" spans="1:7">
      <c r="A2187" s="33"/>
      <c r="B2187" s="33"/>
      <c r="C2187" s="33"/>
      <c r="D2187" s="33"/>
      <c r="E2187" s="33"/>
      <c r="F2187" s="33"/>
      <c r="G2187" s="33"/>
    </row>
    <row r="2188" spans="1:7">
      <c r="A2188" s="33"/>
      <c r="B2188" s="33"/>
      <c r="C2188" s="33"/>
      <c r="D2188" s="33"/>
      <c r="E2188" s="33"/>
      <c r="F2188" s="33"/>
      <c r="G2188" s="33"/>
    </row>
    <row r="2189" spans="1:7">
      <c r="A2189" s="33"/>
      <c r="B2189" s="33"/>
      <c r="C2189" s="33"/>
      <c r="D2189" s="33"/>
      <c r="E2189" s="33"/>
      <c r="F2189" s="33"/>
      <c r="G2189" s="33"/>
    </row>
    <row r="2190" spans="1:7">
      <c r="A2190" s="33"/>
      <c r="B2190" s="33"/>
      <c r="C2190" s="33"/>
      <c r="D2190" s="33"/>
      <c r="E2190" s="33"/>
      <c r="F2190" s="33"/>
      <c r="G2190" s="33"/>
    </row>
    <row r="2191" spans="1:7">
      <c r="A2191" s="33"/>
      <c r="B2191" s="33"/>
      <c r="C2191" s="33"/>
      <c r="D2191" s="33"/>
      <c r="E2191" s="33"/>
      <c r="F2191" s="33"/>
      <c r="G2191" s="33"/>
    </row>
    <row r="2192" spans="1:7">
      <c r="A2192" s="33"/>
      <c r="B2192" s="33"/>
      <c r="C2192" s="33"/>
      <c r="D2192" s="33"/>
      <c r="E2192" s="33"/>
      <c r="F2192" s="33"/>
      <c r="G2192" s="33"/>
    </row>
    <row r="2193" spans="1:7">
      <c r="A2193" s="33"/>
      <c r="B2193" s="33"/>
      <c r="C2193" s="33"/>
      <c r="D2193" s="33"/>
      <c r="E2193" s="33"/>
      <c r="F2193" s="33"/>
      <c r="G2193" s="33"/>
    </row>
    <row r="2194" spans="1:7">
      <c r="A2194" s="33"/>
      <c r="B2194" s="33"/>
      <c r="C2194" s="33"/>
      <c r="D2194" s="33"/>
      <c r="E2194" s="33"/>
      <c r="F2194" s="33"/>
      <c r="G2194" s="33"/>
    </row>
    <row r="2195" spans="1:7">
      <c r="A2195" s="33"/>
      <c r="B2195" s="33"/>
      <c r="C2195" s="33"/>
      <c r="D2195" s="33"/>
      <c r="E2195" s="33"/>
      <c r="F2195" s="33"/>
      <c r="G2195" s="33"/>
    </row>
    <row r="2196" spans="1:7">
      <c r="A2196" s="33"/>
      <c r="B2196" s="33"/>
      <c r="C2196" s="33"/>
      <c r="D2196" s="33"/>
      <c r="E2196" s="33"/>
      <c r="F2196" s="33"/>
      <c r="G2196" s="33"/>
    </row>
    <row r="2197" spans="1:7">
      <c r="A2197" s="33"/>
      <c r="B2197" s="33"/>
      <c r="C2197" s="33"/>
      <c r="D2197" s="33"/>
      <c r="E2197" s="33"/>
      <c r="F2197" s="33"/>
      <c r="G2197" s="33"/>
    </row>
    <row r="2198" spans="1:7">
      <c r="A2198" s="33"/>
      <c r="B2198" s="33"/>
      <c r="C2198" s="33"/>
      <c r="D2198" s="33"/>
      <c r="E2198" s="33"/>
      <c r="F2198" s="33"/>
      <c r="G2198" s="33"/>
    </row>
    <row r="2199" spans="1:7">
      <c r="A2199" s="33"/>
      <c r="B2199" s="33"/>
      <c r="C2199" s="33"/>
      <c r="D2199" s="33"/>
      <c r="E2199" s="33"/>
      <c r="F2199" s="33"/>
      <c r="G2199" s="33"/>
    </row>
    <row r="2200" spans="1:7">
      <c r="A2200" s="33"/>
      <c r="B2200" s="33"/>
      <c r="C2200" s="33"/>
      <c r="D2200" s="33"/>
      <c r="E2200" s="33"/>
      <c r="F2200" s="33"/>
      <c r="G2200" s="33"/>
    </row>
    <row r="2201" spans="1:7">
      <c r="A2201" s="33"/>
      <c r="B2201" s="33"/>
      <c r="C2201" s="33"/>
      <c r="D2201" s="33"/>
      <c r="E2201" s="33"/>
      <c r="F2201" s="33"/>
      <c r="G2201" s="33"/>
    </row>
    <row r="2202" spans="1:7">
      <c r="A2202" s="33"/>
      <c r="B2202" s="33"/>
      <c r="C2202" s="33"/>
      <c r="D2202" s="33"/>
      <c r="E2202" s="33"/>
      <c r="F2202" s="33"/>
      <c r="G2202" s="33"/>
    </row>
    <row r="2203" spans="1:7">
      <c r="A2203" s="33"/>
      <c r="B2203" s="33"/>
      <c r="C2203" s="33"/>
      <c r="D2203" s="33"/>
      <c r="E2203" s="33"/>
      <c r="F2203" s="33"/>
      <c r="G2203" s="33"/>
    </row>
    <row r="2204" spans="1:7">
      <c r="A2204" s="33"/>
      <c r="B2204" s="33"/>
      <c r="C2204" s="33"/>
      <c r="D2204" s="33"/>
      <c r="E2204" s="33"/>
      <c r="F2204" s="33"/>
      <c r="G2204" s="33"/>
    </row>
    <row r="2205" spans="1:7">
      <c r="A2205" s="33"/>
      <c r="B2205" s="33"/>
      <c r="C2205" s="33"/>
      <c r="D2205" s="33"/>
      <c r="E2205" s="33"/>
      <c r="F2205" s="33"/>
      <c r="G2205" s="33"/>
    </row>
    <row r="2206" spans="1:7">
      <c r="A2206" s="33"/>
      <c r="B2206" s="33"/>
      <c r="C2206" s="33"/>
      <c r="D2206" s="33"/>
      <c r="E2206" s="33"/>
      <c r="F2206" s="33"/>
      <c r="G2206" s="33"/>
    </row>
    <row r="2207" spans="1:7">
      <c r="A2207" s="33"/>
      <c r="B2207" s="33"/>
      <c r="C2207" s="33"/>
      <c r="D2207" s="33"/>
      <c r="E2207" s="33"/>
      <c r="F2207" s="33"/>
      <c r="G2207" s="33"/>
    </row>
    <row r="2208" spans="1:7">
      <c r="A2208" s="33"/>
      <c r="B2208" s="33"/>
      <c r="C2208" s="33"/>
      <c r="D2208" s="33"/>
      <c r="E2208" s="33"/>
      <c r="F2208" s="33"/>
      <c r="G2208" s="33"/>
    </row>
    <row r="2209" spans="1:7">
      <c r="A2209" s="33"/>
      <c r="B2209" s="33"/>
      <c r="C2209" s="33"/>
      <c r="D2209" s="33"/>
      <c r="E2209" s="33"/>
      <c r="F2209" s="33"/>
      <c r="G2209" s="33"/>
    </row>
    <row r="2210" spans="1:7">
      <c r="A2210" s="33"/>
      <c r="B2210" s="33"/>
      <c r="C2210" s="33"/>
      <c r="D2210" s="33"/>
      <c r="E2210" s="33"/>
      <c r="F2210" s="33"/>
      <c r="G2210" s="33"/>
    </row>
    <row r="2211" spans="1:7">
      <c r="A2211" s="33"/>
      <c r="B2211" s="33"/>
      <c r="C2211" s="33"/>
      <c r="D2211" s="33"/>
      <c r="E2211" s="33"/>
      <c r="F2211" s="33"/>
      <c r="G2211" s="33"/>
    </row>
    <row r="2212" spans="1:7">
      <c r="A2212" s="33"/>
      <c r="B2212" s="33"/>
      <c r="C2212" s="33"/>
      <c r="D2212" s="33"/>
      <c r="E2212" s="33"/>
      <c r="F2212" s="33"/>
      <c r="G2212" s="33"/>
    </row>
    <row r="2213" spans="1:7">
      <c r="A2213" s="33"/>
      <c r="B2213" s="33"/>
      <c r="C2213" s="33"/>
      <c r="D2213" s="33"/>
      <c r="E2213" s="33"/>
      <c r="F2213" s="33"/>
      <c r="G2213" s="33"/>
    </row>
    <row r="2214" spans="1:7">
      <c r="A2214" s="33"/>
      <c r="B2214" s="33"/>
      <c r="C2214" s="33"/>
      <c r="D2214" s="33"/>
      <c r="E2214" s="33"/>
      <c r="F2214" s="33"/>
      <c r="G2214" s="33"/>
    </row>
    <row r="2215" spans="1:7">
      <c r="A2215" s="33"/>
      <c r="B2215" s="33"/>
      <c r="C2215" s="33"/>
      <c r="D2215" s="33"/>
      <c r="E2215" s="33"/>
      <c r="F2215" s="33"/>
      <c r="G2215" s="33"/>
    </row>
    <row r="2216" spans="1:7">
      <c r="A2216" s="33"/>
      <c r="B2216" s="33"/>
      <c r="C2216" s="33"/>
      <c r="D2216" s="33"/>
      <c r="E2216" s="33"/>
      <c r="F2216" s="33"/>
      <c r="G2216" s="33"/>
    </row>
    <row r="2217" spans="1:7">
      <c r="A2217" s="33"/>
      <c r="B2217" s="33"/>
      <c r="C2217" s="33"/>
      <c r="D2217" s="33"/>
      <c r="E2217" s="33"/>
      <c r="F2217" s="33"/>
      <c r="G2217" s="33"/>
    </row>
    <row r="2218" spans="1:7">
      <c r="A2218" s="33"/>
      <c r="B2218" s="33"/>
      <c r="C2218" s="33"/>
      <c r="D2218" s="33"/>
      <c r="E2218" s="33"/>
      <c r="F2218" s="33"/>
      <c r="G2218" s="33"/>
    </row>
    <row r="2219" spans="1:7">
      <c r="A2219" s="33"/>
      <c r="B2219" s="33"/>
      <c r="C2219" s="33"/>
      <c r="D2219" s="33"/>
      <c r="E2219" s="33"/>
      <c r="F2219" s="33"/>
      <c r="G2219" s="33"/>
    </row>
    <row r="2220" spans="1:7">
      <c r="A2220" s="33"/>
      <c r="B2220" s="33"/>
      <c r="C2220" s="33"/>
      <c r="D2220" s="33"/>
      <c r="E2220" s="33"/>
      <c r="F2220" s="33"/>
      <c r="G2220" s="33"/>
    </row>
    <row r="2221" spans="1:7">
      <c r="A2221" s="33"/>
      <c r="B2221" s="33"/>
      <c r="C2221" s="33"/>
      <c r="D2221" s="33"/>
      <c r="E2221" s="33"/>
      <c r="F2221" s="33"/>
      <c r="G2221" s="33"/>
    </row>
    <row r="2222" spans="1:7">
      <c r="A2222" s="33"/>
      <c r="B2222" s="33"/>
      <c r="C2222" s="33"/>
      <c r="D2222" s="33"/>
      <c r="E2222" s="33"/>
      <c r="F2222" s="33"/>
      <c r="G2222" s="33"/>
    </row>
    <row r="2223" spans="1:7">
      <c r="A2223" s="33"/>
      <c r="B2223" s="33"/>
      <c r="C2223" s="33"/>
      <c r="D2223" s="33"/>
      <c r="E2223" s="33"/>
      <c r="F2223" s="33"/>
      <c r="G2223" s="33"/>
    </row>
    <row r="2224" spans="1:7">
      <c r="A2224" s="33"/>
      <c r="B2224" s="33"/>
      <c r="C2224" s="33"/>
      <c r="D2224" s="33"/>
      <c r="E2224" s="33"/>
      <c r="F2224" s="33"/>
      <c r="G2224" s="33"/>
    </row>
    <row r="2225" spans="1:7">
      <c r="A2225" s="33"/>
      <c r="B2225" s="33"/>
      <c r="C2225" s="33"/>
      <c r="D2225" s="33"/>
      <c r="E2225" s="33"/>
      <c r="F2225" s="33"/>
      <c r="G2225" s="33"/>
    </row>
    <row r="2226" spans="1:7">
      <c r="A2226" s="33"/>
      <c r="B2226" s="33"/>
      <c r="C2226" s="33"/>
      <c r="D2226" s="33"/>
      <c r="E2226" s="33"/>
      <c r="F2226" s="33"/>
      <c r="G2226" s="33"/>
    </row>
    <row r="2227" spans="1:7">
      <c r="A2227" s="33"/>
      <c r="B2227" s="33"/>
      <c r="C2227" s="33"/>
      <c r="D2227" s="33"/>
      <c r="E2227" s="33"/>
      <c r="F2227" s="33"/>
      <c r="G2227" s="33"/>
    </row>
    <row r="2228" spans="1:7">
      <c r="A2228" s="33"/>
      <c r="B2228" s="33"/>
      <c r="C2228" s="33"/>
      <c r="D2228" s="33"/>
      <c r="E2228" s="33"/>
      <c r="F2228" s="33"/>
      <c r="G2228" s="33"/>
    </row>
    <row r="2229" spans="1:7">
      <c r="A2229" s="33"/>
      <c r="B2229" s="33"/>
      <c r="C2229" s="33"/>
      <c r="D2229" s="33"/>
      <c r="E2229" s="33"/>
      <c r="F2229" s="33"/>
      <c r="G2229" s="33"/>
    </row>
    <row r="2230" spans="1:7">
      <c r="A2230" s="33"/>
      <c r="B2230" s="33"/>
      <c r="C2230" s="33"/>
      <c r="D2230" s="33"/>
      <c r="E2230" s="33"/>
      <c r="F2230" s="33"/>
      <c r="G2230" s="33"/>
    </row>
    <row r="2231" spans="1:7">
      <c r="A2231" s="33"/>
      <c r="B2231" s="33"/>
      <c r="C2231" s="33"/>
      <c r="D2231" s="33"/>
      <c r="E2231" s="33"/>
      <c r="F2231" s="33"/>
      <c r="G2231" s="33"/>
    </row>
    <row r="2232" spans="1:7">
      <c r="A2232" s="33"/>
      <c r="B2232" s="33"/>
      <c r="C2232" s="33"/>
      <c r="D2232" s="33"/>
      <c r="E2232" s="33"/>
      <c r="F2232" s="33"/>
      <c r="G2232" s="33"/>
    </row>
    <row r="2233" spans="1:7">
      <c r="A2233" s="33"/>
      <c r="B2233" s="33"/>
      <c r="C2233" s="33"/>
      <c r="D2233" s="33"/>
      <c r="E2233" s="33"/>
      <c r="F2233" s="33"/>
      <c r="G2233" s="33"/>
    </row>
    <row r="2234" spans="1:7">
      <c r="A2234" s="33"/>
      <c r="B2234" s="33"/>
      <c r="C2234" s="33"/>
      <c r="D2234" s="33"/>
      <c r="E2234" s="33"/>
      <c r="F2234" s="33"/>
      <c r="G2234" s="33"/>
    </row>
    <row r="2235" spans="1:7">
      <c r="A2235" s="33"/>
      <c r="B2235" s="33"/>
      <c r="C2235" s="33"/>
      <c r="D2235" s="33"/>
      <c r="E2235" s="33"/>
      <c r="F2235" s="33"/>
      <c r="G2235" s="33"/>
    </row>
    <row r="2236" spans="1:7">
      <c r="A2236" s="33"/>
      <c r="B2236" s="33"/>
      <c r="C2236" s="33"/>
      <c r="D2236" s="33"/>
      <c r="E2236" s="33"/>
      <c r="F2236" s="33"/>
      <c r="G2236" s="33"/>
    </row>
    <row r="2237" spans="1:7">
      <c r="A2237" s="33"/>
      <c r="B2237" s="33"/>
      <c r="C2237" s="33"/>
      <c r="D2237" s="33"/>
      <c r="E2237" s="33"/>
      <c r="F2237" s="33"/>
      <c r="G2237" s="33"/>
    </row>
    <row r="2238" spans="1:7">
      <c r="A2238" s="33"/>
      <c r="B2238" s="33"/>
      <c r="C2238" s="33"/>
      <c r="D2238" s="33"/>
      <c r="E2238" s="33"/>
      <c r="F2238" s="33"/>
      <c r="G2238" s="33"/>
    </row>
    <row r="2239" spans="1:7">
      <c r="A2239" s="33"/>
      <c r="B2239" s="33"/>
      <c r="C2239" s="33"/>
      <c r="D2239" s="33"/>
      <c r="E2239" s="33"/>
      <c r="F2239" s="33"/>
      <c r="G2239" s="33"/>
    </row>
    <row r="2240" spans="1:7">
      <c r="A2240" s="33"/>
      <c r="B2240" s="33"/>
      <c r="C2240" s="33"/>
      <c r="D2240" s="33"/>
      <c r="E2240" s="33"/>
      <c r="F2240" s="33"/>
      <c r="G2240" s="33"/>
    </row>
    <row r="2241" spans="1:7">
      <c r="A2241" s="33"/>
      <c r="B2241" s="33"/>
      <c r="C2241" s="33"/>
      <c r="D2241" s="33"/>
      <c r="E2241" s="33"/>
      <c r="F2241" s="33"/>
      <c r="G2241" s="33"/>
    </row>
    <row r="2242" spans="1:7">
      <c r="A2242" s="33"/>
      <c r="B2242" s="33"/>
      <c r="C2242" s="33"/>
      <c r="D2242" s="33"/>
      <c r="E2242" s="33"/>
      <c r="F2242" s="33"/>
      <c r="G2242" s="33"/>
    </row>
    <row r="2243" spans="1:7">
      <c r="A2243" s="33"/>
      <c r="B2243" s="33"/>
      <c r="C2243" s="33"/>
      <c r="D2243" s="33"/>
      <c r="E2243" s="33"/>
      <c r="F2243" s="33"/>
      <c r="G2243" s="33"/>
    </row>
    <row r="2244" spans="1:7">
      <c r="A2244" s="33"/>
      <c r="B2244" s="33"/>
      <c r="C2244" s="33"/>
      <c r="D2244" s="33"/>
      <c r="E2244" s="33"/>
      <c r="F2244" s="33"/>
      <c r="G2244" s="33"/>
    </row>
    <row r="2245" spans="1:7">
      <c r="A2245" s="33"/>
      <c r="B2245" s="33"/>
      <c r="C2245" s="33"/>
      <c r="D2245" s="33"/>
      <c r="E2245" s="33"/>
      <c r="F2245" s="33"/>
      <c r="G2245" s="33"/>
    </row>
    <row r="2246" spans="1:7">
      <c r="A2246" s="33"/>
      <c r="B2246" s="33"/>
      <c r="C2246" s="33"/>
      <c r="D2246" s="33"/>
      <c r="E2246" s="33"/>
      <c r="F2246" s="33"/>
      <c r="G2246" s="33"/>
    </row>
    <row r="2247" spans="1:7">
      <c r="A2247" s="33"/>
      <c r="B2247" s="33"/>
      <c r="C2247" s="33"/>
      <c r="D2247" s="33"/>
      <c r="E2247" s="33"/>
      <c r="F2247" s="33"/>
      <c r="G2247" s="33"/>
    </row>
    <row r="2248" spans="1:7">
      <c r="A2248" s="33"/>
      <c r="B2248" s="33"/>
      <c r="C2248" s="33"/>
      <c r="D2248" s="33"/>
      <c r="E2248" s="33"/>
      <c r="F2248" s="33"/>
      <c r="G2248" s="33"/>
    </row>
    <row r="2249" spans="1:7">
      <c r="A2249" s="33"/>
      <c r="B2249" s="33"/>
      <c r="C2249" s="33"/>
      <c r="D2249" s="33"/>
      <c r="E2249" s="33"/>
      <c r="F2249" s="33"/>
      <c r="G2249" s="33"/>
    </row>
    <row r="2250" spans="1:7">
      <c r="A2250" s="33"/>
      <c r="B2250" s="33"/>
      <c r="C2250" s="33"/>
      <c r="D2250" s="33"/>
      <c r="E2250" s="33"/>
      <c r="F2250" s="33"/>
      <c r="G2250" s="33"/>
    </row>
    <row r="2251" spans="1:7">
      <c r="A2251" s="33"/>
      <c r="B2251" s="33"/>
      <c r="C2251" s="33"/>
      <c r="D2251" s="33"/>
      <c r="E2251" s="33"/>
      <c r="F2251" s="33"/>
      <c r="G2251" s="33"/>
    </row>
    <row r="2252" spans="1:7">
      <c r="A2252" s="33"/>
      <c r="B2252" s="33"/>
      <c r="C2252" s="33"/>
      <c r="D2252" s="33"/>
      <c r="E2252" s="33"/>
      <c r="F2252" s="33"/>
      <c r="G2252" s="33"/>
    </row>
    <row r="2253" spans="1:7">
      <c r="A2253" s="33"/>
      <c r="B2253" s="33"/>
      <c r="C2253" s="33"/>
      <c r="D2253" s="33"/>
      <c r="E2253" s="33"/>
      <c r="F2253" s="33"/>
      <c r="G2253" s="33"/>
    </row>
    <row r="2254" spans="1:7">
      <c r="A2254" s="33"/>
      <c r="B2254" s="33"/>
      <c r="C2254" s="33"/>
      <c r="D2254" s="33"/>
      <c r="E2254" s="33"/>
      <c r="F2254" s="33"/>
      <c r="G2254" s="33"/>
    </row>
    <row r="2255" spans="1:7">
      <c r="A2255" s="33"/>
      <c r="B2255" s="33"/>
      <c r="C2255" s="33"/>
      <c r="D2255" s="33"/>
      <c r="E2255" s="33"/>
      <c r="F2255" s="33"/>
      <c r="G2255" s="33"/>
    </row>
    <row r="2256" spans="1:7">
      <c r="A2256" s="33"/>
      <c r="B2256" s="33"/>
      <c r="C2256" s="33"/>
      <c r="D2256" s="33"/>
      <c r="E2256" s="33"/>
      <c r="F2256" s="33"/>
      <c r="G2256" s="33"/>
    </row>
    <row r="2257" spans="1:7">
      <c r="A2257" s="33"/>
      <c r="B2257" s="33"/>
      <c r="C2257" s="33"/>
      <c r="D2257" s="33"/>
      <c r="E2257" s="33"/>
      <c r="F2257" s="33"/>
      <c r="G2257" s="33"/>
    </row>
    <row r="2258" spans="1:7">
      <c r="A2258" s="33"/>
      <c r="B2258" s="33"/>
      <c r="C2258" s="33"/>
      <c r="D2258" s="33"/>
      <c r="E2258" s="33"/>
      <c r="F2258" s="33"/>
      <c r="G2258" s="33"/>
    </row>
    <row r="2259" spans="1:7">
      <c r="A2259" s="33"/>
      <c r="B2259" s="33"/>
      <c r="C2259" s="33"/>
      <c r="D2259" s="33"/>
      <c r="E2259" s="33"/>
      <c r="F2259" s="33"/>
      <c r="G2259" s="33"/>
    </row>
    <row r="2260" spans="1:7">
      <c r="A2260" s="33"/>
      <c r="B2260" s="33"/>
      <c r="C2260" s="33"/>
      <c r="D2260" s="33"/>
      <c r="E2260" s="33"/>
      <c r="F2260" s="33"/>
      <c r="G2260" s="33"/>
    </row>
    <row r="2261" spans="1:7">
      <c r="A2261" s="33"/>
      <c r="B2261" s="33"/>
      <c r="C2261" s="33"/>
      <c r="D2261" s="33"/>
      <c r="E2261" s="33"/>
      <c r="F2261" s="33"/>
      <c r="G2261" s="33"/>
    </row>
    <row r="2262" spans="1:7">
      <c r="A2262" s="33"/>
      <c r="B2262" s="33"/>
      <c r="C2262" s="33"/>
      <c r="D2262" s="33"/>
      <c r="E2262" s="33"/>
      <c r="F2262" s="33"/>
      <c r="G2262" s="33"/>
    </row>
    <row r="2263" spans="1:7">
      <c r="A2263" s="33"/>
      <c r="B2263" s="33"/>
      <c r="C2263" s="33"/>
      <c r="D2263" s="33"/>
      <c r="E2263" s="33"/>
      <c r="F2263" s="33"/>
      <c r="G2263" s="33"/>
    </row>
    <row r="2264" spans="1:7">
      <c r="A2264" s="33"/>
      <c r="B2264" s="33"/>
      <c r="C2264" s="33"/>
      <c r="D2264" s="33"/>
      <c r="E2264" s="33"/>
      <c r="F2264" s="33"/>
      <c r="G2264" s="33"/>
    </row>
    <row r="2265" spans="1:7">
      <c r="A2265" s="33"/>
      <c r="B2265" s="33"/>
      <c r="C2265" s="33"/>
      <c r="D2265" s="33"/>
      <c r="E2265" s="33"/>
      <c r="F2265" s="33"/>
      <c r="G2265" s="33"/>
    </row>
    <row r="2266" spans="1:7">
      <c r="A2266" s="33"/>
      <c r="B2266" s="33"/>
      <c r="C2266" s="33"/>
      <c r="D2266" s="33"/>
      <c r="E2266" s="33"/>
      <c r="F2266" s="33"/>
      <c r="G2266" s="33"/>
    </row>
    <row r="2267" spans="1:7">
      <c r="A2267" s="33"/>
      <c r="B2267" s="33"/>
      <c r="C2267" s="33"/>
      <c r="D2267" s="33"/>
      <c r="E2267" s="33"/>
      <c r="F2267" s="33"/>
      <c r="G2267" s="33"/>
    </row>
    <row r="2268" spans="1:7">
      <c r="A2268" s="33"/>
      <c r="B2268" s="33"/>
      <c r="C2268" s="33"/>
      <c r="D2268" s="33"/>
      <c r="E2268" s="33"/>
      <c r="F2268" s="33"/>
      <c r="G2268" s="33"/>
    </row>
    <row r="2269" spans="1:7">
      <c r="A2269" s="33"/>
      <c r="B2269" s="33"/>
      <c r="C2269" s="33"/>
      <c r="D2269" s="33"/>
      <c r="E2269" s="33"/>
      <c r="F2269" s="33"/>
      <c r="G2269" s="33"/>
    </row>
    <row r="2270" spans="1:7">
      <c r="A2270" s="33"/>
      <c r="B2270" s="33"/>
      <c r="C2270" s="33"/>
      <c r="D2270" s="33"/>
      <c r="E2270" s="33"/>
      <c r="F2270" s="33"/>
      <c r="G2270" s="33"/>
    </row>
    <row r="2271" spans="1:7">
      <c r="A2271" s="33"/>
      <c r="B2271" s="33"/>
      <c r="C2271" s="33"/>
      <c r="D2271" s="33"/>
      <c r="E2271" s="33"/>
      <c r="F2271" s="33"/>
      <c r="G2271" s="33"/>
    </row>
    <row r="2272" spans="1:7">
      <c r="A2272" s="33"/>
      <c r="B2272" s="33"/>
      <c r="C2272" s="33"/>
      <c r="D2272" s="33"/>
      <c r="E2272" s="33"/>
      <c r="F2272" s="33"/>
      <c r="G2272" s="33"/>
    </row>
    <row r="2273" spans="1:7">
      <c r="A2273" s="33"/>
      <c r="B2273" s="33"/>
      <c r="C2273" s="33"/>
      <c r="D2273" s="33"/>
      <c r="E2273" s="33"/>
      <c r="F2273" s="33"/>
      <c r="G2273" s="33"/>
    </row>
    <row r="2274" spans="1:7">
      <c r="A2274" s="33"/>
      <c r="B2274" s="33"/>
      <c r="C2274" s="33"/>
      <c r="D2274" s="33"/>
      <c r="E2274" s="33"/>
      <c r="F2274" s="33"/>
      <c r="G2274" s="33"/>
    </row>
    <row r="2275" spans="1:7">
      <c r="A2275" s="33"/>
      <c r="B2275" s="33"/>
      <c r="C2275" s="33"/>
      <c r="D2275" s="33"/>
      <c r="E2275" s="33"/>
      <c r="F2275" s="33"/>
      <c r="G2275" s="33"/>
    </row>
    <row r="2276" spans="1:7">
      <c r="A2276" s="33"/>
      <c r="B2276" s="33"/>
      <c r="C2276" s="33"/>
      <c r="D2276" s="33"/>
      <c r="E2276" s="33"/>
      <c r="F2276" s="33"/>
      <c r="G2276" s="33"/>
    </row>
    <row r="2277" spans="1:7">
      <c r="A2277" s="33"/>
      <c r="B2277" s="33"/>
      <c r="C2277" s="33"/>
      <c r="D2277" s="33"/>
      <c r="E2277" s="33"/>
      <c r="F2277" s="33"/>
      <c r="G2277" s="33"/>
    </row>
    <row r="2278" spans="1:7">
      <c r="A2278" s="33"/>
      <c r="B2278" s="33"/>
      <c r="C2278" s="33"/>
      <c r="D2278" s="33"/>
      <c r="E2278" s="33"/>
      <c r="F2278" s="33"/>
      <c r="G2278" s="33"/>
    </row>
    <row r="2279" spans="1:7">
      <c r="A2279" s="33"/>
      <c r="B2279" s="33"/>
      <c r="C2279" s="33"/>
      <c r="D2279" s="33"/>
      <c r="E2279" s="33"/>
      <c r="F2279" s="33"/>
      <c r="G2279" s="33"/>
    </row>
    <row r="2280" spans="1:7">
      <c r="A2280" s="33"/>
      <c r="B2280" s="33"/>
      <c r="C2280" s="33"/>
      <c r="D2280" s="33"/>
      <c r="E2280" s="33"/>
      <c r="F2280" s="33"/>
      <c r="G2280" s="33"/>
    </row>
    <row r="2281" spans="1:7">
      <c r="A2281" s="33"/>
      <c r="B2281" s="33"/>
      <c r="C2281" s="33"/>
      <c r="D2281" s="33"/>
      <c r="E2281" s="33"/>
      <c r="F2281" s="33"/>
      <c r="G2281" s="33"/>
    </row>
    <row r="2282" spans="1:7">
      <c r="A2282" s="33"/>
      <c r="B2282" s="33"/>
      <c r="C2282" s="33"/>
      <c r="D2282" s="33"/>
      <c r="E2282" s="33"/>
      <c r="F2282" s="33"/>
      <c r="G2282" s="33"/>
    </row>
    <row r="2283" spans="1:7">
      <c r="A2283" s="33"/>
      <c r="B2283" s="33"/>
      <c r="C2283" s="33"/>
      <c r="D2283" s="33"/>
      <c r="E2283" s="33"/>
      <c r="F2283" s="33"/>
      <c r="G2283" s="33"/>
    </row>
    <row r="2284" spans="1:7">
      <c r="A2284" s="33"/>
      <c r="B2284" s="33"/>
      <c r="C2284" s="33"/>
      <c r="D2284" s="33"/>
      <c r="E2284" s="33"/>
      <c r="F2284" s="33"/>
      <c r="G2284" s="33"/>
    </row>
    <row r="2285" spans="1:7">
      <c r="A2285" s="33"/>
      <c r="B2285" s="33"/>
      <c r="C2285" s="33"/>
      <c r="D2285" s="33"/>
      <c r="E2285" s="33"/>
      <c r="F2285" s="33"/>
      <c r="G2285" s="33"/>
    </row>
    <row r="2286" spans="1:7">
      <c r="A2286" s="33"/>
      <c r="B2286" s="33"/>
      <c r="C2286" s="33"/>
      <c r="D2286" s="33"/>
      <c r="E2286" s="33"/>
      <c r="F2286" s="33"/>
      <c r="G2286" s="33"/>
    </row>
    <row r="2287" spans="1:7">
      <c r="A2287" s="33"/>
      <c r="B2287" s="33"/>
      <c r="C2287" s="33"/>
      <c r="D2287" s="33"/>
      <c r="E2287" s="33"/>
      <c r="F2287" s="33"/>
      <c r="G2287" s="33"/>
    </row>
    <row r="2288" spans="1:7">
      <c r="A2288" s="33"/>
      <c r="B2288" s="33"/>
      <c r="C2288" s="33"/>
      <c r="D2288" s="33"/>
      <c r="E2288" s="33"/>
      <c r="F2288" s="33"/>
      <c r="G2288" s="33"/>
    </row>
    <row r="2289" spans="1:7">
      <c r="A2289" s="33"/>
      <c r="B2289" s="33"/>
      <c r="C2289" s="33"/>
      <c r="D2289" s="33"/>
      <c r="E2289" s="33"/>
      <c r="F2289" s="33"/>
      <c r="G2289" s="33"/>
    </row>
    <row r="2290" spans="1:7">
      <c r="A2290" s="33"/>
      <c r="B2290" s="33"/>
      <c r="C2290" s="33"/>
      <c r="D2290" s="33"/>
      <c r="E2290" s="33"/>
      <c r="F2290" s="33"/>
      <c r="G2290" s="33"/>
    </row>
    <row r="2291" spans="1:7">
      <c r="A2291" s="33"/>
      <c r="B2291" s="33"/>
      <c r="C2291" s="33"/>
      <c r="D2291" s="33"/>
      <c r="E2291" s="33"/>
      <c r="F2291" s="33"/>
      <c r="G2291" s="33"/>
    </row>
    <row r="2292" spans="1:7">
      <c r="A2292" s="33"/>
      <c r="B2292" s="33"/>
      <c r="C2292" s="33"/>
      <c r="D2292" s="33"/>
      <c r="E2292" s="33"/>
      <c r="F2292" s="33"/>
      <c r="G2292" s="33"/>
    </row>
    <row r="2293" spans="1:7">
      <c r="A2293" s="33"/>
      <c r="B2293" s="33"/>
      <c r="C2293" s="33"/>
      <c r="D2293" s="33"/>
      <c r="E2293" s="33"/>
      <c r="F2293" s="33"/>
      <c r="G2293" s="33"/>
    </row>
    <row r="2294" spans="1:7">
      <c r="A2294" s="33"/>
      <c r="B2294" s="33"/>
      <c r="C2294" s="33"/>
      <c r="D2294" s="33"/>
      <c r="E2294" s="33"/>
      <c r="F2294" s="33"/>
      <c r="G2294" s="33"/>
    </row>
    <row r="2295" spans="1:7">
      <c r="A2295" s="33"/>
      <c r="B2295" s="33"/>
      <c r="C2295" s="33"/>
      <c r="D2295" s="33"/>
      <c r="E2295" s="33"/>
      <c r="F2295" s="33"/>
      <c r="G2295" s="33"/>
    </row>
    <row r="2296" spans="1:7">
      <c r="A2296" s="33"/>
      <c r="B2296" s="33"/>
      <c r="C2296" s="33"/>
      <c r="D2296" s="33"/>
      <c r="E2296" s="33"/>
      <c r="F2296" s="33"/>
      <c r="G2296" s="33"/>
    </row>
    <row r="2297" spans="1:7">
      <c r="A2297" s="33"/>
      <c r="B2297" s="33"/>
      <c r="C2297" s="33"/>
      <c r="D2297" s="33"/>
      <c r="E2297" s="33"/>
      <c r="F2297" s="33"/>
      <c r="G2297" s="33"/>
    </row>
    <row r="2298" spans="1:7">
      <c r="A2298" s="33"/>
      <c r="B2298" s="33"/>
      <c r="C2298" s="33"/>
      <c r="D2298" s="33"/>
      <c r="E2298" s="33"/>
      <c r="F2298" s="33"/>
      <c r="G2298" s="33"/>
    </row>
    <row r="2299" spans="1:7">
      <c r="A2299" s="33"/>
      <c r="B2299" s="33"/>
      <c r="C2299" s="33"/>
      <c r="D2299" s="33"/>
      <c r="E2299" s="33"/>
      <c r="F2299" s="33"/>
      <c r="G2299" s="33"/>
    </row>
    <row r="2300" spans="1:7">
      <c r="A2300" s="33"/>
      <c r="B2300" s="33"/>
      <c r="C2300" s="33"/>
      <c r="D2300" s="33"/>
      <c r="E2300" s="33"/>
      <c r="F2300" s="33"/>
      <c r="G2300" s="33"/>
    </row>
    <row r="2301" spans="1:7">
      <c r="A2301" s="33"/>
      <c r="B2301" s="33"/>
      <c r="C2301" s="33"/>
      <c r="D2301" s="33"/>
      <c r="E2301" s="33"/>
      <c r="F2301" s="33"/>
      <c r="G2301" s="33"/>
    </row>
    <row r="2302" spans="1:7">
      <c r="A2302" s="33"/>
      <c r="B2302" s="33"/>
      <c r="C2302" s="33"/>
      <c r="D2302" s="33"/>
      <c r="E2302" s="33"/>
      <c r="F2302" s="33"/>
      <c r="G2302" s="33"/>
    </row>
    <row r="2303" spans="1:7">
      <c r="A2303" s="33"/>
      <c r="B2303" s="33"/>
      <c r="C2303" s="33"/>
      <c r="D2303" s="33"/>
      <c r="E2303" s="33"/>
      <c r="F2303" s="33"/>
      <c r="G2303" s="33"/>
    </row>
    <row r="2304" spans="1:7">
      <c r="A2304" s="33"/>
      <c r="B2304" s="33"/>
      <c r="C2304" s="33"/>
      <c r="D2304" s="33"/>
      <c r="E2304" s="33"/>
      <c r="F2304" s="33"/>
      <c r="G2304" s="33"/>
    </row>
    <row r="2305" spans="1:7">
      <c r="A2305" s="33"/>
      <c r="B2305" s="33"/>
      <c r="C2305" s="33"/>
      <c r="D2305" s="33"/>
      <c r="E2305" s="33"/>
      <c r="F2305" s="33"/>
      <c r="G2305" s="33"/>
    </row>
    <row r="2306" spans="1:7">
      <c r="A2306" s="33"/>
      <c r="B2306" s="33"/>
      <c r="C2306" s="33"/>
      <c r="D2306" s="33"/>
      <c r="E2306" s="33"/>
      <c r="F2306" s="33"/>
      <c r="G2306" s="33"/>
    </row>
    <row r="2307" spans="1:7">
      <c r="A2307" s="33"/>
      <c r="B2307" s="33"/>
      <c r="C2307" s="33"/>
      <c r="D2307" s="33"/>
      <c r="E2307" s="33"/>
      <c r="F2307" s="33"/>
      <c r="G2307" s="33"/>
    </row>
    <row r="2308" spans="1:7">
      <c r="A2308" s="33"/>
      <c r="B2308" s="33"/>
      <c r="C2308" s="33"/>
      <c r="D2308" s="33"/>
      <c r="E2308" s="33"/>
      <c r="F2308" s="33"/>
      <c r="G2308" s="33"/>
    </row>
    <row r="2309" spans="1:7">
      <c r="A2309" s="33"/>
      <c r="B2309" s="33"/>
      <c r="C2309" s="33"/>
      <c r="D2309" s="33"/>
      <c r="E2309" s="33"/>
      <c r="F2309" s="33"/>
      <c r="G2309" s="33"/>
    </row>
    <row r="2310" spans="1:7">
      <c r="A2310" s="33"/>
      <c r="B2310" s="33"/>
      <c r="C2310" s="33"/>
      <c r="D2310" s="33"/>
      <c r="E2310" s="33"/>
      <c r="F2310" s="33"/>
      <c r="G2310" s="33"/>
    </row>
    <row r="2311" spans="1:7">
      <c r="A2311" s="33"/>
      <c r="B2311" s="33"/>
      <c r="C2311" s="33"/>
      <c r="D2311" s="33"/>
      <c r="E2311" s="33"/>
      <c r="F2311" s="33"/>
      <c r="G2311" s="33"/>
    </row>
    <row r="2312" spans="1:7">
      <c r="A2312" s="33"/>
      <c r="B2312" s="33"/>
      <c r="C2312" s="33"/>
      <c r="D2312" s="33"/>
      <c r="E2312" s="33"/>
      <c r="F2312" s="33"/>
      <c r="G2312" s="33"/>
    </row>
    <row r="2313" spans="1:7">
      <c r="A2313" s="33"/>
      <c r="B2313" s="33"/>
      <c r="C2313" s="33"/>
      <c r="D2313" s="33"/>
      <c r="E2313" s="33"/>
      <c r="F2313" s="33"/>
      <c r="G2313" s="33"/>
    </row>
    <row r="2314" spans="1:7">
      <c r="A2314" s="33"/>
      <c r="B2314" s="33"/>
      <c r="C2314" s="33"/>
      <c r="D2314" s="33"/>
      <c r="E2314" s="33"/>
      <c r="F2314" s="33"/>
      <c r="G2314" s="33"/>
    </row>
    <row r="2315" spans="1:7">
      <c r="A2315" s="33"/>
      <c r="B2315" s="33"/>
      <c r="C2315" s="33"/>
      <c r="D2315" s="33"/>
      <c r="E2315" s="33"/>
      <c r="F2315" s="33"/>
      <c r="G2315" s="33"/>
    </row>
    <row r="2316" spans="1:7">
      <c r="A2316" s="33"/>
      <c r="B2316" s="33"/>
      <c r="C2316" s="33"/>
      <c r="D2316" s="33"/>
      <c r="E2316" s="33"/>
      <c r="F2316" s="33"/>
      <c r="G2316" s="33"/>
    </row>
    <row r="2317" spans="1:7">
      <c r="A2317" s="33"/>
      <c r="B2317" s="33"/>
      <c r="C2317" s="33"/>
      <c r="D2317" s="33"/>
      <c r="E2317" s="33"/>
      <c r="F2317" s="33"/>
      <c r="G2317" s="33"/>
    </row>
    <row r="2318" spans="1:7">
      <c r="A2318" s="33"/>
      <c r="B2318" s="33"/>
      <c r="C2318" s="33"/>
      <c r="D2318" s="33"/>
      <c r="E2318" s="33"/>
      <c r="F2318" s="33"/>
      <c r="G2318" s="33"/>
    </row>
    <row r="2319" spans="1:7">
      <c r="A2319" s="33"/>
      <c r="B2319" s="33"/>
      <c r="C2319" s="33"/>
      <c r="D2319" s="33"/>
      <c r="E2319" s="33"/>
      <c r="F2319" s="33"/>
      <c r="G2319" s="33"/>
    </row>
    <row r="2320" spans="1:7">
      <c r="A2320" s="33"/>
      <c r="B2320" s="33"/>
      <c r="C2320" s="33"/>
      <c r="D2320" s="33"/>
      <c r="E2320" s="33"/>
      <c r="F2320" s="33"/>
      <c r="G2320" s="33"/>
    </row>
    <row r="2321" spans="1:7">
      <c r="A2321" s="33"/>
      <c r="B2321" s="33"/>
      <c r="C2321" s="33"/>
      <c r="D2321" s="33"/>
      <c r="E2321" s="33"/>
      <c r="F2321" s="33"/>
      <c r="G2321" s="33"/>
    </row>
    <row r="2322" spans="1:7">
      <c r="A2322" s="33"/>
      <c r="B2322" s="33"/>
      <c r="C2322" s="33"/>
      <c r="D2322" s="33"/>
      <c r="E2322" s="33"/>
      <c r="F2322" s="33"/>
      <c r="G2322" s="33"/>
    </row>
    <row r="2323" spans="1:7">
      <c r="A2323" s="33"/>
      <c r="B2323" s="33"/>
      <c r="C2323" s="33"/>
      <c r="D2323" s="33"/>
      <c r="E2323" s="33"/>
      <c r="F2323" s="33"/>
      <c r="G2323" s="33"/>
    </row>
    <row r="2324" spans="1:7">
      <c r="A2324" s="33"/>
      <c r="B2324" s="33"/>
      <c r="C2324" s="33"/>
      <c r="D2324" s="33"/>
      <c r="E2324" s="33"/>
      <c r="F2324" s="33"/>
      <c r="G2324" s="33"/>
    </row>
    <row r="2325" spans="1:7">
      <c r="A2325" s="33"/>
      <c r="B2325" s="33"/>
      <c r="C2325" s="33"/>
      <c r="D2325" s="33"/>
      <c r="E2325" s="33"/>
      <c r="F2325" s="33"/>
      <c r="G2325" s="33"/>
    </row>
    <row r="2326" spans="1:7">
      <c r="A2326" s="33"/>
      <c r="B2326" s="33"/>
      <c r="C2326" s="33"/>
      <c r="D2326" s="33"/>
      <c r="E2326" s="33"/>
      <c r="F2326" s="33"/>
      <c r="G2326" s="33"/>
    </row>
    <row r="2327" spans="1:7">
      <c r="A2327" s="33"/>
      <c r="B2327" s="33"/>
      <c r="C2327" s="33"/>
      <c r="D2327" s="33"/>
      <c r="E2327" s="33"/>
      <c r="F2327" s="33"/>
      <c r="G2327" s="33"/>
    </row>
    <row r="2328" spans="1:7">
      <c r="A2328" s="33"/>
      <c r="B2328" s="33"/>
      <c r="C2328" s="33"/>
      <c r="D2328" s="33"/>
      <c r="E2328" s="33"/>
      <c r="F2328" s="33"/>
      <c r="G2328" s="33"/>
    </row>
    <row r="2329" spans="1:7">
      <c r="A2329" s="33"/>
      <c r="B2329" s="33"/>
      <c r="C2329" s="33"/>
      <c r="D2329" s="33"/>
      <c r="E2329" s="33"/>
      <c r="F2329" s="33"/>
      <c r="G2329" s="33"/>
    </row>
    <row r="2330" spans="1:7">
      <c r="A2330" s="33"/>
      <c r="B2330" s="33"/>
      <c r="C2330" s="33"/>
      <c r="D2330" s="33"/>
      <c r="E2330" s="33"/>
      <c r="F2330" s="33"/>
      <c r="G2330" s="33"/>
    </row>
    <row r="2331" spans="1:7">
      <c r="A2331" s="33"/>
      <c r="B2331" s="33"/>
      <c r="C2331" s="33"/>
      <c r="D2331" s="33"/>
      <c r="E2331" s="33"/>
      <c r="F2331" s="33"/>
      <c r="G2331" s="33"/>
    </row>
    <row r="2332" spans="1:7">
      <c r="A2332" s="33"/>
      <c r="B2332" s="33"/>
      <c r="C2332" s="33"/>
      <c r="D2332" s="33"/>
      <c r="E2332" s="33"/>
      <c r="F2332" s="33"/>
      <c r="G2332" s="33"/>
    </row>
    <row r="2333" spans="1:7">
      <c r="A2333" s="33"/>
      <c r="B2333" s="33"/>
      <c r="C2333" s="33"/>
      <c r="D2333" s="33"/>
      <c r="E2333" s="33"/>
      <c r="F2333" s="33"/>
      <c r="G2333" s="33"/>
    </row>
    <row r="2334" spans="1:7">
      <c r="A2334" s="33"/>
      <c r="B2334" s="33"/>
      <c r="C2334" s="33"/>
      <c r="D2334" s="33"/>
      <c r="E2334" s="33"/>
      <c r="F2334" s="33"/>
      <c r="G2334" s="33"/>
    </row>
    <row r="2335" spans="1:7">
      <c r="A2335" s="33"/>
      <c r="B2335" s="33"/>
      <c r="C2335" s="33"/>
      <c r="D2335" s="33"/>
      <c r="E2335" s="33"/>
      <c r="F2335" s="33"/>
      <c r="G2335" s="33"/>
    </row>
    <row r="2336" spans="1:7">
      <c r="A2336" s="33"/>
      <c r="B2336" s="33"/>
      <c r="C2336" s="33"/>
      <c r="D2336" s="33"/>
      <c r="E2336" s="33"/>
      <c r="F2336" s="33"/>
      <c r="G2336" s="33"/>
    </row>
    <row r="2337" spans="1:7">
      <c r="A2337" s="33"/>
      <c r="B2337" s="33"/>
      <c r="C2337" s="33"/>
      <c r="D2337" s="33"/>
      <c r="E2337" s="33"/>
      <c r="F2337" s="33"/>
      <c r="G2337" s="33"/>
    </row>
    <row r="2338" spans="1:7">
      <c r="A2338" s="33"/>
      <c r="B2338" s="33"/>
      <c r="C2338" s="33"/>
      <c r="D2338" s="33"/>
      <c r="E2338" s="33"/>
      <c r="F2338" s="33"/>
      <c r="G2338" s="33"/>
    </row>
    <row r="2339" spans="1:7">
      <c r="A2339" s="33"/>
      <c r="B2339" s="33"/>
      <c r="C2339" s="33"/>
      <c r="D2339" s="33"/>
      <c r="E2339" s="33"/>
      <c r="F2339" s="33"/>
      <c r="G2339" s="33"/>
    </row>
    <row r="2340" spans="1:7">
      <c r="A2340" s="33"/>
      <c r="B2340" s="33"/>
      <c r="C2340" s="33"/>
      <c r="D2340" s="33"/>
      <c r="E2340" s="33"/>
      <c r="F2340" s="33"/>
      <c r="G2340" s="33"/>
    </row>
    <row r="2341" spans="1:7">
      <c r="A2341" s="33"/>
      <c r="B2341" s="33"/>
      <c r="C2341" s="33"/>
      <c r="D2341" s="33"/>
      <c r="E2341" s="33"/>
      <c r="F2341" s="33"/>
      <c r="G2341" s="33"/>
    </row>
    <row r="2342" spans="1:7">
      <c r="A2342" s="33"/>
      <c r="B2342" s="33"/>
      <c r="C2342" s="33"/>
      <c r="D2342" s="33"/>
      <c r="E2342" s="33"/>
      <c r="F2342" s="33"/>
      <c r="G2342" s="33"/>
    </row>
    <row r="2343" spans="1:7">
      <c r="A2343" s="33"/>
      <c r="B2343" s="33"/>
      <c r="C2343" s="33"/>
      <c r="D2343" s="33"/>
      <c r="E2343" s="33"/>
      <c r="F2343" s="33"/>
      <c r="G2343" s="33"/>
    </row>
    <row r="2344" spans="1:7">
      <c r="A2344" s="33"/>
      <c r="B2344" s="33"/>
      <c r="C2344" s="33"/>
      <c r="D2344" s="33"/>
      <c r="E2344" s="33"/>
      <c r="F2344" s="33"/>
      <c r="G2344" s="33"/>
    </row>
    <row r="2345" spans="1:7">
      <c r="A2345" s="33"/>
      <c r="B2345" s="33"/>
      <c r="C2345" s="33"/>
      <c r="D2345" s="33"/>
      <c r="E2345" s="33"/>
      <c r="F2345" s="33"/>
      <c r="G2345" s="33"/>
    </row>
    <row r="2346" spans="1:7">
      <c r="A2346" s="33"/>
      <c r="B2346" s="33"/>
      <c r="C2346" s="33"/>
      <c r="D2346" s="33"/>
      <c r="E2346" s="33"/>
      <c r="F2346" s="33"/>
      <c r="G2346" s="33"/>
    </row>
    <row r="2347" spans="1:7">
      <c r="A2347" s="33"/>
      <c r="B2347" s="33"/>
      <c r="C2347" s="33"/>
      <c r="D2347" s="33"/>
      <c r="E2347" s="33"/>
      <c r="F2347" s="33"/>
      <c r="G2347" s="33"/>
    </row>
    <row r="2348" spans="1:7">
      <c r="A2348" s="33"/>
      <c r="B2348" s="33"/>
      <c r="C2348" s="33"/>
      <c r="D2348" s="33"/>
      <c r="E2348" s="33"/>
      <c r="F2348" s="33"/>
      <c r="G2348" s="33"/>
    </row>
    <row r="2349" spans="1:7">
      <c r="A2349" s="33"/>
      <c r="B2349" s="33"/>
      <c r="C2349" s="33"/>
      <c r="D2349" s="33"/>
      <c r="E2349" s="33"/>
      <c r="F2349" s="33"/>
      <c r="G2349" s="33"/>
    </row>
    <row r="2350" spans="1:7">
      <c r="A2350" s="33"/>
      <c r="B2350" s="33"/>
      <c r="C2350" s="33"/>
      <c r="D2350" s="33"/>
      <c r="E2350" s="33"/>
      <c r="F2350" s="33"/>
      <c r="G2350" s="33"/>
    </row>
    <row r="2351" spans="1:7">
      <c r="A2351" s="33"/>
      <c r="B2351" s="33"/>
      <c r="C2351" s="33"/>
      <c r="D2351" s="33"/>
      <c r="E2351" s="33"/>
      <c r="F2351" s="33"/>
      <c r="G2351" s="33"/>
    </row>
    <row r="2352" spans="1:7">
      <c r="A2352" s="33"/>
      <c r="B2352" s="33"/>
      <c r="C2352" s="33"/>
      <c r="D2352" s="33"/>
      <c r="E2352" s="33"/>
      <c r="F2352" s="33"/>
      <c r="G2352" s="33"/>
    </row>
    <row r="2353" spans="1:7">
      <c r="A2353" s="33"/>
      <c r="B2353" s="33"/>
      <c r="C2353" s="33"/>
      <c r="D2353" s="33"/>
      <c r="E2353" s="33"/>
      <c r="F2353" s="33"/>
      <c r="G2353" s="33"/>
    </row>
    <row r="2354" spans="1:7">
      <c r="A2354" s="33"/>
      <c r="B2354" s="33"/>
      <c r="C2354" s="33"/>
      <c r="D2354" s="33"/>
      <c r="E2354" s="33"/>
      <c r="F2354" s="33"/>
      <c r="G2354" s="33"/>
    </row>
    <row r="2355" spans="1:7">
      <c r="A2355" s="33"/>
      <c r="B2355" s="33"/>
      <c r="C2355" s="33"/>
      <c r="D2355" s="33"/>
      <c r="E2355" s="33"/>
      <c r="F2355" s="33"/>
      <c r="G2355" s="33"/>
    </row>
    <row r="2356" spans="1:7">
      <c r="A2356" s="33"/>
      <c r="B2356" s="33"/>
      <c r="C2356" s="33"/>
      <c r="D2356" s="33"/>
      <c r="E2356" s="33"/>
      <c r="F2356" s="33"/>
      <c r="G2356" s="33"/>
    </row>
    <row r="2357" spans="1:7">
      <c r="A2357" s="33"/>
      <c r="B2357" s="33"/>
      <c r="C2357" s="33"/>
      <c r="D2357" s="33"/>
      <c r="E2357" s="33"/>
      <c r="F2357" s="33"/>
      <c r="G2357" s="33"/>
    </row>
    <row r="2358" spans="1:7">
      <c r="A2358" s="33"/>
      <c r="B2358" s="33"/>
      <c r="C2358" s="33"/>
      <c r="D2358" s="33"/>
      <c r="E2358" s="33"/>
      <c r="F2358" s="33"/>
      <c r="G2358" s="33"/>
    </row>
    <row r="2359" spans="1:7">
      <c r="A2359" s="33"/>
      <c r="B2359" s="33"/>
      <c r="C2359" s="33"/>
      <c r="D2359" s="33"/>
      <c r="E2359" s="33"/>
      <c r="F2359" s="33"/>
      <c r="G2359" s="33"/>
    </row>
    <row r="2360" spans="1:7">
      <c r="A2360" s="33"/>
      <c r="B2360" s="33"/>
      <c r="C2360" s="33"/>
      <c r="D2360" s="33"/>
      <c r="E2360" s="33"/>
      <c r="F2360" s="33"/>
      <c r="G2360" s="33"/>
    </row>
    <row r="2361" spans="1:7">
      <c r="A2361" s="33"/>
      <c r="B2361" s="33"/>
      <c r="C2361" s="33"/>
      <c r="D2361" s="33"/>
      <c r="E2361" s="33"/>
      <c r="F2361" s="33"/>
      <c r="G2361" s="33"/>
    </row>
    <row r="2362" spans="1:7">
      <c r="A2362" s="33"/>
      <c r="B2362" s="33"/>
      <c r="C2362" s="33"/>
      <c r="D2362" s="33"/>
      <c r="E2362" s="33"/>
      <c r="F2362" s="33"/>
      <c r="G2362" s="33"/>
    </row>
    <row r="2363" spans="1:7">
      <c r="A2363" s="33"/>
      <c r="B2363" s="33"/>
      <c r="C2363" s="33"/>
      <c r="D2363" s="33"/>
      <c r="E2363" s="33"/>
      <c r="F2363" s="33"/>
      <c r="G2363" s="33"/>
    </row>
    <row r="2364" spans="1:7">
      <c r="A2364" s="33"/>
      <c r="B2364" s="33"/>
      <c r="C2364" s="33"/>
      <c r="D2364" s="33"/>
      <c r="E2364" s="33"/>
      <c r="F2364" s="33"/>
      <c r="G2364" s="33"/>
    </row>
    <row r="2365" spans="1:7">
      <c r="A2365" s="33"/>
      <c r="B2365" s="33"/>
      <c r="C2365" s="33"/>
      <c r="D2365" s="33"/>
      <c r="E2365" s="33"/>
      <c r="F2365" s="33"/>
      <c r="G2365" s="33"/>
    </row>
    <row r="2366" spans="1:7">
      <c r="A2366" s="33"/>
      <c r="B2366" s="33"/>
      <c r="C2366" s="33"/>
      <c r="D2366" s="33"/>
      <c r="E2366" s="33"/>
      <c r="F2366" s="33"/>
      <c r="G2366" s="33"/>
    </row>
    <row r="2367" spans="1:7">
      <c r="A2367" s="33"/>
      <c r="B2367" s="33"/>
      <c r="C2367" s="33"/>
      <c r="D2367" s="33"/>
      <c r="E2367" s="33"/>
      <c r="F2367" s="33"/>
      <c r="G2367" s="33"/>
    </row>
    <row r="2368" spans="1:7">
      <c r="A2368" s="33"/>
      <c r="B2368" s="33"/>
      <c r="C2368" s="33"/>
      <c r="D2368" s="33"/>
      <c r="E2368" s="33"/>
      <c r="F2368" s="33"/>
      <c r="G2368" s="33"/>
    </row>
    <row r="2369" spans="1:7">
      <c r="A2369" s="33"/>
      <c r="B2369" s="33"/>
      <c r="C2369" s="33"/>
      <c r="D2369" s="33"/>
      <c r="E2369" s="33"/>
      <c r="F2369" s="33"/>
      <c r="G2369" s="33"/>
    </row>
    <row r="2370" spans="1:7">
      <c r="A2370" s="33"/>
      <c r="B2370" s="33"/>
      <c r="C2370" s="33"/>
      <c r="D2370" s="33"/>
      <c r="E2370" s="33"/>
      <c r="F2370" s="33"/>
      <c r="G2370" s="33"/>
    </row>
    <row r="2371" spans="1:7">
      <c r="A2371" s="33"/>
      <c r="B2371" s="33"/>
      <c r="C2371" s="33"/>
      <c r="D2371" s="33"/>
      <c r="E2371" s="33"/>
      <c r="F2371" s="33"/>
      <c r="G2371" s="33"/>
    </row>
    <row r="2372" spans="1:7">
      <c r="A2372" s="33"/>
      <c r="B2372" s="33"/>
      <c r="C2372" s="33"/>
      <c r="D2372" s="33"/>
      <c r="E2372" s="33"/>
      <c r="F2372" s="33"/>
      <c r="G2372" s="33"/>
    </row>
    <row r="2373" spans="1:7">
      <c r="A2373" s="33"/>
      <c r="B2373" s="33"/>
      <c r="C2373" s="33"/>
      <c r="D2373" s="33"/>
      <c r="E2373" s="33"/>
      <c r="F2373" s="33"/>
      <c r="G2373" s="33"/>
    </row>
    <row r="2374" spans="1:7">
      <c r="A2374" s="33"/>
      <c r="B2374" s="33"/>
      <c r="C2374" s="33"/>
      <c r="D2374" s="33"/>
      <c r="E2374" s="33"/>
      <c r="F2374" s="33"/>
      <c r="G2374" s="33"/>
    </row>
    <row r="2375" spans="1:7">
      <c r="A2375" s="33"/>
      <c r="B2375" s="33"/>
      <c r="C2375" s="33"/>
      <c r="D2375" s="33"/>
      <c r="E2375" s="33"/>
      <c r="F2375" s="33"/>
      <c r="G2375" s="33"/>
    </row>
    <row r="2376" spans="1:7">
      <c r="A2376" s="33"/>
      <c r="B2376" s="33"/>
      <c r="C2376" s="33"/>
      <c r="D2376" s="33"/>
      <c r="E2376" s="33"/>
      <c r="F2376" s="33"/>
      <c r="G2376" s="33"/>
    </row>
    <row r="2377" spans="1:7">
      <c r="A2377" s="33"/>
      <c r="B2377" s="33"/>
      <c r="C2377" s="33"/>
      <c r="D2377" s="33"/>
      <c r="E2377" s="33"/>
      <c r="F2377" s="33"/>
      <c r="G2377" s="33"/>
    </row>
    <row r="2378" spans="1:7">
      <c r="A2378" s="33"/>
      <c r="B2378" s="33"/>
      <c r="C2378" s="33"/>
      <c r="D2378" s="33"/>
      <c r="E2378" s="33"/>
      <c r="F2378" s="33"/>
      <c r="G2378" s="33"/>
    </row>
    <row r="2379" spans="1:7">
      <c r="A2379" s="33"/>
      <c r="B2379" s="33"/>
      <c r="C2379" s="33"/>
      <c r="D2379" s="33"/>
      <c r="E2379" s="33"/>
      <c r="F2379" s="33"/>
      <c r="G2379" s="33"/>
    </row>
    <row r="2380" spans="1:7">
      <c r="A2380" s="33"/>
      <c r="B2380" s="33"/>
      <c r="C2380" s="33"/>
      <c r="D2380" s="33"/>
      <c r="E2380" s="33"/>
      <c r="F2380" s="33"/>
      <c r="G2380" s="33"/>
    </row>
    <row r="2381" spans="1:7">
      <c r="A2381" s="33"/>
      <c r="B2381" s="33"/>
      <c r="C2381" s="33"/>
      <c r="D2381" s="33"/>
      <c r="E2381" s="33"/>
      <c r="F2381" s="33"/>
      <c r="G2381" s="33"/>
    </row>
    <row r="2382" spans="1:7">
      <c r="A2382" s="33"/>
      <c r="B2382" s="33"/>
      <c r="C2382" s="33"/>
      <c r="D2382" s="33"/>
      <c r="E2382" s="33"/>
      <c r="F2382" s="33"/>
      <c r="G2382" s="33"/>
    </row>
    <row r="2383" spans="1:7">
      <c r="A2383" s="33"/>
      <c r="B2383" s="33"/>
      <c r="C2383" s="33"/>
      <c r="D2383" s="33"/>
      <c r="E2383" s="33"/>
      <c r="F2383" s="33"/>
      <c r="G2383" s="33"/>
    </row>
    <row r="2384" spans="1:7">
      <c r="A2384" s="33"/>
      <c r="B2384" s="33"/>
      <c r="C2384" s="33"/>
      <c r="D2384" s="33"/>
      <c r="E2384" s="33"/>
      <c r="F2384" s="33"/>
      <c r="G2384" s="33"/>
    </row>
    <row r="2385" spans="1:7">
      <c r="A2385" s="33"/>
      <c r="B2385" s="33"/>
      <c r="C2385" s="33"/>
      <c r="D2385" s="33"/>
      <c r="E2385" s="33"/>
      <c r="F2385" s="33"/>
      <c r="G2385" s="33"/>
    </row>
    <row r="2386" spans="1:7">
      <c r="A2386" s="33"/>
      <c r="B2386" s="33"/>
      <c r="C2386" s="33"/>
      <c r="D2386" s="33"/>
      <c r="E2386" s="33"/>
      <c r="F2386" s="33"/>
      <c r="G2386" s="33"/>
    </row>
    <row r="2387" spans="1:7">
      <c r="A2387" s="33"/>
      <c r="B2387" s="33"/>
      <c r="C2387" s="33"/>
      <c r="D2387" s="33"/>
      <c r="E2387" s="33"/>
      <c r="F2387" s="33"/>
      <c r="G2387" s="33"/>
    </row>
    <row r="2388" spans="1:7">
      <c r="A2388" s="33"/>
      <c r="B2388" s="33"/>
      <c r="C2388" s="33"/>
      <c r="D2388" s="33"/>
      <c r="E2388" s="33"/>
      <c r="F2388" s="33"/>
      <c r="G2388" s="33"/>
    </row>
    <row r="2389" spans="1:7">
      <c r="A2389" s="33"/>
      <c r="B2389" s="33"/>
      <c r="C2389" s="33"/>
      <c r="D2389" s="33"/>
      <c r="E2389" s="33"/>
      <c r="F2389" s="33"/>
      <c r="G2389" s="33"/>
    </row>
    <row r="2390" spans="1:7">
      <c r="A2390" s="33"/>
      <c r="B2390" s="33"/>
      <c r="C2390" s="33"/>
      <c r="D2390" s="33"/>
      <c r="E2390" s="33"/>
      <c r="F2390" s="33"/>
      <c r="G2390" s="33"/>
    </row>
    <row r="2391" spans="1:7">
      <c r="A2391" s="33"/>
      <c r="B2391" s="33"/>
      <c r="C2391" s="33"/>
      <c r="D2391" s="33"/>
      <c r="E2391" s="33"/>
      <c r="F2391" s="33"/>
      <c r="G2391" s="33"/>
    </row>
    <row r="2392" spans="1:7">
      <c r="A2392" s="33"/>
      <c r="B2392" s="33"/>
      <c r="C2392" s="33"/>
      <c r="D2392" s="33"/>
      <c r="E2392" s="33"/>
      <c r="F2392" s="33"/>
      <c r="G2392" s="33"/>
    </row>
    <row r="2393" spans="1:7">
      <c r="A2393" s="33"/>
      <c r="B2393" s="33"/>
      <c r="C2393" s="33"/>
      <c r="D2393" s="33"/>
      <c r="E2393" s="33"/>
      <c r="F2393" s="33"/>
      <c r="G2393" s="33"/>
    </row>
    <row r="2394" spans="1:7">
      <c r="A2394" s="33"/>
      <c r="B2394" s="33"/>
      <c r="C2394" s="33"/>
      <c r="D2394" s="33"/>
      <c r="E2394" s="33"/>
      <c r="F2394" s="33"/>
      <c r="G2394" s="33"/>
    </row>
    <row r="2395" spans="1:7">
      <c r="A2395" s="33"/>
      <c r="B2395" s="33"/>
      <c r="C2395" s="33"/>
      <c r="D2395" s="33"/>
      <c r="E2395" s="33"/>
      <c r="F2395" s="33"/>
      <c r="G2395" s="33"/>
    </row>
    <row r="2396" spans="1:7">
      <c r="A2396" s="33"/>
      <c r="B2396" s="33"/>
      <c r="C2396" s="33"/>
      <c r="D2396" s="33"/>
      <c r="E2396" s="33"/>
      <c r="F2396" s="33"/>
      <c r="G2396" s="33"/>
    </row>
    <row r="2397" spans="1:7">
      <c r="A2397" s="33"/>
      <c r="B2397" s="33"/>
      <c r="C2397" s="33"/>
      <c r="D2397" s="33"/>
      <c r="E2397" s="33"/>
      <c r="F2397" s="33"/>
      <c r="G2397" s="33"/>
    </row>
    <row r="2398" spans="1:7">
      <c r="A2398" s="33"/>
      <c r="B2398" s="33"/>
      <c r="C2398" s="33"/>
      <c r="D2398" s="33"/>
      <c r="E2398" s="33"/>
      <c r="F2398" s="33"/>
      <c r="G2398" s="33"/>
    </row>
    <row r="2399" spans="1:7">
      <c r="A2399" s="33"/>
      <c r="B2399" s="33"/>
      <c r="C2399" s="33"/>
      <c r="D2399" s="33"/>
      <c r="E2399" s="33"/>
      <c r="F2399" s="33"/>
      <c r="G2399" s="33"/>
    </row>
    <row r="2400" spans="1:7">
      <c r="A2400" s="33"/>
      <c r="B2400" s="33"/>
      <c r="C2400" s="33"/>
      <c r="D2400" s="33"/>
      <c r="E2400" s="33"/>
      <c r="F2400" s="33"/>
      <c r="G2400" s="33"/>
    </row>
    <row r="2401" spans="1:7">
      <c r="A2401" s="33"/>
      <c r="B2401" s="33"/>
      <c r="C2401" s="33"/>
      <c r="D2401" s="33"/>
      <c r="E2401" s="33"/>
      <c r="F2401" s="33"/>
      <c r="G2401" s="33"/>
    </row>
    <row r="2402" spans="1:7">
      <c r="A2402" s="33"/>
      <c r="B2402" s="33"/>
      <c r="C2402" s="33"/>
      <c r="D2402" s="33"/>
      <c r="E2402" s="33"/>
      <c r="F2402" s="33"/>
      <c r="G2402" s="33"/>
    </row>
    <row r="2403" spans="1:7">
      <c r="A2403" s="33"/>
      <c r="B2403" s="33"/>
      <c r="C2403" s="33"/>
      <c r="D2403" s="33"/>
      <c r="E2403" s="33"/>
      <c r="F2403" s="33"/>
      <c r="G2403" s="33"/>
    </row>
    <row r="2404" spans="1:7">
      <c r="A2404" s="33"/>
      <c r="B2404" s="33"/>
      <c r="C2404" s="33"/>
      <c r="D2404" s="33"/>
      <c r="E2404" s="33"/>
      <c r="F2404" s="33"/>
      <c r="G2404" s="33"/>
    </row>
    <row r="2405" spans="1:7">
      <c r="A2405" s="33"/>
      <c r="B2405" s="33"/>
      <c r="C2405" s="33"/>
      <c r="D2405" s="33"/>
      <c r="E2405" s="33"/>
      <c r="F2405" s="33"/>
      <c r="G2405" s="33"/>
    </row>
    <row r="2406" spans="1:7">
      <c r="A2406" s="33"/>
      <c r="B2406" s="33"/>
      <c r="C2406" s="33"/>
      <c r="D2406" s="33"/>
      <c r="E2406" s="33"/>
      <c r="F2406" s="33"/>
      <c r="G2406" s="33"/>
    </row>
    <row r="2407" spans="1:7">
      <c r="A2407" s="33"/>
      <c r="B2407" s="33"/>
      <c r="C2407" s="33"/>
      <c r="D2407" s="33"/>
      <c r="E2407" s="33"/>
      <c r="F2407" s="33"/>
      <c r="G2407" s="33"/>
    </row>
    <row r="2408" spans="1:7">
      <c r="A2408" s="33"/>
      <c r="B2408" s="33"/>
      <c r="C2408" s="33"/>
      <c r="D2408" s="33"/>
      <c r="E2408" s="33"/>
      <c r="F2408" s="33"/>
      <c r="G2408" s="33"/>
    </row>
    <row r="2409" spans="1:7">
      <c r="A2409" s="33"/>
      <c r="B2409" s="33"/>
      <c r="C2409" s="33"/>
      <c r="D2409" s="33"/>
      <c r="E2409" s="33"/>
      <c r="F2409" s="33"/>
      <c r="G2409" s="33"/>
    </row>
    <row r="2410" spans="1:7">
      <c r="A2410" s="33"/>
      <c r="B2410" s="33"/>
      <c r="C2410" s="33"/>
      <c r="D2410" s="33"/>
      <c r="E2410" s="33"/>
      <c r="F2410" s="33"/>
      <c r="G2410" s="33"/>
    </row>
    <row r="2411" spans="1:7">
      <c r="A2411" s="33"/>
      <c r="B2411" s="33"/>
      <c r="C2411" s="33"/>
      <c r="D2411" s="33"/>
      <c r="E2411" s="33"/>
      <c r="F2411" s="33"/>
      <c r="G2411" s="33"/>
    </row>
    <row r="2412" spans="1:7">
      <c r="A2412" s="33"/>
      <c r="B2412" s="33"/>
      <c r="C2412" s="33"/>
      <c r="D2412" s="33"/>
      <c r="E2412" s="33"/>
      <c r="F2412" s="33"/>
      <c r="G2412" s="33"/>
    </row>
    <row r="2413" spans="1:7">
      <c r="A2413" s="33"/>
      <c r="B2413" s="33"/>
      <c r="C2413" s="33"/>
      <c r="D2413" s="33"/>
      <c r="E2413" s="33"/>
      <c r="F2413" s="33"/>
      <c r="G2413" s="33"/>
    </row>
    <row r="2414" spans="1:7">
      <c r="A2414" s="33"/>
      <c r="B2414" s="33"/>
      <c r="C2414" s="33"/>
      <c r="D2414" s="33"/>
      <c r="E2414" s="33"/>
      <c r="F2414" s="33"/>
      <c r="G2414" s="33"/>
    </row>
    <row r="2415" spans="1:7">
      <c r="A2415" s="33"/>
      <c r="B2415" s="33"/>
      <c r="C2415" s="33"/>
      <c r="D2415" s="33"/>
      <c r="E2415" s="33"/>
      <c r="F2415" s="33"/>
      <c r="G2415" s="33"/>
    </row>
    <row r="2416" spans="1:7">
      <c r="A2416" s="33"/>
      <c r="B2416" s="33"/>
      <c r="C2416" s="33"/>
      <c r="D2416" s="33"/>
      <c r="E2416" s="33"/>
      <c r="F2416" s="33"/>
      <c r="G2416" s="33"/>
    </row>
    <row r="2417" spans="1:7">
      <c r="A2417" s="33"/>
      <c r="B2417" s="33"/>
      <c r="C2417" s="33"/>
      <c r="D2417" s="33"/>
      <c r="E2417" s="33"/>
      <c r="F2417" s="33"/>
      <c r="G2417" s="33"/>
    </row>
    <row r="2418" spans="1:7">
      <c r="A2418" s="33"/>
      <c r="B2418" s="33"/>
      <c r="C2418" s="33"/>
      <c r="D2418" s="33"/>
      <c r="E2418" s="33"/>
      <c r="F2418" s="33"/>
      <c r="G2418" s="33"/>
    </row>
    <row r="2419" spans="1:7">
      <c r="A2419" s="33"/>
      <c r="B2419" s="33"/>
      <c r="C2419" s="33"/>
      <c r="D2419" s="33"/>
      <c r="E2419" s="33"/>
      <c r="F2419" s="33"/>
      <c r="G2419" s="33"/>
    </row>
    <row r="2420" spans="1:7">
      <c r="A2420" s="33"/>
      <c r="B2420" s="33"/>
      <c r="C2420" s="33"/>
      <c r="D2420" s="33"/>
      <c r="E2420" s="33"/>
      <c r="F2420" s="33"/>
      <c r="G2420" s="33"/>
    </row>
    <row r="2421" spans="1:7">
      <c r="A2421" s="33"/>
      <c r="B2421" s="33"/>
      <c r="C2421" s="33"/>
      <c r="D2421" s="33"/>
      <c r="E2421" s="33"/>
      <c r="F2421" s="33"/>
      <c r="G2421" s="33"/>
    </row>
    <row r="2422" spans="1:7">
      <c r="A2422" s="33"/>
      <c r="B2422" s="33"/>
      <c r="C2422" s="33"/>
      <c r="D2422" s="33"/>
      <c r="E2422" s="33"/>
      <c r="F2422" s="33"/>
      <c r="G2422" s="33"/>
    </row>
    <row r="2423" spans="1:7">
      <c r="A2423" s="33"/>
      <c r="B2423" s="33"/>
      <c r="C2423" s="33"/>
      <c r="D2423" s="33"/>
      <c r="E2423" s="33"/>
      <c r="F2423" s="33"/>
      <c r="G2423" s="33"/>
    </row>
    <row r="2424" spans="1:7">
      <c r="A2424" s="33"/>
      <c r="B2424" s="33"/>
      <c r="C2424" s="33"/>
      <c r="D2424" s="33"/>
      <c r="E2424" s="33"/>
      <c r="F2424" s="33"/>
      <c r="G2424" s="33"/>
    </row>
    <row r="2425" spans="1:7">
      <c r="A2425" s="33"/>
      <c r="B2425" s="33"/>
      <c r="C2425" s="33"/>
      <c r="D2425" s="33"/>
      <c r="E2425" s="33"/>
      <c r="F2425" s="33"/>
      <c r="G2425" s="33"/>
    </row>
    <row r="2426" spans="1:7">
      <c r="A2426" s="33"/>
      <c r="B2426" s="33"/>
      <c r="C2426" s="33"/>
      <c r="D2426" s="33"/>
      <c r="E2426" s="33"/>
      <c r="F2426" s="33"/>
      <c r="G2426" s="33"/>
    </row>
    <row r="2427" spans="1:7">
      <c r="A2427" s="33"/>
      <c r="B2427" s="33"/>
      <c r="C2427" s="33"/>
      <c r="D2427" s="33"/>
      <c r="E2427" s="33"/>
      <c r="F2427" s="33"/>
      <c r="G2427" s="33"/>
    </row>
    <row r="2428" spans="1:7">
      <c r="A2428" s="33"/>
      <c r="B2428" s="33"/>
      <c r="C2428" s="33"/>
      <c r="D2428" s="33"/>
      <c r="E2428" s="33"/>
      <c r="F2428" s="33"/>
      <c r="G2428" s="33"/>
    </row>
    <row r="2429" spans="1:7">
      <c r="A2429" s="33"/>
      <c r="B2429" s="33"/>
      <c r="C2429" s="33"/>
      <c r="D2429" s="33"/>
      <c r="E2429" s="33"/>
      <c r="F2429" s="33"/>
      <c r="G2429" s="33"/>
    </row>
    <row r="2430" spans="1:7">
      <c r="A2430" s="33"/>
      <c r="B2430" s="33"/>
      <c r="C2430" s="33"/>
      <c r="D2430" s="33"/>
      <c r="E2430" s="33"/>
      <c r="F2430" s="33"/>
      <c r="G2430" s="33"/>
    </row>
    <row r="2431" spans="1:7">
      <c r="A2431" s="33"/>
      <c r="B2431" s="33"/>
      <c r="C2431" s="33"/>
      <c r="D2431" s="33"/>
      <c r="E2431" s="33"/>
      <c r="F2431" s="33"/>
      <c r="G2431" s="33"/>
    </row>
    <row r="2432" spans="1:7">
      <c r="A2432" s="33"/>
      <c r="B2432" s="33"/>
      <c r="C2432" s="33"/>
      <c r="D2432" s="33"/>
      <c r="E2432" s="33"/>
      <c r="F2432" s="33"/>
      <c r="G2432" s="33"/>
    </row>
    <row r="2433" spans="1:7">
      <c r="A2433" s="33"/>
      <c r="B2433" s="33"/>
      <c r="C2433" s="33"/>
      <c r="D2433" s="33"/>
      <c r="E2433" s="33"/>
      <c r="F2433" s="33"/>
      <c r="G2433" s="33"/>
    </row>
    <row r="2434" spans="1:7">
      <c r="A2434" s="33"/>
      <c r="B2434" s="33"/>
      <c r="C2434" s="33"/>
      <c r="D2434" s="33"/>
      <c r="E2434" s="33"/>
      <c r="F2434" s="33"/>
      <c r="G2434" s="33"/>
    </row>
    <row r="2435" spans="1:7">
      <c r="A2435" s="33"/>
      <c r="B2435" s="33"/>
      <c r="C2435" s="33"/>
      <c r="D2435" s="33"/>
      <c r="E2435" s="33"/>
      <c r="F2435" s="33"/>
      <c r="G2435" s="33"/>
    </row>
    <row r="2436" spans="1:7">
      <c r="A2436" s="33"/>
      <c r="B2436" s="33"/>
      <c r="C2436" s="33"/>
      <c r="D2436" s="33"/>
      <c r="E2436" s="33"/>
      <c r="F2436" s="33"/>
      <c r="G2436" s="33"/>
    </row>
    <row r="2437" spans="1:7">
      <c r="A2437" s="33"/>
      <c r="B2437" s="33"/>
      <c r="C2437" s="33"/>
      <c r="D2437" s="33"/>
      <c r="E2437" s="33"/>
      <c r="F2437" s="33"/>
      <c r="G2437" s="33"/>
    </row>
    <row r="2438" spans="1:7">
      <c r="A2438" s="33"/>
      <c r="B2438" s="33"/>
      <c r="C2438" s="33"/>
      <c r="D2438" s="33"/>
      <c r="E2438" s="33"/>
      <c r="F2438" s="33"/>
      <c r="G2438" s="33"/>
    </row>
    <row r="2439" spans="1:7">
      <c r="A2439" s="33"/>
      <c r="B2439" s="33"/>
      <c r="C2439" s="33"/>
      <c r="D2439" s="33"/>
      <c r="E2439" s="33"/>
      <c r="F2439" s="33"/>
      <c r="G2439" s="33"/>
    </row>
    <row r="2440" spans="1:7">
      <c r="A2440" s="33"/>
      <c r="B2440" s="33"/>
      <c r="C2440" s="33"/>
      <c r="D2440" s="33"/>
      <c r="E2440" s="33"/>
      <c r="F2440" s="33"/>
      <c r="G2440" s="33"/>
    </row>
    <row r="2441" spans="1:7">
      <c r="A2441" s="33"/>
      <c r="B2441" s="33"/>
      <c r="C2441" s="33"/>
      <c r="D2441" s="33"/>
      <c r="E2441" s="33"/>
      <c r="F2441" s="33"/>
      <c r="G2441" s="33"/>
    </row>
    <row r="2442" spans="1:7">
      <c r="A2442" s="33"/>
      <c r="B2442" s="33"/>
      <c r="C2442" s="33"/>
      <c r="D2442" s="33"/>
      <c r="E2442" s="33"/>
      <c r="F2442" s="33"/>
      <c r="G2442" s="33"/>
    </row>
    <row r="2443" spans="1:7">
      <c r="A2443" s="33"/>
      <c r="B2443" s="33"/>
      <c r="C2443" s="33"/>
      <c r="D2443" s="33"/>
      <c r="E2443" s="33"/>
      <c r="F2443" s="33"/>
      <c r="G2443" s="33"/>
    </row>
    <row r="2444" spans="1:7">
      <c r="A2444" s="33"/>
      <c r="B2444" s="33"/>
      <c r="C2444" s="33"/>
      <c r="D2444" s="33"/>
      <c r="E2444" s="33"/>
      <c r="F2444" s="33"/>
      <c r="G2444" s="33"/>
    </row>
    <row r="2445" spans="1:7">
      <c r="A2445" s="33"/>
      <c r="B2445" s="33"/>
      <c r="C2445" s="33"/>
      <c r="D2445" s="33"/>
      <c r="E2445" s="33"/>
      <c r="F2445" s="33"/>
      <c r="G2445" s="33"/>
    </row>
    <row r="2446" spans="1:7">
      <c r="A2446" s="33"/>
      <c r="B2446" s="33"/>
      <c r="C2446" s="33"/>
      <c r="D2446" s="33"/>
      <c r="E2446" s="33"/>
      <c r="F2446" s="33"/>
      <c r="G2446" s="33"/>
    </row>
    <row r="2447" spans="1:7">
      <c r="A2447" s="33"/>
      <c r="B2447" s="33"/>
      <c r="C2447" s="33"/>
      <c r="D2447" s="33"/>
      <c r="E2447" s="33"/>
      <c r="F2447" s="33"/>
      <c r="G2447" s="33"/>
    </row>
    <row r="2448" spans="1:7">
      <c r="A2448" s="33"/>
      <c r="B2448" s="33"/>
      <c r="C2448" s="33"/>
      <c r="D2448" s="33"/>
      <c r="E2448" s="33"/>
      <c r="F2448" s="33"/>
      <c r="G2448" s="33"/>
    </row>
    <row r="2449" spans="1:7">
      <c r="A2449" s="33"/>
      <c r="B2449" s="33"/>
      <c r="C2449" s="33"/>
      <c r="D2449" s="33"/>
      <c r="E2449" s="33"/>
      <c r="F2449" s="33"/>
      <c r="G2449" s="33"/>
    </row>
    <row r="2450" spans="1:7">
      <c r="A2450" s="33"/>
      <c r="B2450" s="33"/>
      <c r="C2450" s="33"/>
      <c r="D2450" s="33"/>
      <c r="E2450" s="33"/>
      <c r="F2450" s="33"/>
      <c r="G2450" s="33"/>
    </row>
    <row r="2451" spans="1:7">
      <c r="A2451" s="33"/>
      <c r="B2451" s="33"/>
      <c r="C2451" s="33"/>
      <c r="D2451" s="33"/>
      <c r="E2451" s="33"/>
      <c r="F2451" s="33"/>
      <c r="G2451" s="33"/>
    </row>
    <row r="2452" spans="1:7">
      <c r="A2452" s="33"/>
      <c r="B2452" s="33"/>
      <c r="C2452" s="33"/>
      <c r="D2452" s="33"/>
      <c r="E2452" s="33"/>
      <c r="F2452" s="33"/>
      <c r="G2452" s="33"/>
    </row>
    <row r="2453" spans="1:7">
      <c r="A2453" s="33"/>
      <c r="B2453" s="33"/>
      <c r="C2453" s="33"/>
      <c r="D2453" s="33"/>
      <c r="E2453" s="33"/>
      <c r="F2453" s="33"/>
      <c r="G2453" s="33"/>
    </row>
    <row r="2454" spans="1:7">
      <c r="A2454" s="33"/>
      <c r="B2454" s="33"/>
      <c r="C2454" s="33"/>
      <c r="D2454" s="33"/>
      <c r="E2454" s="33"/>
      <c r="F2454" s="33"/>
      <c r="G2454" s="33"/>
    </row>
    <row r="2455" spans="1:7">
      <c r="A2455" s="33"/>
      <c r="B2455" s="33"/>
      <c r="C2455" s="33"/>
      <c r="D2455" s="33"/>
      <c r="E2455" s="33"/>
      <c r="F2455" s="33"/>
      <c r="G2455" s="33"/>
    </row>
    <row r="2456" spans="1:7">
      <c r="A2456" s="33"/>
      <c r="B2456" s="33"/>
      <c r="C2456" s="33"/>
      <c r="D2456" s="33"/>
      <c r="E2456" s="33"/>
      <c r="F2456" s="33"/>
      <c r="G2456" s="33"/>
    </row>
    <row r="2457" spans="1:7">
      <c r="A2457" s="33"/>
      <c r="B2457" s="33"/>
      <c r="C2457" s="33"/>
      <c r="D2457" s="33"/>
      <c r="E2457" s="33"/>
      <c r="F2457" s="33"/>
      <c r="G2457" s="33"/>
    </row>
    <row r="2458" spans="1:7">
      <c r="A2458" s="33"/>
      <c r="B2458" s="33"/>
      <c r="C2458" s="33"/>
      <c r="D2458" s="33"/>
      <c r="E2458" s="33"/>
      <c r="F2458" s="33"/>
      <c r="G2458" s="33"/>
    </row>
    <row r="2459" spans="1:7">
      <c r="A2459" s="33"/>
      <c r="B2459" s="33"/>
      <c r="C2459" s="33"/>
      <c r="D2459" s="33"/>
      <c r="E2459" s="33"/>
      <c r="F2459" s="33"/>
      <c r="G2459" s="33"/>
    </row>
    <row r="2460" spans="1:7">
      <c r="A2460" s="33"/>
      <c r="B2460" s="33"/>
      <c r="C2460" s="33"/>
      <c r="D2460" s="33"/>
      <c r="E2460" s="33"/>
      <c r="F2460" s="33"/>
      <c r="G2460" s="33"/>
    </row>
    <row r="2461" spans="1:7">
      <c r="A2461" s="33"/>
      <c r="B2461" s="33"/>
      <c r="C2461" s="33"/>
      <c r="D2461" s="33"/>
      <c r="E2461" s="33"/>
      <c r="F2461" s="33"/>
      <c r="G2461" s="33"/>
    </row>
    <row r="2462" spans="1:7">
      <c r="A2462" s="33"/>
      <c r="B2462" s="33"/>
      <c r="C2462" s="33"/>
      <c r="D2462" s="33"/>
      <c r="E2462" s="33"/>
      <c r="F2462" s="33"/>
      <c r="G2462" s="33"/>
    </row>
    <row r="2463" spans="1:7">
      <c r="A2463" s="33"/>
      <c r="B2463" s="33"/>
      <c r="C2463" s="33"/>
      <c r="D2463" s="33"/>
      <c r="E2463" s="33"/>
      <c r="F2463" s="33"/>
      <c r="G2463" s="33"/>
    </row>
    <row r="2464" spans="1:7">
      <c r="A2464" s="33"/>
      <c r="B2464" s="33"/>
      <c r="C2464" s="33"/>
      <c r="D2464" s="33"/>
      <c r="E2464" s="33"/>
      <c r="F2464" s="33"/>
      <c r="G2464" s="33"/>
    </row>
    <row r="2465" spans="1:7">
      <c r="A2465" s="33"/>
      <c r="B2465" s="33"/>
      <c r="C2465" s="33"/>
      <c r="D2465" s="33"/>
      <c r="E2465" s="33"/>
      <c r="F2465" s="33"/>
      <c r="G2465" s="33"/>
    </row>
    <row r="2466" spans="1:7">
      <c r="A2466" s="33"/>
      <c r="B2466" s="33"/>
      <c r="C2466" s="33"/>
      <c r="D2466" s="33"/>
      <c r="E2466" s="33"/>
      <c r="F2466" s="33"/>
      <c r="G2466" s="33"/>
    </row>
    <row r="2467" spans="1:7">
      <c r="A2467" s="33"/>
      <c r="B2467" s="33"/>
      <c r="C2467" s="33"/>
      <c r="D2467" s="33"/>
      <c r="E2467" s="33"/>
      <c r="F2467" s="33"/>
      <c r="G2467" s="33"/>
    </row>
    <row r="2468" spans="1:7">
      <c r="A2468" s="33"/>
      <c r="B2468" s="33"/>
      <c r="C2468" s="33"/>
      <c r="D2468" s="33"/>
      <c r="E2468" s="33"/>
      <c r="F2468" s="33"/>
      <c r="G2468" s="33"/>
    </row>
    <row r="2469" spans="1:7">
      <c r="A2469" s="33"/>
      <c r="B2469" s="33"/>
      <c r="C2469" s="33"/>
      <c r="D2469" s="33"/>
      <c r="E2469" s="33"/>
      <c r="F2469" s="33"/>
      <c r="G2469" s="33"/>
    </row>
    <row r="2470" spans="1:7">
      <c r="A2470" s="33"/>
      <c r="B2470" s="33"/>
      <c r="C2470" s="33"/>
      <c r="D2470" s="33"/>
      <c r="E2470" s="33"/>
      <c r="F2470" s="33"/>
      <c r="G2470" s="33"/>
    </row>
    <row r="2471" spans="1:7">
      <c r="A2471" s="33"/>
      <c r="B2471" s="33"/>
      <c r="C2471" s="33"/>
      <c r="D2471" s="33"/>
      <c r="E2471" s="33"/>
      <c r="F2471" s="33"/>
      <c r="G2471" s="33"/>
    </row>
    <row r="2472" spans="1:7">
      <c r="A2472" s="33"/>
      <c r="B2472" s="33"/>
      <c r="C2472" s="33"/>
      <c r="D2472" s="33"/>
      <c r="E2472" s="33"/>
      <c r="F2472" s="33"/>
      <c r="G2472" s="33"/>
    </row>
    <row r="2473" spans="1:7">
      <c r="A2473" s="33"/>
      <c r="B2473" s="33"/>
      <c r="C2473" s="33"/>
      <c r="D2473" s="33"/>
      <c r="E2473" s="33"/>
      <c r="F2473" s="33"/>
      <c r="G2473" s="33"/>
    </row>
    <row r="2474" spans="1:7">
      <c r="A2474" s="33"/>
      <c r="B2474" s="33"/>
      <c r="C2474" s="33"/>
      <c r="D2474" s="33"/>
      <c r="E2474" s="33"/>
      <c r="F2474" s="33"/>
      <c r="G2474" s="33"/>
    </row>
    <row r="2475" spans="1:7">
      <c r="A2475" s="33"/>
      <c r="B2475" s="33"/>
      <c r="C2475" s="33"/>
      <c r="D2475" s="33"/>
      <c r="E2475" s="33"/>
      <c r="F2475" s="33"/>
      <c r="G2475" s="33"/>
    </row>
    <row r="2476" spans="1:7">
      <c r="A2476" s="33"/>
      <c r="B2476" s="33"/>
      <c r="C2476" s="33"/>
      <c r="D2476" s="33"/>
      <c r="E2476" s="33"/>
      <c r="F2476" s="33"/>
      <c r="G2476" s="33"/>
    </row>
    <row r="2477" spans="1:7">
      <c r="A2477" s="33"/>
      <c r="B2477" s="33"/>
      <c r="C2477" s="33"/>
      <c r="D2477" s="33"/>
      <c r="E2477" s="33"/>
      <c r="F2477" s="33"/>
      <c r="G2477" s="33"/>
    </row>
    <row r="2478" spans="1:7">
      <c r="A2478" s="33"/>
      <c r="B2478" s="33"/>
      <c r="C2478" s="33"/>
      <c r="D2478" s="33"/>
      <c r="E2478" s="33"/>
      <c r="F2478" s="33"/>
      <c r="G2478" s="33"/>
    </row>
    <row r="2479" spans="1:7">
      <c r="A2479" s="33"/>
      <c r="B2479" s="33"/>
      <c r="C2479" s="33"/>
      <c r="D2479" s="33"/>
      <c r="E2479" s="33"/>
      <c r="F2479" s="33"/>
      <c r="G2479" s="33"/>
    </row>
    <row r="2480" spans="1:7">
      <c r="A2480" s="33"/>
      <c r="B2480" s="33"/>
      <c r="C2480" s="33"/>
      <c r="D2480" s="33"/>
      <c r="E2480" s="33"/>
      <c r="F2480" s="33"/>
      <c r="G2480" s="33"/>
    </row>
    <row r="2481" spans="1:7">
      <c r="A2481" s="33"/>
      <c r="B2481" s="33"/>
      <c r="C2481" s="33"/>
      <c r="D2481" s="33"/>
      <c r="E2481" s="33"/>
      <c r="F2481" s="33"/>
      <c r="G2481" s="33"/>
    </row>
    <row r="2482" spans="1:7">
      <c r="A2482" s="33"/>
      <c r="B2482" s="33"/>
      <c r="C2482" s="33"/>
      <c r="D2482" s="33"/>
      <c r="E2482" s="33"/>
      <c r="F2482" s="33"/>
      <c r="G2482" s="33"/>
    </row>
    <row r="2483" spans="1:7">
      <c r="A2483" s="33"/>
      <c r="B2483" s="33"/>
      <c r="C2483" s="33"/>
      <c r="D2483" s="33"/>
      <c r="E2483" s="33"/>
      <c r="F2483" s="33"/>
      <c r="G2483" s="33"/>
    </row>
    <row r="2484" spans="1:7">
      <c r="A2484" s="33"/>
      <c r="B2484" s="33"/>
      <c r="C2484" s="33"/>
      <c r="D2484" s="33"/>
      <c r="E2484" s="33"/>
      <c r="F2484" s="33"/>
      <c r="G2484" s="33"/>
    </row>
    <row r="2485" spans="1:7">
      <c r="A2485" s="33"/>
      <c r="B2485" s="33"/>
      <c r="C2485" s="33"/>
      <c r="D2485" s="33"/>
      <c r="E2485" s="33"/>
      <c r="F2485" s="33"/>
      <c r="G2485" s="33"/>
    </row>
    <row r="2486" spans="1:7">
      <c r="A2486" s="33"/>
      <c r="B2486" s="33"/>
      <c r="C2486" s="33"/>
      <c r="D2486" s="33"/>
      <c r="E2486" s="33"/>
      <c r="F2486" s="33"/>
      <c r="G2486" s="33"/>
    </row>
    <row r="2487" spans="1:7">
      <c r="A2487" s="33"/>
      <c r="B2487" s="33"/>
      <c r="C2487" s="33"/>
      <c r="D2487" s="33"/>
      <c r="E2487" s="33"/>
      <c r="F2487" s="33"/>
      <c r="G2487" s="33"/>
    </row>
    <row r="2488" spans="1:7">
      <c r="A2488" s="33"/>
      <c r="B2488" s="33"/>
      <c r="C2488" s="33"/>
      <c r="D2488" s="33"/>
      <c r="E2488" s="33"/>
      <c r="F2488" s="33"/>
      <c r="G2488" s="33"/>
    </row>
    <row r="2489" spans="1:7">
      <c r="A2489" s="33"/>
      <c r="B2489" s="33"/>
      <c r="C2489" s="33"/>
      <c r="D2489" s="33"/>
      <c r="E2489" s="33"/>
      <c r="F2489" s="33"/>
      <c r="G2489" s="33"/>
    </row>
    <row r="2490" spans="1:7">
      <c r="A2490" s="33"/>
      <c r="B2490" s="33"/>
      <c r="C2490" s="33"/>
      <c r="D2490" s="33"/>
      <c r="E2490" s="33"/>
      <c r="F2490" s="33"/>
      <c r="G2490" s="33"/>
    </row>
    <row r="2491" spans="1:7">
      <c r="A2491" s="33"/>
      <c r="B2491" s="33"/>
      <c r="C2491" s="33"/>
      <c r="D2491" s="33"/>
      <c r="E2491" s="33"/>
      <c r="F2491" s="33"/>
      <c r="G2491" s="33"/>
    </row>
    <row r="2492" spans="1:7">
      <c r="A2492" s="33"/>
      <c r="B2492" s="33"/>
      <c r="C2492" s="33"/>
      <c r="D2492" s="33"/>
      <c r="E2492" s="33"/>
      <c r="F2492" s="33"/>
      <c r="G2492" s="33"/>
    </row>
    <row r="2493" spans="1:7">
      <c r="A2493" s="33"/>
      <c r="B2493" s="33"/>
      <c r="C2493" s="33"/>
      <c r="D2493" s="33"/>
      <c r="E2493" s="33"/>
      <c r="F2493" s="33"/>
      <c r="G2493" s="33"/>
    </row>
    <row r="2494" spans="1:7">
      <c r="A2494" s="33"/>
      <c r="B2494" s="33"/>
      <c r="C2494" s="33"/>
      <c r="D2494" s="33"/>
      <c r="E2494" s="33"/>
      <c r="F2494" s="33"/>
      <c r="G2494" s="33"/>
    </row>
    <row r="2495" spans="1:7">
      <c r="A2495" s="33"/>
      <c r="B2495" s="33"/>
      <c r="C2495" s="33"/>
      <c r="D2495" s="33"/>
      <c r="E2495" s="33"/>
      <c r="F2495" s="33"/>
      <c r="G2495" s="33"/>
    </row>
    <row r="2496" spans="1:7">
      <c r="A2496" s="33"/>
      <c r="B2496" s="33"/>
      <c r="C2496" s="33"/>
      <c r="D2496" s="33"/>
      <c r="E2496" s="33"/>
      <c r="F2496" s="33"/>
      <c r="G2496" s="33"/>
    </row>
    <row r="2497" spans="1:7">
      <c r="A2497" s="33"/>
      <c r="B2497" s="33"/>
      <c r="C2497" s="33"/>
      <c r="D2497" s="33"/>
      <c r="E2497" s="33"/>
      <c r="F2497" s="33"/>
      <c r="G2497" s="33"/>
    </row>
    <row r="2498" spans="1:7">
      <c r="A2498" s="33"/>
      <c r="B2498" s="33"/>
      <c r="C2498" s="33"/>
      <c r="D2498" s="33"/>
      <c r="E2498" s="33"/>
      <c r="F2498" s="33"/>
      <c r="G2498" s="33"/>
    </row>
    <row r="2499" spans="1:7">
      <c r="A2499" s="33"/>
      <c r="B2499" s="33"/>
      <c r="C2499" s="33"/>
      <c r="D2499" s="33"/>
      <c r="E2499" s="33"/>
      <c r="F2499" s="33"/>
      <c r="G2499" s="33"/>
    </row>
    <row r="2500" spans="1:7">
      <c r="A2500" s="33"/>
      <c r="B2500" s="33"/>
      <c r="C2500" s="33"/>
      <c r="D2500" s="33"/>
      <c r="E2500" s="33"/>
      <c r="F2500" s="33"/>
      <c r="G2500" s="33"/>
    </row>
    <row r="2501" spans="1:7">
      <c r="A2501" s="33"/>
      <c r="B2501" s="33"/>
      <c r="C2501" s="33"/>
      <c r="D2501" s="33"/>
      <c r="E2501" s="33"/>
      <c r="F2501" s="33"/>
      <c r="G2501" s="33"/>
    </row>
    <row r="2502" spans="1:7">
      <c r="A2502" s="33"/>
      <c r="B2502" s="33"/>
      <c r="C2502" s="33"/>
      <c r="D2502" s="33"/>
      <c r="E2502" s="33"/>
      <c r="F2502" s="33"/>
      <c r="G2502" s="33"/>
    </row>
    <row r="2503" spans="1:7">
      <c r="A2503" s="33"/>
      <c r="B2503" s="33"/>
      <c r="C2503" s="33"/>
      <c r="D2503" s="33"/>
      <c r="E2503" s="33"/>
      <c r="F2503" s="33"/>
      <c r="G2503" s="33"/>
    </row>
    <row r="2504" spans="1:7">
      <c r="A2504" s="33"/>
      <c r="B2504" s="33"/>
      <c r="C2504" s="33"/>
      <c r="D2504" s="33"/>
      <c r="E2504" s="33"/>
      <c r="F2504" s="33"/>
      <c r="G2504" s="33"/>
    </row>
    <row r="2505" spans="1:7">
      <c r="A2505" s="33"/>
      <c r="B2505" s="33"/>
      <c r="C2505" s="33"/>
      <c r="D2505" s="33"/>
      <c r="E2505" s="33"/>
      <c r="F2505" s="33"/>
      <c r="G2505" s="33"/>
    </row>
    <row r="2506" spans="1:7">
      <c r="A2506" s="33"/>
      <c r="B2506" s="33"/>
      <c r="C2506" s="33"/>
      <c r="D2506" s="33"/>
      <c r="E2506" s="33"/>
      <c r="F2506" s="33"/>
      <c r="G2506" s="33"/>
    </row>
    <row r="2507" spans="1:7">
      <c r="A2507" s="33"/>
      <c r="B2507" s="33"/>
      <c r="C2507" s="33"/>
      <c r="D2507" s="33"/>
      <c r="E2507" s="33"/>
      <c r="F2507" s="33"/>
      <c r="G2507" s="33"/>
    </row>
    <row r="2508" spans="1:7">
      <c r="A2508" s="33"/>
      <c r="B2508" s="33"/>
      <c r="C2508" s="33"/>
      <c r="D2508" s="33"/>
      <c r="E2508" s="33"/>
      <c r="F2508" s="33"/>
      <c r="G2508" s="33"/>
    </row>
    <row r="2509" spans="1:7">
      <c r="A2509" s="33"/>
      <c r="B2509" s="33"/>
      <c r="C2509" s="33"/>
      <c r="D2509" s="33"/>
      <c r="E2509" s="33"/>
      <c r="F2509" s="33"/>
      <c r="G2509" s="33"/>
    </row>
    <row r="2510" spans="1:7">
      <c r="A2510" s="33"/>
      <c r="B2510" s="33"/>
      <c r="C2510" s="33"/>
      <c r="D2510" s="33"/>
      <c r="E2510" s="33"/>
      <c r="F2510" s="33"/>
      <c r="G2510" s="33"/>
    </row>
    <row r="2511" spans="1:7">
      <c r="A2511" s="33"/>
      <c r="B2511" s="33"/>
      <c r="C2511" s="33"/>
      <c r="D2511" s="33"/>
      <c r="E2511" s="33"/>
      <c r="F2511" s="33"/>
      <c r="G2511" s="33"/>
    </row>
    <row r="2512" spans="1:7">
      <c r="A2512" s="33"/>
      <c r="B2512" s="33"/>
      <c r="C2512" s="33"/>
      <c r="D2512" s="33"/>
      <c r="E2512" s="33"/>
      <c r="F2512" s="33"/>
      <c r="G2512" s="33"/>
    </row>
    <row r="2513" spans="1:7">
      <c r="A2513" s="33"/>
      <c r="B2513" s="33"/>
      <c r="C2513" s="33"/>
      <c r="D2513" s="33"/>
      <c r="E2513" s="33"/>
      <c r="F2513" s="33"/>
      <c r="G2513" s="33"/>
    </row>
    <row r="2514" spans="1:7">
      <c r="A2514" s="33"/>
      <c r="B2514" s="33"/>
      <c r="C2514" s="33"/>
      <c r="D2514" s="33"/>
      <c r="E2514" s="33"/>
      <c r="F2514" s="33"/>
      <c r="G2514" s="33"/>
    </row>
    <row r="2515" spans="1:7">
      <c r="A2515" s="33"/>
      <c r="B2515" s="33"/>
      <c r="C2515" s="33"/>
      <c r="D2515" s="33"/>
      <c r="E2515" s="33"/>
      <c r="F2515" s="33"/>
      <c r="G2515" s="33"/>
    </row>
    <row r="2516" spans="1:7">
      <c r="A2516" s="33"/>
      <c r="B2516" s="33"/>
      <c r="C2516" s="33"/>
      <c r="D2516" s="33"/>
      <c r="E2516" s="33"/>
      <c r="F2516" s="33"/>
      <c r="G2516" s="33"/>
    </row>
    <row r="2517" spans="1:7">
      <c r="A2517" s="33"/>
      <c r="B2517" s="33"/>
      <c r="C2517" s="33"/>
      <c r="D2517" s="33"/>
      <c r="E2517" s="33"/>
      <c r="F2517" s="33"/>
      <c r="G2517" s="33"/>
    </row>
    <row r="2518" spans="1:7">
      <c r="A2518" s="33"/>
      <c r="B2518" s="33"/>
      <c r="C2518" s="33"/>
      <c r="D2518" s="33"/>
      <c r="E2518" s="33"/>
      <c r="F2518" s="33"/>
      <c r="G2518" s="33"/>
    </row>
    <row r="2519" spans="1:7">
      <c r="A2519" s="33"/>
      <c r="B2519" s="33"/>
      <c r="C2519" s="33"/>
      <c r="D2519" s="33"/>
      <c r="E2519" s="33"/>
      <c r="F2519" s="33"/>
      <c r="G2519" s="33"/>
    </row>
    <row r="2520" spans="1:7">
      <c r="A2520" s="33"/>
      <c r="B2520" s="33"/>
      <c r="C2520" s="33"/>
      <c r="D2520" s="33"/>
      <c r="E2520" s="33"/>
      <c r="F2520" s="33"/>
      <c r="G2520" s="33"/>
    </row>
    <row r="2521" spans="1:7">
      <c r="A2521" s="33"/>
      <c r="B2521" s="33"/>
      <c r="C2521" s="33"/>
      <c r="D2521" s="33"/>
      <c r="E2521" s="33"/>
      <c r="F2521" s="33"/>
      <c r="G2521" s="33"/>
    </row>
    <row r="2522" spans="1:7">
      <c r="A2522" s="33"/>
      <c r="B2522" s="33"/>
      <c r="C2522" s="33"/>
      <c r="D2522" s="33"/>
      <c r="E2522" s="33"/>
      <c r="F2522" s="33"/>
      <c r="G2522" s="33"/>
    </row>
    <row r="2523" spans="1:7">
      <c r="A2523" s="33"/>
      <c r="B2523" s="33"/>
      <c r="C2523" s="33"/>
      <c r="D2523" s="33"/>
      <c r="E2523" s="33"/>
      <c r="F2523" s="33"/>
      <c r="G2523" s="33"/>
    </row>
    <row r="2524" spans="1:7">
      <c r="A2524" s="33"/>
      <c r="B2524" s="33"/>
      <c r="C2524" s="33"/>
      <c r="D2524" s="33"/>
      <c r="E2524" s="33"/>
      <c r="F2524" s="33"/>
      <c r="G2524" s="33"/>
    </row>
    <row r="2525" spans="1:7">
      <c r="A2525" s="33"/>
      <c r="B2525" s="33"/>
      <c r="C2525" s="33"/>
      <c r="D2525" s="33"/>
      <c r="E2525" s="33"/>
      <c r="F2525" s="33"/>
      <c r="G2525" s="33"/>
    </row>
    <row r="2526" spans="1:7">
      <c r="A2526" s="33"/>
      <c r="B2526" s="33"/>
      <c r="C2526" s="33"/>
      <c r="D2526" s="33"/>
      <c r="E2526" s="33"/>
      <c r="F2526" s="33"/>
      <c r="G2526" s="33"/>
    </row>
    <row r="2527" spans="1:7">
      <c r="A2527" s="33"/>
      <c r="B2527" s="33"/>
      <c r="C2527" s="33"/>
      <c r="D2527" s="33"/>
      <c r="E2527" s="33"/>
      <c r="F2527" s="33"/>
      <c r="G2527" s="33"/>
    </row>
    <row r="2528" spans="1:7">
      <c r="A2528" s="33"/>
      <c r="B2528" s="33"/>
      <c r="C2528" s="33"/>
      <c r="D2528" s="33"/>
      <c r="E2528" s="33"/>
      <c r="F2528" s="33"/>
      <c r="G2528" s="33"/>
    </row>
    <row r="2529" spans="1:7">
      <c r="A2529" s="33"/>
      <c r="B2529" s="33"/>
      <c r="C2529" s="33"/>
      <c r="D2529" s="33"/>
      <c r="E2529" s="33"/>
      <c r="F2529" s="33"/>
      <c r="G2529" s="33"/>
    </row>
    <row r="2530" spans="1:7">
      <c r="A2530" s="33"/>
      <c r="B2530" s="33"/>
      <c r="C2530" s="33"/>
      <c r="D2530" s="33"/>
      <c r="E2530" s="33"/>
      <c r="F2530" s="33"/>
      <c r="G2530" s="33"/>
    </row>
    <row r="2531" spans="1:7">
      <c r="A2531" s="33"/>
      <c r="B2531" s="33"/>
      <c r="C2531" s="33"/>
      <c r="D2531" s="33"/>
      <c r="E2531" s="33"/>
      <c r="F2531" s="33"/>
      <c r="G2531" s="33"/>
    </row>
    <row r="2532" spans="1:7">
      <c r="A2532" s="33"/>
      <c r="B2532" s="33"/>
      <c r="C2532" s="33"/>
      <c r="D2532" s="33"/>
      <c r="E2532" s="33"/>
      <c r="F2532" s="33"/>
      <c r="G2532" s="33"/>
    </row>
    <row r="2533" spans="1:7">
      <c r="A2533" s="33"/>
      <c r="B2533" s="33"/>
      <c r="C2533" s="33"/>
      <c r="D2533" s="33"/>
      <c r="E2533" s="33"/>
      <c r="F2533" s="33"/>
      <c r="G2533" s="33"/>
    </row>
    <row r="2534" spans="1:7">
      <c r="A2534" s="33"/>
      <c r="B2534" s="33"/>
      <c r="C2534" s="33"/>
      <c r="D2534" s="33"/>
      <c r="E2534" s="33"/>
      <c r="F2534" s="33"/>
      <c r="G2534" s="33"/>
    </row>
    <row r="2535" spans="1:7">
      <c r="A2535" s="33"/>
      <c r="B2535" s="33"/>
      <c r="C2535" s="33"/>
      <c r="D2535" s="33"/>
      <c r="E2535" s="33"/>
      <c r="F2535" s="33"/>
      <c r="G2535" s="33"/>
    </row>
    <row r="2536" spans="1:7">
      <c r="A2536" s="33"/>
      <c r="B2536" s="33"/>
      <c r="C2536" s="33"/>
      <c r="D2536" s="33"/>
      <c r="E2536" s="33"/>
      <c r="F2536" s="33"/>
      <c r="G2536" s="33"/>
    </row>
    <row r="2537" spans="1:7">
      <c r="A2537" s="33"/>
      <c r="B2537" s="33"/>
      <c r="C2537" s="33"/>
      <c r="D2537" s="33"/>
      <c r="E2537" s="33"/>
      <c r="F2537" s="33"/>
      <c r="G2537" s="33"/>
    </row>
    <row r="2538" spans="1:7">
      <c r="A2538" s="33"/>
      <c r="B2538" s="33"/>
      <c r="C2538" s="33"/>
      <c r="D2538" s="33"/>
      <c r="E2538" s="33"/>
      <c r="F2538" s="33"/>
      <c r="G2538" s="33"/>
    </row>
    <row r="2539" spans="1:7">
      <c r="A2539" s="33"/>
      <c r="B2539" s="33"/>
      <c r="C2539" s="33"/>
      <c r="D2539" s="33"/>
      <c r="E2539" s="33"/>
      <c r="F2539" s="33"/>
      <c r="G2539" s="33"/>
    </row>
    <row r="2540" spans="1:7">
      <c r="A2540" s="33"/>
      <c r="B2540" s="33"/>
      <c r="C2540" s="33"/>
      <c r="D2540" s="33"/>
      <c r="E2540" s="33"/>
      <c r="F2540" s="33"/>
      <c r="G2540" s="33"/>
    </row>
    <row r="2541" spans="1:7">
      <c r="A2541" s="33"/>
      <c r="B2541" s="33"/>
      <c r="C2541" s="33"/>
      <c r="D2541" s="33"/>
      <c r="E2541" s="33"/>
      <c r="F2541" s="33"/>
      <c r="G2541" s="33"/>
    </row>
    <row r="2542" spans="1:7">
      <c r="A2542" s="33"/>
      <c r="B2542" s="33"/>
      <c r="C2542" s="33"/>
      <c r="D2542" s="33"/>
      <c r="E2542" s="33"/>
      <c r="F2542" s="33"/>
      <c r="G2542" s="33"/>
    </row>
    <row r="2543" spans="1:7">
      <c r="A2543" s="33"/>
      <c r="B2543" s="33"/>
      <c r="C2543" s="33"/>
      <c r="D2543" s="33"/>
      <c r="E2543" s="33"/>
      <c r="F2543" s="33"/>
      <c r="G2543" s="33"/>
    </row>
    <row r="2544" spans="1:7">
      <c r="A2544" s="33"/>
      <c r="B2544" s="33"/>
      <c r="C2544" s="33"/>
      <c r="D2544" s="33"/>
      <c r="E2544" s="33"/>
      <c r="F2544" s="33"/>
      <c r="G2544" s="33"/>
    </row>
    <row r="2545" spans="1:7">
      <c r="A2545" s="33"/>
      <c r="B2545" s="33"/>
      <c r="C2545" s="33"/>
      <c r="D2545" s="33"/>
      <c r="E2545" s="33"/>
      <c r="F2545" s="33"/>
      <c r="G2545" s="33"/>
    </row>
    <row r="2546" spans="1:7">
      <c r="A2546" s="33"/>
      <c r="B2546" s="33"/>
      <c r="C2546" s="33"/>
      <c r="D2546" s="33"/>
      <c r="E2546" s="33"/>
      <c r="F2546" s="33"/>
      <c r="G2546" s="33"/>
    </row>
    <row r="2547" spans="1:7">
      <c r="A2547" s="33"/>
      <c r="B2547" s="33"/>
      <c r="C2547" s="33"/>
      <c r="D2547" s="33"/>
      <c r="E2547" s="33"/>
      <c r="F2547" s="33"/>
      <c r="G2547" s="33"/>
    </row>
    <row r="2548" spans="1:7">
      <c r="A2548" s="33"/>
      <c r="B2548" s="33"/>
      <c r="C2548" s="33"/>
      <c r="D2548" s="33"/>
      <c r="E2548" s="33"/>
      <c r="F2548" s="33"/>
      <c r="G2548" s="33"/>
    </row>
    <row r="2549" spans="1:7">
      <c r="A2549" s="33"/>
      <c r="B2549" s="33"/>
      <c r="C2549" s="33"/>
      <c r="D2549" s="33"/>
      <c r="E2549" s="33"/>
      <c r="F2549" s="33"/>
      <c r="G2549" s="33"/>
    </row>
    <row r="2550" spans="1:7">
      <c r="A2550" s="33"/>
      <c r="B2550" s="33"/>
      <c r="C2550" s="33"/>
      <c r="D2550" s="33"/>
      <c r="E2550" s="33"/>
      <c r="F2550" s="33"/>
      <c r="G2550" s="33"/>
    </row>
    <row r="2551" spans="1:7">
      <c r="A2551" s="33"/>
      <c r="B2551" s="33"/>
      <c r="C2551" s="33"/>
      <c r="D2551" s="33"/>
      <c r="E2551" s="33"/>
      <c r="F2551" s="33"/>
      <c r="G2551" s="33"/>
    </row>
    <row r="2552" spans="1:7">
      <c r="A2552" s="33"/>
      <c r="B2552" s="33"/>
      <c r="C2552" s="33"/>
      <c r="D2552" s="33"/>
      <c r="E2552" s="33"/>
      <c r="F2552" s="33"/>
      <c r="G2552" s="33"/>
    </row>
    <row r="2553" spans="1:7">
      <c r="A2553" s="33"/>
      <c r="B2553" s="33"/>
      <c r="C2553" s="33"/>
      <c r="D2553" s="33"/>
      <c r="E2553" s="33"/>
      <c r="F2553" s="33"/>
      <c r="G2553" s="33"/>
    </row>
    <row r="2554" spans="1:7">
      <c r="A2554" s="33"/>
      <c r="B2554" s="33"/>
      <c r="C2554" s="33"/>
      <c r="D2554" s="33"/>
      <c r="E2554" s="33"/>
      <c r="F2554" s="33"/>
      <c r="G2554" s="33"/>
    </row>
    <row r="2555" spans="1:7">
      <c r="A2555" s="33"/>
      <c r="B2555" s="33"/>
      <c r="C2555" s="33"/>
      <c r="D2555" s="33"/>
      <c r="E2555" s="33"/>
      <c r="F2555" s="33"/>
      <c r="G2555" s="33"/>
    </row>
    <row r="2556" spans="1:7">
      <c r="A2556" s="33"/>
      <c r="B2556" s="33"/>
      <c r="C2556" s="33"/>
      <c r="D2556" s="33"/>
      <c r="E2556" s="33"/>
      <c r="F2556" s="33"/>
      <c r="G2556" s="33"/>
    </row>
    <row r="2557" spans="1:7">
      <c r="A2557" s="33"/>
      <c r="B2557" s="33"/>
      <c r="C2557" s="33"/>
      <c r="D2557" s="33"/>
      <c r="E2557" s="33"/>
      <c r="F2557" s="33"/>
      <c r="G2557" s="33"/>
    </row>
    <row r="2558" spans="1:7">
      <c r="A2558" s="33"/>
      <c r="B2558" s="33"/>
      <c r="C2558" s="33"/>
      <c r="D2558" s="33"/>
      <c r="E2558" s="33"/>
      <c r="F2558" s="33"/>
      <c r="G2558" s="33"/>
    </row>
    <row r="2559" spans="1:7">
      <c r="A2559" s="33"/>
      <c r="B2559" s="33"/>
      <c r="C2559" s="33"/>
      <c r="D2559" s="33"/>
      <c r="E2559" s="33"/>
      <c r="F2559" s="33"/>
      <c r="G2559" s="33"/>
    </row>
    <row r="2560" spans="1:7">
      <c r="A2560" s="33"/>
      <c r="B2560" s="33"/>
      <c r="C2560" s="33"/>
      <c r="D2560" s="33"/>
      <c r="E2560" s="33"/>
      <c r="F2560" s="33"/>
      <c r="G2560" s="33"/>
    </row>
    <row r="2561" spans="1:7">
      <c r="A2561" s="33"/>
      <c r="B2561" s="33"/>
      <c r="C2561" s="33"/>
      <c r="D2561" s="33"/>
      <c r="E2561" s="33"/>
      <c r="F2561" s="33"/>
      <c r="G2561" s="33"/>
    </row>
    <row r="2562" spans="1:7">
      <c r="A2562" s="33"/>
      <c r="B2562" s="33"/>
      <c r="C2562" s="33"/>
      <c r="D2562" s="33"/>
      <c r="E2562" s="33"/>
      <c r="F2562" s="33"/>
      <c r="G2562" s="33"/>
    </row>
    <row r="2563" spans="1:7">
      <c r="A2563" s="33"/>
      <c r="B2563" s="33"/>
      <c r="C2563" s="33"/>
      <c r="D2563" s="33"/>
      <c r="E2563" s="33"/>
      <c r="F2563" s="33"/>
      <c r="G2563" s="33"/>
    </row>
    <row r="2564" spans="1:7">
      <c r="A2564" s="33"/>
      <c r="B2564" s="33"/>
      <c r="C2564" s="33"/>
      <c r="D2564" s="33"/>
      <c r="E2564" s="33"/>
      <c r="F2564" s="33"/>
      <c r="G2564" s="33"/>
    </row>
    <row r="2565" spans="1:7">
      <c r="A2565" s="33"/>
      <c r="B2565" s="33"/>
      <c r="C2565" s="33"/>
      <c r="D2565" s="33"/>
      <c r="E2565" s="33"/>
      <c r="F2565" s="33"/>
      <c r="G2565" s="33"/>
    </row>
    <row r="2566" spans="1:7">
      <c r="A2566" s="33"/>
      <c r="B2566" s="33"/>
      <c r="C2566" s="33"/>
      <c r="D2566" s="33"/>
      <c r="E2566" s="33"/>
      <c r="F2566" s="33"/>
      <c r="G2566" s="33"/>
    </row>
    <row r="2567" spans="1:7">
      <c r="A2567" s="33"/>
      <c r="B2567" s="33"/>
      <c r="C2567" s="33"/>
      <c r="D2567" s="33"/>
      <c r="E2567" s="33"/>
      <c r="F2567" s="33"/>
      <c r="G2567" s="33"/>
    </row>
    <row r="2568" spans="1:7">
      <c r="A2568" s="33"/>
      <c r="B2568" s="33"/>
      <c r="C2568" s="33"/>
      <c r="D2568" s="33"/>
      <c r="E2568" s="33"/>
      <c r="F2568" s="33"/>
      <c r="G2568" s="33"/>
    </row>
    <row r="2569" spans="1:7">
      <c r="A2569" s="33"/>
      <c r="B2569" s="33"/>
      <c r="C2569" s="33"/>
      <c r="D2569" s="33"/>
      <c r="E2569" s="33"/>
      <c r="F2569" s="33"/>
      <c r="G2569" s="33"/>
    </row>
    <row r="2570" spans="1:7">
      <c r="A2570" s="33"/>
      <c r="B2570" s="33"/>
      <c r="C2570" s="33"/>
      <c r="D2570" s="33"/>
      <c r="E2570" s="33"/>
      <c r="F2570" s="33"/>
      <c r="G2570" s="33"/>
    </row>
    <row r="2571" spans="1:7">
      <c r="A2571" s="33"/>
      <c r="B2571" s="33"/>
      <c r="C2571" s="33"/>
      <c r="D2571" s="33"/>
      <c r="E2571" s="33"/>
      <c r="F2571" s="33"/>
      <c r="G2571" s="33"/>
    </row>
    <row r="2572" spans="1:7">
      <c r="A2572" s="33"/>
      <c r="B2572" s="33"/>
      <c r="C2572" s="33"/>
      <c r="D2572" s="33"/>
      <c r="E2572" s="33"/>
      <c r="F2572" s="33"/>
      <c r="G2572" s="33"/>
    </row>
    <row r="2573" spans="1:7">
      <c r="A2573" s="33"/>
      <c r="B2573" s="33"/>
      <c r="C2573" s="33"/>
      <c r="D2573" s="33"/>
      <c r="E2573" s="33"/>
      <c r="F2573" s="33"/>
      <c r="G2573" s="33"/>
    </row>
    <row r="2574" spans="1:7">
      <c r="A2574" s="33"/>
      <c r="B2574" s="33"/>
      <c r="C2574" s="33"/>
      <c r="D2574" s="33"/>
      <c r="E2574" s="33"/>
      <c r="F2574" s="33"/>
      <c r="G2574" s="33"/>
    </row>
    <row r="2575" spans="1:7">
      <c r="A2575" s="33"/>
      <c r="B2575" s="33"/>
      <c r="C2575" s="33"/>
      <c r="D2575" s="33"/>
      <c r="E2575" s="33"/>
      <c r="F2575" s="33"/>
      <c r="G2575" s="33"/>
    </row>
    <row r="2576" spans="1:7">
      <c r="A2576" s="33"/>
      <c r="B2576" s="33"/>
      <c r="C2576" s="33"/>
      <c r="D2576" s="33"/>
      <c r="E2576" s="33"/>
      <c r="F2576" s="33"/>
      <c r="G2576" s="33"/>
    </row>
    <row r="2577" spans="1:7">
      <c r="A2577" s="33"/>
      <c r="B2577" s="33"/>
      <c r="C2577" s="33"/>
      <c r="D2577" s="33"/>
      <c r="E2577" s="33"/>
      <c r="F2577" s="33"/>
      <c r="G2577" s="33"/>
    </row>
    <row r="2578" spans="1:7">
      <c r="A2578" s="33"/>
      <c r="B2578" s="33"/>
      <c r="C2578" s="33"/>
      <c r="D2578" s="33"/>
      <c r="E2578" s="33"/>
      <c r="F2578" s="33"/>
      <c r="G2578" s="33"/>
    </row>
    <row r="2579" spans="1:7">
      <c r="A2579" s="33"/>
      <c r="B2579" s="33"/>
      <c r="C2579" s="33"/>
      <c r="D2579" s="33"/>
      <c r="E2579" s="33"/>
      <c r="F2579" s="33"/>
      <c r="G2579" s="33"/>
    </row>
    <row r="2580" spans="1:7">
      <c r="A2580" s="33"/>
      <c r="B2580" s="33"/>
      <c r="C2580" s="33"/>
      <c r="D2580" s="33"/>
      <c r="E2580" s="33"/>
      <c r="F2580" s="33"/>
      <c r="G2580" s="33"/>
    </row>
    <row r="2581" spans="1:7">
      <c r="A2581" s="33"/>
      <c r="B2581" s="33"/>
      <c r="C2581" s="33"/>
      <c r="D2581" s="33"/>
      <c r="E2581" s="33"/>
      <c r="F2581" s="33"/>
      <c r="G2581" s="33"/>
    </row>
    <row r="2582" spans="1:7">
      <c r="A2582" s="33"/>
      <c r="B2582" s="33"/>
      <c r="C2582" s="33"/>
      <c r="D2582" s="33"/>
      <c r="E2582" s="33"/>
      <c r="F2582" s="33"/>
      <c r="G2582" s="33"/>
    </row>
    <row r="2583" spans="1:7">
      <c r="A2583" s="33"/>
      <c r="B2583" s="33"/>
      <c r="C2583" s="33"/>
      <c r="D2583" s="33"/>
      <c r="E2583" s="33"/>
      <c r="F2583" s="33"/>
      <c r="G2583" s="33"/>
    </row>
    <row r="2584" spans="1:7">
      <c r="A2584" s="33"/>
      <c r="B2584" s="33"/>
      <c r="C2584" s="33"/>
      <c r="D2584" s="33"/>
      <c r="E2584" s="33"/>
      <c r="F2584" s="33"/>
      <c r="G2584" s="33"/>
    </row>
    <row r="2585" spans="1:7">
      <c r="A2585" s="33"/>
      <c r="B2585" s="33"/>
      <c r="C2585" s="33"/>
      <c r="D2585" s="33"/>
      <c r="E2585" s="33"/>
      <c r="F2585" s="33"/>
      <c r="G2585" s="33"/>
    </row>
    <row r="2586" spans="1:7">
      <c r="A2586" s="33"/>
      <c r="B2586" s="33"/>
      <c r="C2586" s="33"/>
      <c r="D2586" s="33"/>
      <c r="E2586" s="33"/>
      <c r="F2586" s="33"/>
      <c r="G2586" s="33"/>
    </row>
    <row r="2587" spans="1:7">
      <c r="A2587" s="33"/>
      <c r="B2587" s="33"/>
      <c r="C2587" s="33"/>
      <c r="D2587" s="33"/>
      <c r="E2587" s="33"/>
      <c r="F2587" s="33"/>
      <c r="G2587" s="33"/>
    </row>
    <row r="2588" spans="1:7">
      <c r="A2588" s="33"/>
      <c r="B2588" s="33"/>
      <c r="C2588" s="33"/>
      <c r="D2588" s="33"/>
      <c r="E2588" s="33"/>
      <c r="F2588" s="33"/>
      <c r="G2588" s="33"/>
    </row>
    <row r="2589" spans="1:7">
      <c r="A2589" s="33"/>
      <c r="B2589" s="33"/>
      <c r="C2589" s="33"/>
      <c r="D2589" s="33"/>
      <c r="E2589" s="33"/>
      <c r="F2589" s="33"/>
      <c r="G2589" s="33"/>
    </row>
    <row r="2590" spans="1:7">
      <c r="A2590" s="33"/>
      <c r="B2590" s="33"/>
      <c r="C2590" s="33"/>
      <c r="D2590" s="33"/>
      <c r="E2590" s="33"/>
      <c r="F2590" s="33"/>
      <c r="G2590" s="33"/>
    </row>
    <row r="2591" spans="1:7">
      <c r="A2591" s="33"/>
      <c r="B2591" s="33"/>
      <c r="C2591" s="33"/>
      <c r="D2591" s="33"/>
      <c r="E2591" s="33"/>
      <c r="F2591" s="33"/>
      <c r="G2591" s="33"/>
    </row>
    <row r="2592" spans="1:7">
      <c r="A2592" s="33"/>
      <c r="B2592" s="33"/>
      <c r="C2592" s="33"/>
      <c r="D2592" s="33"/>
      <c r="E2592" s="33"/>
      <c r="F2592" s="33"/>
      <c r="G2592" s="33"/>
    </row>
    <row r="2593" spans="1:7">
      <c r="A2593" s="33"/>
      <c r="B2593" s="33"/>
      <c r="C2593" s="33"/>
      <c r="D2593" s="33"/>
      <c r="E2593" s="33"/>
      <c r="F2593" s="33"/>
      <c r="G2593" s="33"/>
    </row>
    <row r="2594" spans="1:7">
      <c r="A2594" s="33"/>
      <c r="B2594" s="33"/>
      <c r="C2594" s="33"/>
      <c r="D2594" s="33"/>
      <c r="E2594" s="33"/>
      <c r="F2594" s="33"/>
      <c r="G2594" s="33"/>
    </row>
    <row r="2595" spans="1:7">
      <c r="A2595" s="33"/>
      <c r="B2595" s="33"/>
      <c r="C2595" s="33"/>
      <c r="D2595" s="33"/>
      <c r="E2595" s="33"/>
      <c r="F2595" s="33"/>
      <c r="G2595" s="33"/>
    </row>
    <row r="2596" spans="1:7">
      <c r="A2596" s="33"/>
      <c r="B2596" s="33"/>
      <c r="C2596" s="33"/>
      <c r="D2596" s="33"/>
      <c r="E2596" s="33"/>
      <c r="F2596" s="33"/>
      <c r="G2596" s="33"/>
    </row>
    <row r="2597" spans="1:7">
      <c r="A2597" s="33"/>
      <c r="B2597" s="33"/>
      <c r="C2597" s="33"/>
      <c r="D2597" s="33"/>
      <c r="E2597" s="33"/>
      <c r="F2597" s="33"/>
      <c r="G2597" s="33"/>
    </row>
    <row r="2598" spans="1:7">
      <c r="A2598" s="33"/>
      <c r="B2598" s="33"/>
      <c r="C2598" s="33"/>
      <c r="D2598" s="33"/>
      <c r="E2598" s="33"/>
      <c r="F2598" s="33"/>
      <c r="G2598" s="33"/>
    </row>
    <row r="2599" spans="1:7">
      <c r="A2599" s="33"/>
      <c r="B2599" s="33"/>
      <c r="C2599" s="33"/>
      <c r="D2599" s="33"/>
      <c r="E2599" s="33"/>
      <c r="F2599" s="33"/>
      <c r="G2599" s="33"/>
    </row>
    <row r="2600" spans="1:7">
      <c r="A2600" s="33"/>
      <c r="B2600" s="33"/>
      <c r="C2600" s="33"/>
      <c r="D2600" s="33"/>
      <c r="E2600" s="33"/>
      <c r="F2600" s="33"/>
      <c r="G2600" s="33"/>
    </row>
    <row r="2601" spans="1:7">
      <c r="A2601" s="33"/>
      <c r="B2601" s="33"/>
      <c r="C2601" s="33"/>
      <c r="D2601" s="33"/>
      <c r="E2601" s="33"/>
      <c r="F2601" s="33"/>
      <c r="G2601" s="33"/>
    </row>
    <row r="2602" spans="1:7">
      <c r="A2602" s="33"/>
      <c r="B2602" s="33"/>
      <c r="C2602" s="33"/>
      <c r="D2602" s="33"/>
      <c r="E2602" s="33"/>
      <c r="F2602" s="33"/>
      <c r="G2602" s="33"/>
    </row>
    <row r="2603" spans="1:7">
      <c r="A2603" s="33"/>
      <c r="B2603" s="33"/>
      <c r="C2603" s="33"/>
      <c r="D2603" s="33"/>
      <c r="E2603" s="33"/>
      <c r="F2603" s="33"/>
      <c r="G2603" s="33"/>
    </row>
    <row r="2604" spans="1:7">
      <c r="A2604" s="33"/>
      <c r="B2604" s="33"/>
      <c r="C2604" s="33"/>
      <c r="D2604" s="33"/>
      <c r="E2604" s="33"/>
      <c r="F2604" s="33"/>
      <c r="G2604" s="33"/>
    </row>
    <row r="2605" spans="1:7">
      <c r="A2605" s="33"/>
      <c r="B2605" s="33"/>
      <c r="C2605" s="33"/>
      <c r="D2605" s="33"/>
      <c r="E2605" s="33"/>
      <c r="F2605" s="33"/>
      <c r="G2605" s="33"/>
    </row>
    <row r="2606" spans="1:7">
      <c r="A2606" s="33"/>
      <c r="B2606" s="33"/>
      <c r="C2606" s="33"/>
      <c r="D2606" s="33"/>
      <c r="E2606" s="33"/>
      <c r="F2606" s="33"/>
      <c r="G2606" s="33"/>
    </row>
    <row r="2607" spans="1:7">
      <c r="A2607" s="33"/>
      <c r="B2607" s="33"/>
      <c r="C2607" s="33"/>
      <c r="D2607" s="33"/>
      <c r="E2607" s="33"/>
      <c r="F2607" s="33"/>
      <c r="G2607" s="33"/>
    </row>
    <row r="2608" spans="1:7">
      <c r="A2608" s="33"/>
      <c r="B2608" s="33"/>
      <c r="C2608" s="33"/>
      <c r="D2608" s="33"/>
      <c r="E2608" s="33"/>
      <c r="F2608" s="33"/>
      <c r="G2608" s="33"/>
    </row>
    <row r="2609" spans="1:7">
      <c r="A2609" s="33"/>
      <c r="B2609" s="33"/>
      <c r="C2609" s="33"/>
      <c r="D2609" s="33"/>
      <c r="E2609" s="33"/>
      <c r="F2609" s="33"/>
      <c r="G2609" s="33"/>
    </row>
    <row r="2610" spans="1:7">
      <c r="A2610" s="33"/>
      <c r="B2610" s="33"/>
      <c r="C2610" s="33"/>
      <c r="D2610" s="33"/>
      <c r="E2610" s="33"/>
      <c r="F2610" s="33"/>
      <c r="G2610" s="33"/>
    </row>
    <row r="2611" spans="1:7">
      <c r="A2611" s="33"/>
      <c r="B2611" s="33"/>
      <c r="C2611" s="33"/>
      <c r="D2611" s="33"/>
      <c r="E2611" s="33"/>
      <c r="F2611" s="33"/>
      <c r="G2611" s="33"/>
    </row>
    <row r="2612" spans="1:7">
      <c r="A2612" s="33"/>
      <c r="B2612" s="33"/>
      <c r="C2612" s="33"/>
      <c r="D2612" s="33"/>
      <c r="E2612" s="33"/>
      <c r="F2612" s="33"/>
      <c r="G2612" s="33"/>
    </row>
    <row r="2613" spans="1:7">
      <c r="A2613" s="33"/>
      <c r="B2613" s="33"/>
      <c r="C2613" s="33"/>
      <c r="D2613" s="33"/>
      <c r="E2613" s="33"/>
      <c r="F2613" s="33"/>
      <c r="G2613" s="33"/>
    </row>
    <row r="2614" spans="1:7">
      <c r="A2614" s="33"/>
      <c r="B2614" s="33"/>
      <c r="C2614" s="33"/>
      <c r="D2614" s="33"/>
      <c r="E2614" s="33"/>
      <c r="F2614" s="33"/>
      <c r="G2614" s="33"/>
    </row>
    <row r="2615" spans="1:7">
      <c r="A2615" s="33"/>
      <c r="B2615" s="33"/>
      <c r="C2615" s="33"/>
      <c r="D2615" s="33"/>
      <c r="E2615" s="33"/>
      <c r="F2615" s="33"/>
      <c r="G2615" s="33"/>
    </row>
    <row r="2616" spans="1:7">
      <c r="A2616" s="33"/>
      <c r="B2616" s="33"/>
      <c r="C2616" s="33"/>
      <c r="D2616" s="33"/>
      <c r="E2616" s="33"/>
      <c r="F2616" s="33"/>
      <c r="G2616" s="33"/>
    </row>
    <row r="2617" spans="1:7">
      <c r="A2617" s="33"/>
      <c r="B2617" s="33"/>
      <c r="C2617" s="33"/>
      <c r="D2617" s="33"/>
      <c r="E2617" s="33"/>
      <c r="F2617" s="33"/>
      <c r="G2617" s="33"/>
    </row>
    <row r="2618" spans="1:7">
      <c r="A2618" s="33"/>
      <c r="B2618" s="33"/>
      <c r="C2618" s="33"/>
      <c r="D2618" s="33"/>
      <c r="E2618" s="33"/>
      <c r="F2618" s="33"/>
      <c r="G2618" s="33"/>
    </row>
    <row r="2619" spans="1:7">
      <c r="A2619" s="33"/>
      <c r="B2619" s="33"/>
      <c r="C2619" s="33"/>
      <c r="D2619" s="33"/>
      <c r="E2619" s="33"/>
      <c r="F2619" s="33"/>
      <c r="G2619" s="33"/>
    </row>
    <row r="2620" spans="1:7">
      <c r="A2620" s="33"/>
      <c r="B2620" s="33"/>
      <c r="C2620" s="33"/>
      <c r="D2620" s="33"/>
      <c r="E2620" s="33"/>
      <c r="F2620" s="33"/>
      <c r="G2620" s="33"/>
    </row>
    <row r="2621" spans="1:7">
      <c r="A2621" s="33"/>
      <c r="B2621" s="33"/>
      <c r="C2621" s="33"/>
      <c r="D2621" s="33"/>
      <c r="E2621" s="33"/>
      <c r="F2621" s="33"/>
      <c r="G2621" s="33"/>
    </row>
    <row r="2622" spans="1:7">
      <c r="A2622" s="33"/>
      <c r="B2622" s="33"/>
      <c r="C2622" s="33"/>
      <c r="D2622" s="33"/>
      <c r="E2622" s="33"/>
      <c r="F2622" s="33"/>
      <c r="G2622" s="33"/>
    </row>
    <row r="2623" spans="1:7">
      <c r="A2623" s="33"/>
      <c r="B2623" s="33"/>
      <c r="C2623" s="33"/>
      <c r="D2623" s="33"/>
      <c r="E2623" s="33"/>
      <c r="F2623" s="33"/>
      <c r="G2623" s="33"/>
    </row>
    <row r="2624" spans="1:7">
      <c r="A2624" s="33"/>
      <c r="B2624" s="33"/>
      <c r="C2624" s="33"/>
      <c r="D2624" s="33"/>
      <c r="E2624" s="33"/>
      <c r="F2624" s="33"/>
      <c r="G2624" s="33"/>
    </row>
    <row r="2625" spans="1:7">
      <c r="A2625" s="33"/>
      <c r="B2625" s="33"/>
      <c r="C2625" s="33"/>
      <c r="D2625" s="33"/>
      <c r="E2625" s="33"/>
      <c r="F2625" s="33"/>
      <c r="G2625" s="33"/>
    </row>
    <row r="2626" spans="1:7">
      <c r="A2626" s="33"/>
      <c r="B2626" s="33"/>
      <c r="C2626" s="33"/>
      <c r="D2626" s="33"/>
      <c r="E2626" s="33"/>
      <c r="F2626" s="33"/>
      <c r="G2626" s="33"/>
    </row>
    <row r="2627" spans="1:7">
      <c r="A2627" s="33"/>
      <c r="B2627" s="33"/>
      <c r="C2627" s="33"/>
      <c r="D2627" s="33"/>
      <c r="E2627" s="33"/>
      <c r="F2627" s="33"/>
      <c r="G2627" s="33"/>
    </row>
    <row r="2628" spans="1:7">
      <c r="A2628" s="33"/>
      <c r="B2628" s="33"/>
      <c r="C2628" s="33"/>
      <c r="D2628" s="33"/>
      <c r="E2628" s="33"/>
      <c r="F2628" s="33"/>
      <c r="G2628" s="33"/>
    </row>
    <row r="2629" spans="1:7">
      <c r="A2629" s="33"/>
      <c r="B2629" s="33"/>
      <c r="C2629" s="33"/>
      <c r="D2629" s="33"/>
      <c r="E2629" s="33"/>
      <c r="F2629" s="33"/>
      <c r="G2629" s="33"/>
    </row>
    <row r="2630" spans="1:7">
      <c r="A2630" s="33"/>
      <c r="B2630" s="33"/>
      <c r="C2630" s="33"/>
      <c r="D2630" s="33"/>
      <c r="E2630" s="33"/>
      <c r="F2630" s="33"/>
      <c r="G2630" s="33"/>
    </row>
    <row r="2631" spans="1:7">
      <c r="A2631" s="33"/>
      <c r="B2631" s="33"/>
      <c r="C2631" s="33"/>
      <c r="D2631" s="33"/>
      <c r="E2631" s="33"/>
      <c r="F2631" s="33"/>
      <c r="G2631" s="33"/>
    </row>
    <row r="2632" spans="1:7">
      <c r="A2632" s="33"/>
      <c r="B2632" s="33"/>
      <c r="C2632" s="33"/>
      <c r="D2632" s="33"/>
      <c r="E2632" s="33"/>
      <c r="F2632" s="33"/>
      <c r="G2632" s="33"/>
    </row>
    <row r="2633" spans="1:7">
      <c r="A2633" s="33"/>
      <c r="B2633" s="33"/>
      <c r="C2633" s="33"/>
      <c r="D2633" s="33"/>
      <c r="E2633" s="33"/>
      <c r="F2633" s="33"/>
      <c r="G2633" s="33"/>
    </row>
    <row r="2634" spans="1:7">
      <c r="A2634" s="33"/>
      <c r="B2634" s="33"/>
      <c r="C2634" s="33"/>
      <c r="D2634" s="33"/>
      <c r="E2634" s="33"/>
      <c r="F2634" s="33"/>
      <c r="G2634" s="33"/>
    </row>
    <row r="2635" spans="1:7">
      <c r="A2635" s="33"/>
      <c r="B2635" s="33"/>
      <c r="C2635" s="33"/>
      <c r="D2635" s="33"/>
      <c r="E2635" s="33"/>
      <c r="F2635" s="33"/>
      <c r="G2635" s="33"/>
    </row>
    <row r="2636" spans="1:7">
      <c r="A2636" s="33"/>
      <c r="B2636" s="33"/>
      <c r="C2636" s="33"/>
      <c r="D2636" s="33"/>
      <c r="E2636" s="33"/>
      <c r="F2636" s="33"/>
      <c r="G2636" s="33"/>
    </row>
    <row r="2637" spans="1:7">
      <c r="A2637" s="33"/>
      <c r="B2637" s="33"/>
      <c r="C2637" s="33"/>
      <c r="D2637" s="33"/>
      <c r="E2637" s="33"/>
      <c r="F2637" s="33"/>
      <c r="G2637" s="33"/>
    </row>
    <row r="2638" spans="1:7">
      <c r="A2638" s="33"/>
      <c r="B2638" s="33"/>
      <c r="C2638" s="33"/>
      <c r="D2638" s="33"/>
      <c r="E2638" s="33"/>
      <c r="F2638" s="33"/>
      <c r="G2638" s="33"/>
    </row>
    <row r="2639" spans="1:7">
      <c r="A2639" s="33"/>
      <c r="B2639" s="33"/>
      <c r="C2639" s="33"/>
      <c r="D2639" s="33"/>
      <c r="E2639" s="33"/>
      <c r="F2639" s="33"/>
      <c r="G2639" s="33"/>
    </row>
    <row r="2640" spans="1:7">
      <c r="A2640" s="33"/>
      <c r="B2640" s="33"/>
      <c r="C2640" s="33"/>
      <c r="D2640" s="33"/>
      <c r="E2640" s="33"/>
      <c r="F2640" s="33"/>
      <c r="G2640" s="33"/>
    </row>
    <row r="2641" spans="1:7">
      <c r="A2641" s="33"/>
      <c r="B2641" s="33"/>
      <c r="C2641" s="33"/>
      <c r="D2641" s="33"/>
      <c r="E2641" s="33"/>
      <c r="F2641" s="33"/>
      <c r="G2641" s="33"/>
    </row>
    <row r="2642" spans="1:7">
      <c r="A2642" s="33"/>
      <c r="B2642" s="33"/>
      <c r="C2642" s="33"/>
      <c r="D2642" s="33"/>
      <c r="E2642" s="33"/>
      <c r="F2642" s="33"/>
      <c r="G2642" s="33"/>
    </row>
    <row r="2643" spans="1:7">
      <c r="A2643" s="33"/>
      <c r="B2643" s="33"/>
      <c r="C2643" s="33"/>
      <c r="D2643" s="33"/>
      <c r="E2643" s="33"/>
      <c r="F2643" s="33"/>
      <c r="G2643" s="33"/>
    </row>
    <row r="2644" spans="1:7">
      <c r="A2644" s="33"/>
      <c r="B2644" s="33"/>
      <c r="C2644" s="33"/>
      <c r="D2644" s="33"/>
      <c r="E2644" s="33"/>
      <c r="F2644" s="33"/>
      <c r="G2644" s="33"/>
    </row>
    <row r="2645" spans="1:7">
      <c r="A2645" s="33"/>
      <c r="B2645" s="33"/>
      <c r="C2645" s="33"/>
      <c r="D2645" s="33"/>
      <c r="E2645" s="33"/>
      <c r="F2645" s="33"/>
      <c r="G2645" s="33"/>
    </row>
    <row r="2646" spans="1:7">
      <c r="A2646" s="33"/>
      <c r="B2646" s="33"/>
      <c r="C2646" s="33"/>
      <c r="D2646" s="33"/>
      <c r="E2646" s="33"/>
      <c r="F2646" s="33"/>
      <c r="G2646" s="33"/>
    </row>
    <row r="2647" spans="1:7">
      <c r="A2647" s="33"/>
      <c r="B2647" s="33"/>
      <c r="C2647" s="33"/>
      <c r="D2647" s="33"/>
      <c r="E2647" s="33"/>
      <c r="F2647" s="33"/>
      <c r="G2647" s="33"/>
    </row>
    <row r="2648" spans="1:7">
      <c r="A2648" s="33"/>
      <c r="B2648" s="33"/>
      <c r="C2648" s="33"/>
      <c r="D2648" s="33"/>
      <c r="E2648" s="33"/>
      <c r="F2648" s="33"/>
      <c r="G2648" s="33"/>
    </row>
    <row r="2649" spans="1:7">
      <c r="A2649" s="33"/>
      <c r="B2649" s="33"/>
      <c r="C2649" s="33"/>
      <c r="D2649" s="33"/>
      <c r="E2649" s="33"/>
      <c r="F2649" s="33"/>
      <c r="G2649" s="33"/>
    </row>
    <row r="2650" spans="1:7">
      <c r="A2650" s="33"/>
      <c r="B2650" s="33"/>
      <c r="C2650" s="33"/>
      <c r="D2650" s="33"/>
      <c r="E2650" s="33"/>
      <c r="F2650" s="33"/>
      <c r="G2650" s="33"/>
    </row>
    <row r="2651" spans="1:7">
      <c r="A2651" s="33"/>
      <c r="B2651" s="33"/>
      <c r="C2651" s="33"/>
      <c r="D2651" s="33"/>
      <c r="E2651" s="33"/>
      <c r="F2651" s="33"/>
      <c r="G2651" s="33"/>
    </row>
    <row r="2652" spans="1:7">
      <c r="A2652" s="33"/>
      <c r="B2652" s="33"/>
      <c r="C2652" s="33"/>
      <c r="D2652" s="33"/>
      <c r="E2652" s="33"/>
      <c r="F2652" s="33"/>
      <c r="G2652" s="33"/>
    </row>
    <row r="2653" spans="1:7">
      <c r="A2653" s="33"/>
      <c r="B2653" s="33"/>
      <c r="C2653" s="33"/>
      <c r="D2653" s="33"/>
      <c r="E2653" s="33"/>
      <c r="F2653" s="33"/>
      <c r="G2653" s="33"/>
    </row>
    <row r="2654" spans="1:7">
      <c r="A2654" s="33"/>
      <c r="B2654" s="33"/>
      <c r="C2654" s="33"/>
      <c r="D2654" s="33"/>
      <c r="E2654" s="33"/>
      <c r="F2654" s="33"/>
      <c r="G2654" s="33"/>
    </row>
    <row r="2655" spans="1:7">
      <c r="A2655" s="33"/>
      <c r="B2655" s="33"/>
      <c r="C2655" s="33"/>
      <c r="D2655" s="33"/>
      <c r="E2655" s="33"/>
      <c r="F2655" s="33"/>
      <c r="G2655" s="33"/>
    </row>
    <row r="2656" spans="1:7">
      <c r="A2656" s="33"/>
      <c r="B2656" s="33"/>
      <c r="C2656" s="33"/>
      <c r="D2656" s="33"/>
      <c r="E2656" s="33"/>
      <c r="F2656" s="33"/>
      <c r="G2656" s="33"/>
    </row>
    <row r="2657" spans="1:7">
      <c r="A2657" s="33"/>
      <c r="B2657" s="33"/>
      <c r="C2657" s="33"/>
      <c r="D2657" s="33"/>
      <c r="E2657" s="33"/>
      <c r="F2657" s="33"/>
      <c r="G2657" s="33"/>
    </row>
    <row r="2658" spans="1:7">
      <c r="A2658" s="33"/>
      <c r="B2658" s="33"/>
      <c r="C2658" s="33"/>
      <c r="D2658" s="33"/>
      <c r="E2658" s="33"/>
      <c r="F2658" s="33"/>
      <c r="G2658" s="33"/>
    </row>
    <row r="2659" spans="1:7">
      <c r="A2659" s="33"/>
      <c r="B2659" s="33"/>
      <c r="C2659" s="33"/>
      <c r="D2659" s="33"/>
      <c r="E2659" s="33"/>
      <c r="F2659" s="33"/>
      <c r="G2659" s="33"/>
    </row>
    <row r="2660" spans="1:7">
      <c r="A2660" s="33"/>
      <c r="B2660" s="33"/>
      <c r="C2660" s="33"/>
      <c r="D2660" s="33"/>
      <c r="E2660" s="33"/>
      <c r="F2660" s="33"/>
      <c r="G2660" s="33"/>
    </row>
    <row r="2661" spans="1:7">
      <c r="A2661" s="33"/>
      <c r="B2661" s="33"/>
      <c r="C2661" s="33"/>
      <c r="D2661" s="33"/>
      <c r="E2661" s="33"/>
      <c r="F2661" s="33"/>
      <c r="G2661" s="33"/>
    </row>
    <row r="2662" spans="1:7">
      <c r="A2662" s="33"/>
      <c r="B2662" s="33"/>
      <c r="C2662" s="33"/>
      <c r="D2662" s="33"/>
      <c r="E2662" s="33"/>
      <c r="F2662" s="33"/>
      <c r="G2662" s="33"/>
    </row>
    <row r="2663" spans="1:7">
      <c r="A2663" s="33"/>
      <c r="B2663" s="33"/>
      <c r="C2663" s="33"/>
      <c r="D2663" s="33"/>
      <c r="E2663" s="33"/>
      <c r="F2663" s="33"/>
      <c r="G2663" s="33"/>
    </row>
    <row r="2664" spans="1:7">
      <c r="A2664" s="33"/>
      <c r="B2664" s="33"/>
      <c r="C2664" s="33"/>
      <c r="D2664" s="33"/>
      <c r="E2664" s="33"/>
      <c r="F2664" s="33"/>
      <c r="G2664" s="33"/>
    </row>
    <row r="2665" spans="1:7">
      <c r="A2665" s="33"/>
      <c r="B2665" s="33"/>
      <c r="C2665" s="33"/>
      <c r="D2665" s="33"/>
      <c r="E2665" s="33"/>
      <c r="F2665" s="33"/>
      <c r="G2665" s="33"/>
    </row>
    <row r="2666" spans="1:7">
      <c r="A2666" s="33"/>
      <c r="B2666" s="33"/>
      <c r="C2666" s="33"/>
      <c r="D2666" s="33"/>
      <c r="E2666" s="33"/>
      <c r="F2666" s="33"/>
      <c r="G2666" s="33"/>
    </row>
    <row r="2667" spans="1:7">
      <c r="A2667" s="33"/>
      <c r="B2667" s="33"/>
      <c r="C2667" s="33"/>
      <c r="D2667" s="33"/>
      <c r="E2667" s="33"/>
      <c r="F2667" s="33"/>
      <c r="G2667" s="33"/>
    </row>
    <row r="2668" spans="1:7">
      <c r="A2668" s="33"/>
      <c r="B2668" s="33"/>
      <c r="C2668" s="33"/>
      <c r="D2668" s="33"/>
      <c r="E2668" s="33"/>
      <c r="F2668" s="33"/>
      <c r="G2668" s="33"/>
    </row>
    <row r="2669" spans="1:7">
      <c r="A2669" s="33"/>
      <c r="B2669" s="33"/>
      <c r="C2669" s="33"/>
      <c r="D2669" s="33"/>
      <c r="E2669" s="33"/>
      <c r="F2669" s="33"/>
      <c r="G2669" s="33"/>
    </row>
    <row r="2670" spans="1:7">
      <c r="A2670" s="33"/>
      <c r="B2670" s="33"/>
      <c r="C2670" s="33"/>
      <c r="D2670" s="33"/>
      <c r="E2670" s="33"/>
      <c r="F2670" s="33"/>
      <c r="G2670" s="33"/>
    </row>
    <row r="2671" spans="1:7">
      <c r="A2671" s="33"/>
      <c r="B2671" s="33"/>
      <c r="C2671" s="33"/>
      <c r="D2671" s="33"/>
      <c r="E2671" s="33"/>
      <c r="F2671" s="33"/>
      <c r="G2671" s="33"/>
    </row>
    <row r="2672" spans="1:7">
      <c r="A2672" s="33"/>
      <c r="B2672" s="33"/>
      <c r="C2672" s="33"/>
      <c r="D2672" s="33"/>
      <c r="E2672" s="33"/>
      <c r="F2672" s="33"/>
      <c r="G2672" s="33"/>
    </row>
    <row r="2673" spans="1:7">
      <c r="A2673" s="33"/>
      <c r="B2673" s="33"/>
      <c r="C2673" s="33"/>
      <c r="D2673" s="33"/>
      <c r="E2673" s="33"/>
      <c r="F2673" s="33"/>
      <c r="G2673" s="33"/>
    </row>
    <row r="2674" spans="1:7">
      <c r="A2674" s="33"/>
      <c r="B2674" s="33"/>
      <c r="C2674" s="33"/>
      <c r="D2674" s="33"/>
      <c r="E2674" s="33"/>
      <c r="F2674" s="33"/>
      <c r="G2674" s="33"/>
    </row>
    <row r="2675" spans="1:7">
      <c r="A2675" s="33"/>
      <c r="B2675" s="33"/>
      <c r="C2675" s="33"/>
      <c r="D2675" s="33"/>
      <c r="E2675" s="33"/>
      <c r="F2675" s="33"/>
      <c r="G2675" s="33"/>
    </row>
    <row r="2676" spans="1:7">
      <c r="A2676" s="33"/>
      <c r="B2676" s="33"/>
      <c r="C2676" s="33"/>
      <c r="D2676" s="33"/>
      <c r="E2676" s="33"/>
      <c r="F2676" s="33"/>
      <c r="G2676" s="33"/>
    </row>
    <row r="2677" spans="1:7">
      <c r="A2677" s="33"/>
      <c r="B2677" s="33"/>
      <c r="C2677" s="33"/>
      <c r="D2677" s="33"/>
      <c r="E2677" s="33"/>
      <c r="F2677" s="33"/>
      <c r="G2677" s="33"/>
    </row>
    <row r="2678" spans="1:7">
      <c r="A2678" s="33"/>
      <c r="B2678" s="33"/>
      <c r="C2678" s="33"/>
      <c r="D2678" s="33"/>
      <c r="E2678" s="33"/>
      <c r="F2678" s="33"/>
      <c r="G2678" s="33"/>
    </row>
    <row r="2679" spans="1:7">
      <c r="A2679" s="33"/>
      <c r="B2679" s="33"/>
      <c r="C2679" s="33"/>
      <c r="D2679" s="33"/>
      <c r="E2679" s="33"/>
      <c r="F2679" s="33"/>
      <c r="G2679" s="33"/>
    </row>
    <row r="2680" spans="1:7">
      <c r="A2680" s="33"/>
      <c r="B2680" s="33"/>
      <c r="C2680" s="33"/>
      <c r="D2680" s="33"/>
      <c r="E2680" s="33"/>
      <c r="F2680" s="33"/>
      <c r="G2680" s="33"/>
    </row>
    <row r="2681" spans="1:7">
      <c r="A2681" s="33"/>
      <c r="B2681" s="33"/>
      <c r="C2681" s="33"/>
      <c r="D2681" s="33"/>
      <c r="E2681" s="33"/>
      <c r="F2681" s="33"/>
      <c r="G2681" s="33"/>
    </row>
    <row r="2682" spans="1:7">
      <c r="A2682" s="33"/>
      <c r="B2682" s="33"/>
      <c r="C2682" s="33"/>
      <c r="D2682" s="33"/>
      <c r="E2682" s="33"/>
      <c r="F2682" s="33"/>
      <c r="G2682" s="33"/>
    </row>
    <row r="2683" spans="1:7">
      <c r="A2683" s="33"/>
      <c r="B2683" s="33"/>
      <c r="C2683" s="33"/>
      <c r="D2683" s="33"/>
      <c r="E2683" s="33"/>
      <c r="F2683" s="33"/>
      <c r="G2683" s="33"/>
    </row>
    <row r="2684" spans="1:7">
      <c r="A2684" s="33"/>
      <c r="B2684" s="33"/>
      <c r="C2684" s="33"/>
      <c r="D2684" s="33"/>
      <c r="E2684" s="33"/>
      <c r="F2684" s="33"/>
      <c r="G2684" s="33"/>
    </row>
    <row r="2685" spans="1:7">
      <c r="A2685" s="33"/>
      <c r="B2685" s="33"/>
      <c r="C2685" s="33"/>
      <c r="D2685" s="33"/>
      <c r="E2685" s="33"/>
      <c r="F2685" s="33"/>
      <c r="G2685" s="33"/>
    </row>
    <row r="2686" spans="1:7">
      <c r="A2686" s="33"/>
      <c r="B2686" s="33"/>
      <c r="C2686" s="33"/>
      <c r="D2686" s="33"/>
      <c r="E2686" s="33"/>
      <c r="F2686" s="33"/>
      <c r="G2686" s="33"/>
    </row>
    <row r="2687" spans="1:7">
      <c r="A2687" s="33"/>
      <c r="B2687" s="33"/>
      <c r="C2687" s="33"/>
      <c r="D2687" s="33"/>
      <c r="E2687" s="33"/>
      <c r="F2687" s="33"/>
      <c r="G2687" s="33"/>
    </row>
    <row r="2688" spans="1:7">
      <c r="A2688" s="33"/>
      <c r="B2688" s="33"/>
      <c r="C2688" s="33"/>
      <c r="D2688" s="33"/>
      <c r="E2688" s="33"/>
      <c r="F2688" s="33"/>
      <c r="G2688" s="33"/>
    </row>
    <row r="2689" spans="1:7">
      <c r="A2689" s="33"/>
      <c r="B2689" s="33"/>
      <c r="C2689" s="33"/>
      <c r="D2689" s="33"/>
      <c r="E2689" s="33"/>
      <c r="F2689" s="33"/>
      <c r="G2689" s="33"/>
    </row>
    <row r="2690" spans="1:7">
      <c r="A2690" s="33"/>
      <c r="B2690" s="33"/>
      <c r="C2690" s="33"/>
      <c r="D2690" s="33"/>
      <c r="E2690" s="33"/>
      <c r="F2690" s="33"/>
      <c r="G2690" s="33"/>
    </row>
    <row r="2691" spans="1:7">
      <c r="A2691" s="33"/>
      <c r="B2691" s="33"/>
      <c r="C2691" s="33"/>
      <c r="D2691" s="33"/>
      <c r="E2691" s="33"/>
      <c r="F2691" s="33"/>
      <c r="G2691" s="33"/>
    </row>
    <row r="2692" spans="1:7">
      <c r="A2692" s="33"/>
      <c r="B2692" s="33"/>
      <c r="C2692" s="33"/>
      <c r="D2692" s="33"/>
      <c r="E2692" s="33"/>
      <c r="F2692" s="33"/>
      <c r="G2692" s="33"/>
    </row>
    <row r="2693" spans="1:7">
      <c r="A2693" s="33"/>
      <c r="B2693" s="33"/>
      <c r="C2693" s="33"/>
      <c r="D2693" s="33"/>
      <c r="E2693" s="33"/>
      <c r="F2693" s="33"/>
      <c r="G2693" s="33"/>
    </row>
    <row r="2694" spans="1:7">
      <c r="A2694" s="33"/>
      <c r="B2694" s="33"/>
      <c r="C2694" s="33"/>
      <c r="D2694" s="33"/>
      <c r="E2694" s="33"/>
      <c r="F2694" s="33"/>
      <c r="G2694" s="33"/>
    </row>
    <row r="2695" spans="1:7">
      <c r="A2695" s="33"/>
      <c r="B2695" s="33"/>
      <c r="C2695" s="33"/>
      <c r="D2695" s="33"/>
      <c r="E2695" s="33"/>
      <c r="F2695" s="33"/>
      <c r="G2695" s="33"/>
    </row>
    <row r="2696" spans="1:7">
      <c r="A2696" s="33"/>
      <c r="B2696" s="33"/>
      <c r="C2696" s="33"/>
      <c r="D2696" s="33"/>
      <c r="E2696" s="33"/>
      <c r="F2696" s="33"/>
      <c r="G2696" s="33"/>
    </row>
    <row r="2697" spans="1:7">
      <c r="A2697" s="33"/>
      <c r="B2697" s="33"/>
      <c r="C2697" s="33"/>
      <c r="D2697" s="33"/>
      <c r="E2697" s="33"/>
      <c r="F2697" s="33"/>
      <c r="G2697" s="33"/>
    </row>
    <row r="2698" spans="1:7">
      <c r="A2698" s="33"/>
      <c r="B2698" s="33"/>
      <c r="C2698" s="33"/>
      <c r="D2698" s="33"/>
      <c r="E2698" s="33"/>
      <c r="F2698" s="33"/>
      <c r="G2698" s="33"/>
    </row>
    <row r="2699" spans="1:7">
      <c r="A2699" s="33"/>
      <c r="B2699" s="33"/>
      <c r="C2699" s="33"/>
      <c r="D2699" s="33"/>
      <c r="E2699" s="33"/>
      <c r="F2699" s="33"/>
      <c r="G2699" s="33"/>
    </row>
    <row r="2700" spans="1:7">
      <c r="A2700" s="33"/>
      <c r="B2700" s="33"/>
      <c r="C2700" s="33"/>
      <c r="D2700" s="33"/>
      <c r="E2700" s="33"/>
      <c r="F2700" s="33"/>
      <c r="G2700" s="33"/>
    </row>
    <row r="2701" spans="1:7">
      <c r="A2701" s="33"/>
      <c r="B2701" s="33"/>
      <c r="C2701" s="33"/>
      <c r="D2701" s="33"/>
      <c r="E2701" s="33"/>
      <c r="F2701" s="33"/>
      <c r="G2701" s="33"/>
    </row>
    <row r="2702" spans="1:7">
      <c r="A2702" s="33"/>
      <c r="B2702" s="33"/>
      <c r="C2702" s="33"/>
      <c r="D2702" s="33"/>
      <c r="E2702" s="33"/>
      <c r="F2702" s="33"/>
      <c r="G2702" s="33"/>
    </row>
    <row r="2703" spans="1:7">
      <c r="A2703" s="33"/>
      <c r="B2703" s="33"/>
      <c r="C2703" s="33"/>
      <c r="D2703" s="33"/>
      <c r="E2703" s="33"/>
      <c r="F2703" s="33"/>
      <c r="G2703" s="33"/>
    </row>
    <row r="2704" spans="1:7">
      <c r="A2704" s="33"/>
      <c r="B2704" s="33"/>
      <c r="C2704" s="33"/>
      <c r="D2704" s="33"/>
      <c r="E2704" s="33"/>
      <c r="F2704" s="33"/>
      <c r="G2704" s="33"/>
    </row>
    <row r="2705" spans="1:7">
      <c r="A2705" s="33"/>
      <c r="B2705" s="33"/>
      <c r="C2705" s="33"/>
      <c r="D2705" s="33"/>
      <c r="E2705" s="33"/>
      <c r="F2705" s="33"/>
      <c r="G2705" s="33"/>
    </row>
    <row r="2706" spans="1:7">
      <c r="A2706" s="33"/>
      <c r="B2706" s="33"/>
      <c r="C2706" s="33"/>
      <c r="D2706" s="33"/>
      <c r="E2706" s="33"/>
      <c r="F2706" s="33"/>
      <c r="G2706" s="33"/>
    </row>
    <row r="2707" spans="1:7">
      <c r="A2707" s="33"/>
      <c r="B2707" s="33"/>
      <c r="C2707" s="33"/>
      <c r="D2707" s="33"/>
      <c r="E2707" s="33"/>
      <c r="F2707" s="33"/>
      <c r="G2707" s="33"/>
    </row>
    <row r="2708" spans="1:7">
      <c r="A2708" s="33"/>
      <c r="B2708" s="33"/>
      <c r="C2708" s="33"/>
      <c r="D2708" s="33"/>
      <c r="E2708" s="33"/>
      <c r="F2708" s="33"/>
      <c r="G2708" s="33"/>
    </row>
    <row r="2709" spans="1:7">
      <c r="A2709" s="33"/>
      <c r="B2709" s="33"/>
      <c r="C2709" s="33"/>
      <c r="D2709" s="33"/>
      <c r="E2709" s="33"/>
      <c r="F2709" s="33"/>
      <c r="G2709" s="33"/>
    </row>
    <row r="2710" spans="1:7">
      <c r="A2710" s="33"/>
      <c r="B2710" s="33"/>
      <c r="C2710" s="33"/>
      <c r="D2710" s="33"/>
      <c r="E2710" s="33"/>
      <c r="F2710" s="33"/>
      <c r="G2710" s="33"/>
    </row>
    <row r="2711" spans="1:7">
      <c r="A2711" s="33"/>
      <c r="B2711" s="33"/>
      <c r="C2711" s="33"/>
      <c r="D2711" s="33"/>
      <c r="E2711" s="33"/>
      <c r="F2711" s="33"/>
      <c r="G2711" s="33"/>
    </row>
    <row r="2712" spans="1:7">
      <c r="A2712" s="33"/>
      <c r="B2712" s="33"/>
      <c r="C2712" s="33"/>
      <c r="D2712" s="33"/>
      <c r="E2712" s="33"/>
      <c r="F2712" s="33"/>
      <c r="G2712" s="33"/>
    </row>
    <row r="2713" spans="1:7">
      <c r="A2713" s="33"/>
      <c r="B2713" s="33"/>
      <c r="C2713" s="33"/>
      <c r="D2713" s="33"/>
      <c r="E2713" s="33"/>
      <c r="F2713" s="33"/>
      <c r="G2713" s="33"/>
    </row>
    <row r="2714" spans="1:7">
      <c r="A2714" s="33"/>
      <c r="B2714" s="33"/>
      <c r="C2714" s="33"/>
      <c r="D2714" s="33"/>
      <c r="E2714" s="33"/>
      <c r="F2714" s="33"/>
      <c r="G2714" s="33"/>
    </row>
    <row r="2715" spans="1:7">
      <c r="A2715" s="33"/>
      <c r="B2715" s="33"/>
      <c r="C2715" s="33"/>
      <c r="D2715" s="33"/>
      <c r="E2715" s="33"/>
      <c r="F2715" s="33"/>
      <c r="G2715" s="33"/>
    </row>
    <row r="2716" spans="1:7">
      <c r="A2716" s="33"/>
      <c r="B2716" s="33"/>
      <c r="C2716" s="33"/>
      <c r="D2716" s="33"/>
      <c r="E2716" s="33"/>
      <c r="F2716" s="33"/>
      <c r="G2716" s="33"/>
    </row>
    <row r="2717" spans="1:7">
      <c r="A2717" s="33"/>
      <c r="B2717" s="33"/>
      <c r="C2717" s="33"/>
      <c r="D2717" s="33"/>
      <c r="E2717" s="33"/>
      <c r="F2717" s="33"/>
      <c r="G2717" s="33"/>
    </row>
    <row r="2718" spans="1:7">
      <c r="A2718" s="33"/>
      <c r="B2718" s="33"/>
      <c r="C2718" s="33"/>
      <c r="D2718" s="33"/>
      <c r="E2718" s="33"/>
      <c r="F2718" s="33"/>
      <c r="G2718" s="33"/>
    </row>
    <row r="2719" spans="1:7">
      <c r="A2719" s="33"/>
      <c r="B2719" s="33"/>
      <c r="C2719" s="33"/>
      <c r="D2719" s="33"/>
      <c r="E2719" s="33"/>
      <c r="F2719" s="33"/>
      <c r="G2719" s="33"/>
    </row>
    <row r="2720" spans="1:7">
      <c r="A2720" s="33"/>
      <c r="B2720" s="33"/>
      <c r="C2720" s="33"/>
      <c r="D2720" s="33"/>
      <c r="E2720" s="33"/>
      <c r="F2720" s="33"/>
      <c r="G2720" s="33"/>
    </row>
    <row r="2721" spans="1:7">
      <c r="A2721" s="33"/>
      <c r="B2721" s="33"/>
      <c r="C2721" s="33"/>
      <c r="D2721" s="33"/>
      <c r="E2721" s="33"/>
      <c r="F2721" s="33"/>
      <c r="G2721" s="33"/>
    </row>
    <row r="2722" spans="1:7">
      <c r="A2722" s="33"/>
      <c r="B2722" s="33"/>
      <c r="C2722" s="33"/>
      <c r="D2722" s="33"/>
      <c r="E2722" s="33"/>
      <c r="F2722" s="33"/>
      <c r="G2722" s="33"/>
    </row>
    <row r="2723" spans="1:7">
      <c r="A2723" s="33"/>
      <c r="B2723" s="33"/>
      <c r="C2723" s="33"/>
      <c r="D2723" s="33"/>
      <c r="E2723" s="33"/>
      <c r="F2723" s="33"/>
      <c r="G2723" s="33"/>
    </row>
    <row r="2724" spans="1:7">
      <c r="A2724" s="33"/>
      <c r="B2724" s="33"/>
      <c r="C2724" s="33"/>
      <c r="D2724" s="33"/>
      <c r="E2724" s="33"/>
      <c r="F2724" s="33"/>
      <c r="G2724" s="33"/>
    </row>
    <row r="2725" spans="1:7">
      <c r="A2725" s="33"/>
      <c r="B2725" s="33"/>
      <c r="C2725" s="33"/>
      <c r="D2725" s="33"/>
      <c r="E2725" s="33"/>
      <c r="F2725" s="33"/>
      <c r="G2725" s="33"/>
    </row>
    <row r="2726" spans="1:7">
      <c r="A2726" s="33"/>
      <c r="B2726" s="33"/>
      <c r="C2726" s="33"/>
      <c r="D2726" s="33"/>
      <c r="E2726" s="33"/>
      <c r="F2726" s="33"/>
      <c r="G2726" s="33"/>
    </row>
    <row r="2727" spans="1:7">
      <c r="A2727" s="33"/>
      <c r="B2727" s="33"/>
      <c r="C2727" s="33"/>
      <c r="D2727" s="33"/>
      <c r="E2727" s="33"/>
      <c r="F2727" s="33"/>
      <c r="G2727" s="33"/>
    </row>
    <row r="2728" spans="1:7">
      <c r="A2728" s="33"/>
      <c r="B2728" s="33"/>
      <c r="C2728" s="33"/>
      <c r="D2728" s="33"/>
      <c r="E2728" s="33"/>
      <c r="F2728" s="33"/>
      <c r="G2728" s="33"/>
    </row>
    <row r="2729" spans="1:7">
      <c r="A2729" s="33"/>
      <c r="B2729" s="33"/>
      <c r="C2729" s="33"/>
      <c r="D2729" s="33"/>
      <c r="E2729" s="33"/>
      <c r="F2729" s="33"/>
      <c r="G2729" s="33"/>
    </row>
    <row r="2730" spans="1:7">
      <c r="A2730" s="33"/>
      <c r="B2730" s="33"/>
      <c r="C2730" s="33"/>
      <c r="D2730" s="33"/>
      <c r="E2730" s="33"/>
      <c r="F2730" s="33"/>
      <c r="G2730" s="33"/>
    </row>
    <row r="2731" spans="1:7">
      <c r="A2731" s="33"/>
      <c r="B2731" s="33"/>
      <c r="C2731" s="33"/>
      <c r="D2731" s="33"/>
      <c r="E2731" s="33"/>
      <c r="F2731" s="33"/>
      <c r="G2731" s="33"/>
    </row>
    <row r="2732" spans="1:7">
      <c r="A2732" s="33"/>
      <c r="B2732" s="33"/>
      <c r="C2732" s="33"/>
      <c r="D2732" s="33"/>
      <c r="E2732" s="33"/>
      <c r="F2732" s="33"/>
      <c r="G2732" s="33"/>
    </row>
    <row r="2733" spans="1:7">
      <c r="A2733" s="33"/>
      <c r="B2733" s="33"/>
      <c r="C2733" s="33"/>
      <c r="D2733" s="33"/>
      <c r="E2733" s="33"/>
      <c r="F2733" s="33"/>
      <c r="G2733" s="33"/>
    </row>
    <row r="2734" spans="1:7">
      <c r="A2734" s="33"/>
      <c r="B2734" s="33"/>
      <c r="C2734" s="33"/>
      <c r="D2734" s="33"/>
      <c r="E2734" s="33"/>
      <c r="F2734" s="33"/>
      <c r="G2734" s="33"/>
    </row>
    <row r="2735" spans="1:7">
      <c r="A2735" s="33"/>
      <c r="B2735" s="33"/>
      <c r="C2735" s="33"/>
      <c r="D2735" s="33"/>
      <c r="E2735" s="33"/>
      <c r="F2735" s="33"/>
      <c r="G2735" s="33"/>
    </row>
    <row r="2736" spans="1:7">
      <c r="A2736" s="33"/>
      <c r="B2736" s="33"/>
      <c r="C2736" s="33"/>
      <c r="D2736" s="33"/>
      <c r="E2736" s="33"/>
      <c r="F2736" s="33"/>
      <c r="G2736" s="33"/>
    </row>
    <row r="2737" spans="1:7">
      <c r="A2737" s="33"/>
      <c r="B2737" s="33"/>
      <c r="C2737" s="33"/>
      <c r="D2737" s="33"/>
      <c r="E2737" s="33"/>
      <c r="F2737" s="33"/>
      <c r="G2737" s="33"/>
    </row>
    <row r="2738" spans="1:7">
      <c r="A2738" s="33"/>
      <c r="B2738" s="33"/>
      <c r="C2738" s="33"/>
      <c r="D2738" s="33"/>
      <c r="E2738" s="33"/>
      <c r="F2738" s="33"/>
      <c r="G2738" s="33"/>
    </row>
    <row r="2739" spans="1:7">
      <c r="A2739" s="33"/>
      <c r="B2739" s="33"/>
      <c r="C2739" s="33"/>
      <c r="D2739" s="33"/>
      <c r="E2739" s="33"/>
      <c r="F2739" s="33"/>
      <c r="G2739" s="33"/>
    </row>
    <row r="2740" spans="1:7">
      <c r="A2740" s="33"/>
      <c r="B2740" s="33"/>
      <c r="C2740" s="33"/>
      <c r="D2740" s="33"/>
      <c r="E2740" s="33"/>
      <c r="F2740" s="33"/>
      <c r="G2740" s="33"/>
    </row>
    <row r="2741" spans="1:7">
      <c r="A2741" s="33"/>
      <c r="B2741" s="33"/>
      <c r="C2741" s="33"/>
      <c r="D2741" s="33"/>
      <c r="E2741" s="33"/>
      <c r="F2741" s="33"/>
      <c r="G2741" s="33"/>
    </row>
    <row r="2742" spans="1:7">
      <c r="A2742" s="33"/>
      <c r="B2742" s="33"/>
      <c r="C2742" s="33"/>
      <c r="D2742" s="33"/>
      <c r="E2742" s="33"/>
      <c r="F2742" s="33"/>
      <c r="G2742" s="33"/>
    </row>
    <row r="2743" spans="1:7">
      <c r="A2743" s="33"/>
      <c r="B2743" s="33"/>
      <c r="C2743" s="33"/>
      <c r="D2743" s="33"/>
      <c r="E2743" s="33"/>
      <c r="F2743" s="33"/>
      <c r="G2743" s="33"/>
    </row>
    <row r="2744" spans="1:7">
      <c r="A2744" s="33"/>
      <c r="B2744" s="33"/>
      <c r="C2744" s="33"/>
      <c r="D2744" s="33"/>
      <c r="E2744" s="33"/>
      <c r="F2744" s="33"/>
      <c r="G2744" s="33"/>
    </row>
    <row r="2745" spans="1:7">
      <c r="A2745" s="33"/>
      <c r="B2745" s="33"/>
      <c r="C2745" s="33"/>
      <c r="D2745" s="33"/>
      <c r="E2745" s="33"/>
      <c r="F2745" s="33"/>
      <c r="G2745" s="33"/>
    </row>
    <row r="2746" spans="1:7">
      <c r="A2746" s="33"/>
      <c r="B2746" s="33"/>
      <c r="C2746" s="33"/>
      <c r="D2746" s="33"/>
      <c r="E2746" s="33"/>
      <c r="F2746" s="33"/>
      <c r="G2746" s="33"/>
    </row>
    <row r="2747" spans="1:7">
      <c r="A2747" s="33"/>
      <c r="B2747" s="33"/>
      <c r="C2747" s="33"/>
      <c r="D2747" s="33"/>
      <c r="E2747" s="33"/>
      <c r="F2747" s="33"/>
      <c r="G2747" s="33"/>
    </row>
    <row r="2748" spans="1:7">
      <c r="A2748" s="33"/>
      <c r="B2748" s="33"/>
      <c r="C2748" s="33"/>
      <c r="D2748" s="33"/>
      <c r="E2748" s="33"/>
      <c r="F2748" s="33"/>
      <c r="G2748" s="33"/>
    </row>
    <row r="2749" spans="1:7">
      <c r="A2749" s="33"/>
      <c r="B2749" s="33"/>
      <c r="C2749" s="33"/>
      <c r="D2749" s="33"/>
      <c r="E2749" s="33"/>
      <c r="F2749" s="33"/>
      <c r="G2749" s="33"/>
    </row>
    <row r="2750" spans="1:7">
      <c r="A2750" s="33"/>
      <c r="B2750" s="33"/>
      <c r="C2750" s="33"/>
      <c r="D2750" s="33"/>
      <c r="E2750" s="33"/>
      <c r="F2750" s="33"/>
      <c r="G2750" s="33"/>
    </row>
    <row r="2751" spans="1:7">
      <c r="A2751" s="33"/>
      <c r="B2751" s="33"/>
      <c r="C2751" s="33"/>
      <c r="D2751" s="33"/>
      <c r="E2751" s="33"/>
      <c r="F2751" s="33"/>
      <c r="G2751" s="33"/>
    </row>
    <row r="2752" spans="1:7">
      <c r="A2752" s="33"/>
      <c r="B2752" s="33"/>
      <c r="C2752" s="33"/>
      <c r="D2752" s="33"/>
      <c r="E2752" s="33"/>
      <c r="F2752" s="33"/>
      <c r="G2752" s="33"/>
    </row>
    <row r="2753" spans="1:7">
      <c r="A2753" s="33"/>
      <c r="B2753" s="33"/>
      <c r="C2753" s="33"/>
      <c r="D2753" s="33"/>
      <c r="E2753" s="33"/>
      <c r="F2753" s="33"/>
      <c r="G2753" s="33"/>
    </row>
    <row r="2754" spans="1:7">
      <c r="A2754" s="33"/>
      <c r="B2754" s="33"/>
      <c r="C2754" s="33"/>
      <c r="D2754" s="33"/>
      <c r="E2754" s="33"/>
      <c r="F2754" s="33"/>
      <c r="G2754" s="33"/>
    </row>
    <row r="2755" spans="1:7">
      <c r="A2755" s="33"/>
      <c r="B2755" s="33"/>
      <c r="C2755" s="33"/>
      <c r="D2755" s="33"/>
      <c r="E2755" s="33"/>
      <c r="F2755" s="33"/>
      <c r="G2755" s="33"/>
    </row>
    <row r="2756" spans="1:7">
      <c r="A2756" s="33"/>
      <c r="B2756" s="33"/>
      <c r="C2756" s="33"/>
      <c r="D2756" s="33"/>
      <c r="E2756" s="33"/>
      <c r="F2756" s="33"/>
      <c r="G2756" s="33"/>
    </row>
    <row r="2757" spans="1:7">
      <c r="A2757" s="33"/>
      <c r="B2757" s="33"/>
      <c r="C2757" s="33"/>
      <c r="D2757" s="33"/>
      <c r="E2757" s="33"/>
      <c r="F2757" s="33"/>
      <c r="G2757" s="33"/>
    </row>
    <row r="2758" spans="1:7">
      <c r="A2758" s="33"/>
      <c r="B2758" s="33"/>
      <c r="C2758" s="33"/>
      <c r="D2758" s="33"/>
      <c r="E2758" s="33"/>
      <c r="F2758" s="33"/>
      <c r="G2758" s="33"/>
    </row>
    <row r="2759" spans="1:7">
      <c r="A2759" s="33"/>
      <c r="B2759" s="33"/>
      <c r="C2759" s="33"/>
      <c r="D2759" s="33"/>
      <c r="E2759" s="33"/>
      <c r="F2759" s="33"/>
      <c r="G2759" s="33"/>
    </row>
    <row r="2760" spans="1:7">
      <c r="A2760" s="33"/>
      <c r="B2760" s="33"/>
      <c r="C2760" s="33"/>
      <c r="D2760" s="33"/>
      <c r="E2760" s="33"/>
      <c r="F2760" s="33"/>
      <c r="G2760" s="33"/>
    </row>
    <row r="2761" spans="1:7">
      <c r="A2761" s="33"/>
      <c r="B2761" s="33"/>
      <c r="C2761" s="33"/>
      <c r="D2761" s="33"/>
      <c r="E2761" s="33"/>
      <c r="F2761" s="33"/>
      <c r="G2761" s="33"/>
    </row>
    <row r="2762" spans="1:7">
      <c r="A2762" s="33"/>
      <c r="B2762" s="33"/>
      <c r="C2762" s="33"/>
      <c r="D2762" s="33"/>
      <c r="E2762" s="33"/>
      <c r="F2762" s="33"/>
      <c r="G2762" s="33"/>
    </row>
    <row r="2763" spans="1:7">
      <c r="A2763" s="33"/>
      <c r="B2763" s="33"/>
      <c r="C2763" s="33"/>
      <c r="D2763" s="33"/>
      <c r="E2763" s="33"/>
      <c r="F2763" s="33"/>
      <c r="G2763" s="33"/>
    </row>
    <row r="2764" spans="1:7">
      <c r="A2764" s="33"/>
      <c r="B2764" s="33"/>
      <c r="C2764" s="33"/>
      <c r="D2764" s="33"/>
      <c r="E2764" s="33"/>
      <c r="F2764" s="33"/>
      <c r="G2764" s="33"/>
    </row>
    <row r="2765" spans="1:7">
      <c r="A2765" s="33"/>
      <c r="B2765" s="33"/>
      <c r="C2765" s="33"/>
      <c r="D2765" s="33"/>
      <c r="E2765" s="33"/>
      <c r="F2765" s="33"/>
      <c r="G2765" s="33"/>
    </row>
    <row r="2766" spans="1:7">
      <c r="A2766" s="33"/>
      <c r="B2766" s="33"/>
      <c r="C2766" s="33"/>
      <c r="D2766" s="33"/>
      <c r="E2766" s="33"/>
      <c r="F2766" s="33"/>
      <c r="G2766" s="33"/>
    </row>
    <row r="2767" spans="1:7">
      <c r="A2767" s="33"/>
      <c r="B2767" s="33"/>
      <c r="C2767" s="33"/>
      <c r="D2767" s="33"/>
      <c r="E2767" s="33"/>
      <c r="F2767" s="33"/>
      <c r="G2767" s="33"/>
    </row>
    <row r="2768" spans="1:7">
      <c r="A2768" s="33"/>
      <c r="B2768" s="33"/>
      <c r="C2768" s="33"/>
      <c r="D2768" s="33"/>
      <c r="E2768" s="33"/>
      <c r="F2768" s="33"/>
      <c r="G2768" s="33"/>
    </row>
    <row r="2769" spans="1:7">
      <c r="A2769" s="33"/>
      <c r="B2769" s="33"/>
      <c r="C2769" s="33"/>
      <c r="D2769" s="33"/>
      <c r="E2769" s="33"/>
      <c r="F2769" s="33"/>
      <c r="G2769" s="33"/>
    </row>
    <row r="2770" spans="1:7">
      <c r="A2770" s="33"/>
      <c r="B2770" s="33"/>
      <c r="C2770" s="33"/>
      <c r="D2770" s="33"/>
      <c r="E2770" s="33"/>
      <c r="F2770" s="33"/>
      <c r="G2770" s="33"/>
    </row>
    <row r="2771" spans="1:7">
      <c r="A2771" s="33"/>
      <c r="B2771" s="33"/>
      <c r="C2771" s="33"/>
      <c r="D2771" s="33"/>
      <c r="E2771" s="33"/>
      <c r="F2771" s="33"/>
      <c r="G2771" s="33"/>
    </row>
    <row r="2772" spans="1:7">
      <c r="A2772" s="33"/>
      <c r="B2772" s="33"/>
      <c r="C2772" s="33"/>
      <c r="D2772" s="33"/>
      <c r="E2772" s="33"/>
      <c r="F2772" s="33"/>
      <c r="G2772" s="33"/>
    </row>
    <row r="2773" spans="1:7">
      <c r="A2773" s="33"/>
      <c r="B2773" s="33"/>
      <c r="C2773" s="33"/>
      <c r="D2773" s="33"/>
      <c r="E2773" s="33"/>
      <c r="F2773" s="33"/>
      <c r="G2773" s="33"/>
    </row>
    <row r="2774" spans="1:7">
      <c r="A2774" s="33"/>
      <c r="B2774" s="33"/>
      <c r="C2774" s="33"/>
      <c r="D2774" s="33"/>
      <c r="E2774" s="33"/>
      <c r="F2774" s="33"/>
      <c r="G2774" s="33"/>
    </row>
    <row r="2775" spans="1:7">
      <c r="A2775" s="33"/>
      <c r="B2775" s="33"/>
      <c r="C2775" s="33"/>
      <c r="D2775" s="33"/>
      <c r="E2775" s="33"/>
      <c r="F2775" s="33"/>
      <c r="G2775" s="33"/>
    </row>
    <row r="2776" spans="1:7">
      <c r="A2776" s="33"/>
      <c r="B2776" s="33"/>
      <c r="C2776" s="33"/>
      <c r="D2776" s="33"/>
      <c r="E2776" s="33"/>
      <c r="F2776" s="33"/>
      <c r="G2776" s="33"/>
    </row>
    <row r="2777" spans="1:7">
      <c r="A2777" s="33"/>
      <c r="B2777" s="33"/>
      <c r="C2777" s="33"/>
      <c r="D2777" s="33"/>
      <c r="E2777" s="33"/>
      <c r="F2777" s="33"/>
      <c r="G2777" s="33"/>
    </row>
    <row r="2778" spans="1:7">
      <c r="A2778" s="33"/>
      <c r="B2778" s="33"/>
      <c r="C2778" s="33"/>
      <c r="D2778" s="33"/>
      <c r="E2778" s="33"/>
      <c r="F2778" s="33"/>
      <c r="G2778" s="33"/>
    </row>
    <row r="2779" spans="1:7">
      <c r="A2779" s="33"/>
      <c r="B2779" s="33"/>
      <c r="C2779" s="33"/>
      <c r="D2779" s="33"/>
      <c r="E2779" s="33"/>
      <c r="F2779" s="33"/>
      <c r="G2779" s="33"/>
    </row>
    <row r="2780" spans="1:7">
      <c r="A2780" s="33"/>
      <c r="B2780" s="33"/>
      <c r="C2780" s="33"/>
      <c r="D2780" s="33"/>
      <c r="E2780" s="33"/>
      <c r="F2780" s="33"/>
      <c r="G2780" s="33"/>
    </row>
    <row r="2781" spans="1:7">
      <c r="A2781" s="33"/>
      <c r="B2781" s="33"/>
      <c r="C2781" s="33"/>
      <c r="D2781" s="33"/>
      <c r="E2781" s="33"/>
      <c r="F2781" s="33"/>
      <c r="G2781" s="33"/>
    </row>
    <row r="2782" spans="1:7">
      <c r="A2782" s="33"/>
      <c r="B2782" s="33"/>
      <c r="C2782" s="33"/>
      <c r="D2782" s="33"/>
      <c r="E2782" s="33"/>
      <c r="F2782" s="33"/>
      <c r="G2782" s="33"/>
    </row>
    <row r="2783" spans="1:7">
      <c r="A2783" s="33"/>
      <c r="B2783" s="33"/>
      <c r="C2783" s="33"/>
      <c r="D2783" s="33"/>
      <c r="E2783" s="33"/>
      <c r="F2783" s="33"/>
      <c r="G2783" s="33"/>
    </row>
    <row r="2784" spans="1:7">
      <c r="A2784" s="33"/>
      <c r="B2784" s="33"/>
      <c r="C2784" s="33"/>
      <c r="D2784" s="33"/>
      <c r="E2784" s="33"/>
      <c r="F2784" s="33"/>
      <c r="G2784" s="33"/>
    </row>
    <row r="2785" spans="1:7">
      <c r="A2785" s="33"/>
      <c r="B2785" s="33"/>
      <c r="C2785" s="33"/>
      <c r="D2785" s="33"/>
      <c r="E2785" s="33"/>
      <c r="F2785" s="33"/>
      <c r="G2785" s="33"/>
    </row>
    <row r="2786" spans="1:7">
      <c r="A2786" s="33"/>
      <c r="B2786" s="33"/>
      <c r="C2786" s="33"/>
      <c r="D2786" s="33"/>
      <c r="E2786" s="33"/>
      <c r="F2786" s="33"/>
      <c r="G2786" s="33"/>
    </row>
    <row r="2787" spans="1:7">
      <c r="A2787" s="33"/>
      <c r="B2787" s="33"/>
      <c r="C2787" s="33"/>
      <c r="D2787" s="33"/>
      <c r="E2787" s="33"/>
      <c r="F2787" s="33"/>
      <c r="G2787" s="33"/>
    </row>
    <row r="2788" spans="1:7">
      <c r="A2788" s="33"/>
      <c r="B2788" s="33"/>
      <c r="C2788" s="33"/>
      <c r="D2788" s="33"/>
      <c r="E2788" s="33"/>
      <c r="F2788" s="33"/>
      <c r="G2788" s="33"/>
    </row>
    <row r="2789" spans="1:7">
      <c r="A2789" s="33"/>
      <c r="B2789" s="33"/>
      <c r="C2789" s="33"/>
      <c r="D2789" s="33"/>
      <c r="E2789" s="33"/>
      <c r="F2789" s="33"/>
      <c r="G2789" s="33"/>
    </row>
    <row r="2790" spans="1:7">
      <c r="A2790" s="33"/>
      <c r="B2790" s="33"/>
      <c r="C2790" s="33"/>
      <c r="D2790" s="33"/>
      <c r="E2790" s="33"/>
      <c r="F2790" s="33"/>
      <c r="G2790" s="33"/>
    </row>
    <row r="2791" spans="1:7">
      <c r="A2791" s="33"/>
      <c r="B2791" s="33"/>
      <c r="C2791" s="33"/>
      <c r="D2791" s="33"/>
      <c r="E2791" s="33"/>
      <c r="F2791" s="33"/>
      <c r="G2791" s="33"/>
    </row>
    <row r="2792" spans="1:7">
      <c r="A2792" s="33"/>
      <c r="B2792" s="33"/>
      <c r="C2792" s="33"/>
      <c r="D2792" s="33"/>
      <c r="E2792" s="33"/>
      <c r="F2792" s="33"/>
      <c r="G2792" s="33"/>
    </row>
    <row r="2793" spans="1:7">
      <c r="A2793" s="33"/>
      <c r="B2793" s="33"/>
      <c r="C2793" s="33"/>
      <c r="D2793" s="33"/>
      <c r="E2793" s="33"/>
      <c r="F2793" s="33"/>
      <c r="G2793" s="33"/>
    </row>
    <row r="2794" spans="1:7">
      <c r="A2794" s="33"/>
      <c r="B2794" s="33"/>
      <c r="C2794" s="33"/>
      <c r="D2794" s="33"/>
      <c r="E2794" s="33"/>
      <c r="F2794" s="33"/>
      <c r="G2794" s="33"/>
    </row>
    <row r="2795" spans="1:7">
      <c r="A2795" s="33"/>
      <c r="B2795" s="33"/>
      <c r="C2795" s="33"/>
      <c r="D2795" s="33"/>
      <c r="E2795" s="33"/>
      <c r="F2795" s="33"/>
      <c r="G2795" s="33"/>
    </row>
    <row r="2796" spans="1:7">
      <c r="A2796" s="33"/>
      <c r="B2796" s="33"/>
      <c r="C2796" s="33"/>
      <c r="D2796" s="33"/>
      <c r="E2796" s="33"/>
      <c r="F2796" s="33"/>
      <c r="G2796" s="33"/>
    </row>
    <row r="2797" spans="1:7">
      <c r="A2797" s="33"/>
      <c r="B2797" s="33"/>
      <c r="C2797" s="33"/>
      <c r="D2797" s="33"/>
      <c r="E2797" s="33"/>
      <c r="F2797" s="33"/>
      <c r="G2797" s="33"/>
    </row>
    <row r="2798" spans="1:7">
      <c r="A2798" s="33"/>
      <c r="B2798" s="33"/>
      <c r="C2798" s="33"/>
      <c r="D2798" s="33"/>
      <c r="E2798" s="33"/>
      <c r="F2798" s="33"/>
      <c r="G2798" s="33"/>
    </row>
    <row r="2799" spans="1:7">
      <c r="A2799" s="33"/>
      <c r="B2799" s="33"/>
      <c r="C2799" s="33"/>
      <c r="D2799" s="33"/>
      <c r="E2799" s="33"/>
      <c r="F2799" s="33"/>
      <c r="G2799" s="33"/>
    </row>
    <row r="2800" spans="1:7">
      <c r="A2800" s="33"/>
      <c r="B2800" s="33"/>
      <c r="C2800" s="33"/>
      <c r="D2800" s="33"/>
      <c r="E2800" s="33"/>
      <c r="F2800" s="33"/>
      <c r="G2800" s="33"/>
    </row>
    <row r="2801" spans="1:7">
      <c r="A2801" s="33"/>
      <c r="B2801" s="33"/>
      <c r="C2801" s="33"/>
      <c r="D2801" s="33"/>
      <c r="E2801" s="33"/>
      <c r="F2801" s="33"/>
      <c r="G2801" s="33"/>
    </row>
    <row r="2802" spans="1:7">
      <c r="A2802" s="33"/>
      <c r="B2802" s="33"/>
      <c r="C2802" s="33"/>
      <c r="D2802" s="33"/>
      <c r="E2802" s="33"/>
      <c r="F2802" s="33"/>
      <c r="G2802" s="33"/>
    </row>
    <row r="2803" spans="1:7">
      <c r="A2803" s="33"/>
      <c r="B2803" s="33"/>
      <c r="C2803" s="33"/>
      <c r="D2803" s="33"/>
      <c r="E2803" s="33"/>
      <c r="F2803" s="33"/>
      <c r="G2803" s="33"/>
    </row>
    <row r="2804" spans="1:7">
      <c r="A2804" s="33"/>
      <c r="B2804" s="33"/>
      <c r="C2804" s="33"/>
      <c r="D2804" s="33"/>
      <c r="E2804" s="33"/>
      <c r="F2804" s="33"/>
      <c r="G2804" s="33"/>
    </row>
    <row r="2805" spans="1:7">
      <c r="A2805" s="33"/>
      <c r="B2805" s="33"/>
      <c r="C2805" s="33"/>
      <c r="D2805" s="33"/>
      <c r="E2805" s="33"/>
      <c r="F2805" s="33"/>
      <c r="G2805" s="33"/>
    </row>
    <row r="2806" spans="1:7">
      <c r="A2806" s="33"/>
      <c r="B2806" s="33"/>
      <c r="C2806" s="33"/>
      <c r="D2806" s="33"/>
      <c r="E2806" s="33"/>
      <c r="F2806" s="33"/>
      <c r="G2806" s="33"/>
    </row>
    <row r="2807" spans="1:7">
      <c r="A2807" s="33"/>
      <c r="B2807" s="33"/>
      <c r="C2807" s="33"/>
      <c r="D2807" s="33"/>
      <c r="E2807" s="33"/>
      <c r="F2807" s="33"/>
      <c r="G2807" s="33"/>
    </row>
    <row r="2808" spans="1:7">
      <c r="A2808" s="33"/>
      <c r="B2808" s="33"/>
      <c r="C2808" s="33"/>
      <c r="D2808" s="33"/>
      <c r="E2808" s="33"/>
      <c r="F2808" s="33"/>
      <c r="G2808" s="33"/>
    </row>
    <row r="2809" spans="1:7">
      <c r="A2809" s="33"/>
      <c r="B2809" s="33"/>
      <c r="C2809" s="33"/>
      <c r="D2809" s="33"/>
      <c r="E2809" s="33"/>
      <c r="F2809" s="33"/>
      <c r="G2809" s="33"/>
    </row>
    <row r="2810" spans="1:7">
      <c r="A2810" s="33"/>
      <c r="B2810" s="33"/>
      <c r="C2810" s="33"/>
      <c r="D2810" s="33"/>
      <c r="E2810" s="33"/>
      <c r="F2810" s="33"/>
      <c r="G2810" s="33"/>
    </row>
    <row r="2811" spans="1:7">
      <c r="A2811" s="33"/>
      <c r="B2811" s="33"/>
      <c r="C2811" s="33"/>
      <c r="D2811" s="33"/>
      <c r="E2811" s="33"/>
      <c r="F2811" s="33"/>
      <c r="G2811" s="33"/>
    </row>
    <row r="2812" spans="1:7">
      <c r="A2812" s="33"/>
      <c r="B2812" s="33"/>
      <c r="C2812" s="33"/>
      <c r="D2812" s="33"/>
      <c r="E2812" s="33"/>
      <c r="F2812" s="33"/>
      <c r="G2812" s="33"/>
    </row>
    <row r="2813" spans="1:7">
      <c r="A2813" s="33"/>
      <c r="B2813" s="33"/>
      <c r="C2813" s="33"/>
      <c r="D2813" s="33"/>
      <c r="E2813" s="33"/>
      <c r="F2813" s="33"/>
      <c r="G2813" s="33"/>
    </row>
    <row r="2814" spans="1:7">
      <c r="A2814" s="33"/>
      <c r="B2814" s="33"/>
      <c r="C2814" s="33"/>
      <c r="D2814" s="33"/>
      <c r="E2814" s="33"/>
      <c r="F2814" s="33"/>
      <c r="G2814" s="33"/>
    </row>
    <row r="2815" spans="1:7">
      <c r="A2815" s="33"/>
      <c r="B2815" s="33"/>
      <c r="C2815" s="33"/>
      <c r="D2815" s="33"/>
      <c r="E2815" s="33"/>
      <c r="F2815" s="33"/>
      <c r="G2815" s="33"/>
    </row>
    <row r="2816" spans="1:7">
      <c r="A2816" s="33"/>
      <c r="B2816" s="33"/>
      <c r="C2816" s="33"/>
      <c r="D2816" s="33"/>
      <c r="E2816" s="33"/>
      <c r="F2816" s="33"/>
      <c r="G2816" s="33"/>
    </row>
    <row r="2817" spans="1:7">
      <c r="A2817" s="33"/>
      <c r="B2817" s="33"/>
      <c r="C2817" s="33"/>
      <c r="D2817" s="33"/>
      <c r="E2817" s="33"/>
      <c r="F2817" s="33"/>
      <c r="G2817" s="33"/>
    </row>
    <row r="2818" spans="1:7">
      <c r="A2818" s="33"/>
      <c r="B2818" s="33"/>
      <c r="C2818" s="33"/>
      <c r="D2818" s="33"/>
      <c r="E2818" s="33"/>
      <c r="F2818" s="33"/>
      <c r="G2818" s="33"/>
    </row>
    <row r="2819" spans="1:7">
      <c r="A2819" s="33"/>
      <c r="B2819" s="33"/>
      <c r="C2819" s="33"/>
      <c r="D2819" s="33"/>
      <c r="E2819" s="33"/>
      <c r="F2819" s="33"/>
      <c r="G2819" s="33"/>
    </row>
    <row r="2820" spans="1:7">
      <c r="A2820" s="33"/>
      <c r="B2820" s="33"/>
      <c r="C2820" s="33"/>
      <c r="D2820" s="33"/>
      <c r="E2820" s="33"/>
      <c r="F2820" s="33"/>
      <c r="G2820" s="33"/>
    </row>
    <row r="2821" spans="1:7">
      <c r="A2821" s="33"/>
      <c r="B2821" s="33"/>
      <c r="C2821" s="33"/>
      <c r="D2821" s="33"/>
      <c r="E2821" s="33"/>
      <c r="F2821" s="33"/>
      <c r="G2821" s="33"/>
    </row>
    <row r="2822" spans="1:7">
      <c r="A2822" s="33"/>
      <c r="B2822" s="33"/>
      <c r="C2822" s="33"/>
      <c r="D2822" s="33"/>
      <c r="E2822" s="33"/>
      <c r="F2822" s="33"/>
      <c r="G2822" s="33"/>
    </row>
    <row r="2823" spans="1:7">
      <c r="A2823" s="33"/>
      <c r="B2823" s="33"/>
      <c r="C2823" s="33"/>
      <c r="D2823" s="33"/>
      <c r="E2823" s="33"/>
      <c r="F2823" s="33"/>
      <c r="G2823" s="33"/>
    </row>
    <row r="2824" spans="1:7">
      <c r="A2824" s="33"/>
      <c r="B2824" s="33"/>
      <c r="C2824" s="33"/>
      <c r="D2824" s="33"/>
      <c r="E2824" s="33"/>
      <c r="F2824" s="33"/>
      <c r="G2824" s="33"/>
    </row>
    <row r="2825" spans="1:7">
      <c r="A2825" s="33"/>
      <c r="B2825" s="33"/>
      <c r="C2825" s="33"/>
      <c r="D2825" s="33"/>
      <c r="E2825" s="33"/>
      <c r="F2825" s="33"/>
      <c r="G2825" s="33"/>
    </row>
    <row r="2826" spans="1:7">
      <c r="A2826" s="33"/>
      <c r="B2826" s="33"/>
      <c r="C2826" s="33"/>
      <c r="D2826" s="33"/>
      <c r="E2826" s="33"/>
      <c r="F2826" s="33"/>
      <c r="G2826" s="33"/>
    </row>
    <row r="2827" spans="1:7">
      <c r="A2827" s="33"/>
      <c r="B2827" s="33"/>
      <c r="C2827" s="33"/>
      <c r="D2827" s="33"/>
      <c r="E2827" s="33"/>
      <c r="F2827" s="33"/>
      <c r="G2827" s="33"/>
    </row>
    <row r="2828" spans="1:7">
      <c r="A2828" s="33"/>
      <c r="B2828" s="33"/>
      <c r="C2828" s="33"/>
      <c r="D2828" s="33"/>
      <c r="E2828" s="33"/>
      <c r="F2828" s="33"/>
      <c r="G2828" s="33"/>
    </row>
    <row r="2829" spans="1:7">
      <c r="A2829" s="33"/>
      <c r="B2829" s="33"/>
      <c r="C2829" s="33"/>
      <c r="D2829" s="33"/>
      <c r="E2829" s="33"/>
      <c r="F2829" s="33"/>
      <c r="G2829" s="33"/>
    </row>
    <row r="2830" spans="1:7">
      <c r="A2830" s="33"/>
      <c r="B2830" s="33"/>
      <c r="C2830" s="33"/>
      <c r="D2830" s="33"/>
      <c r="E2830" s="33"/>
      <c r="F2830" s="33"/>
      <c r="G2830" s="33"/>
    </row>
    <row r="2831" spans="1:7">
      <c r="A2831" s="33"/>
      <c r="B2831" s="33"/>
      <c r="C2831" s="33"/>
      <c r="D2831" s="33"/>
      <c r="E2831" s="33"/>
      <c r="F2831" s="33"/>
      <c r="G2831" s="33"/>
    </row>
    <row r="2832" spans="1:7">
      <c r="A2832" s="33"/>
      <c r="B2832" s="33"/>
      <c r="C2832" s="33"/>
      <c r="D2832" s="33"/>
      <c r="E2832" s="33"/>
      <c r="F2832" s="33"/>
      <c r="G2832" s="33"/>
    </row>
    <row r="2833" spans="1:7">
      <c r="A2833" s="33"/>
      <c r="B2833" s="33"/>
      <c r="C2833" s="33"/>
      <c r="D2833" s="33"/>
      <c r="E2833" s="33"/>
      <c r="F2833" s="33"/>
      <c r="G2833" s="33"/>
    </row>
    <row r="2834" spans="1:7">
      <c r="A2834" s="33"/>
      <c r="B2834" s="33"/>
      <c r="C2834" s="33"/>
      <c r="D2834" s="33"/>
      <c r="E2834" s="33"/>
      <c r="F2834" s="33"/>
      <c r="G2834" s="33"/>
    </row>
    <row r="2835" spans="1:7">
      <c r="A2835" s="33"/>
      <c r="B2835" s="33"/>
      <c r="C2835" s="33"/>
      <c r="D2835" s="33"/>
      <c r="E2835" s="33"/>
      <c r="F2835" s="33"/>
      <c r="G2835" s="33"/>
    </row>
    <row r="2836" spans="1:7">
      <c r="A2836" s="33"/>
      <c r="B2836" s="33"/>
      <c r="C2836" s="33"/>
      <c r="D2836" s="33"/>
      <c r="E2836" s="33"/>
      <c r="F2836" s="33"/>
      <c r="G2836" s="33"/>
    </row>
    <row r="2837" spans="1:7">
      <c r="A2837" s="33"/>
      <c r="B2837" s="33"/>
      <c r="C2837" s="33"/>
      <c r="D2837" s="33"/>
      <c r="E2837" s="33"/>
      <c r="F2837" s="33"/>
      <c r="G2837" s="33"/>
    </row>
    <row r="2838" spans="1:7">
      <c r="A2838" s="33"/>
      <c r="B2838" s="33"/>
      <c r="C2838" s="33"/>
      <c r="D2838" s="33"/>
      <c r="E2838" s="33"/>
      <c r="F2838" s="33"/>
      <c r="G2838" s="33"/>
    </row>
    <row r="2839" spans="1:7">
      <c r="A2839" s="33"/>
      <c r="B2839" s="33"/>
      <c r="C2839" s="33"/>
      <c r="D2839" s="33"/>
      <c r="E2839" s="33"/>
      <c r="F2839" s="33"/>
      <c r="G2839" s="33"/>
    </row>
    <row r="2840" spans="1:7">
      <c r="A2840" s="33"/>
      <c r="B2840" s="33"/>
      <c r="C2840" s="33"/>
      <c r="D2840" s="33"/>
      <c r="E2840" s="33"/>
      <c r="F2840" s="33"/>
      <c r="G2840" s="33"/>
    </row>
    <row r="2841" spans="1:7">
      <c r="A2841" s="33"/>
      <c r="B2841" s="33"/>
      <c r="C2841" s="33"/>
      <c r="D2841" s="33"/>
      <c r="E2841" s="33"/>
      <c r="F2841" s="33"/>
      <c r="G2841" s="33"/>
    </row>
    <row r="2842" spans="1:7">
      <c r="A2842" s="33"/>
      <c r="B2842" s="33"/>
      <c r="C2842" s="33"/>
      <c r="D2842" s="33"/>
      <c r="E2842" s="33"/>
      <c r="F2842" s="33"/>
      <c r="G2842" s="33"/>
    </row>
    <row r="2843" spans="1:7">
      <c r="A2843" s="33"/>
      <c r="B2843" s="33"/>
      <c r="C2843" s="33"/>
      <c r="D2843" s="33"/>
      <c r="E2843" s="33"/>
      <c r="F2843" s="33"/>
      <c r="G2843" s="33"/>
    </row>
    <row r="2844" spans="1:7">
      <c r="A2844" s="33"/>
      <c r="B2844" s="33"/>
      <c r="C2844" s="33"/>
      <c r="D2844" s="33"/>
      <c r="E2844" s="33"/>
      <c r="F2844" s="33"/>
      <c r="G2844" s="33"/>
    </row>
    <row r="2845" spans="1:7">
      <c r="A2845" s="33"/>
      <c r="B2845" s="33"/>
      <c r="C2845" s="33"/>
      <c r="D2845" s="33"/>
      <c r="E2845" s="33"/>
      <c r="F2845" s="33"/>
      <c r="G2845" s="33"/>
    </row>
    <row r="2846" spans="1:7">
      <c r="A2846" s="33"/>
      <c r="B2846" s="33"/>
      <c r="C2846" s="33"/>
      <c r="D2846" s="33"/>
      <c r="E2846" s="33"/>
      <c r="F2846" s="33"/>
      <c r="G2846" s="33"/>
    </row>
    <row r="2847" spans="1:7">
      <c r="A2847" s="33"/>
      <c r="B2847" s="33"/>
      <c r="C2847" s="33"/>
      <c r="D2847" s="33"/>
      <c r="E2847" s="33"/>
      <c r="F2847" s="33"/>
      <c r="G2847" s="33"/>
    </row>
    <row r="2848" spans="1:7">
      <c r="A2848" s="33"/>
      <c r="B2848" s="33"/>
      <c r="C2848" s="33"/>
      <c r="D2848" s="33"/>
      <c r="E2848" s="33"/>
      <c r="F2848" s="33"/>
      <c r="G2848" s="33"/>
    </row>
    <row r="2849" spans="1:7">
      <c r="A2849" s="33"/>
      <c r="B2849" s="33"/>
      <c r="C2849" s="33"/>
      <c r="D2849" s="33"/>
      <c r="E2849" s="33"/>
      <c r="F2849" s="33"/>
      <c r="G2849" s="33"/>
    </row>
    <row r="2850" spans="1:7">
      <c r="A2850" s="33"/>
      <c r="B2850" s="33"/>
      <c r="C2850" s="33"/>
      <c r="D2850" s="33"/>
      <c r="E2850" s="33"/>
      <c r="F2850" s="33"/>
      <c r="G2850" s="33"/>
    </row>
    <row r="2851" spans="1:7">
      <c r="A2851" s="33"/>
      <c r="B2851" s="33"/>
      <c r="C2851" s="33"/>
      <c r="D2851" s="33"/>
      <c r="E2851" s="33"/>
      <c r="F2851" s="33"/>
      <c r="G2851" s="33"/>
    </row>
    <row r="2852" spans="1:7">
      <c r="A2852" s="33"/>
      <c r="B2852" s="33"/>
      <c r="C2852" s="33"/>
      <c r="D2852" s="33"/>
      <c r="E2852" s="33"/>
      <c r="F2852" s="33"/>
      <c r="G2852" s="33"/>
    </row>
    <row r="2853" spans="1:7">
      <c r="A2853" s="33"/>
      <c r="B2853" s="33"/>
      <c r="C2853" s="33"/>
      <c r="D2853" s="33"/>
      <c r="E2853" s="33"/>
      <c r="F2853" s="33"/>
      <c r="G2853" s="33"/>
    </row>
    <row r="2854" spans="1:7">
      <c r="A2854" s="33"/>
      <c r="B2854" s="33"/>
      <c r="C2854" s="33"/>
      <c r="D2854" s="33"/>
      <c r="E2854" s="33"/>
      <c r="F2854" s="33"/>
      <c r="G2854" s="33"/>
    </row>
    <row r="2855" spans="1:7">
      <c r="A2855" s="33"/>
      <c r="B2855" s="33"/>
      <c r="C2855" s="33"/>
      <c r="D2855" s="33"/>
      <c r="E2855" s="33"/>
      <c r="F2855" s="33"/>
      <c r="G2855" s="33"/>
    </row>
    <row r="2856" spans="1:7">
      <c r="A2856" s="33"/>
      <c r="B2856" s="33"/>
      <c r="C2856" s="33"/>
      <c r="D2856" s="33"/>
      <c r="E2856" s="33"/>
      <c r="F2856" s="33"/>
      <c r="G2856" s="33"/>
    </row>
    <row r="2857" spans="1:7">
      <c r="A2857" s="33"/>
      <c r="B2857" s="33"/>
      <c r="C2857" s="33"/>
      <c r="D2857" s="33"/>
      <c r="E2857" s="33"/>
      <c r="F2857" s="33"/>
      <c r="G2857" s="33"/>
    </row>
    <row r="2858" spans="1:7">
      <c r="A2858" s="33"/>
      <c r="B2858" s="33"/>
      <c r="C2858" s="33"/>
      <c r="D2858" s="33"/>
      <c r="E2858" s="33"/>
      <c r="F2858" s="33"/>
      <c r="G2858" s="33"/>
    </row>
    <row r="2859" spans="1:7">
      <c r="A2859" s="33"/>
      <c r="B2859" s="33"/>
      <c r="C2859" s="33"/>
      <c r="D2859" s="33"/>
      <c r="E2859" s="33"/>
      <c r="F2859" s="33"/>
      <c r="G2859" s="33"/>
    </row>
    <row r="2860" spans="1:7">
      <c r="A2860" s="33"/>
      <c r="B2860" s="33"/>
      <c r="C2860" s="33"/>
      <c r="D2860" s="33"/>
      <c r="E2860" s="33"/>
      <c r="F2860" s="33"/>
      <c r="G2860" s="33"/>
    </row>
    <row r="2861" spans="1:7">
      <c r="A2861" s="33"/>
      <c r="B2861" s="33"/>
      <c r="C2861" s="33"/>
      <c r="D2861" s="33"/>
      <c r="E2861" s="33"/>
      <c r="F2861" s="33"/>
      <c r="G2861" s="33"/>
    </row>
    <row r="2862" spans="1:7">
      <c r="A2862" s="33"/>
      <c r="B2862" s="33"/>
      <c r="C2862" s="33"/>
      <c r="D2862" s="33"/>
      <c r="E2862" s="33"/>
      <c r="F2862" s="33"/>
      <c r="G2862" s="33"/>
    </row>
    <row r="2863" spans="1:7">
      <c r="A2863" s="33"/>
      <c r="B2863" s="33"/>
      <c r="C2863" s="33"/>
      <c r="D2863" s="33"/>
      <c r="E2863" s="33"/>
      <c r="F2863" s="33"/>
      <c r="G2863" s="33"/>
    </row>
    <row r="2864" spans="1:7">
      <c r="A2864" s="33"/>
      <c r="B2864" s="33"/>
      <c r="C2864" s="33"/>
      <c r="D2864" s="33"/>
      <c r="E2864" s="33"/>
      <c r="F2864" s="33"/>
      <c r="G2864" s="33"/>
    </row>
    <row r="2865" spans="1:7">
      <c r="A2865" s="33"/>
      <c r="B2865" s="33"/>
      <c r="C2865" s="33"/>
      <c r="D2865" s="33"/>
      <c r="E2865" s="33"/>
      <c r="F2865" s="33"/>
      <c r="G2865" s="33"/>
    </row>
    <row r="2866" spans="1:7">
      <c r="A2866" s="33"/>
      <c r="B2866" s="33"/>
      <c r="C2866" s="33"/>
      <c r="D2866" s="33"/>
      <c r="E2866" s="33"/>
      <c r="F2866" s="33"/>
      <c r="G2866" s="33"/>
    </row>
    <row r="2867" spans="1:7">
      <c r="A2867" s="33"/>
      <c r="B2867" s="33"/>
      <c r="C2867" s="33"/>
      <c r="D2867" s="33"/>
      <c r="E2867" s="33"/>
      <c r="F2867" s="33"/>
      <c r="G2867" s="33"/>
    </row>
    <row r="2868" spans="1:7">
      <c r="A2868" s="33"/>
      <c r="B2868" s="33"/>
      <c r="C2868" s="33"/>
      <c r="D2868" s="33"/>
      <c r="E2868" s="33"/>
      <c r="F2868" s="33"/>
      <c r="G2868" s="33"/>
    </row>
    <row r="2869" spans="1:7">
      <c r="A2869" s="33"/>
      <c r="B2869" s="33"/>
      <c r="C2869" s="33"/>
      <c r="D2869" s="33"/>
      <c r="E2869" s="33"/>
      <c r="F2869" s="33"/>
      <c r="G2869" s="33"/>
    </row>
    <row r="2870" spans="1:7">
      <c r="A2870" s="33"/>
      <c r="B2870" s="33"/>
      <c r="C2870" s="33"/>
      <c r="D2870" s="33"/>
      <c r="E2870" s="33"/>
      <c r="F2870" s="33"/>
      <c r="G2870" s="33"/>
    </row>
    <row r="2871" spans="1:7">
      <c r="A2871" s="33"/>
      <c r="B2871" s="33"/>
      <c r="C2871" s="33"/>
      <c r="D2871" s="33"/>
      <c r="E2871" s="33"/>
      <c r="F2871" s="33"/>
      <c r="G2871" s="33"/>
    </row>
    <row r="2872" spans="1:7">
      <c r="A2872" s="33"/>
      <c r="B2872" s="33"/>
      <c r="C2872" s="33"/>
      <c r="D2872" s="33"/>
      <c r="E2872" s="33"/>
      <c r="F2872" s="33"/>
      <c r="G2872" s="33"/>
    </row>
    <row r="2873" spans="1:7">
      <c r="A2873" s="33"/>
      <c r="B2873" s="33"/>
      <c r="C2873" s="33"/>
      <c r="D2873" s="33"/>
      <c r="E2873" s="33"/>
      <c r="F2873" s="33"/>
      <c r="G2873" s="33"/>
    </row>
    <row r="2874" spans="1:7">
      <c r="A2874" s="33"/>
      <c r="B2874" s="33"/>
      <c r="C2874" s="33"/>
      <c r="D2874" s="33"/>
      <c r="E2874" s="33"/>
      <c r="F2874" s="33"/>
      <c r="G2874" s="33"/>
    </row>
    <row r="2875" spans="1:7">
      <c r="A2875" s="33"/>
      <c r="B2875" s="33"/>
      <c r="C2875" s="33"/>
      <c r="D2875" s="33"/>
      <c r="E2875" s="33"/>
      <c r="F2875" s="33"/>
      <c r="G2875" s="33"/>
    </row>
    <row r="2876" spans="1:7">
      <c r="A2876" s="33"/>
      <c r="B2876" s="33"/>
      <c r="C2876" s="33"/>
      <c r="D2876" s="33"/>
      <c r="E2876" s="33"/>
      <c r="F2876" s="33"/>
      <c r="G2876" s="33"/>
    </row>
    <row r="2877" spans="1:7">
      <c r="A2877" s="33"/>
      <c r="B2877" s="33"/>
      <c r="C2877" s="33"/>
      <c r="D2877" s="33"/>
      <c r="E2877" s="33"/>
      <c r="F2877" s="33"/>
      <c r="G2877" s="33"/>
    </row>
    <row r="2878" spans="1:7">
      <c r="A2878" s="33"/>
      <c r="B2878" s="33"/>
      <c r="C2878" s="33"/>
      <c r="D2878" s="33"/>
      <c r="E2878" s="33"/>
      <c r="F2878" s="33"/>
      <c r="G2878" s="33"/>
    </row>
    <row r="2879" spans="1:7">
      <c r="A2879" s="33"/>
      <c r="B2879" s="33"/>
      <c r="C2879" s="33"/>
      <c r="D2879" s="33"/>
      <c r="E2879" s="33"/>
      <c r="F2879" s="33"/>
      <c r="G2879" s="33"/>
    </row>
    <row r="2880" spans="1:7">
      <c r="A2880" s="33"/>
      <c r="B2880" s="33"/>
      <c r="C2880" s="33"/>
      <c r="D2880" s="33"/>
      <c r="E2880" s="33"/>
      <c r="F2880" s="33"/>
      <c r="G2880" s="33"/>
    </row>
    <row r="2881" spans="1:7">
      <c r="A2881" s="33"/>
      <c r="B2881" s="33"/>
      <c r="C2881" s="33"/>
      <c r="D2881" s="33"/>
      <c r="E2881" s="33"/>
      <c r="F2881" s="33"/>
      <c r="G2881" s="33"/>
    </row>
    <row r="2882" spans="1:7">
      <c r="A2882" s="33"/>
      <c r="B2882" s="33"/>
      <c r="C2882" s="33"/>
      <c r="D2882" s="33"/>
      <c r="E2882" s="33"/>
      <c r="F2882" s="33"/>
      <c r="G2882" s="33"/>
    </row>
    <row r="2883" spans="1:7">
      <c r="A2883" s="33"/>
      <c r="B2883" s="33"/>
      <c r="C2883" s="33"/>
      <c r="D2883" s="33"/>
      <c r="E2883" s="33"/>
      <c r="F2883" s="33"/>
      <c r="G2883" s="33"/>
    </row>
    <row r="2884" spans="1:7">
      <c r="A2884" s="33"/>
      <c r="B2884" s="33"/>
      <c r="C2884" s="33"/>
      <c r="D2884" s="33"/>
      <c r="E2884" s="33"/>
      <c r="F2884" s="33"/>
      <c r="G2884" s="33"/>
    </row>
    <row r="2885" spans="1:7">
      <c r="A2885" s="33"/>
      <c r="B2885" s="33"/>
      <c r="C2885" s="33"/>
      <c r="D2885" s="33"/>
      <c r="E2885" s="33"/>
      <c r="F2885" s="33"/>
      <c r="G2885" s="33"/>
    </row>
    <row r="2886" spans="1:7">
      <c r="A2886" s="33"/>
      <c r="B2886" s="33"/>
      <c r="C2886" s="33"/>
      <c r="D2886" s="33"/>
      <c r="E2886" s="33"/>
      <c r="F2886" s="33"/>
      <c r="G2886" s="33"/>
    </row>
    <row r="2887" spans="1:7">
      <c r="A2887" s="33"/>
      <c r="B2887" s="33"/>
      <c r="C2887" s="33"/>
      <c r="D2887" s="33"/>
      <c r="E2887" s="33"/>
      <c r="F2887" s="33"/>
      <c r="G2887" s="33"/>
    </row>
    <row r="2888" spans="1:7">
      <c r="A2888" s="33"/>
      <c r="B2888" s="33"/>
      <c r="C2888" s="33"/>
      <c r="D2888" s="33"/>
      <c r="E2888" s="33"/>
      <c r="F2888" s="33"/>
      <c r="G2888" s="33"/>
    </row>
    <row r="2889" spans="1:7">
      <c r="A2889" s="33"/>
      <c r="B2889" s="33"/>
      <c r="C2889" s="33"/>
      <c r="D2889" s="33"/>
      <c r="E2889" s="33"/>
      <c r="F2889" s="33"/>
      <c r="G2889" s="33"/>
    </row>
    <row r="2890" spans="1:7">
      <c r="A2890" s="33"/>
      <c r="B2890" s="33"/>
      <c r="C2890" s="33"/>
      <c r="D2890" s="33"/>
      <c r="E2890" s="33"/>
      <c r="F2890" s="33"/>
      <c r="G2890" s="33"/>
    </row>
    <row r="2891" spans="1:7">
      <c r="A2891" s="33"/>
      <c r="B2891" s="33"/>
      <c r="C2891" s="33"/>
      <c r="D2891" s="33"/>
      <c r="E2891" s="33"/>
      <c r="F2891" s="33"/>
      <c r="G2891" s="33"/>
    </row>
    <row r="2892" spans="1:7">
      <c r="A2892" s="33"/>
      <c r="B2892" s="33"/>
      <c r="C2892" s="33"/>
      <c r="D2892" s="33"/>
      <c r="E2892" s="33"/>
      <c r="F2892" s="33"/>
      <c r="G2892" s="33"/>
    </row>
    <row r="2893" spans="1:7">
      <c r="A2893" s="33"/>
      <c r="B2893" s="33"/>
      <c r="C2893" s="33"/>
      <c r="D2893" s="33"/>
      <c r="E2893" s="33"/>
      <c r="F2893" s="33"/>
      <c r="G2893" s="33"/>
    </row>
    <row r="2894" spans="1:7">
      <c r="A2894" s="33"/>
      <c r="B2894" s="33"/>
      <c r="C2894" s="33"/>
      <c r="D2894" s="33"/>
      <c r="E2894" s="33"/>
      <c r="F2894" s="33"/>
      <c r="G2894" s="33"/>
    </row>
    <row r="2895" spans="1:7">
      <c r="A2895" s="33"/>
      <c r="B2895" s="33"/>
      <c r="C2895" s="33"/>
      <c r="D2895" s="33"/>
      <c r="E2895" s="33"/>
      <c r="F2895" s="33"/>
      <c r="G2895" s="33"/>
    </row>
    <row r="2896" spans="1:7">
      <c r="A2896" s="33"/>
      <c r="B2896" s="33"/>
      <c r="C2896" s="33"/>
      <c r="D2896" s="33"/>
      <c r="E2896" s="33"/>
      <c r="F2896" s="33"/>
      <c r="G2896" s="33"/>
    </row>
    <row r="2897" spans="1:7">
      <c r="A2897" s="33"/>
      <c r="B2897" s="33"/>
      <c r="C2897" s="33"/>
      <c r="D2897" s="33"/>
      <c r="E2897" s="33"/>
      <c r="F2897" s="33"/>
      <c r="G2897" s="33"/>
    </row>
    <row r="2898" spans="1:7">
      <c r="A2898" s="33"/>
      <c r="B2898" s="33"/>
      <c r="C2898" s="33"/>
      <c r="D2898" s="33"/>
      <c r="E2898" s="33"/>
      <c r="F2898" s="33"/>
      <c r="G2898" s="33"/>
    </row>
    <row r="2899" spans="1:7">
      <c r="A2899" s="33"/>
      <c r="B2899" s="33"/>
      <c r="C2899" s="33"/>
      <c r="D2899" s="33"/>
      <c r="E2899" s="33"/>
      <c r="F2899" s="33"/>
      <c r="G2899" s="33"/>
    </row>
    <row r="2900" spans="1:7">
      <c r="A2900" s="33"/>
      <c r="B2900" s="33"/>
      <c r="C2900" s="33"/>
      <c r="D2900" s="33"/>
      <c r="E2900" s="33"/>
      <c r="F2900" s="33"/>
      <c r="G2900" s="33"/>
    </row>
    <row r="2901" spans="1:7">
      <c r="A2901" s="33"/>
      <c r="B2901" s="33"/>
      <c r="C2901" s="33"/>
      <c r="D2901" s="33"/>
      <c r="E2901" s="33"/>
      <c r="F2901" s="33"/>
      <c r="G2901" s="33"/>
    </row>
    <row r="2902" spans="1:7">
      <c r="A2902" s="33"/>
      <c r="B2902" s="33"/>
      <c r="C2902" s="33"/>
      <c r="D2902" s="33"/>
      <c r="E2902" s="33"/>
      <c r="F2902" s="33"/>
      <c r="G2902" s="33"/>
    </row>
    <row r="2903" spans="1:7">
      <c r="A2903" s="33"/>
      <c r="B2903" s="33"/>
      <c r="C2903" s="33"/>
      <c r="D2903" s="33"/>
      <c r="E2903" s="33"/>
      <c r="F2903" s="33"/>
      <c r="G2903" s="33"/>
    </row>
    <row r="2904" spans="1:7">
      <c r="A2904" s="33"/>
      <c r="B2904" s="33"/>
      <c r="C2904" s="33"/>
      <c r="D2904" s="33"/>
      <c r="E2904" s="33"/>
      <c r="F2904" s="33"/>
      <c r="G2904" s="33"/>
    </row>
    <row r="2905" spans="1:7">
      <c r="A2905" s="33"/>
      <c r="B2905" s="33"/>
      <c r="C2905" s="33"/>
      <c r="D2905" s="33"/>
      <c r="E2905" s="33"/>
      <c r="F2905" s="33"/>
      <c r="G2905" s="33"/>
    </row>
    <row r="2906" spans="1:7">
      <c r="A2906" s="33"/>
      <c r="B2906" s="33"/>
      <c r="C2906" s="33"/>
      <c r="D2906" s="33"/>
      <c r="E2906" s="33"/>
      <c r="F2906" s="33"/>
      <c r="G2906" s="33"/>
    </row>
    <row r="2907" spans="1:7">
      <c r="A2907" s="33"/>
      <c r="B2907" s="33"/>
      <c r="C2907" s="33"/>
      <c r="D2907" s="33"/>
      <c r="E2907" s="33"/>
      <c r="F2907" s="33"/>
      <c r="G2907" s="33"/>
    </row>
    <row r="2908" spans="1:7">
      <c r="A2908" s="33"/>
      <c r="B2908" s="33"/>
      <c r="C2908" s="33"/>
      <c r="D2908" s="33"/>
      <c r="E2908" s="33"/>
      <c r="F2908" s="33"/>
      <c r="G2908" s="33"/>
    </row>
    <row r="2909" spans="1:7">
      <c r="A2909" s="33"/>
      <c r="B2909" s="33"/>
      <c r="C2909" s="33"/>
      <c r="D2909" s="33"/>
      <c r="E2909" s="33"/>
      <c r="F2909" s="33"/>
      <c r="G2909" s="33"/>
    </row>
    <row r="2910" spans="1:7">
      <c r="A2910" s="33"/>
      <c r="B2910" s="33"/>
      <c r="C2910" s="33"/>
      <c r="D2910" s="33"/>
      <c r="E2910" s="33"/>
      <c r="F2910" s="33"/>
      <c r="G2910" s="33"/>
    </row>
    <row r="2911" spans="1:7">
      <c r="A2911" s="33"/>
      <c r="B2911" s="33"/>
      <c r="C2911" s="33"/>
      <c r="D2911" s="33"/>
      <c r="E2911" s="33"/>
      <c r="F2911" s="33"/>
      <c r="G2911" s="33"/>
    </row>
    <row r="2912" spans="1:7">
      <c r="A2912" s="33"/>
      <c r="B2912" s="33"/>
      <c r="C2912" s="33"/>
      <c r="D2912" s="33"/>
      <c r="E2912" s="33"/>
      <c r="F2912" s="33"/>
      <c r="G2912" s="33"/>
    </row>
    <row r="2913" spans="1:7">
      <c r="A2913" s="33"/>
      <c r="B2913" s="33"/>
      <c r="C2913" s="33"/>
      <c r="D2913" s="33"/>
      <c r="E2913" s="33"/>
      <c r="F2913" s="33"/>
      <c r="G2913" s="33"/>
    </row>
    <row r="2914" spans="1:7">
      <c r="A2914" s="33"/>
      <c r="B2914" s="33"/>
      <c r="C2914" s="33"/>
      <c r="D2914" s="33"/>
      <c r="E2914" s="33"/>
      <c r="F2914" s="33"/>
      <c r="G2914" s="33"/>
    </row>
    <row r="2915" spans="1:7">
      <c r="A2915" s="33"/>
      <c r="B2915" s="33"/>
      <c r="C2915" s="33"/>
      <c r="D2915" s="33"/>
      <c r="E2915" s="33"/>
      <c r="F2915" s="33"/>
      <c r="G2915" s="33"/>
    </row>
    <row r="2916" spans="1:7">
      <c r="A2916" s="33"/>
      <c r="B2916" s="33"/>
      <c r="C2916" s="33"/>
      <c r="D2916" s="33"/>
      <c r="E2916" s="33"/>
      <c r="F2916" s="33"/>
      <c r="G2916" s="33"/>
    </row>
    <row r="2917" spans="1:7">
      <c r="A2917" s="33"/>
      <c r="B2917" s="33"/>
      <c r="C2917" s="33"/>
      <c r="D2917" s="33"/>
      <c r="E2917" s="33"/>
      <c r="F2917" s="33"/>
      <c r="G2917" s="33"/>
    </row>
    <row r="2918" spans="1:7">
      <c r="A2918" s="33"/>
      <c r="B2918" s="33"/>
      <c r="C2918" s="33"/>
      <c r="D2918" s="33"/>
      <c r="E2918" s="33"/>
      <c r="F2918" s="33"/>
      <c r="G2918" s="33"/>
    </row>
    <row r="2919" spans="1:7">
      <c r="A2919" s="33"/>
      <c r="B2919" s="33"/>
      <c r="C2919" s="33"/>
      <c r="D2919" s="33"/>
      <c r="E2919" s="33"/>
      <c r="F2919" s="33"/>
      <c r="G2919" s="33"/>
    </row>
    <row r="2920" spans="1:7">
      <c r="A2920" s="33"/>
      <c r="B2920" s="33"/>
      <c r="C2920" s="33"/>
      <c r="D2920" s="33"/>
      <c r="E2920" s="33"/>
      <c r="F2920" s="33"/>
      <c r="G2920" s="33"/>
    </row>
    <row r="2921" spans="1:7">
      <c r="A2921" s="33"/>
      <c r="B2921" s="33"/>
      <c r="C2921" s="33"/>
      <c r="D2921" s="33"/>
      <c r="E2921" s="33"/>
      <c r="F2921" s="33"/>
      <c r="G2921" s="33"/>
    </row>
    <row r="2922" spans="1:7">
      <c r="A2922" s="33"/>
      <c r="B2922" s="33"/>
      <c r="C2922" s="33"/>
      <c r="D2922" s="33"/>
      <c r="E2922" s="33"/>
      <c r="F2922" s="33"/>
      <c r="G2922" s="33"/>
    </row>
    <row r="2923" spans="1:7">
      <c r="A2923" s="33"/>
      <c r="B2923" s="33"/>
      <c r="C2923" s="33"/>
      <c r="D2923" s="33"/>
      <c r="E2923" s="33"/>
      <c r="F2923" s="33"/>
      <c r="G2923" s="33"/>
    </row>
    <row r="2924" spans="1:7">
      <c r="A2924" s="33"/>
      <c r="B2924" s="33"/>
      <c r="C2924" s="33"/>
      <c r="D2924" s="33"/>
      <c r="E2924" s="33"/>
      <c r="F2924" s="33"/>
      <c r="G2924" s="33"/>
    </row>
    <row r="2925" spans="1:7">
      <c r="A2925" s="33"/>
      <c r="B2925" s="33"/>
      <c r="C2925" s="33"/>
      <c r="D2925" s="33"/>
      <c r="E2925" s="33"/>
      <c r="F2925" s="33"/>
      <c r="G2925" s="33"/>
    </row>
    <row r="2926" spans="1:7">
      <c r="A2926" s="33"/>
      <c r="B2926" s="33"/>
      <c r="C2926" s="33"/>
      <c r="D2926" s="33"/>
      <c r="E2926" s="33"/>
      <c r="F2926" s="33"/>
      <c r="G2926" s="33"/>
    </row>
    <row r="2927" spans="1:7">
      <c r="A2927" s="33"/>
      <c r="B2927" s="33"/>
      <c r="C2927" s="33"/>
      <c r="D2927" s="33"/>
      <c r="E2927" s="33"/>
      <c r="F2927" s="33"/>
      <c r="G2927" s="33"/>
    </row>
    <row r="2928" spans="1:7">
      <c r="A2928" s="33"/>
      <c r="B2928" s="33"/>
      <c r="C2928" s="33"/>
      <c r="D2928" s="33"/>
      <c r="E2928" s="33"/>
      <c r="F2928" s="33"/>
      <c r="G2928" s="33"/>
    </row>
    <row r="2929" spans="1:7">
      <c r="A2929" s="33"/>
      <c r="B2929" s="33"/>
      <c r="C2929" s="33"/>
      <c r="D2929" s="33"/>
      <c r="E2929" s="33"/>
      <c r="F2929" s="33"/>
      <c r="G2929" s="33"/>
    </row>
    <row r="2930" spans="1:7">
      <c r="A2930" s="33"/>
      <c r="B2930" s="33"/>
      <c r="C2930" s="33"/>
      <c r="D2930" s="33"/>
      <c r="E2930" s="33"/>
      <c r="F2930" s="33"/>
      <c r="G2930" s="33"/>
    </row>
    <row r="2931" spans="1:7">
      <c r="A2931" s="33"/>
      <c r="B2931" s="33"/>
      <c r="C2931" s="33"/>
      <c r="D2931" s="33"/>
      <c r="E2931" s="33"/>
      <c r="F2931" s="33"/>
      <c r="G2931" s="33"/>
    </row>
    <row r="2932" spans="1:7">
      <c r="A2932" s="33"/>
      <c r="B2932" s="33"/>
      <c r="C2932" s="33"/>
      <c r="D2932" s="33"/>
      <c r="E2932" s="33"/>
      <c r="F2932" s="33"/>
      <c r="G2932" s="33"/>
    </row>
    <row r="2933" spans="1:7">
      <c r="A2933" s="33"/>
      <c r="B2933" s="33"/>
      <c r="C2933" s="33"/>
      <c r="D2933" s="33"/>
      <c r="E2933" s="33"/>
      <c r="F2933" s="33"/>
      <c r="G2933" s="33"/>
    </row>
    <row r="2934" spans="1:7">
      <c r="A2934" s="33"/>
      <c r="B2934" s="33"/>
      <c r="C2934" s="33"/>
      <c r="D2934" s="33"/>
      <c r="E2934" s="33"/>
      <c r="F2934" s="33"/>
      <c r="G2934" s="33"/>
    </row>
    <row r="2935" spans="1:7">
      <c r="A2935" s="33"/>
      <c r="B2935" s="33"/>
      <c r="C2935" s="33"/>
      <c r="D2935" s="33"/>
      <c r="E2935" s="33"/>
      <c r="F2935" s="33"/>
      <c r="G2935" s="33"/>
    </row>
    <row r="2936" spans="1:7">
      <c r="A2936" s="33"/>
      <c r="B2936" s="33"/>
      <c r="C2936" s="33"/>
      <c r="D2936" s="33"/>
      <c r="E2936" s="33"/>
      <c r="F2936" s="33"/>
      <c r="G2936" s="33"/>
    </row>
    <row r="2937" spans="1:7">
      <c r="A2937" s="33"/>
      <c r="B2937" s="33"/>
      <c r="C2937" s="33"/>
      <c r="D2937" s="33"/>
      <c r="E2937" s="33"/>
      <c r="F2937" s="33"/>
      <c r="G2937" s="33"/>
    </row>
    <row r="2938" spans="1:7">
      <c r="A2938" s="33"/>
      <c r="B2938" s="33"/>
      <c r="C2938" s="33"/>
      <c r="D2938" s="33"/>
      <c r="E2938" s="33"/>
      <c r="F2938" s="33"/>
      <c r="G2938" s="33"/>
    </row>
    <row r="2939" spans="1:7">
      <c r="A2939" s="33"/>
      <c r="B2939" s="33"/>
      <c r="C2939" s="33"/>
      <c r="D2939" s="33"/>
      <c r="E2939" s="33"/>
      <c r="F2939" s="33"/>
      <c r="G2939" s="33"/>
    </row>
    <row r="2940" spans="1:7">
      <c r="A2940" s="33"/>
      <c r="B2940" s="33"/>
      <c r="C2940" s="33"/>
      <c r="D2940" s="33"/>
      <c r="E2940" s="33"/>
      <c r="F2940" s="33"/>
      <c r="G2940" s="33"/>
    </row>
    <row r="2941" spans="1:7">
      <c r="A2941" s="33"/>
      <c r="B2941" s="33"/>
      <c r="C2941" s="33"/>
      <c r="D2941" s="33"/>
      <c r="E2941" s="33"/>
      <c r="F2941" s="33"/>
      <c r="G2941" s="33"/>
    </row>
    <row r="2942" spans="1:7">
      <c r="A2942" s="33"/>
      <c r="B2942" s="33"/>
      <c r="C2942" s="33"/>
      <c r="D2942" s="33"/>
      <c r="E2942" s="33"/>
      <c r="F2942" s="33"/>
      <c r="G2942" s="33"/>
    </row>
    <row r="2943" spans="1:7">
      <c r="A2943" s="33"/>
      <c r="B2943" s="33"/>
      <c r="C2943" s="33"/>
      <c r="D2943" s="33"/>
      <c r="E2943" s="33"/>
      <c r="F2943" s="33"/>
      <c r="G2943" s="33"/>
    </row>
    <row r="2944" spans="1:7">
      <c r="A2944" s="33"/>
      <c r="B2944" s="33"/>
      <c r="C2944" s="33"/>
      <c r="D2944" s="33"/>
      <c r="E2944" s="33"/>
      <c r="F2944" s="33"/>
      <c r="G2944" s="33"/>
    </row>
    <row r="2945" spans="1:7">
      <c r="A2945" s="33"/>
      <c r="B2945" s="33"/>
      <c r="C2945" s="33"/>
      <c r="D2945" s="33"/>
      <c r="E2945" s="33"/>
      <c r="F2945" s="33"/>
      <c r="G2945" s="33"/>
    </row>
    <row r="2946" spans="1:7">
      <c r="A2946" s="33"/>
      <c r="B2946" s="33"/>
      <c r="C2946" s="33"/>
      <c r="D2946" s="33"/>
      <c r="E2946" s="33"/>
      <c r="F2946" s="33"/>
      <c r="G2946" s="33"/>
    </row>
    <row r="2947" spans="1:7">
      <c r="A2947" s="33"/>
      <c r="B2947" s="33"/>
      <c r="C2947" s="33"/>
      <c r="D2947" s="33"/>
      <c r="E2947" s="33"/>
      <c r="F2947" s="33"/>
      <c r="G2947" s="33"/>
    </row>
    <row r="2948" spans="1:7">
      <c r="A2948" s="33"/>
      <c r="B2948" s="33"/>
      <c r="C2948" s="33"/>
      <c r="D2948" s="33"/>
      <c r="E2948" s="33"/>
      <c r="F2948" s="33"/>
      <c r="G2948" s="33"/>
    </row>
    <row r="2949" spans="1:7">
      <c r="A2949" s="33"/>
      <c r="B2949" s="33"/>
      <c r="C2949" s="33"/>
      <c r="D2949" s="33"/>
      <c r="E2949" s="33"/>
      <c r="F2949" s="33"/>
      <c r="G2949" s="33"/>
    </row>
    <row r="2950" spans="1:7">
      <c r="A2950" s="33"/>
      <c r="B2950" s="33"/>
      <c r="C2950" s="33"/>
      <c r="D2950" s="33"/>
      <c r="E2950" s="33"/>
      <c r="F2950" s="33"/>
      <c r="G2950" s="33"/>
    </row>
    <row r="2951" spans="1:7">
      <c r="A2951" s="33"/>
      <c r="B2951" s="33"/>
      <c r="C2951" s="33"/>
      <c r="D2951" s="33"/>
      <c r="E2951" s="33"/>
      <c r="F2951" s="33"/>
      <c r="G2951" s="33"/>
    </row>
    <row r="2952" spans="1:7">
      <c r="A2952" s="33"/>
      <c r="B2952" s="33"/>
      <c r="C2952" s="33"/>
      <c r="D2952" s="33"/>
      <c r="E2952" s="33"/>
      <c r="F2952" s="33"/>
      <c r="G2952" s="33"/>
    </row>
    <row r="2953" spans="1:7">
      <c r="A2953" s="33"/>
      <c r="B2953" s="33"/>
      <c r="C2953" s="33"/>
      <c r="D2953" s="33"/>
      <c r="E2953" s="33"/>
      <c r="F2953" s="33"/>
      <c r="G2953" s="33"/>
    </row>
    <row r="2954" spans="1:7">
      <c r="A2954" s="33"/>
      <c r="B2954" s="33"/>
      <c r="C2954" s="33"/>
      <c r="D2954" s="33"/>
      <c r="E2954" s="33"/>
      <c r="F2954" s="33"/>
      <c r="G2954" s="33"/>
    </row>
    <row r="2955" spans="1:7">
      <c r="A2955" s="33"/>
      <c r="B2955" s="33"/>
      <c r="C2955" s="33"/>
      <c r="D2955" s="33"/>
      <c r="E2955" s="33"/>
      <c r="F2955" s="33"/>
      <c r="G2955" s="33"/>
    </row>
    <row r="2956" spans="1:7">
      <c r="A2956" s="33"/>
      <c r="B2956" s="33"/>
      <c r="C2956" s="33"/>
      <c r="D2956" s="33"/>
      <c r="E2956" s="33"/>
      <c r="F2956" s="33"/>
      <c r="G2956" s="33"/>
    </row>
    <row r="2957" spans="1:7">
      <c r="A2957" s="33"/>
      <c r="B2957" s="33"/>
      <c r="C2957" s="33"/>
      <c r="D2957" s="33"/>
      <c r="E2957" s="33"/>
      <c r="F2957" s="33"/>
      <c r="G2957" s="33"/>
    </row>
    <row r="2958" spans="1:7">
      <c r="A2958" s="33"/>
      <c r="B2958" s="33"/>
      <c r="C2958" s="33"/>
      <c r="D2958" s="33"/>
      <c r="E2958" s="33"/>
      <c r="F2958" s="33"/>
      <c r="G2958" s="33"/>
    </row>
    <row r="2959" spans="1:7">
      <c r="A2959" s="33"/>
      <c r="B2959" s="33"/>
      <c r="C2959" s="33"/>
      <c r="D2959" s="33"/>
      <c r="E2959" s="33"/>
      <c r="F2959" s="33"/>
      <c r="G2959" s="33"/>
    </row>
    <row r="2960" spans="1:7">
      <c r="A2960" s="33"/>
      <c r="B2960" s="33"/>
      <c r="C2960" s="33"/>
      <c r="D2960" s="33"/>
      <c r="E2960" s="33"/>
      <c r="F2960" s="33"/>
      <c r="G2960" s="33"/>
    </row>
    <row r="2961" spans="1:7">
      <c r="A2961" s="33"/>
      <c r="B2961" s="33"/>
      <c r="C2961" s="33"/>
      <c r="D2961" s="33"/>
      <c r="E2961" s="33"/>
      <c r="F2961" s="33"/>
      <c r="G2961" s="33"/>
    </row>
    <row r="2962" spans="1:7">
      <c r="A2962" s="33"/>
      <c r="B2962" s="33"/>
      <c r="C2962" s="33"/>
      <c r="D2962" s="33"/>
      <c r="E2962" s="33"/>
      <c r="F2962" s="33"/>
      <c r="G2962" s="33"/>
    </row>
    <row r="2963" spans="1:7">
      <c r="A2963" s="33"/>
      <c r="B2963" s="33"/>
      <c r="C2963" s="33"/>
      <c r="D2963" s="33"/>
      <c r="E2963" s="33"/>
      <c r="F2963" s="33"/>
      <c r="G2963" s="33"/>
    </row>
    <row r="2964" spans="1:7">
      <c r="A2964" s="33"/>
      <c r="B2964" s="33"/>
      <c r="C2964" s="33"/>
      <c r="D2964" s="33"/>
      <c r="E2964" s="33"/>
      <c r="F2964" s="33"/>
      <c r="G2964" s="33"/>
    </row>
    <row r="2965" spans="1:7">
      <c r="A2965" s="33"/>
      <c r="B2965" s="33"/>
      <c r="C2965" s="33"/>
      <c r="D2965" s="33"/>
      <c r="E2965" s="33"/>
      <c r="F2965" s="33"/>
      <c r="G2965" s="33"/>
    </row>
    <row r="2966" spans="1:7">
      <c r="A2966" s="33"/>
      <c r="B2966" s="33"/>
      <c r="C2966" s="33"/>
      <c r="D2966" s="33"/>
      <c r="E2966" s="33"/>
      <c r="F2966" s="33"/>
      <c r="G2966" s="33"/>
    </row>
    <row r="2967" spans="1:7">
      <c r="A2967" s="33"/>
      <c r="B2967" s="33"/>
      <c r="C2967" s="33"/>
      <c r="D2967" s="33"/>
      <c r="E2967" s="33"/>
      <c r="F2967" s="33"/>
      <c r="G2967" s="33"/>
    </row>
    <row r="2968" spans="1:7">
      <c r="A2968" s="33"/>
      <c r="B2968" s="33"/>
      <c r="C2968" s="33"/>
      <c r="D2968" s="33"/>
      <c r="E2968" s="33"/>
      <c r="F2968" s="33"/>
      <c r="G2968" s="33"/>
    </row>
    <row r="2969" spans="1:7">
      <c r="A2969" s="33"/>
      <c r="B2969" s="33"/>
      <c r="C2969" s="33"/>
      <c r="D2969" s="33"/>
      <c r="E2969" s="33"/>
      <c r="F2969" s="33"/>
      <c r="G2969" s="33"/>
    </row>
    <row r="2970" spans="1:7">
      <c r="A2970" s="33"/>
      <c r="B2970" s="33"/>
      <c r="C2970" s="33"/>
      <c r="D2970" s="33"/>
      <c r="E2970" s="33"/>
      <c r="F2970" s="33"/>
      <c r="G2970" s="33"/>
    </row>
    <row r="2971" spans="1:7">
      <c r="A2971" s="33"/>
      <c r="B2971" s="33"/>
      <c r="C2971" s="33"/>
      <c r="D2971" s="33"/>
      <c r="E2971" s="33"/>
      <c r="F2971" s="33"/>
      <c r="G2971" s="33"/>
    </row>
    <row r="2972" spans="1:7">
      <c r="A2972" s="33"/>
      <c r="B2972" s="33"/>
      <c r="C2972" s="33"/>
      <c r="D2972" s="33"/>
      <c r="E2972" s="33"/>
      <c r="F2972" s="33"/>
      <c r="G2972" s="33"/>
    </row>
    <row r="2973" spans="1:7">
      <c r="A2973" s="33"/>
      <c r="B2973" s="33"/>
      <c r="C2973" s="33"/>
      <c r="D2973" s="33"/>
      <c r="E2973" s="33"/>
      <c r="F2973" s="33"/>
      <c r="G2973" s="33"/>
    </row>
    <row r="2974" spans="1:7">
      <c r="A2974" s="33"/>
      <c r="B2974" s="33"/>
      <c r="C2974" s="33"/>
      <c r="D2974" s="33"/>
      <c r="E2974" s="33"/>
      <c r="F2974" s="33"/>
      <c r="G2974" s="33"/>
    </row>
    <row r="2975" spans="1:7">
      <c r="A2975" s="33"/>
      <c r="B2975" s="33"/>
      <c r="C2975" s="33"/>
      <c r="D2975" s="33"/>
      <c r="E2975" s="33"/>
      <c r="F2975" s="33"/>
      <c r="G2975" s="33"/>
    </row>
    <row r="2976" spans="1:7">
      <c r="A2976" s="33"/>
      <c r="B2976" s="33"/>
      <c r="C2976" s="33"/>
      <c r="D2976" s="33"/>
      <c r="E2976" s="33"/>
      <c r="F2976" s="33"/>
      <c r="G2976" s="33"/>
    </row>
    <row r="2977" spans="1:7">
      <c r="A2977" s="33"/>
      <c r="B2977" s="33"/>
      <c r="C2977" s="33"/>
      <c r="D2977" s="33"/>
      <c r="E2977" s="33"/>
      <c r="F2977" s="33"/>
      <c r="G2977" s="33"/>
    </row>
    <row r="2978" spans="1:7">
      <c r="A2978" s="33"/>
      <c r="B2978" s="33"/>
      <c r="C2978" s="33"/>
      <c r="D2978" s="33"/>
      <c r="E2978" s="33"/>
      <c r="F2978" s="33"/>
      <c r="G2978" s="33"/>
    </row>
    <row r="2979" spans="1:7">
      <c r="A2979" s="33"/>
      <c r="B2979" s="33"/>
      <c r="C2979" s="33"/>
      <c r="D2979" s="33"/>
      <c r="E2979" s="33"/>
      <c r="F2979" s="33"/>
      <c r="G2979" s="33"/>
    </row>
    <row r="2980" spans="1:7">
      <c r="A2980" s="33"/>
      <c r="B2980" s="33"/>
      <c r="C2980" s="33"/>
      <c r="D2980" s="33"/>
      <c r="E2980" s="33"/>
      <c r="F2980" s="33"/>
      <c r="G2980" s="33"/>
    </row>
    <row r="2981" spans="1:7">
      <c r="A2981" s="33"/>
      <c r="B2981" s="33"/>
      <c r="C2981" s="33"/>
      <c r="D2981" s="33"/>
      <c r="E2981" s="33"/>
      <c r="F2981" s="33"/>
      <c r="G2981" s="33"/>
    </row>
    <row r="2982" spans="1:7">
      <c r="A2982" s="33"/>
      <c r="B2982" s="33"/>
      <c r="C2982" s="33"/>
      <c r="D2982" s="33"/>
      <c r="E2982" s="33"/>
      <c r="F2982" s="33"/>
      <c r="G2982" s="33"/>
    </row>
    <row r="2983" spans="1:7">
      <c r="A2983" s="33"/>
      <c r="B2983" s="33"/>
      <c r="C2983" s="33"/>
      <c r="D2983" s="33"/>
      <c r="E2983" s="33"/>
      <c r="F2983" s="33"/>
      <c r="G2983" s="33"/>
    </row>
    <row r="2984" spans="1:7">
      <c r="A2984" s="33"/>
      <c r="B2984" s="33"/>
      <c r="C2984" s="33"/>
      <c r="D2984" s="33"/>
      <c r="E2984" s="33"/>
      <c r="F2984" s="33"/>
      <c r="G2984" s="33"/>
    </row>
    <row r="2985" spans="1:7">
      <c r="A2985" s="33"/>
      <c r="B2985" s="33"/>
      <c r="C2985" s="33"/>
      <c r="D2985" s="33"/>
      <c r="E2985" s="33"/>
      <c r="F2985" s="33"/>
      <c r="G2985" s="33"/>
    </row>
    <row r="2986" spans="1:7">
      <c r="A2986" s="33"/>
      <c r="B2986" s="33"/>
      <c r="C2986" s="33"/>
      <c r="D2986" s="33"/>
      <c r="E2986" s="33"/>
      <c r="F2986" s="33"/>
      <c r="G2986" s="33"/>
    </row>
    <row r="2987" spans="1:7">
      <c r="A2987" s="33"/>
      <c r="B2987" s="33"/>
      <c r="C2987" s="33"/>
      <c r="D2987" s="33"/>
      <c r="E2987" s="33"/>
      <c r="F2987" s="33"/>
      <c r="G2987" s="33"/>
    </row>
    <row r="2988" spans="1:7">
      <c r="A2988" s="33"/>
      <c r="B2988" s="33"/>
      <c r="C2988" s="33"/>
      <c r="D2988" s="33"/>
      <c r="E2988" s="33"/>
      <c r="F2988" s="33"/>
      <c r="G2988" s="33"/>
    </row>
    <row r="2989" spans="1:7">
      <c r="A2989" s="33"/>
      <c r="B2989" s="33"/>
      <c r="C2989" s="33"/>
      <c r="D2989" s="33"/>
      <c r="E2989" s="33"/>
      <c r="F2989" s="33"/>
      <c r="G2989" s="33"/>
    </row>
    <row r="2990" spans="1:7">
      <c r="A2990" s="33"/>
      <c r="B2990" s="33"/>
      <c r="C2990" s="33"/>
      <c r="D2990" s="33"/>
      <c r="E2990" s="33"/>
      <c r="F2990" s="33"/>
      <c r="G2990" s="33"/>
    </row>
    <row r="2991" spans="1:7">
      <c r="A2991" s="33"/>
      <c r="B2991" s="33"/>
      <c r="C2991" s="33"/>
      <c r="D2991" s="33"/>
      <c r="E2991" s="33"/>
      <c r="F2991" s="33"/>
      <c r="G2991" s="33"/>
    </row>
    <row r="2992" spans="1:7">
      <c r="A2992" s="33"/>
      <c r="B2992" s="33"/>
      <c r="C2992" s="33"/>
      <c r="D2992" s="33"/>
      <c r="E2992" s="33"/>
      <c r="F2992" s="33"/>
      <c r="G2992" s="33"/>
    </row>
    <row r="2993" spans="1:7">
      <c r="A2993" s="33"/>
      <c r="B2993" s="33"/>
      <c r="C2993" s="33"/>
      <c r="D2993" s="33"/>
      <c r="E2993" s="33"/>
      <c r="F2993" s="33"/>
      <c r="G2993" s="33"/>
    </row>
    <row r="2994" spans="1:7">
      <c r="A2994" s="33"/>
      <c r="B2994" s="33"/>
      <c r="C2994" s="33"/>
      <c r="D2994" s="33"/>
      <c r="E2994" s="33"/>
      <c r="F2994" s="33"/>
      <c r="G2994" s="33"/>
    </row>
    <row r="2995" spans="1:7">
      <c r="A2995" s="33"/>
      <c r="B2995" s="33"/>
      <c r="C2995" s="33"/>
      <c r="D2995" s="33"/>
      <c r="E2995" s="33"/>
      <c r="F2995" s="33"/>
      <c r="G2995" s="33"/>
    </row>
    <row r="2996" spans="1:7">
      <c r="A2996" s="33"/>
      <c r="B2996" s="33"/>
      <c r="C2996" s="33"/>
      <c r="D2996" s="33"/>
      <c r="E2996" s="33"/>
      <c r="F2996" s="33"/>
      <c r="G2996" s="33"/>
    </row>
    <row r="2997" spans="1:7">
      <c r="A2997" s="33"/>
      <c r="B2997" s="33"/>
      <c r="C2997" s="33"/>
      <c r="D2997" s="33"/>
      <c r="E2997" s="33"/>
      <c r="F2997" s="33"/>
      <c r="G2997" s="33"/>
    </row>
    <row r="2998" spans="1:7">
      <c r="A2998" s="33"/>
      <c r="B2998" s="33"/>
      <c r="C2998" s="33"/>
      <c r="D2998" s="33"/>
      <c r="E2998" s="33"/>
      <c r="F2998" s="33"/>
      <c r="G2998" s="33"/>
    </row>
    <row r="2999" spans="1:7">
      <c r="A2999" s="33"/>
      <c r="B2999" s="33"/>
      <c r="C2999" s="33"/>
      <c r="D2999" s="33"/>
      <c r="E2999" s="33"/>
      <c r="F2999" s="33"/>
      <c r="G2999" s="33"/>
    </row>
    <row r="3000" spans="1:7">
      <c r="A3000" s="33"/>
      <c r="B3000" s="33"/>
      <c r="C3000" s="33"/>
      <c r="D3000" s="33"/>
      <c r="E3000" s="33"/>
      <c r="F3000" s="33"/>
      <c r="G3000" s="33"/>
    </row>
    <row r="3001" spans="1:7">
      <c r="A3001" s="33"/>
      <c r="B3001" s="33"/>
      <c r="C3001" s="33"/>
      <c r="D3001" s="33"/>
      <c r="E3001" s="33"/>
      <c r="F3001" s="33"/>
      <c r="G3001" s="33"/>
    </row>
    <row r="3002" spans="1:7">
      <c r="A3002" s="33"/>
      <c r="B3002" s="33"/>
      <c r="C3002" s="33"/>
      <c r="D3002" s="33"/>
      <c r="E3002" s="33"/>
      <c r="F3002" s="33"/>
      <c r="G3002" s="33"/>
    </row>
    <row r="3003" spans="1:7">
      <c r="A3003" s="33"/>
      <c r="B3003" s="33"/>
      <c r="C3003" s="33"/>
      <c r="D3003" s="33"/>
      <c r="E3003" s="33"/>
      <c r="F3003" s="33"/>
      <c r="G3003" s="33"/>
    </row>
    <row r="3004" spans="1:7">
      <c r="A3004" s="33"/>
      <c r="B3004" s="33"/>
      <c r="C3004" s="33"/>
      <c r="D3004" s="33"/>
      <c r="E3004" s="33"/>
      <c r="F3004" s="33"/>
      <c r="G3004" s="33"/>
    </row>
    <row r="3005" spans="1:7">
      <c r="A3005" s="33"/>
      <c r="B3005" s="33"/>
      <c r="C3005" s="33"/>
      <c r="D3005" s="33"/>
      <c r="E3005" s="33"/>
      <c r="F3005" s="33"/>
      <c r="G3005" s="33"/>
    </row>
    <row r="3006" spans="1:7">
      <c r="A3006" s="33"/>
      <c r="B3006" s="33"/>
      <c r="C3006" s="33"/>
      <c r="D3006" s="33"/>
      <c r="E3006" s="33"/>
      <c r="F3006" s="33"/>
      <c r="G3006" s="33"/>
    </row>
    <row r="3007" spans="1:7">
      <c r="A3007" s="33"/>
      <c r="B3007" s="33"/>
      <c r="C3007" s="33"/>
      <c r="D3007" s="33"/>
      <c r="E3007" s="33"/>
      <c r="F3007" s="33"/>
      <c r="G3007" s="33"/>
    </row>
    <row r="3008" spans="1:7">
      <c r="A3008" s="33"/>
      <c r="B3008" s="33"/>
      <c r="C3008" s="33"/>
      <c r="D3008" s="33"/>
      <c r="E3008" s="33"/>
      <c r="F3008" s="33"/>
      <c r="G3008" s="33"/>
    </row>
    <row r="3009" spans="1:7">
      <c r="A3009" s="33"/>
      <c r="B3009" s="33"/>
      <c r="C3009" s="33"/>
      <c r="D3009" s="33"/>
      <c r="E3009" s="33"/>
      <c r="F3009" s="33"/>
      <c r="G3009" s="33"/>
    </row>
    <row r="3010" spans="1:7">
      <c r="A3010" s="33"/>
      <c r="B3010" s="33"/>
      <c r="C3010" s="33"/>
      <c r="D3010" s="33"/>
      <c r="E3010" s="33"/>
      <c r="F3010" s="33"/>
      <c r="G3010" s="33"/>
    </row>
    <row r="3011" spans="1:7">
      <c r="A3011" s="33"/>
      <c r="B3011" s="33"/>
      <c r="C3011" s="33"/>
      <c r="D3011" s="33"/>
      <c r="E3011" s="33"/>
      <c r="F3011" s="33"/>
      <c r="G3011" s="33"/>
    </row>
    <row r="3012" spans="1:7">
      <c r="A3012" s="33"/>
      <c r="B3012" s="33"/>
      <c r="C3012" s="33"/>
      <c r="D3012" s="33"/>
      <c r="E3012" s="33"/>
      <c r="F3012" s="33"/>
      <c r="G3012" s="33"/>
    </row>
    <row r="3013" spans="1:7">
      <c r="A3013" s="33"/>
      <c r="B3013" s="33"/>
      <c r="C3013" s="33"/>
      <c r="D3013" s="33"/>
      <c r="E3013" s="33"/>
      <c r="F3013" s="33"/>
      <c r="G3013" s="33"/>
    </row>
    <row r="3014" spans="1:7">
      <c r="A3014" s="33"/>
      <c r="B3014" s="33"/>
      <c r="C3014" s="33"/>
      <c r="D3014" s="33"/>
      <c r="E3014" s="33"/>
      <c r="F3014" s="33"/>
      <c r="G3014" s="33"/>
    </row>
    <row r="3015" spans="1:7">
      <c r="A3015" s="33"/>
      <c r="B3015" s="33"/>
      <c r="C3015" s="33"/>
      <c r="D3015" s="33"/>
      <c r="E3015" s="33"/>
      <c r="F3015" s="33"/>
      <c r="G3015" s="33"/>
    </row>
    <row r="3016" spans="1:7">
      <c r="A3016" s="33"/>
      <c r="B3016" s="33"/>
      <c r="C3016" s="33"/>
      <c r="D3016" s="33"/>
      <c r="E3016" s="33"/>
      <c r="F3016" s="33"/>
      <c r="G3016" s="33"/>
    </row>
    <row r="3017" spans="1:7">
      <c r="A3017" s="33"/>
      <c r="B3017" s="33"/>
      <c r="C3017" s="33"/>
      <c r="D3017" s="33"/>
      <c r="E3017" s="33"/>
      <c r="F3017" s="33"/>
      <c r="G3017" s="33"/>
    </row>
    <row r="3018" spans="1:7">
      <c r="A3018" s="33"/>
      <c r="B3018" s="33"/>
      <c r="C3018" s="33"/>
      <c r="D3018" s="33"/>
      <c r="E3018" s="33"/>
      <c r="F3018" s="33"/>
      <c r="G3018" s="33"/>
    </row>
    <row r="3019" spans="1:7">
      <c r="A3019" s="33"/>
      <c r="B3019" s="33"/>
      <c r="C3019" s="33"/>
      <c r="D3019" s="33"/>
      <c r="E3019" s="33"/>
      <c r="F3019" s="33"/>
      <c r="G3019" s="33"/>
    </row>
    <row r="3020" spans="1:7">
      <c r="A3020" s="33"/>
      <c r="B3020" s="33"/>
      <c r="C3020" s="33"/>
      <c r="D3020" s="33"/>
      <c r="E3020" s="33"/>
      <c r="F3020" s="33"/>
      <c r="G3020" s="33"/>
    </row>
    <row r="3021" spans="1:7">
      <c r="A3021" s="33"/>
      <c r="B3021" s="33"/>
      <c r="C3021" s="33"/>
      <c r="D3021" s="33"/>
      <c r="E3021" s="33"/>
      <c r="F3021" s="33"/>
      <c r="G3021" s="33"/>
    </row>
    <row r="3022" spans="1:7">
      <c r="A3022" s="33"/>
      <c r="B3022" s="33"/>
      <c r="C3022" s="33"/>
      <c r="D3022" s="33"/>
      <c r="E3022" s="33"/>
      <c r="F3022" s="33"/>
      <c r="G3022" s="33"/>
    </row>
    <row r="3023" spans="1:7">
      <c r="A3023" s="33"/>
      <c r="B3023" s="33"/>
      <c r="C3023" s="33"/>
      <c r="D3023" s="33"/>
      <c r="E3023" s="33"/>
      <c r="F3023" s="33"/>
      <c r="G3023" s="33"/>
    </row>
    <row r="3024" spans="1:7">
      <c r="A3024" s="33"/>
      <c r="B3024" s="33"/>
      <c r="C3024" s="33"/>
      <c r="D3024" s="33"/>
      <c r="E3024" s="33"/>
      <c r="F3024" s="33"/>
      <c r="G3024" s="33"/>
    </row>
    <row r="3025" spans="1:7">
      <c r="A3025" s="33"/>
      <c r="B3025" s="33"/>
      <c r="C3025" s="33"/>
      <c r="D3025" s="33"/>
      <c r="E3025" s="33"/>
      <c r="F3025" s="33"/>
      <c r="G3025" s="33"/>
    </row>
    <row r="3026" spans="1:7">
      <c r="A3026" s="33"/>
      <c r="B3026" s="33"/>
      <c r="C3026" s="33"/>
      <c r="D3026" s="33"/>
      <c r="E3026" s="33"/>
      <c r="F3026" s="33"/>
      <c r="G3026" s="33"/>
    </row>
    <row r="3027" spans="1:7">
      <c r="A3027" s="33"/>
      <c r="B3027" s="33"/>
      <c r="C3027" s="33"/>
      <c r="D3027" s="33"/>
      <c r="E3027" s="33"/>
      <c r="F3027" s="33"/>
      <c r="G3027" s="33"/>
    </row>
    <row r="3028" spans="1:7">
      <c r="A3028" s="33"/>
      <c r="B3028" s="33"/>
      <c r="C3028" s="33"/>
      <c r="D3028" s="33"/>
      <c r="E3028" s="33"/>
      <c r="F3028" s="33"/>
      <c r="G3028" s="33"/>
    </row>
    <row r="3029" spans="1:7">
      <c r="A3029" s="33"/>
      <c r="B3029" s="33"/>
      <c r="C3029" s="33"/>
      <c r="D3029" s="33"/>
      <c r="E3029" s="33"/>
      <c r="F3029" s="33"/>
      <c r="G3029" s="33"/>
    </row>
    <row r="3030" spans="1:7">
      <c r="A3030" s="33"/>
      <c r="B3030" s="33"/>
      <c r="C3030" s="33"/>
      <c r="D3030" s="33"/>
      <c r="E3030" s="33"/>
      <c r="F3030" s="33"/>
      <c r="G3030" s="33"/>
    </row>
    <row r="3031" spans="1:7">
      <c r="A3031" s="33"/>
      <c r="B3031" s="33"/>
      <c r="C3031" s="33"/>
      <c r="D3031" s="33"/>
      <c r="E3031" s="33"/>
      <c r="F3031" s="33"/>
      <c r="G3031" s="33"/>
    </row>
    <row r="3032" spans="1:7">
      <c r="A3032" s="33"/>
      <c r="B3032" s="33"/>
      <c r="C3032" s="33"/>
      <c r="D3032" s="33"/>
      <c r="E3032" s="33"/>
      <c r="F3032" s="33"/>
      <c r="G3032" s="33"/>
    </row>
    <row r="3033" spans="1:7">
      <c r="A3033" s="33"/>
      <c r="B3033" s="33"/>
      <c r="C3033" s="33"/>
      <c r="D3033" s="33"/>
      <c r="E3033" s="33"/>
      <c r="F3033" s="33"/>
      <c r="G3033" s="33"/>
    </row>
    <row r="3034" spans="1:7">
      <c r="A3034" s="33"/>
      <c r="B3034" s="33"/>
      <c r="C3034" s="33"/>
      <c r="D3034" s="33"/>
      <c r="E3034" s="33"/>
      <c r="F3034" s="33"/>
      <c r="G3034" s="33"/>
    </row>
    <row r="3035" spans="1:7">
      <c r="A3035" s="33"/>
      <c r="B3035" s="33"/>
      <c r="C3035" s="33"/>
      <c r="D3035" s="33"/>
      <c r="E3035" s="33"/>
      <c r="F3035" s="33"/>
      <c r="G3035" s="33"/>
    </row>
    <row r="3036" spans="1:7">
      <c r="A3036" s="33"/>
      <c r="B3036" s="33"/>
      <c r="C3036" s="33"/>
      <c r="D3036" s="33"/>
      <c r="E3036" s="33"/>
      <c r="F3036" s="33"/>
      <c r="G3036" s="33"/>
    </row>
    <row r="3037" spans="1:7">
      <c r="A3037" s="33"/>
      <c r="B3037" s="33"/>
      <c r="C3037" s="33"/>
      <c r="D3037" s="33"/>
      <c r="E3037" s="33"/>
      <c r="F3037" s="33"/>
      <c r="G3037" s="33"/>
    </row>
    <row r="3038" spans="1:7">
      <c r="A3038" s="33"/>
      <c r="B3038" s="33"/>
      <c r="C3038" s="33"/>
      <c r="D3038" s="33"/>
      <c r="E3038" s="33"/>
      <c r="F3038" s="33"/>
      <c r="G3038" s="33"/>
    </row>
    <row r="3039" spans="1:7">
      <c r="A3039" s="33"/>
      <c r="B3039" s="33"/>
      <c r="C3039" s="33"/>
      <c r="D3039" s="33"/>
      <c r="E3039" s="33"/>
      <c r="F3039" s="33"/>
      <c r="G3039" s="33"/>
    </row>
    <row r="3040" spans="1:7">
      <c r="A3040" s="33"/>
      <c r="B3040" s="33"/>
      <c r="C3040" s="33"/>
      <c r="D3040" s="33"/>
      <c r="E3040" s="33"/>
      <c r="F3040" s="33"/>
      <c r="G3040" s="33"/>
    </row>
    <row r="3041" spans="1:7">
      <c r="A3041" s="33"/>
      <c r="B3041" s="33"/>
      <c r="C3041" s="33"/>
      <c r="D3041" s="33"/>
      <c r="E3041" s="33"/>
      <c r="F3041" s="33"/>
      <c r="G3041" s="33"/>
    </row>
    <row r="3042" spans="1:7">
      <c r="A3042" s="33"/>
      <c r="B3042" s="33"/>
      <c r="C3042" s="33"/>
      <c r="D3042" s="33"/>
      <c r="E3042" s="33"/>
      <c r="F3042" s="33"/>
      <c r="G3042" s="33"/>
    </row>
    <row r="3043" spans="1:7">
      <c r="A3043" s="33"/>
      <c r="B3043" s="33"/>
      <c r="C3043" s="33"/>
      <c r="D3043" s="33"/>
      <c r="E3043" s="33"/>
      <c r="F3043" s="33"/>
      <c r="G3043" s="33"/>
    </row>
    <row r="3044" spans="1:7">
      <c r="A3044" s="33"/>
      <c r="B3044" s="33"/>
      <c r="C3044" s="33"/>
      <c r="D3044" s="33"/>
      <c r="E3044" s="33"/>
      <c r="F3044" s="33"/>
      <c r="G3044" s="33"/>
    </row>
    <row r="3045" spans="1:7">
      <c r="A3045" s="33"/>
      <c r="B3045" s="33"/>
      <c r="C3045" s="33"/>
      <c r="D3045" s="33"/>
      <c r="E3045" s="33"/>
      <c r="F3045" s="33"/>
      <c r="G3045" s="33"/>
    </row>
    <row r="3046" spans="1:7">
      <c r="A3046" s="33"/>
      <c r="B3046" s="33"/>
      <c r="C3046" s="33"/>
      <c r="D3046" s="33"/>
      <c r="E3046" s="33"/>
      <c r="F3046" s="33"/>
      <c r="G3046" s="33"/>
    </row>
    <row r="3047" spans="1:7">
      <c r="A3047" s="33"/>
      <c r="B3047" s="33"/>
      <c r="C3047" s="33"/>
      <c r="D3047" s="33"/>
      <c r="E3047" s="33"/>
      <c r="F3047" s="33"/>
      <c r="G3047" s="33"/>
    </row>
    <row r="3048" spans="1:7">
      <c r="A3048" s="33"/>
      <c r="B3048" s="33"/>
      <c r="C3048" s="33"/>
      <c r="D3048" s="33"/>
      <c r="E3048" s="33"/>
      <c r="F3048" s="33"/>
      <c r="G3048" s="33"/>
    </row>
    <row r="3049" spans="1:7">
      <c r="A3049" s="33"/>
      <c r="B3049" s="33"/>
      <c r="C3049" s="33"/>
      <c r="D3049" s="33"/>
      <c r="E3049" s="33"/>
      <c r="F3049" s="33"/>
      <c r="G3049" s="33"/>
    </row>
    <row r="3050" spans="1:7">
      <c r="A3050" s="33"/>
      <c r="B3050" s="33"/>
      <c r="C3050" s="33"/>
      <c r="D3050" s="33"/>
      <c r="E3050" s="33"/>
      <c r="F3050" s="33"/>
      <c r="G3050" s="33"/>
    </row>
    <row r="3051" spans="1:7">
      <c r="A3051" s="33"/>
      <c r="B3051" s="33"/>
      <c r="C3051" s="33"/>
      <c r="D3051" s="33"/>
      <c r="E3051" s="33"/>
      <c r="F3051" s="33"/>
      <c r="G3051" s="33"/>
    </row>
    <row r="3052" spans="1:7">
      <c r="A3052" s="33"/>
      <c r="B3052" s="33"/>
      <c r="C3052" s="33"/>
      <c r="D3052" s="33"/>
      <c r="E3052" s="33"/>
      <c r="F3052" s="33"/>
      <c r="G3052" s="33"/>
    </row>
    <row r="3053" spans="1:7">
      <c r="A3053" s="33"/>
      <c r="B3053" s="33"/>
      <c r="C3053" s="33"/>
      <c r="D3053" s="33"/>
      <c r="E3053" s="33"/>
      <c r="F3053" s="33"/>
      <c r="G3053" s="33"/>
    </row>
    <row r="3054" spans="1:7">
      <c r="A3054" s="33"/>
      <c r="B3054" s="33"/>
      <c r="C3054" s="33"/>
      <c r="D3054" s="33"/>
      <c r="E3054" s="33"/>
      <c r="F3054" s="33"/>
      <c r="G3054" s="33"/>
    </row>
    <row r="3055" spans="1:7">
      <c r="A3055" s="33"/>
      <c r="B3055" s="33"/>
      <c r="C3055" s="33"/>
      <c r="D3055" s="33"/>
      <c r="E3055" s="33"/>
      <c r="F3055" s="33"/>
      <c r="G3055" s="33"/>
    </row>
    <row r="3056" spans="1:7">
      <c r="A3056" s="33"/>
      <c r="B3056" s="33"/>
      <c r="C3056" s="33"/>
      <c r="D3056" s="33"/>
      <c r="E3056" s="33"/>
      <c r="F3056" s="33"/>
      <c r="G3056" s="33"/>
    </row>
    <row r="3057" spans="1:7">
      <c r="A3057" s="33"/>
      <c r="B3057" s="33"/>
      <c r="C3057" s="33"/>
      <c r="D3057" s="33"/>
      <c r="E3057" s="33"/>
      <c r="F3057" s="33"/>
      <c r="G3057" s="33"/>
    </row>
    <row r="3058" spans="1:7">
      <c r="A3058" s="33"/>
      <c r="B3058" s="33"/>
      <c r="C3058" s="33"/>
      <c r="D3058" s="33"/>
      <c r="E3058" s="33"/>
      <c r="F3058" s="33"/>
      <c r="G3058" s="33"/>
    </row>
    <row r="3059" spans="1:7">
      <c r="A3059" s="33"/>
      <c r="B3059" s="33"/>
      <c r="C3059" s="33"/>
      <c r="D3059" s="33"/>
      <c r="E3059" s="33"/>
      <c r="F3059" s="33"/>
      <c r="G3059" s="33"/>
    </row>
    <row r="3060" spans="1:7">
      <c r="A3060" s="33"/>
      <c r="B3060" s="33"/>
      <c r="C3060" s="33"/>
      <c r="D3060" s="33"/>
      <c r="E3060" s="33"/>
      <c r="F3060" s="33"/>
      <c r="G3060" s="33"/>
    </row>
    <row r="3061" spans="1:7">
      <c r="A3061" s="33"/>
      <c r="B3061" s="33"/>
      <c r="C3061" s="33"/>
      <c r="D3061" s="33"/>
      <c r="E3061" s="33"/>
      <c r="F3061" s="33"/>
      <c r="G3061" s="33"/>
    </row>
    <row r="3062" spans="1:7">
      <c r="A3062" s="33"/>
      <c r="B3062" s="33"/>
      <c r="C3062" s="33"/>
      <c r="D3062" s="33"/>
      <c r="E3062" s="33"/>
      <c r="F3062" s="33"/>
      <c r="G3062" s="33"/>
    </row>
    <row r="3063" spans="1:7">
      <c r="A3063" s="33"/>
      <c r="B3063" s="33"/>
      <c r="C3063" s="33"/>
      <c r="D3063" s="33"/>
      <c r="E3063" s="33"/>
      <c r="F3063" s="33"/>
      <c r="G3063" s="33"/>
    </row>
    <row r="3064" spans="1:7">
      <c r="A3064" s="33"/>
      <c r="B3064" s="33"/>
      <c r="C3064" s="33"/>
      <c r="D3064" s="33"/>
      <c r="E3064" s="33"/>
      <c r="F3064" s="33"/>
      <c r="G3064" s="33"/>
    </row>
    <row r="3065" spans="1:7">
      <c r="A3065" s="33"/>
      <c r="B3065" s="33"/>
      <c r="C3065" s="33"/>
      <c r="D3065" s="33"/>
      <c r="E3065" s="33"/>
      <c r="F3065" s="33"/>
      <c r="G3065" s="33"/>
    </row>
    <row r="3066" spans="1:7">
      <c r="A3066" s="33"/>
      <c r="B3066" s="33"/>
      <c r="C3066" s="33"/>
      <c r="D3066" s="33"/>
      <c r="E3066" s="33"/>
      <c r="F3066" s="33"/>
      <c r="G3066" s="33"/>
    </row>
    <row r="3067" spans="1:7">
      <c r="A3067" s="33"/>
      <c r="B3067" s="33"/>
      <c r="C3067" s="33"/>
      <c r="D3067" s="33"/>
      <c r="E3067" s="33"/>
      <c r="F3067" s="33"/>
      <c r="G3067" s="33"/>
    </row>
    <row r="3068" spans="1:7">
      <c r="A3068" s="33"/>
      <c r="B3068" s="33"/>
      <c r="C3068" s="33"/>
      <c r="D3068" s="33"/>
      <c r="E3068" s="33"/>
      <c r="F3068" s="33"/>
      <c r="G3068" s="33"/>
    </row>
    <row r="3069" spans="1:7">
      <c r="A3069" s="33"/>
      <c r="B3069" s="33"/>
      <c r="C3069" s="33"/>
      <c r="D3069" s="33"/>
      <c r="E3069" s="33"/>
      <c r="F3069" s="33"/>
      <c r="G3069" s="33"/>
    </row>
    <row r="3070" spans="1:7">
      <c r="A3070" s="33"/>
      <c r="B3070" s="33"/>
      <c r="C3070" s="33"/>
      <c r="D3070" s="33"/>
      <c r="E3070" s="33"/>
      <c r="F3070" s="33"/>
      <c r="G3070" s="33"/>
    </row>
    <row r="3071" spans="1:7">
      <c r="A3071" s="33"/>
      <c r="B3071" s="33"/>
      <c r="C3071" s="33"/>
      <c r="D3071" s="33"/>
      <c r="E3071" s="33"/>
      <c r="F3071" s="33"/>
      <c r="G3071" s="33"/>
    </row>
    <row r="3072" spans="1:7">
      <c r="A3072" s="33"/>
      <c r="B3072" s="33"/>
      <c r="C3072" s="33"/>
      <c r="D3072" s="33"/>
      <c r="E3072" s="33"/>
      <c r="F3072" s="33"/>
      <c r="G3072" s="33"/>
    </row>
    <row r="3073" spans="1:7">
      <c r="A3073" s="33"/>
      <c r="B3073" s="33"/>
      <c r="C3073" s="33"/>
      <c r="D3073" s="33"/>
      <c r="E3073" s="33"/>
      <c r="F3073" s="33"/>
      <c r="G3073" s="33"/>
    </row>
    <row r="3074" spans="1:7">
      <c r="A3074" s="33"/>
      <c r="B3074" s="33"/>
      <c r="C3074" s="33"/>
      <c r="D3074" s="33"/>
      <c r="E3074" s="33"/>
      <c r="F3074" s="33"/>
      <c r="G3074" s="33"/>
    </row>
    <row r="3075" spans="1:7">
      <c r="A3075" s="33"/>
      <c r="B3075" s="33"/>
      <c r="C3075" s="33"/>
      <c r="D3075" s="33"/>
      <c r="E3075" s="33"/>
      <c r="F3075" s="33"/>
      <c r="G3075" s="33"/>
    </row>
    <row r="3076" spans="1:7">
      <c r="A3076" s="33"/>
      <c r="B3076" s="33"/>
      <c r="C3076" s="33"/>
      <c r="D3076" s="33"/>
      <c r="E3076" s="33"/>
      <c r="F3076" s="33"/>
      <c r="G3076" s="33"/>
    </row>
    <row r="3077" spans="1:7">
      <c r="A3077" s="33"/>
      <c r="B3077" s="33"/>
      <c r="C3077" s="33"/>
      <c r="D3077" s="33"/>
      <c r="E3077" s="33"/>
      <c r="F3077" s="33"/>
      <c r="G3077" s="33"/>
    </row>
    <row r="3078" spans="1:7">
      <c r="A3078" s="33"/>
      <c r="B3078" s="33"/>
      <c r="C3078" s="33"/>
      <c r="D3078" s="33"/>
      <c r="E3078" s="33"/>
      <c r="F3078" s="33"/>
      <c r="G3078" s="33"/>
    </row>
    <row r="3079" spans="1:7">
      <c r="A3079" s="33"/>
      <c r="B3079" s="33"/>
      <c r="C3079" s="33"/>
      <c r="D3079" s="33"/>
      <c r="E3079" s="33"/>
      <c r="F3079" s="33"/>
      <c r="G3079" s="33"/>
    </row>
    <row r="3080" spans="1:7">
      <c r="A3080" s="33"/>
      <c r="B3080" s="33"/>
      <c r="C3080" s="33"/>
      <c r="D3080" s="33"/>
      <c r="E3080" s="33"/>
      <c r="F3080" s="33"/>
      <c r="G3080" s="33"/>
    </row>
    <row r="3081" spans="1:7">
      <c r="A3081" s="33"/>
      <c r="B3081" s="33"/>
      <c r="C3081" s="33"/>
      <c r="D3081" s="33"/>
      <c r="E3081" s="33"/>
      <c r="F3081" s="33"/>
      <c r="G3081" s="33"/>
    </row>
    <row r="3082" spans="1:7">
      <c r="A3082" s="33"/>
      <c r="B3082" s="33"/>
      <c r="C3082" s="33"/>
      <c r="D3082" s="33"/>
      <c r="E3082" s="33"/>
      <c r="F3082" s="33"/>
      <c r="G3082" s="33"/>
    </row>
    <row r="3083" spans="1:7">
      <c r="A3083" s="33"/>
      <c r="B3083" s="33"/>
      <c r="C3083" s="33"/>
      <c r="D3083" s="33"/>
      <c r="E3083" s="33"/>
      <c r="F3083" s="33"/>
      <c r="G3083" s="33"/>
    </row>
    <row r="3084" spans="1:7">
      <c r="A3084" s="33"/>
      <c r="B3084" s="33"/>
      <c r="C3084" s="33"/>
      <c r="D3084" s="33"/>
      <c r="E3084" s="33"/>
      <c r="F3084" s="33"/>
      <c r="G3084" s="33"/>
    </row>
    <row r="3085" spans="1:7">
      <c r="A3085" s="33"/>
      <c r="B3085" s="33"/>
      <c r="C3085" s="33"/>
      <c r="D3085" s="33"/>
      <c r="E3085" s="33"/>
      <c r="F3085" s="33"/>
      <c r="G3085" s="33"/>
    </row>
    <row r="3086" spans="1:7">
      <c r="A3086" s="33"/>
      <c r="B3086" s="33"/>
      <c r="C3086" s="33"/>
      <c r="D3086" s="33"/>
      <c r="E3086" s="33"/>
      <c r="F3086" s="33"/>
      <c r="G3086" s="33"/>
    </row>
    <row r="3087" spans="1:7">
      <c r="A3087" s="33"/>
      <c r="B3087" s="33"/>
      <c r="C3087" s="33"/>
      <c r="D3087" s="33"/>
      <c r="E3087" s="33"/>
      <c r="F3087" s="33"/>
      <c r="G3087" s="33"/>
    </row>
    <row r="3088" spans="1:7">
      <c r="A3088" s="33"/>
      <c r="B3088" s="33"/>
      <c r="C3088" s="33"/>
      <c r="D3088" s="33"/>
      <c r="E3088" s="33"/>
      <c r="F3088" s="33"/>
      <c r="G3088" s="33"/>
    </row>
    <row r="3089" spans="1:7">
      <c r="A3089" s="33"/>
      <c r="B3089" s="33"/>
      <c r="C3089" s="33"/>
      <c r="D3089" s="33"/>
      <c r="E3089" s="33"/>
      <c r="F3089" s="33"/>
      <c r="G3089" s="33"/>
    </row>
    <row r="3090" spans="1:7">
      <c r="A3090" s="33"/>
      <c r="B3090" s="33"/>
      <c r="C3090" s="33"/>
      <c r="D3090" s="33"/>
      <c r="E3090" s="33"/>
      <c r="F3090" s="33"/>
      <c r="G3090" s="33"/>
    </row>
    <row r="3091" spans="1:7">
      <c r="A3091" s="33"/>
      <c r="B3091" s="33"/>
      <c r="C3091" s="33"/>
      <c r="D3091" s="33"/>
      <c r="E3091" s="33"/>
      <c r="F3091" s="33"/>
      <c r="G3091" s="33"/>
    </row>
    <row r="3092" spans="1:7">
      <c r="A3092" s="33"/>
      <c r="B3092" s="33"/>
      <c r="C3092" s="33"/>
      <c r="D3092" s="33"/>
      <c r="E3092" s="33"/>
      <c r="F3092" s="33"/>
      <c r="G3092" s="33"/>
    </row>
    <row r="3093" spans="1:7">
      <c r="A3093" s="33"/>
      <c r="B3093" s="33"/>
      <c r="C3093" s="33"/>
      <c r="D3093" s="33"/>
      <c r="E3093" s="33"/>
      <c r="F3093" s="33"/>
      <c r="G3093" s="33"/>
    </row>
    <row r="3094" spans="1:7">
      <c r="A3094" s="33"/>
      <c r="B3094" s="33"/>
      <c r="C3094" s="33"/>
      <c r="D3094" s="33"/>
      <c r="E3094" s="33"/>
      <c r="F3094" s="33"/>
      <c r="G3094" s="33"/>
    </row>
    <row r="3095" spans="1:7">
      <c r="A3095" s="33"/>
      <c r="B3095" s="33"/>
      <c r="C3095" s="33"/>
      <c r="D3095" s="33"/>
      <c r="E3095" s="33"/>
      <c r="F3095" s="33"/>
      <c r="G3095" s="33"/>
    </row>
    <row r="3096" spans="1:7">
      <c r="A3096" s="33"/>
      <c r="B3096" s="33"/>
      <c r="C3096" s="33"/>
      <c r="D3096" s="33"/>
      <c r="E3096" s="33"/>
      <c r="F3096" s="33"/>
      <c r="G3096" s="33"/>
    </row>
    <row r="3097" spans="1:7">
      <c r="A3097" s="33"/>
      <c r="B3097" s="33"/>
      <c r="C3097" s="33"/>
      <c r="D3097" s="33"/>
      <c r="E3097" s="33"/>
      <c r="F3097" s="33"/>
      <c r="G3097" s="33"/>
    </row>
    <row r="3098" spans="1:7">
      <c r="A3098" s="33"/>
      <c r="B3098" s="33"/>
      <c r="C3098" s="33"/>
      <c r="D3098" s="33"/>
      <c r="E3098" s="33"/>
      <c r="F3098" s="33"/>
      <c r="G3098" s="33"/>
    </row>
    <row r="3099" spans="1:7">
      <c r="A3099" s="33"/>
      <c r="B3099" s="33"/>
      <c r="C3099" s="33"/>
      <c r="D3099" s="33"/>
      <c r="E3099" s="33"/>
      <c r="F3099" s="33"/>
      <c r="G3099" s="33"/>
    </row>
    <row r="3100" spans="1:7">
      <c r="A3100" s="33"/>
      <c r="B3100" s="33"/>
      <c r="C3100" s="33"/>
      <c r="D3100" s="33"/>
      <c r="E3100" s="33"/>
      <c r="F3100" s="33"/>
      <c r="G3100" s="33"/>
    </row>
    <row r="3101" spans="1:7">
      <c r="A3101" s="33"/>
      <c r="B3101" s="33"/>
      <c r="C3101" s="33"/>
      <c r="D3101" s="33"/>
      <c r="E3101" s="33"/>
      <c r="F3101" s="33"/>
      <c r="G3101" s="33"/>
    </row>
    <row r="3102" spans="1:7">
      <c r="A3102" s="33"/>
      <c r="B3102" s="33"/>
      <c r="C3102" s="33"/>
      <c r="D3102" s="33"/>
      <c r="E3102" s="33"/>
      <c r="F3102" s="33"/>
      <c r="G3102" s="33"/>
    </row>
    <row r="3103" spans="1:7">
      <c r="A3103" s="33"/>
      <c r="B3103" s="33"/>
      <c r="C3103" s="33"/>
      <c r="D3103" s="33"/>
      <c r="E3103" s="33"/>
      <c r="F3103" s="33"/>
      <c r="G3103" s="33"/>
    </row>
    <row r="3104" spans="1:7">
      <c r="A3104" s="33"/>
      <c r="B3104" s="33"/>
      <c r="C3104" s="33"/>
      <c r="D3104" s="33"/>
      <c r="E3104" s="33"/>
      <c r="F3104" s="33"/>
      <c r="G3104" s="33"/>
    </row>
    <row r="3105" spans="1:7">
      <c r="A3105" s="33"/>
      <c r="B3105" s="33"/>
      <c r="C3105" s="33"/>
      <c r="D3105" s="33"/>
      <c r="E3105" s="33"/>
      <c r="F3105" s="33"/>
      <c r="G3105" s="33"/>
    </row>
    <row r="3106" spans="1:7">
      <c r="A3106" s="33"/>
      <c r="B3106" s="33"/>
      <c r="C3106" s="33"/>
      <c r="D3106" s="33"/>
      <c r="E3106" s="33"/>
      <c r="F3106" s="33"/>
      <c r="G3106" s="33"/>
    </row>
    <row r="3107" spans="1:7">
      <c r="A3107" s="33"/>
      <c r="B3107" s="33"/>
      <c r="C3107" s="33"/>
      <c r="D3107" s="33"/>
      <c r="E3107" s="33"/>
      <c r="F3107" s="33"/>
      <c r="G3107" s="33"/>
    </row>
    <row r="3108" spans="1:7">
      <c r="A3108" s="33"/>
      <c r="B3108" s="33"/>
      <c r="C3108" s="33"/>
      <c r="D3108" s="33"/>
      <c r="E3108" s="33"/>
      <c r="F3108" s="33"/>
      <c r="G3108" s="33"/>
    </row>
    <row r="3109" spans="1:7">
      <c r="A3109" s="33"/>
      <c r="B3109" s="33"/>
      <c r="C3109" s="33"/>
      <c r="D3109" s="33"/>
      <c r="E3109" s="33"/>
      <c r="F3109" s="33"/>
      <c r="G3109" s="33"/>
    </row>
    <row r="3110" spans="1:7">
      <c r="A3110" s="33"/>
      <c r="B3110" s="33"/>
      <c r="C3110" s="33"/>
      <c r="D3110" s="33"/>
      <c r="E3110" s="33"/>
      <c r="F3110" s="33"/>
      <c r="G3110" s="33"/>
    </row>
    <row r="3111" spans="1:7">
      <c r="A3111" s="33"/>
      <c r="B3111" s="33"/>
      <c r="C3111" s="33"/>
      <c r="D3111" s="33"/>
      <c r="E3111" s="33"/>
      <c r="F3111" s="33"/>
      <c r="G3111" s="33"/>
    </row>
    <row r="3112" spans="1:7">
      <c r="A3112" s="33"/>
      <c r="B3112" s="33"/>
      <c r="C3112" s="33"/>
      <c r="D3112" s="33"/>
      <c r="E3112" s="33"/>
      <c r="F3112" s="33"/>
      <c r="G3112" s="33"/>
    </row>
    <row r="3113" spans="1:7">
      <c r="A3113" s="33"/>
      <c r="B3113" s="33"/>
      <c r="C3113" s="33"/>
      <c r="D3113" s="33"/>
      <c r="E3113" s="33"/>
      <c r="F3113" s="33"/>
      <c r="G3113" s="33"/>
    </row>
    <row r="3114" spans="1:7">
      <c r="A3114" s="33"/>
      <c r="B3114" s="33"/>
      <c r="C3114" s="33"/>
      <c r="D3114" s="33"/>
      <c r="E3114" s="33"/>
      <c r="F3114" s="33"/>
      <c r="G3114" s="33"/>
    </row>
    <row r="3115" spans="1:7">
      <c r="A3115" s="33"/>
      <c r="B3115" s="33"/>
      <c r="C3115" s="33"/>
      <c r="D3115" s="33"/>
      <c r="E3115" s="33"/>
      <c r="F3115" s="33"/>
      <c r="G3115" s="33"/>
    </row>
    <row r="3116" spans="1:7">
      <c r="A3116" s="33"/>
      <c r="B3116" s="33"/>
      <c r="C3116" s="33"/>
      <c r="D3116" s="33"/>
      <c r="E3116" s="33"/>
      <c r="F3116" s="33"/>
      <c r="G3116" s="33"/>
    </row>
    <row r="3117" spans="1:7">
      <c r="A3117" s="33"/>
      <c r="B3117" s="33"/>
      <c r="C3117" s="33"/>
      <c r="D3117" s="33"/>
      <c r="E3117" s="33"/>
      <c r="F3117" s="33"/>
      <c r="G3117" s="33"/>
    </row>
    <row r="3118" spans="1:7">
      <c r="A3118" s="33"/>
      <c r="B3118" s="33"/>
      <c r="C3118" s="33"/>
      <c r="D3118" s="33"/>
      <c r="E3118" s="33"/>
      <c r="F3118" s="33"/>
      <c r="G3118" s="33"/>
    </row>
    <row r="3119" spans="1:7">
      <c r="A3119" s="33"/>
      <c r="B3119" s="33"/>
      <c r="C3119" s="33"/>
      <c r="D3119" s="33"/>
      <c r="E3119" s="33"/>
      <c r="F3119" s="33"/>
      <c r="G3119" s="33"/>
    </row>
    <row r="3120" spans="1:7">
      <c r="A3120" s="33"/>
      <c r="B3120" s="33"/>
      <c r="C3120" s="33"/>
      <c r="D3120" s="33"/>
      <c r="E3120" s="33"/>
      <c r="F3120" s="33"/>
      <c r="G3120" s="33"/>
    </row>
    <row r="3121" spans="1:7">
      <c r="A3121" s="33"/>
      <c r="B3121" s="33"/>
      <c r="C3121" s="33"/>
      <c r="D3121" s="33"/>
      <c r="E3121" s="33"/>
      <c r="F3121" s="33"/>
      <c r="G3121" s="33"/>
    </row>
    <row r="3122" spans="1:7">
      <c r="A3122" s="33"/>
      <c r="B3122" s="33"/>
      <c r="C3122" s="33"/>
      <c r="D3122" s="33"/>
      <c r="E3122" s="33"/>
      <c r="F3122" s="33"/>
      <c r="G3122" s="33"/>
    </row>
    <row r="3123" spans="1:7">
      <c r="A3123" s="33"/>
      <c r="B3123" s="33"/>
      <c r="C3123" s="33"/>
      <c r="D3123" s="33"/>
      <c r="E3123" s="33"/>
      <c r="F3123" s="33"/>
      <c r="G3123" s="33"/>
    </row>
    <row r="3124" spans="1:7">
      <c r="A3124" s="33"/>
      <c r="B3124" s="33"/>
      <c r="C3124" s="33"/>
      <c r="D3124" s="33"/>
      <c r="E3124" s="33"/>
      <c r="F3124" s="33"/>
      <c r="G3124" s="33"/>
    </row>
    <row r="3125" spans="1:7">
      <c r="A3125" s="33"/>
      <c r="B3125" s="33"/>
      <c r="C3125" s="33"/>
      <c r="D3125" s="33"/>
      <c r="E3125" s="33"/>
      <c r="F3125" s="33"/>
      <c r="G3125" s="33"/>
    </row>
    <row r="3126" spans="1:7">
      <c r="A3126" s="33"/>
      <c r="B3126" s="33"/>
      <c r="C3126" s="33"/>
      <c r="D3126" s="33"/>
      <c r="E3126" s="33"/>
      <c r="F3126" s="33"/>
      <c r="G3126" s="33"/>
    </row>
    <row r="3127" spans="1:7">
      <c r="A3127" s="33"/>
      <c r="B3127" s="33"/>
      <c r="C3127" s="33"/>
      <c r="D3127" s="33"/>
      <c r="E3127" s="33"/>
      <c r="F3127" s="33"/>
      <c r="G3127" s="33"/>
    </row>
    <row r="3128" spans="1:7">
      <c r="A3128" s="33"/>
      <c r="B3128" s="33"/>
      <c r="C3128" s="33"/>
      <c r="D3128" s="33"/>
      <c r="E3128" s="33"/>
      <c r="F3128" s="33"/>
      <c r="G3128" s="33"/>
    </row>
    <row r="3129" spans="1:7">
      <c r="A3129" s="33"/>
      <c r="B3129" s="33"/>
      <c r="C3129" s="33"/>
      <c r="D3129" s="33"/>
      <c r="E3129" s="33"/>
      <c r="F3129" s="33"/>
      <c r="G3129" s="33"/>
    </row>
    <row r="3130" spans="1:7">
      <c r="A3130" s="33"/>
      <c r="B3130" s="33"/>
      <c r="C3130" s="33"/>
      <c r="D3130" s="33"/>
      <c r="E3130" s="33"/>
      <c r="F3130" s="33"/>
      <c r="G3130" s="33"/>
    </row>
    <row r="3131" spans="1:7">
      <c r="A3131" s="33"/>
      <c r="B3131" s="33"/>
      <c r="C3131" s="33"/>
      <c r="D3131" s="33"/>
      <c r="E3131" s="33"/>
      <c r="F3131" s="33"/>
      <c r="G3131" s="33"/>
    </row>
    <row r="3132" spans="1:7">
      <c r="A3132" s="33"/>
      <c r="B3132" s="33"/>
      <c r="C3132" s="33"/>
      <c r="D3132" s="33"/>
      <c r="E3132" s="33"/>
      <c r="F3132" s="33"/>
      <c r="G3132" s="33"/>
    </row>
    <row r="3133" spans="1:7">
      <c r="A3133" s="33"/>
      <c r="B3133" s="33"/>
      <c r="C3133" s="33"/>
      <c r="D3133" s="33"/>
      <c r="E3133" s="33"/>
      <c r="F3133" s="33"/>
      <c r="G3133" s="33"/>
    </row>
    <row r="3134" spans="1:7">
      <c r="A3134" s="33"/>
      <c r="B3134" s="33"/>
      <c r="C3134" s="33"/>
      <c r="D3134" s="33"/>
      <c r="E3134" s="33"/>
      <c r="F3134" s="33"/>
      <c r="G3134" s="33"/>
    </row>
    <row r="3135" spans="1:7">
      <c r="A3135" s="33"/>
      <c r="B3135" s="33"/>
      <c r="C3135" s="33"/>
      <c r="D3135" s="33"/>
      <c r="E3135" s="33"/>
      <c r="F3135" s="33"/>
      <c r="G3135" s="33"/>
    </row>
    <row r="3136" spans="1:7">
      <c r="A3136" s="33"/>
      <c r="B3136" s="33"/>
      <c r="C3136" s="33"/>
      <c r="D3136" s="33"/>
      <c r="E3136" s="33"/>
      <c r="F3136" s="33"/>
      <c r="G3136" s="33"/>
    </row>
    <row r="3137" spans="1:7">
      <c r="A3137" s="33"/>
      <c r="B3137" s="33"/>
      <c r="C3137" s="33"/>
      <c r="D3137" s="33"/>
      <c r="E3137" s="33"/>
      <c r="F3137" s="33"/>
      <c r="G3137" s="33"/>
    </row>
    <row r="3138" spans="1:7">
      <c r="A3138" s="33"/>
      <c r="B3138" s="33"/>
      <c r="C3138" s="33"/>
      <c r="D3138" s="33"/>
      <c r="E3138" s="33"/>
      <c r="F3138" s="33"/>
      <c r="G3138" s="33"/>
    </row>
    <row r="3139" spans="1:7">
      <c r="A3139" s="33"/>
      <c r="B3139" s="33"/>
      <c r="C3139" s="33"/>
      <c r="D3139" s="33"/>
      <c r="E3139" s="33"/>
      <c r="F3139" s="33"/>
      <c r="G3139" s="33"/>
    </row>
    <row r="3140" spans="1:7">
      <c r="A3140" s="33"/>
      <c r="B3140" s="33"/>
      <c r="C3140" s="33"/>
      <c r="D3140" s="33"/>
      <c r="E3140" s="33"/>
      <c r="F3140" s="33"/>
      <c r="G3140" s="33"/>
    </row>
    <row r="3141" spans="1:7">
      <c r="A3141" s="33"/>
      <c r="B3141" s="33"/>
      <c r="C3141" s="33"/>
      <c r="D3141" s="33"/>
      <c r="E3141" s="33"/>
      <c r="F3141" s="33"/>
      <c r="G3141" s="33"/>
    </row>
    <row r="3142" spans="1:7">
      <c r="A3142" s="33"/>
      <c r="B3142" s="33"/>
      <c r="C3142" s="33"/>
      <c r="D3142" s="33"/>
      <c r="E3142" s="33"/>
      <c r="F3142" s="33"/>
      <c r="G3142" s="33"/>
    </row>
    <row r="3143" spans="1:7">
      <c r="A3143" s="33"/>
      <c r="B3143" s="33"/>
      <c r="C3143" s="33"/>
      <c r="D3143" s="33"/>
      <c r="E3143" s="33"/>
      <c r="F3143" s="33"/>
      <c r="G3143" s="33"/>
    </row>
    <row r="3144" spans="1:7">
      <c r="A3144" s="33"/>
      <c r="B3144" s="33"/>
      <c r="C3144" s="33"/>
      <c r="D3144" s="33"/>
      <c r="E3144" s="33"/>
      <c r="F3144" s="33"/>
      <c r="G3144" s="33"/>
    </row>
    <row r="3145" spans="1:7">
      <c r="A3145" s="33"/>
      <c r="B3145" s="33"/>
      <c r="C3145" s="33"/>
      <c r="D3145" s="33"/>
      <c r="E3145" s="33"/>
      <c r="F3145" s="33"/>
      <c r="G3145" s="33"/>
    </row>
    <row r="3146" spans="1:7">
      <c r="A3146" s="33"/>
      <c r="B3146" s="33"/>
      <c r="C3146" s="33"/>
      <c r="D3146" s="33"/>
      <c r="E3146" s="33"/>
      <c r="F3146" s="33"/>
      <c r="G3146" s="33"/>
    </row>
    <row r="3147" spans="1:7">
      <c r="A3147" s="33"/>
      <c r="B3147" s="33"/>
      <c r="C3147" s="33"/>
      <c r="D3147" s="33"/>
      <c r="E3147" s="33"/>
      <c r="F3147" s="33"/>
      <c r="G3147" s="33"/>
    </row>
    <row r="3148" spans="1:7">
      <c r="A3148" s="33"/>
      <c r="B3148" s="33"/>
      <c r="C3148" s="33"/>
      <c r="D3148" s="33"/>
      <c r="E3148" s="33"/>
      <c r="F3148" s="33"/>
      <c r="G3148" s="33"/>
    </row>
    <row r="3149" spans="1:7">
      <c r="A3149" s="33"/>
      <c r="B3149" s="33"/>
      <c r="C3149" s="33"/>
      <c r="D3149" s="33"/>
      <c r="E3149" s="33"/>
      <c r="F3149" s="33"/>
      <c r="G3149" s="33"/>
    </row>
    <row r="3150" spans="1:7">
      <c r="A3150" s="33"/>
      <c r="B3150" s="33"/>
      <c r="C3150" s="33"/>
      <c r="D3150" s="33"/>
      <c r="E3150" s="33"/>
      <c r="F3150" s="33"/>
      <c r="G3150" s="33"/>
    </row>
    <row r="3151" spans="1:7">
      <c r="A3151" s="33"/>
      <c r="B3151" s="33"/>
      <c r="C3151" s="33"/>
      <c r="D3151" s="33"/>
      <c r="E3151" s="33"/>
      <c r="F3151" s="33"/>
      <c r="G3151" s="33"/>
    </row>
    <row r="3152" spans="1:7">
      <c r="A3152" s="33"/>
      <c r="B3152" s="33"/>
      <c r="C3152" s="33"/>
      <c r="D3152" s="33"/>
      <c r="E3152" s="33"/>
      <c r="F3152" s="33"/>
      <c r="G3152" s="33"/>
    </row>
    <row r="3153" spans="1:7">
      <c r="A3153" s="33"/>
      <c r="B3153" s="33"/>
      <c r="C3153" s="33"/>
      <c r="D3153" s="33"/>
      <c r="E3153" s="33"/>
      <c r="F3153" s="33"/>
      <c r="G3153" s="33"/>
    </row>
    <row r="3154" spans="1:7">
      <c r="A3154" s="33"/>
      <c r="B3154" s="33"/>
      <c r="C3154" s="33"/>
      <c r="D3154" s="33"/>
      <c r="E3154" s="33"/>
      <c r="F3154" s="33"/>
      <c r="G3154" s="33"/>
    </row>
    <row r="3155" spans="1:7">
      <c r="A3155" s="33"/>
      <c r="B3155" s="33"/>
      <c r="C3155" s="33"/>
      <c r="D3155" s="33"/>
      <c r="E3155" s="33"/>
      <c r="F3155" s="33"/>
      <c r="G3155" s="33"/>
    </row>
    <row r="3156" spans="1:7">
      <c r="A3156" s="33"/>
      <c r="B3156" s="33"/>
      <c r="C3156" s="33"/>
      <c r="D3156" s="33"/>
      <c r="E3156" s="33"/>
      <c r="F3156" s="33"/>
      <c r="G3156" s="33"/>
    </row>
    <row r="3157" spans="1:7">
      <c r="A3157" s="33"/>
      <c r="B3157" s="33"/>
      <c r="C3157" s="33"/>
      <c r="D3157" s="33"/>
      <c r="E3157" s="33"/>
      <c r="F3157" s="33"/>
      <c r="G3157" s="33"/>
    </row>
    <row r="3158" spans="1:7">
      <c r="A3158" s="33"/>
      <c r="B3158" s="33"/>
      <c r="C3158" s="33"/>
      <c r="D3158" s="33"/>
      <c r="E3158" s="33"/>
      <c r="F3158" s="33"/>
      <c r="G3158" s="33"/>
    </row>
    <row r="3159" spans="1:7">
      <c r="A3159" s="33"/>
      <c r="B3159" s="33"/>
      <c r="C3159" s="33"/>
      <c r="D3159" s="33"/>
      <c r="E3159" s="33"/>
      <c r="F3159" s="33"/>
      <c r="G3159" s="33"/>
    </row>
    <row r="3160" spans="1:7">
      <c r="A3160" s="33"/>
      <c r="B3160" s="33"/>
      <c r="C3160" s="33"/>
      <c r="D3160" s="33"/>
      <c r="E3160" s="33"/>
      <c r="F3160" s="33"/>
      <c r="G3160" s="33"/>
    </row>
    <row r="3161" spans="1:7">
      <c r="A3161" s="33"/>
      <c r="B3161" s="33"/>
      <c r="C3161" s="33"/>
      <c r="D3161" s="33"/>
      <c r="E3161" s="33"/>
      <c r="F3161" s="33"/>
      <c r="G3161" s="33"/>
    </row>
    <row r="3162" spans="1:7">
      <c r="A3162" s="33"/>
      <c r="B3162" s="33"/>
      <c r="C3162" s="33"/>
      <c r="D3162" s="33"/>
      <c r="E3162" s="33"/>
      <c r="F3162" s="33"/>
      <c r="G3162" s="33"/>
    </row>
    <row r="3163" spans="1:7">
      <c r="A3163" s="33"/>
      <c r="B3163" s="33"/>
      <c r="C3163" s="33"/>
      <c r="D3163" s="33"/>
      <c r="E3163" s="33"/>
      <c r="F3163" s="33"/>
      <c r="G3163" s="33"/>
    </row>
    <row r="3164" spans="1:7">
      <c r="A3164" s="33"/>
      <c r="B3164" s="33"/>
      <c r="C3164" s="33"/>
      <c r="D3164" s="33"/>
      <c r="E3164" s="33"/>
      <c r="F3164" s="33"/>
      <c r="G3164" s="33"/>
    </row>
    <row r="3165" spans="1:7">
      <c r="A3165" s="33"/>
      <c r="B3165" s="33"/>
      <c r="C3165" s="33"/>
      <c r="D3165" s="33"/>
      <c r="E3165" s="33"/>
      <c r="F3165" s="33"/>
      <c r="G3165" s="33"/>
    </row>
    <row r="3166" spans="1:7">
      <c r="A3166" s="33"/>
      <c r="B3166" s="33"/>
      <c r="C3166" s="33"/>
      <c r="D3166" s="33"/>
      <c r="E3166" s="33"/>
      <c r="F3166" s="33"/>
      <c r="G3166" s="33"/>
    </row>
    <row r="3167" spans="1:7">
      <c r="A3167" s="33"/>
      <c r="B3167" s="33"/>
      <c r="C3167" s="33"/>
      <c r="D3167" s="33"/>
      <c r="E3167" s="33"/>
      <c r="F3167" s="33"/>
      <c r="G3167" s="33"/>
    </row>
    <row r="3168" spans="1:7">
      <c r="A3168" s="33"/>
      <c r="B3168" s="33"/>
      <c r="C3168" s="33"/>
      <c r="D3168" s="33"/>
      <c r="E3168" s="33"/>
      <c r="F3168" s="33"/>
      <c r="G3168" s="33"/>
    </row>
    <row r="3169" spans="1:7">
      <c r="A3169" s="33"/>
      <c r="B3169" s="33"/>
      <c r="C3169" s="33"/>
      <c r="D3169" s="33"/>
      <c r="E3169" s="33"/>
      <c r="F3169" s="33"/>
      <c r="G3169" s="33"/>
    </row>
    <row r="3170" spans="1:7">
      <c r="A3170" s="33"/>
      <c r="B3170" s="33"/>
      <c r="C3170" s="33"/>
      <c r="D3170" s="33"/>
      <c r="E3170" s="33"/>
      <c r="F3170" s="33"/>
      <c r="G3170" s="33"/>
    </row>
    <row r="3171" spans="1:7">
      <c r="A3171" s="33"/>
      <c r="B3171" s="33"/>
      <c r="C3171" s="33"/>
      <c r="D3171" s="33"/>
      <c r="E3171" s="33"/>
      <c r="F3171" s="33"/>
      <c r="G3171" s="33"/>
    </row>
    <row r="3172" spans="1:7">
      <c r="A3172" s="33"/>
      <c r="B3172" s="33"/>
      <c r="C3172" s="33"/>
      <c r="D3172" s="33"/>
      <c r="E3172" s="33"/>
      <c r="F3172" s="33"/>
      <c r="G3172" s="33"/>
    </row>
    <row r="3173" spans="1:7">
      <c r="A3173" s="33"/>
      <c r="B3173" s="33"/>
      <c r="C3173" s="33"/>
      <c r="D3173" s="33"/>
      <c r="E3173" s="33"/>
      <c r="F3173" s="33"/>
      <c r="G3173" s="33"/>
    </row>
    <row r="3174" spans="1:7">
      <c r="A3174" s="33"/>
      <c r="B3174" s="33"/>
      <c r="C3174" s="33"/>
      <c r="D3174" s="33"/>
      <c r="E3174" s="33"/>
      <c r="F3174" s="33"/>
      <c r="G3174" s="33"/>
    </row>
    <row r="3175" spans="1:7">
      <c r="A3175" s="33"/>
      <c r="B3175" s="33"/>
      <c r="C3175" s="33"/>
      <c r="D3175" s="33"/>
      <c r="E3175" s="33"/>
      <c r="F3175" s="33"/>
      <c r="G3175" s="33"/>
    </row>
    <row r="3176" spans="1:7">
      <c r="A3176" s="33"/>
      <c r="B3176" s="33"/>
      <c r="C3176" s="33"/>
      <c r="D3176" s="33"/>
      <c r="E3176" s="33"/>
      <c r="F3176" s="33"/>
      <c r="G3176" s="33"/>
    </row>
    <row r="3177" spans="1:7">
      <c r="A3177" s="33"/>
      <c r="B3177" s="33"/>
      <c r="C3177" s="33"/>
      <c r="D3177" s="33"/>
      <c r="E3177" s="33"/>
      <c r="F3177" s="33"/>
      <c r="G3177" s="33"/>
    </row>
    <row r="3178" spans="1:7">
      <c r="A3178" s="33"/>
      <c r="B3178" s="33"/>
      <c r="C3178" s="33"/>
      <c r="D3178" s="33"/>
      <c r="E3178" s="33"/>
      <c r="F3178" s="33"/>
      <c r="G3178" s="33"/>
    </row>
    <row r="3179" spans="1:7">
      <c r="A3179" s="33"/>
      <c r="B3179" s="33"/>
      <c r="C3179" s="33"/>
      <c r="D3179" s="33"/>
      <c r="E3179" s="33"/>
      <c r="F3179" s="33"/>
      <c r="G3179" s="33"/>
    </row>
    <row r="3180" spans="1:7">
      <c r="A3180" s="33"/>
      <c r="B3180" s="33"/>
      <c r="C3180" s="33"/>
      <c r="D3180" s="33"/>
      <c r="E3180" s="33"/>
      <c r="F3180" s="33"/>
      <c r="G3180" s="33"/>
    </row>
    <row r="3181" spans="1:7">
      <c r="A3181" s="33"/>
      <c r="B3181" s="33"/>
      <c r="C3181" s="33"/>
      <c r="D3181" s="33"/>
      <c r="E3181" s="33"/>
      <c r="F3181" s="33"/>
      <c r="G3181" s="33"/>
    </row>
    <row r="3182" spans="1:7">
      <c r="A3182" s="33"/>
      <c r="B3182" s="33"/>
      <c r="C3182" s="33"/>
      <c r="D3182" s="33"/>
      <c r="E3182" s="33"/>
      <c r="F3182" s="33"/>
      <c r="G3182" s="33"/>
    </row>
    <row r="3183" spans="1:7">
      <c r="A3183" s="33"/>
      <c r="B3183" s="33"/>
      <c r="C3183" s="33"/>
      <c r="D3183" s="33"/>
      <c r="E3183" s="33"/>
      <c r="F3183" s="33"/>
      <c r="G3183" s="33"/>
    </row>
    <row r="3184" spans="1:7">
      <c r="A3184" s="33"/>
      <c r="B3184" s="33"/>
      <c r="C3184" s="33"/>
      <c r="D3184" s="33"/>
      <c r="E3184" s="33"/>
      <c r="F3184" s="33"/>
      <c r="G3184" s="33"/>
    </row>
    <row r="3185" spans="1:7">
      <c r="A3185" s="33"/>
      <c r="B3185" s="33"/>
      <c r="C3185" s="33"/>
      <c r="D3185" s="33"/>
      <c r="E3185" s="33"/>
      <c r="F3185" s="33"/>
      <c r="G3185" s="33"/>
    </row>
    <row r="3186" spans="1:7">
      <c r="A3186" s="33"/>
      <c r="B3186" s="33"/>
      <c r="C3186" s="33"/>
      <c r="D3186" s="33"/>
      <c r="E3186" s="33"/>
      <c r="F3186" s="33"/>
      <c r="G3186" s="33"/>
    </row>
    <row r="3187" spans="1:7">
      <c r="A3187" s="33"/>
      <c r="B3187" s="33"/>
      <c r="C3187" s="33"/>
      <c r="D3187" s="33"/>
      <c r="E3187" s="33"/>
      <c r="F3187" s="33"/>
      <c r="G3187" s="33"/>
    </row>
    <row r="3188" spans="1:7">
      <c r="A3188" s="33"/>
      <c r="B3188" s="33"/>
      <c r="C3188" s="33"/>
      <c r="D3188" s="33"/>
      <c r="E3188" s="33"/>
      <c r="F3188" s="33"/>
      <c r="G3188" s="33"/>
    </row>
    <row r="3189" spans="1:7">
      <c r="A3189" s="33"/>
      <c r="B3189" s="33"/>
      <c r="C3189" s="33"/>
      <c r="D3189" s="33"/>
      <c r="E3189" s="33"/>
      <c r="F3189" s="33"/>
      <c r="G3189" s="33"/>
    </row>
    <row r="3190" spans="1:7">
      <c r="A3190" s="33"/>
      <c r="B3190" s="33"/>
      <c r="C3190" s="33"/>
      <c r="D3190" s="33"/>
      <c r="E3190" s="33"/>
      <c r="F3190" s="33"/>
      <c r="G3190" s="33"/>
    </row>
    <row r="3191" spans="1:7">
      <c r="A3191" s="33"/>
      <c r="B3191" s="33"/>
      <c r="C3191" s="33"/>
      <c r="D3191" s="33"/>
      <c r="E3191" s="33"/>
      <c r="F3191" s="33"/>
      <c r="G3191" s="33"/>
    </row>
    <row r="3192" spans="1:7">
      <c r="A3192" s="33"/>
      <c r="B3192" s="33"/>
      <c r="C3192" s="33"/>
      <c r="D3192" s="33"/>
      <c r="E3192" s="33"/>
      <c r="F3192" s="33"/>
      <c r="G3192" s="33"/>
    </row>
    <row r="3193" spans="1:7">
      <c r="A3193" s="33"/>
      <c r="B3193" s="33"/>
      <c r="C3193" s="33"/>
      <c r="D3193" s="33"/>
      <c r="E3193" s="33"/>
      <c r="F3193" s="33"/>
      <c r="G3193" s="33"/>
    </row>
    <row r="3194" spans="1:7">
      <c r="A3194" s="33"/>
      <c r="B3194" s="33"/>
      <c r="C3194" s="33"/>
      <c r="D3194" s="33"/>
      <c r="E3194" s="33"/>
      <c r="F3194" s="33"/>
      <c r="G3194" s="33"/>
    </row>
    <row r="3195" spans="1:7">
      <c r="A3195" s="33"/>
      <c r="B3195" s="33"/>
      <c r="C3195" s="33"/>
      <c r="D3195" s="33"/>
      <c r="E3195" s="33"/>
      <c r="F3195" s="33"/>
      <c r="G3195" s="33"/>
    </row>
    <row r="3196" spans="1:7">
      <c r="A3196" s="33"/>
      <c r="B3196" s="33"/>
      <c r="C3196" s="33"/>
      <c r="D3196" s="33"/>
      <c r="E3196" s="33"/>
      <c r="F3196" s="33"/>
      <c r="G3196" s="33"/>
    </row>
    <row r="3197" spans="1:7">
      <c r="A3197" s="33"/>
      <c r="B3197" s="33"/>
      <c r="C3197" s="33"/>
      <c r="D3197" s="33"/>
      <c r="E3197" s="33"/>
      <c r="F3197" s="33"/>
      <c r="G3197" s="33"/>
    </row>
    <row r="3198" spans="1:7">
      <c r="A3198" s="33"/>
      <c r="B3198" s="33"/>
      <c r="C3198" s="33"/>
      <c r="D3198" s="33"/>
      <c r="E3198" s="33"/>
      <c r="F3198" s="33"/>
      <c r="G3198" s="33"/>
    </row>
    <row r="3199" spans="1:7">
      <c r="A3199" s="33"/>
      <c r="B3199" s="33"/>
      <c r="C3199" s="33"/>
      <c r="D3199" s="33"/>
      <c r="E3199" s="33"/>
      <c r="F3199" s="33"/>
      <c r="G3199" s="33"/>
    </row>
    <row r="3200" spans="1:7">
      <c r="A3200" s="33"/>
      <c r="B3200" s="33"/>
      <c r="C3200" s="33"/>
      <c r="D3200" s="33"/>
      <c r="E3200" s="33"/>
      <c r="F3200" s="33"/>
      <c r="G3200" s="33"/>
    </row>
    <row r="3201" spans="1:7">
      <c r="A3201" s="33"/>
      <c r="B3201" s="33"/>
      <c r="C3201" s="33"/>
      <c r="D3201" s="33"/>
      <c r="E3201" s="33"/>
      <c r="F3201" s="33"/>
      <c r="G3201" s="33"/>
    </row>
    <row r="3202" spans="1:7">
      <c r="A3202" s="33"/>
      <c r="B3202" s="33"/>
      <c r="C3202" s="33"/>
      <c r="D3202" s="33"/>
      <c r="E3202" s="33"/>
      <c r="F3202" s="33"/>
      <c r="G3202" s="33"/>
    </row>
    <row r="3203" spans="1:7">
      <c r="A3203" s="33"/>
      <c r="B3203" s="33"/>
      <c r="C3203" s="33"/>
      <c r="D3203" s="33"/>
      <c r="E3203" s="33"/>
      <c r="F3203" s="33"/>
      <c r="G3203" s="33"/>
    </row>
    <row r="3204" spans="1:7">
      <c r="A3204" s="33"/>
      <c r="B3204" s="33"/>
      <c r="C3204" s="33"/>
      <c r="D3204" s="33"/>
      <c r="E3204" s="33"/>
      <c r="F3204" s="33"/>
      <c r="G3204" s="33"/>
    </row>
    <row r="3205" spans="1:7">
      <c r="A3205" s="33"/>
      <c r="B3205" s="33"/>
      <c r="C3205" s="33"/>
      <c r="D3205" s="33"/>
      <c r="E3205" s="33"/>
      <c r="F3205" s="33"/>
      <c r="G3205" s="33"/>
    </row>
    <row r="3206" spans="1:7">
      <c r="A3206" s="33"/>
      <c r="B3206" s="33"/>
      <c r="C3206" s="33"/>
      <c r="D3206" s="33"/>
      <c r="E3206" s="33"/>
      <c r="F3206" s="33"/>
      <c r="G3206" s="33"/>
    </row>
    <row r="3207" spans="1:7">
      <c r="A3207" s="33"/>
      <c r="B3207" s="33"/>
      <c r="C3207" s="33"/>
      <c r="D3207" s="33"/>
      <c r="E3207" s="33"/>
      <c r="F3207" s="33"/>
      <c r="G3207" s="33"/>
    </row>
    <row r="3208" spans="1:7">
      <c r="A3208" s="33"/>
      <c r="B3208" s="33"/>
      <c r="C3208" s="33"/>
      <c r="D3208" s="33"/>
      <c r="E3208" s="33"/>
      <c r="F3208" s="33"/>
      <c r="G3208" s="33"/>
    </row>
    <row r="3209" spans="1:7">
      <c r="A3209" s="33"/>
      <c r="B3209" s="33"/>
      <c r="C3209" s="33"/>
      <c r="D3209" s="33"/>
      <c r="E3209" s="33"/>
      <c r="F3209" s="33"/>
      <c r="G3209" s="33"/>
    </row>
    <row r="3210" spans="1:7">
      <c r="A3210" s="33"/>
      <c r="B3210" s="33"/>
      <c r="C3210" s="33"/>
      <c r="D3210" s="33"/>
      <c r="E3210" s="33"/>
      <c r="F3210" s="33"/>
      <c r="G3210" s="33"/>
    </row>
    <row r="3211" spans="1:7">
      <c r="A3211" s="33"/>
      <c r="B3211" s="33"/>
      <c r="C3211" s="33"/>
      <c r="D3211" s="33"/>
      <c r="E3211" s="33"/>
      <c r="F3211" s="33"/>
      <c r="G3211" s="33"/>
    </row>
    <row r="3212" spans="1:7">
      <c r="A3212" s="33"/>
      <c r="B3212" s="33"/>
      <c r="C3212" s="33"/>
      <c r="D3212" s="33"/>
      <c r="E3212" s="33"/>
      <c r="F3212" s="33"/>
      <c r="G3212" s="33"/>
    </row>
    <row r="3213" spans="1:7">
      <c r="A3213" s="33"/>
      <c r="B3213" s="33"/>
      <c r="C3213" s="33"/>
      <c r="D3213" s="33"/>
      <c r="E3213" s="33"/>
      <c r="F3213" s="33"/>
      <c r="G3213" s="33"/>
    </row>
    <row r="3214" spans="1:7">
      <c r="A3214" s="33"/>
      <c r="B3214" s="33"/>
      <c r="C3214" s="33"/>
      <c r="D3214" s="33"/>
      <c r="E3214" s="33"/>
      <c r="F3214" s="33"/>
      <c r="G3214" s="33"/>
    </row>
    <row r="3215" spans="1:7">
      <c r="A3215" s="33"/>
      <c r="B3215" s="33"/>
      <c r="C3215" s="33"/>
      <c r="D3215" s="33"/>
      <c r="E3215" s="33"/>
      <c r="F3215" s="33"/>
      <c r="G3215" s="33"/>
    </row>
    <row r="3216" spans="1:7">
      <c r="A3216" s="33"/>
      <c r="B3216" s="33"/>
      <c r="C3216" s="33"/>
      <c r="D3216" s="33"/>
      <c r="E3216" s="33"/>
      <c r="F3216" s="33"/>
      <c r="G3216" s="33"/>
    </row>
    <row r="3217" spans="1:7">
      <c r="A3217" s="33"/>
      <c r="B3217" s="33"/>
      <c r="C3217" s="33"/>
      <c r="D3217" s="33"/>
      <c r="E3217" s="33"/>
      <c r="F3217" s="33"/>
      <c r="G3217" s="33"/>
    </row>
    <row r="3218" spans="1:7">
      <c r="A3218" s="33"/>
      <c r="B3218" s="33"/>
      <c r="C3218" s="33"/>
      <c r="D3218" s="33"/>
      <c r="E3218" s="33"/>
      <c r="F3218" s="33"/>
      <c r="G3218" s="33"/>
    </row>
    <row r="3219" spans="1:7">
      <c r="A3219" s="33"/>
      <c r="B3219" s="33"/>
      <c r="C3219" s="33"/>
      <c r="D3219" s="33"/>
      <c r="E3219" s="33"/>
      <c r="F3219" s="33"/>
      <c r="G3219" s="33"/>
    </row>
    <row r="3220" spans="1:7">
      <c r="A3220" s="33"/>
      <c r="B3220" s="33"/>
      <c r="C3220" s="33"/>
      <c r="D3220" s="33"/>
      <c r="E3220" s="33"/>
      <c r="F3220" s="33"/>
      <c r="G3220" s="33"/>
    </row>
    <row r="3221" spans="1:7">
      <c r="A3221" s="33"/>
      <c r="B3221" s="33"/>
      <c r="C3221" s="33"/>
      <c r="D3221" s="33"/>
      <c r="E3221" s="33"/>
      <c r="F3221" s="33"/>
      <c r="G3221" s="33"/>
    </row>
    <row r="3222" spans="1:7">
      <c r="A3222" s="33"/>
      <c r="B3222" s="33"/>
      <c r="C3222" s="33"/>
      <c r="D3222" s="33"/>
      <c r="E3222" s="33"/>
      <c r="F3222" s="33"/>
      <c r="G3222" s="33"/>
    </row>
    <row r="3223" spans="1:7">
      <c r="A3223" s="33"/>
      <c r="B3223" s="33"/>
      <c r="C3223" s="33"/>
      <c r="D3223" s="33"/>
      <c r="E3223" s="33"/>
      <c r="F3223" s="33"/>
      <c r="G3223" s="33"/>
    </row>
    <row r="3224" spans="1:7">
      <c r="A3224" s="33"/>
      <c r="B3224" s="33"/>
      <c r="C3224" s="33"/>
      <c r="D3224" s="33"/>
      <c r="E3224" s="33"/>
      <c r="F3224" s="33"/>
      <c r="G3224" s="33"/>
    </row>
    <row r="3225" spans="1:7">
      <c r="A3225" s="33"/>
      <c r="B3225" s="33"/>
      <c r="C3225" s="33"/>
      <c r="D3225" s="33"/>
      <c r="E3225" s="33"/>
      <c r="F3225" s="33"/>
      <c r="G3225" s="33"/>
    </row>
    <row r="3226" spans="1:7">
      <c r="A3226" s="33"/>
      <c r="B3226" s="33"/>
      <c r="C3226" s="33"/>
      <c r="D3226" s="33"/>
      <c r="E3226" s="33"/>
      <c r="F3226" s="33"/>
      <c r="G3226" s="33"/>
    </row>
    <row r="3227" spans="1:7">
      <c r="A3227" s="33"/>
      <c r="B3227" s="33"/>
      <c r="C3227" s="33"/>
      <c r="D3227" s="33"/>
      <c r="E3227" s="33"/>
      <c r="F3227" s="33"/>
      <c r="G3227" s="33"/>
    </row>
    <row r="3228" spans="1:7">
      <c r="A3228" s="33"/>
      <c r="B3228" s="33"/>
      <c r="C3228" s="33"/>
      <c r="D3228" s="33"/>
      <c r="E3228" s="33"/>
      <c r="F3228" s="33"/>
      <c r="G3228" s="33"/>
    </row>
    <row r="3229" spans="1:7">
      <c r="A3229" s="33"/>
      <c r="B3229" s="33"/>
      <c r="C3229" s="33"/>
      <c r="D3229" s="33"/>
      <c r="E3229" s="33"/>
      <c r="F3229" s="33"/>
      <c r="G3229" s="33"/>
    </row>
    <row r="3230" spans="1:7">
      <c r="A3230" s="33"/>
      <c r="B3230" s="33"/>
      <c r="C3230" s="33"/>
      <c r="D3230" s="33"/>
      <c r="E3230" s="33"/>
      <c r="F3230" s="33"/>
      <c r="G3230" s="33"/>
    </row>
    <row r="3231" spans="1:7">
      <c r="A3231" s="33"/>
      <c r="B3231" s="33"/>
      <c r="C3231" s="33"/>
      <c r="D3231" s="33"/>
      <c r="E3231" s="33"/>
      <c r="F3231" s="33"/>
      <c r="G3231" s="33"/>
    </row>
    <row r="3232" spans="1:7">
      <c r="A3232" s="33"/>
      <c r="B3232" s="33"/>
      <c r="C3232" s="33"/>
      <c r="D3232" s="33"/>
      <c r="E3232" s="33"/>
      <c r="F3232" s="33"/>
      <c r="G3232" s="33"/>
    </row>
    <row r="3233" spans="1:7">
      <c r="A3233" s="33"/>
      <c r="B3233" s="33"/>
      <c r="C3233" s="33"/>
      <c r="D3233" s="33"/>
      <c r="E3233" s="33"/>
      <c r="F3233" s="33"/>
      <c r="G3233" s="33"/>
    </row>
    <row r="3234" spans="1:7">
      <c r="A3234" s="33"/>
      <c r="B3234" s="33"/>
      <c r="C3234" s="33"/>
      <c r="D3234" s="33"/>
      <c r="E3234" s="33"/>
      <c r="F3234" s="33"/>
      <c r="G3234" s="33"/>
    </row>
    <row r="3235" spans="1:7">
      <c r="A3235" s="33"/>
      <c r="B3235" s="33"/>
      <c r="C3235" s="33"/>
      <c r="D3235" s="33"/>
      <c r="E3235" s="33"/>
      <c r="F3235" s="33"/>
      <c r="G3235" s="33"/>
    </row>
    <row r="3236" spans="1:7">
      <c r="A3236" s="33"/>
      <c r="B3236" s="33"/>
      <c r="C3236" s="33"/>
      <c r="D3236" s="33"/>
      <c r="E3236" s="33"/>
      <c r="F3236" s="33"/>
      <c r="G3236" s="33"/>
    </row>
    <row r="3237" spans="1:7">
      <c r="A3237" s="33"/>
      <c r="B3237" s="33"/>
      <c r="C3237" s="33"/>
      <c r="D3237" s="33"/>
      <c r="E3237" s="33"/>
      <c r="F3237" s="33"/>
      <c r="G3237" s="33"/>
    </row>
    <row r="3238" spans="1:7">
      <c r="A3238" s="33"/>
      <c r="B3238" s="33"/>
      <c r="C3238" s="33"/>
      <c r="D3238" s="33"/>
      <c r="E3238" s="33"/>
      <c r="F3238" s="33"/>
      <c r="G3238" s="33"/>
    </row>
    <row r="3239" spans="1:7">
      <c r="A3239" s="33"/>
      <c r="B3239" s="33"/>
      <c r="C3239" s="33"/>
      <c r="D3239" s="33"/>
      <c r="E3239" s="33"/>
      <c r="F3239" s="33"/>
      <c r="G3239" s="33"/>
    </row>
    <row r="3240" spans="1:7">
      <c r="A3240" s="33"/>
      <c r="B3240" s="33"/>
      <c r="C3240" s="33"/>
      <c r="D3240" s="33"/>
      <c r="E3240" s="33"/>
      <c r="F3240" s="33"/>
      <c r="G3240" s="33"/>
    </row>
    <row r="3241" spans="1:7">
      <c r="A3241" s="33"/>
      <c r="B3241" s="33"/>
      <c r="C3241" s="33"/>
      <c r="D3241" s="33"/>
      <c r="E3241" s="33"/>
      <c r="F3241" s="33"/>
      <c r="G3241" s="33"/>
    </row>
    <row r="3242" spans="1:7">
      <c r="A3242" s="33"/>
      <c r="B3242" s="33"/>
      <c r="C3242" s="33"/>
      <c r="D3242" s="33"/>
      <c r="E3242" s="33"/>
      <c r="F3242" s="33"/>
      <c r="G3242" s="33"/>
    </row>
    <row r="3243" spans="1:7">
      <c r="A3243" s="33"/>
      <c r="B3243" s="33"/>
      <c r="C3243" s="33"/>
      <c r="D3243" s="33"/>
      <c r="E3243" s="33"/>
      <c r="F3243" s="33"/>
      <c r="G3243" s="33"/>
    </row>
    <row r="3244" spans="1:7">
      <c r="A3244" s="33"/>
      <c r="B3244" s="33"/>
      <c r="C3244" s="33"/>
      <c r="D3244" s="33"/>
      <c r="E3244" s="33"/>
      <c r="F3244" s="33"/>
      <c r="G3244" s="33"/>
    </row>
    <row r="3245" spans="1:7">
      <c r="A3245" s="33"/>
      <c r="B3245" s="33"/>
      <c r="C3245" s="33"/>
      <c r="D3245" s="33"/>
      <c r="E3245" s="33"/>
      <c r="F3245" s="33"/>
      <c r="G3245" s="33"/>
    </row>
    <row r="3246" spans="1:7">
      <c r="A3246" s="33"/>
      <c r="B3246" s="33"/>
      <c r="C3246" s="33"/>
      <c r="D3246" s="33"/>
      <c r="E3246" s="33"/>
      <c r="F3246" s="33"/>
      <c r="G3246" s="33"/>
    </row>
    <row r="3247" spans="1:7">
      <c r="A3247" s="33"/>
      <c r="B3247" s="33"/>
      <c r="C3247" s="33"/>
      <c r="D3247" s="33"/>
      <c r="E3247" s="33"/>
      <c r="F3247" s="33"/>
      <c r="G3247" s="33"/>
    </row>
    <row r="3248" spans="1:7">
      <c r="A3248" s="33"/>
      <c r="B3248" s="33"/>
      <c r="C3248" s="33"/>
      <c r="D3248" s="33"/>
      <c r="E3248" s="33"/>
      <c r="F3248" s="33"/>
      <c r="G3248" s="33"/>
    </row>
    <row r="3249" spans="1:7">
      <c r="A3249" s="33"/>
      <c r="B3249" s="33"/>
      <c r="C3249" s="33"/>
      <c r="D3249" s="33"/>
      <c r="E3249" s="33"/>
      <c r="F3249" s="33"/>
      <c r="G3249" s="33"/>
    </row>
    <row r="3250" spans="1:7">
      <c r="A3250" s="33"/>
      <c r="B3250" s="33"/>
      <c r="C3250" s="33"/>
      <c r="D3250" s="33"/>
      <c r="E3250" s="33"/>
      <c r="F3250" s="33"/>
      <c r="G3250" s="33"/>
    </row>
    <row r="3251" spans="1:7">
      <c r="A3251" s="33"/>
      <c r="B3251" s="33"/>
      <c r="C3251" s="33"/>
      <c r="D3251" s="33"/>
      <c r="E3251" s="33"/>
      <c r="F3251" s="33"/>
      <c r="G3251" s="33"/>
    </row>
    <row r="3252" spans="1:7">
      <c r="A3252" s="33"/>
      <c r="B3252" s="33"/>
      <c r="C3252" s="33"/>
      <c r="D3252" s="33"/>
      <c r="E3252" s="33"/>
      <c r="F3252" s="33"/>
      <c r="G3252" s="33"/>
    </row>
    <row r="3253" spans="1:7">
      <c r="A3253" s="33"/>
      <c r="B3253" s="33"/>
      <c r="C3253" s="33"/>
      <c r="D3253" s="33"/>
      <c r="E3253" s="33"/>
      <c r="F3253" s="33"/>
      <c r="G3253" s="33"/>
    </row>
    <row r="3254" spans="1:7">
      <c r="A3254" s="33"/>
      <c r="B3254" s="33"/>
      <c r="C3254" s="33"/>
      <c r="D3254" s="33"/>
      <c r="E3254" s="33"/>
      <c r="F3254" s="33"/>
      <c r="G3254" s="33"/>
    </row>
    <row r="3255" spans="1:7">
      <c r="A3255" s="33"/>
      <c r="B3255" s="33"/>
      <c r="C3255" s="33"/>
      <c r="D3255" s="33"/>
      <c r="E3255" s="33"/>
      <c r="F3255" s="33"/>
      <c r="G3255" s="33"/>
    </row>
    <row r="3256" spans="1:7">
      <c r="A3256" s="33"/>
      <c r="B3256" s="33"/>
      <c r="C3256" s="33"/>
      <c r="D3256" s="33"/>
      <c r="E3256" s="33"/>
      <c r="F3256" s="33"/>
      <c r="G3256" s="33"/>
    </row>
    <row r="3257" spans="1:7">
      <c r="A3257" s="33"/>
      <c r="B3257" s="33"/>
      <c r="C3257" s="33"/>
      <c r="D3257" s="33"/>
      <c r="E3257" s="33"/>
      <c r="F3257" s="33"/>
      <c r="G3257" s="33"/>
    </row>
    <row r="3258" spans="1:7">
      <c r="A3258" s="33"/>
      <c r="B3258" s="33"/>
      <c r="C3258" s="33"/>
      <c r="D3258" s="33"/>
      <c r="E3258" s="33"/>
      <c r="F3258" s="33"/>
      <c r="G3258" s="33"/>
    </row>
    <row r="3259" spans="1:7">
      <c r="A3259" s="33"/>
      <c r="B3259" s="33"/>
      <c r="C3259" s="33"/>
      <c r="D3259" s="33"/>
      <c r="E3259" s="33"/>
      <c r="F3259" s="33"/>
      <c r="G3259" s="33"/>
    </row>
    <row r="3260" spans="1:7">
      <c r="A3260" s="33"/>
      <c r="B3260" s="33"/>
      <c r="C3260" s="33"/>
      <c r="D3260" s="33"/>
      <c r="E3260" s="33"/>
      <c r="F3260" s="33"/>
      <c r="G3260" s="33"/>
    </row>
    <row r="3261" spans="1:7">
      <c r="A3261" s="33"/>
      <c r="B3261" s="33"/>
      <c r="C3261" s="33"/>
      <c r="D3261" s="33"/>
      <c r="E3261" s="33"/>
      <c r="F3261" s="33"/>
      <c r="G3261" s="33"/>
    </row>
    <row r="3262" spans="1:7">
      <c r="A3262" s="33"/>
      <c r="B3262" s="33"/>
      <c r="C3262" s="33"/>
      <c r="D3262" s="33"/>
      <c r="E3262" s="33"/>
      <c r="F3262" s="33"/>
      <c r="G3262" s="33"/>
    </row>
    <row r="3263" spans="1:7">
      <c r="A3263" s="33"/>
      <c r="B3263" s="33"/>
      <c r="C3263" s="33"/>
      <c r="D3263" s="33"/>
      <c r="E3263" s="33"/>
      <c r="F3263" s="33"/>
      <c r="G3263" s="33"/>
    </row>
    <row r="3264" spans="1:7">
      <c r="A3264" s="33"/>
      <c r="B3264" s="33"/>
      <c r="C3264" s="33"/>
      <c r="D3264" s="33"/>
      <c r="E3264" s="33"/>
      <c r="F3264" s="33"/>
      <c r="G3264" s="33"/>
    </row>
    <row r="3265" spans="1:7">
      <c r="A3265" s="33"/>
      <c r="B3265" s="33"/>
      <c r="C3265" s="33"/>
      <c r="D3265" s="33"/>
      <c r="E3265" s="33"/>
      <c r="F3265" s="33"/>
      <c r="G3265" s="33"/>
    </row>
    <row r="3266" spans="1:7">
      <c r="A3266" s="33"/>
      <c r="B3266" s="33"/>
      <c r="C3266" s="33"/>
      <c r="D3266" s="33"/>
      <c r="E3266" s="33"/>
      <c r="F3266" s="33"/>
      <c r="G3266" s="33"/>
    </row>
    <row r="3267" spans="1:7">
      <c r="A3267" s="33"/>
      <c r="B3267" s="33"/>
      <c r="C3267" s="33"/>
      <c r="D3267" s="33"/>
      <c r="E3267" s="33"/>
      <c r="F3267" s="33"/>
      <c r="G3267" s="33"/>
    </row>
    <row r="3268" spans="1:7">
      <c r="A3268" s="33"/>
      <c r="B3268" s="33"/>
      <c r="C3268" s="33"/>
      <c r="D3268" s="33"/>
      <c r="E3268" s="33"/>
      <c r="F3268" s="33"/>
      <c r="G3268" s="33"/>
    </row>
    <row r="3269" spans="1:7">
      <c r="A3269" s="33"/>
      <c r="B3269" s="33"/>
      <c r="C3269" s="33"/>
      <c r="D3269" s="33"/>
      <c r="E3269" s="33"/>
      <c r="F3269" s="33"/>
      <c r="G3269" s="33"/>
    </row>
    <row r="3270" spans="1:7">
      <c r="A3270" s="33"/>
      <c r="B3270" s="33"/>
      <c r="C3270" s="33"/>
      <c r="D3270" s="33"/>
      <c r="E3270" s="33"/>
      <c r="F3270" s="33"/>
      <c r="G3270" s="33"/>
    </row>
    <row r="3271" spans="1:7">
      <c r="A3271" s="33"/>
      <c r="B3271" s="33"/>
      <c r="C3271" s="33"/>
      <c r="D3271" s="33"/>
      <c r="E3271" s="33"/>
      <c r="F3271" s="33"/>
      <c r="G3271" s="33"/>
    </row>
    <row r="3272" spans="1:7">
      <c r="A3272" s="33"/>
      <c r="B3272" s="33"/>
      <c r="C3272" s="33"/>
      <c r="D3272" s="33"/>
      <c r="E3272" s="33"/>
      <c r="F3272" s="33"/>
      <c r="G3272" s="33"/>
    </row>
    <row r="3273" spans="1:7">
      <c r="A3273" s="33"/>
      <c r="B3273" s="33"/>
      <c r="C3273" s="33"/>
      <c r="D3273" s="33"/>
      <c r="E3273" s="33"/>
      <c r="F3273" s="33"/>
      <c r="G3273" s="33"/>
    </row>
    <row r="3274" spans="1:7">
      <c r="A3274" s="33"/>
      <c r="B3274" s="33"/>
      <c r="C3274" s="33"/>
      <c r="D3274" s="33"/>
      <c r="E3274" s="33"/>
      <c r="F3274" s="33"/>
      <c r="G3274" s="33"/>
    </row>
    <row r="3275" spans="1:7">
      <c r="A3275" s="33"/>
      <c r="B3275" s="33"/>
      <c r="C3275" s="33"/>
      <c r="D3275" s="33"/>
      <c r="E3275" s="33"/>
      <c r="F3275" s="33"/>
      <c r="G3275" s="33"/>
    </row>
    <row r="3276" spans="1:7">
      <c r="A3276" s="33"/>
      <c r="B3276" s="33"/>
      <c r="C3276" s="33"/>
      <c r="D3276" s="33"/>
      <c r="E3276" s="33"/>
      <c r="F3276" s="33"/>
      <c r="G3276" s="33"/>
    </row>
    <row r="3277" spans="1:7">
      <c r="A3277" s="33"/>
      <c r="B3277" s="33"/>
      <c r="C3277" s="33"/>
      <c r="D3277" s="33"/>
      <c r="E3277" s="33"/>
      <c r="F3277" s="33"/>
      <c r="G3277" s="33"/>
    </row>
    <row r="3278" spans="1:7">
      <c r="A3278" s="33"/>
      <c r="B3278" s="33"/>
      <c r="C3278" s="33"/>
      <c r="D3278" s="33"/>
      <c r="E3278" s="33"/>
      <c r="F3278" s="33"/>
      <c r="G3278" s="33"/>
    </row>
    <row r="3279" spans="1:7">
      <c r="A3279" s="33"/>
      <c r="B3279" s="33"/>
      <c r="C3279" s="33"/>
      <c r="D3279" s="33"/>
      <c r="E3279" s="33"/>
      <c r="F3279" s="33"/>
      <c r="G3279" s="33"/>
    </row>
    <row r="3280" spans="1:7">
      <c r="A3280" s="33"/>
      <c r="B3280" s="33"/>
      <c r="C3280" s="33"/>
      <c r="D3280" s="33"/>
      <c r="E3280" s="33"/>
      <c r="F3280" s="33"/>
      <c r="G3280" s="33"/>
    </row>
    <row r="3281" spans="1:7">
      <c r="A3281" s="33"/>
      <c r="B3281" s="33"/>
      <c r="C3281" s="33"/>
      <c r="D3281" s="33"/>
      <c r="E3281" s="33"/>
      <c r="F3281" s="33"/>
      <c r="G3281" s="33"/>
    </row>
    <row r="3282" spans="1:7">
      <c r="A3282" s="33"/>
      <c r="B3282" s="33"/>
      <c r="C3282" s="33"/>
      <c r="D3282" s="33"/>
      <c r="E3282" s="33"/>
      <c r="F3282" s="33"/>
      <c r="G3282" s="33"/>
    </row>
    <row r="3283" spans="1:7">
      <c r="A3283" s="33"/>
      <c r="B3283" s="33"/>
      <c r="C3283" s="33"/>
      <c r="D3283" s="33"/>
      <c r="E3283" s="33"/>
      <c r="F3283" s="33"/>
      <c r="G3283" s="33"/>
    </row>
    <row r="3284" spans="1:7">
      <c r="A3284" s="33"/>
      <c r="B3284" s="33"/>
      <c r="C3284" s="33"/>
      <c r="D3284" s="33"/>
      <c r="E3284" s="33"/>
      <c r="F3284" s="33"/>
      <c r="G3284" s="33"/>
    </row>
    <row r="3285" spans="1:7">
      <c r="A3285" s="33"/>
      <c r="B3285" s="33"/>
      <c r="C3285" s="33"/>
      <c r="D3285" s="33"/>
      <c r="E3285" s="33"/>
      <c r="F3285" s="33"/>
      <c r="G3285" s="33"/>
    </row>
    <row r="3286" spans="1:7">
      <c r="A3286" s="33"/>
      <c r="B3286" s="33"/>
      <c r="C3286" s="33"/>
      <c r="D3286" s="33"/>
      <c r="E3286" s="33"/>
      <c r="F3286" s="33"/>
      <c r="G3286" s="33"/>
    </row>
    <row r="3287" spans="1:7">
      <c r="A3287" s="33"/>
      <c r="B3287" s="33"/>
      <c r="C3287" s="33"/>
      <c r="D3287" s="33"/>
      <c r="E3287" s="33"/>
      <c r="F3287" s="33"/>
      <c r="G3287" s="33"/>
    </row>
    <row r="3288" spans="1:7">
      <c r="A3288" s="33"/>
      <c r="B3288" s="33"/>
      <c r="C3288" s="33"/>
      <c r="D3288" s="33"/>
      <c r="E3288" s="33"/>
      <c r="F3288" s="33"/>
      <c r="G3288" s="33"/>
    </row>
    <row r="3289" spans="1:7">
      <c r="A3289" s="33"/>
      <c r="B3289" s="33"/>
      <c r="C3289" s="33"/>
      <c r="D3289" s="33"/>
      <c r="E3289" s="33"/>
      <c r="F3289" s="33"/>
      <c r="G3289" s="33"/>
    </row>
    <row r="3290" spans="1:7">
      <c r="A3290" s="33"/>
      <c r="B3290" s="33"/>
      <c r="C3290" s="33"/>
      <c r="D3290" s="33"/>
      <c r="E3290" s="33"/>
      <c r="F3290" s="33"/>
      <c r="G3290" s="33"/>
    </row>
    <row r="3291" spans="1:7">
      <c r="A3291" s="33"/>
      <c r="B3291" s="33"/>
      <c r="C3291" s="33"/>
      <c r="D3291" s="33"/>
      <c r="E3291" s="33"/>
      <c r="F3291" s="33"/>
      <c r="G3291" s="33"/>
    </row>
    <row r="3292" spans="1:7">
      <c r="A3292" s="33"/>
      <c r="B3292" s="33"/>
      <c r="C3292" s="33"/>
      <c r="D3292" s="33"/>
      <c r="E3292" s="33"/>
      <c r="F3292" s="33"/>
      <c r="G3292" s="33"/>
    </row>
    <row r="3293" spans="1:7">
      <c r="A3293" s="33"/>
      <c r="B3293" s="33"/>
      <c r="C3293" s="33"/>
      <c r="D3293" s="33"/>
      <c r="E3293" s="33"/>
      <c r="F3293" s="33"/>
      <c r="G3293" s="33"/>
    </row>
    <row r="3294" spans="1:7">
      <c r="A3294" s="33"/>
      <c r="B3294" s="33"/>
      <c r="C3294" s="33"/>
      <c r="D3294" s="33"/>
      <c r="E3294" s="33"/>
      <c r="F3294" s="33"/>
      <c r="G3294" s="33"/>
    </row>
    <row r="3295" spans="1:7">
      <c r="A3295" s="33"/>
      <c r="B3295" s="33"/>
      <c r="C3295" s="33"/>
      <c r="D3295" s="33"/>
      <c r="E3295" s="33"/>
      <c r="F3295" s="33"/>
      <c r="G3295" s="33"/>
    </row>
    <row r="3296" spans="1:7">
      <c r="A3296" s="33"/>
      <c r="B3296" s="33"/>
      <c r="C3296" s="33"/>
      <c r="D3296" s="33"/>
      <c r="E3296" s="33"/>
      <c r="F3296" s="33"/>
      <c r="G3296" s="33"/>
    </row>
    <row r="3297" spans="1:7">
      <c r="A3297" s="33"/>
      <c r="B3297" s="33"/>
      <c r="C3297" s="33"/>
      <c r="D3297" s="33"/>
      <c r="E3297" s="33"/>
      <c r="F3297" s="33"/>
      <c r="G3297" s="33"/>
    </row>
    <row r="3298" spans="1:7">
      <c r="A3298" s="33"/>
      <c r="B3298" s="33"/>
      <c r="C3298" s="33"/>
      <c r="D3298" s="33"/>
      <c r="E3298" s="33"/>
      <c r="F3298" s="33"/>
      <c r="G3298" s="33"/>
    </row>
    <row r="3299" spans="1:7">
      <c r="A3299" s="33"/>
      <c r="B3299" s="33"/>
      <c r="C3299" s="33"/>
      <c r="D3299" s="33"/>
      <c r="E3299" s="33"/>
      <c r="F3299" s="33"/>
      <c r="G3299" s="33"/>
    </row>
    <row r="3300" spans="1:7">
      <c r="A3300" s="33"/>
      <c r="B3300" s="33"/>
      <c r="C3300" s="33"/>
      <c r="D3300" s="33"/>
      <c r="E3300" s="33"/>
      <c r="F3300" s="33"/>
      <c r="G3300" s="33"/>
    </row>
    <row r="3301" spans="1:7">
      <c r="A3301" s="33"/>
      <c r="B3301" s="33"/>
      <c r="C3301" s="33"/>
      <c r="D3301" s="33"/>
      <c r="E3301" s="33"/>
      <c r="F3301" s="33"/>
      <c r="G3301" s="33"/>
    </row>
    <row r="3302" spans="1:7">
      <c r="A3302" s="33"/>
      <c r="B3302" s="33"/>
      <c r="C3302" s="33"/>
      <c r="D3302" s="33"/>
      <c r="E3302" s="33"/>
      <c r="F3302" s="33"/>
      <c r="G3302" s="33"/>
    </row>
    <row r="3303" spans="1:7">
      <c r="A3303" s="33"/>
      <c r="B3303" s="33"/>
      <c r="C3303" s="33"/>
      <c r="D3303" s="33"/>
      <c r="E3303" s="33"/>
      <c r="F3303" s="33"/>
      <c r="G3303" s="33"/>
    </row>
    <row r="3304" spans="1:7">
      <c r="A3304" s="33"/>
      <c r="B3304" s="33"/>
      <c r="C3304" s="33"/>
      <c r="D3304" s="33"/>
      <c r="E3304" s="33"/>
      <c r="F3304" s="33"/>
      <c r="G3304" s="33"/>
    </row>
    <row r="3305" spans="1:7">
      <c r="A3305" s="33"/>
      <c r="B3305" s="33"/>
      <c r="C3305" s="33"/>
      <c r="D3305" s="33"/>
      <c r="E3305" s="33"/>
      <c r="F3305" s="33"/>
      <c r="G3305" s="33"/>
    </row>
    <row r="3306" spans="1:7">
      <c r="A3306" s="33"/>
      <c r="B3306" s="33"/>
      <c r="C3306" s="33"/>
      <c r="D3306" s="33"/>
      <c r="E3306" s="33"/>
      <c r="F3306" s="33"/>
      <c r="G3306" s="33"/>
    </row>
    <row r="3307" spans="1:7">
      <c r="A3307" s="33"/>
      <c r="B3307" s="33"/>
      <c r="C3307" s="33"/>
      <c r="D3307" s="33"/>
      <c r="E3307" s="33"/>
      <c r="F3307" s="33"/>
      <c r="G3307" s="33"/>
    </row>
    <row r="3308" spans="1:7">
      <c r="A3308" s="33"/>
      <c r="B3308" s="33"/>
      <c r="C3308" s="33"/>
      <c r="D3308" s="33"/>
      <c r="E3308" s="33"/>
      <c r="F3308" s="33"/>
      <c r="G3308" s="33"/>
    </row>
    <row r="3309" spans="1:7">
      <c r="A3309" s="33"/>
      <c r="B3309" s="33"/>
      <c r="C3309" s="33"/>
      <c r="D3309" s="33"/>
      <c r="E3309" s="33"/>
      <c r="F3309" s="33"/>
      <c r="G3309" s="33"/>
    </row>
    <row r="3310" spans="1:7">
      <c r="A3310" s="33"/>
      <c r="B3310" s="33"/>
      <c r="C3310" s="33"/>
      <c r="D3310" s="33"/>
      <c r="E3310" s="33"/>
      <c r="F3310" s="33"/>
      <c r="G3310" s="33"/>
    </row>
    <row r="3311" spans="1:7">
      <c r="A3311" s="33"/>
      <c r="B3311" s="33"/>
      <c r="C3311" s="33"/>
      <c r="D3311" s="33"/>
      <c r="E3311" s="33"/>
      <c r="F3311" s="33"/>
      <c r="G3311" s="33"/>
    </row>
    <row r="3312" spans="1:7">
      <c r="A3312" s="33"/>
      <c r="B3312" s="33"/>
      <c r="C3312" s="33"/>
      <c r="D3312" s="33"/>
      <c r="E3312" s="33"/>
      <c r="F3312" s="33"/>
      <c r="G3312" s="33"/>
    </row>
    <row r="3313" spans="1:7">
      <c r="A3313" s="33"/>
      <c r="B3313" s="33"/>
      <c r="C3313" s="33"/>
      <c r="D3313" s="33"/>
      <c r="E3313" s="33"/>
      <c r="F3313" s="33"/>
      <c r="G3313" s="33"/>
    </row>
    <row r="3314" spans="1:7">
      <c r="A3314" s="33"/>
      <c r="B3314" s="33"/>
      <c r="C3314" s="33"/>
      <c r="D3314" s="33"/>
      <c r="E3314" s="33"/>
      <c r="F3314" s="33"/>
      <c r="G3314" s="33"/>
    </row>
    <row r="3315" spans="1:7">
      <c r="A3315" s="33"/>
      <c r="B3315" s="33"/>
      <c r="C3315" s="33"/>
      <c r="D3315" s="33"/>
      <c r="E3315" s="33"/>
      <c r="F3315" s="33"/>
      <c r="G3315" s="33"/>
    </row>
    <row r="3316" spans="1:7">
      <c r="A3316" s="33"/>
      <c r="B3316" s="33"/>
      <c r="C3316" s="33"/>
      <c r="D3316" s="33"/>
      <c r="E3316" s="33"/>
      <c r="F3316" s="33"/>
      <c r="G3316" s="33"/>
    </row>
    <row r="3317" spans="1:7">
      <c r="A3317" s="33"/>
      <c r="B3317" s="33"/>
      <c r="C3317" s="33"/>
      <c r="D3317" s="33"/>
      <c r="E3317" s="33"/>
      <c r="F3317" s="33"/>
      <c r="G3317" s="33"/>
    </row>
    <row r="3318" spans="1:7">
      <c r="A3318" s="33"/>
      <c r="B3318" s="33"/>
      <c r="C3318" s="33"/>
      <c r="D3318" s="33"/>
      <c r="E3318" s="33"/>
      <c r="F3318" s="33"/>
      <c r="G3318" s="33"/>
    </row>
    <row r="3319" spans="1:7">
      <c r="A3319" s="33"/>
      <c r="B3319" s="33"/>
      <c r="C3319" s="33"/>
      <c r="D3319" s="33"/>
      <c r="E3319" s="33"/>
      <c r="F3319" s="33"/>
      <c r="G3319" s="33"/>
    </row>
    <row r="3320" spans="1:7">
      <c r="A3320" s="33"/>
      <c r="B3320" s="33"/>
      <c r="C3320" s="33"/>
      <c r="D3320" s="33"/>
      <c r="E3320" s="33"/>
      <c r="F3320" s="33"/>
      <c r="G3320" s="33"/>
    </row>
    <row r="3321" spans="1:7">
      <c r="A3321" s="33"/>
      <c r="B3321" s="33"/>
      <c r="C3321" s="33"/>
      <c r="D3321" s="33"/>
      <c r="E3321" s="33"/>
      <c r="F3321" s="33"/>
      <c r="G3321" s="33"/>
    </row>
    <row r="3322" spans="1:7">
      <c r="A3322" s="33"/>
      <c r="B3322" s="33"/>
      <c r="C3322" s="33"/>
      <c r="D3322" s="33"/>
      <c r="E3322" s="33"/>
      <c r="F3322" s="33"/>
      <c r="G3322" s="33"/>
    </row>
    <row r="3323" spans="1:7">
      <c r="A3323" s="33"/>
      <c r="B3323" s="33"/>
      <c r="C3323" s="33"/>
      <c r="D3323" s="33"/>
      <c r="E3323" s="33"/>
      <c r="F3323" s="33"/>
      <c r="G3323" s="33"/>
    </row>
    <row r="3324" spans="1:7">
      <c r="A3324" s="33"/>
      <c r="B3324" s="33"/>
      <c r="C3324" s="33"/>
      <c r="D3324" s="33"/>
      <c r="E3324" s="33"/>
      <c r="F3324" s="33"/>
      <c r="G3324" s="33"/>
    </row>
    <row r="3325" spans="1:7">
      <c r="A3325" s="33"/>
      <c r="B3325" s="33"/>
      <c r="C3325" s="33"/>
      <c r="D3325" s="33"/>
      <c r="E3325" s="33"/>
      <c r="F3325" s="33"/>
      <c r="G3325" s="33"/>
    </row>
    <row r="3326" spans="1:7">
      <c r="A3326" s="33"/>
      <c r="B3326" s="33"/>
      <c r="C3326" s="33"/>
      <c r="D3326" s="33"/>
      <c r="E3326" s="33"/>
      <c r="F3326" s="33"/>
      <c r="G3326" s="33"/>
    </row>
    <row r="3327" spans="1:7">
      <c r="A3327" s="33"/>
      <c r="B3327" s="33"/>
      <c r="C3327" s="33"/>
      <c r="D3327" s="33"/>
      <c r="E3327" s="33"/>
      <c r="F3327" s="33"/>
      <c r="G3327" s="33"/>
    </row>
    <row r="3328" spans="1:7">
      <c r="A3328" s="33"/>
      <c r="B3328" s="33"/>
      <c r="C3328" s="33"/>
      <c r="D3328" s="33"/>
      <c r="E3328" s="33"/>
      <c r="F3328" s="33"/>
      <c r="G3328" s="33"/>
    </row>
    <row r="3329" spans="1:7">
      <c r="A3329" s="33"/>
      <c r="B3329" s="33"/>
      <c r="C3329" s="33"/>
      <c r="D3329" s="33"/>
      <c r="E3329" s="33"/>
      <c r="F3329" s="33"/>
      <c r="G3329" s="33"/>
    </row>
    <row r="3330" spans="1:7">
      <c r="A3330" s="33"/>
      <c r="B3330" s="33"/>
      <c r="C3330" s="33"/>
      <c r="D3330" s="33"/>
      <c r="E3330" s="33"/>
      <c r="F3330" s="33"/>
      <c r="G3330" s="33"/>
    </row>
    <row r="3331" spans="1:7">
      <c r="A3331" s="33"/>
      <c r="B3331" s="33"/>
      <c r="C3331" s="33"/>
      <c r="D3331" s="33"/>
      <c r="E3331" s="33"/>
      <c r="F3331" s="33"/>
      <c r="G3331" s="33"/>
    </row>
    <row r="3332" spans="1:7">
      <c r="A3332" s="33"/>
      <c r="B3332" s="33"/>
      <c r="C3332" s="33"/>
      <c r="D3332" s="33"/>
      <c r="E3332" s="33"/>
      <c r="F3332" s="33"/>
      <c r="G3332" s="33"/>
    </row>
    <row r="3333" spans="1:7">
      <c r="A3333" s="33"/>
      <c r="B3333" s="33"/>
      <c r="C3333" s="33"/>
      <c r="D3333" s="33"/>
      <c r="E3333" s="33"/>
      <c r="F3333" s="33"/>
      <c r="G3333" s="33"/>
    </row>
    <row r="3334" spans="1:7">
      <c r="A3334" s="33"/>
      <c r="B3334" s="33"/>
      <c r="C3334" s="33"/>
      <c r="D3334" s="33"/>
      <c r="E3334" s="33"/>
      <c r="F3334" s="33"/>
      <c r="G3334" s="33"/>
    </row>
    <row r="3335" spans="1:7">
      <c r="A3335" s="33"/>
      <c r="B3335" s="33"/>
      <c r="C3335" s="33"/>
      <c r="D3335" s="33"/>
      <c r="E3335" s="33"/>
      <c r="F3335" s="33"/>
      <c r="G3335" s="33"/>
    </row>
    <row r="3336" spans="1:7">
      <c r="A3336" s="33"/>
      <c r="B3336" s="33"/>
      <c r="C3336" s="33"/>
      <c r="D3336" s="33"/>
      <c r="E3336" s="33"/>
      <c r="F3336" s="33"/>
      <c r="G3336" s="33"/>
    </row>
    <row r="3337" spans="1:7">
      <c r="A3337" s="33"/>
      <c r="B3337" s="33"/>
      <c r="C3337" s="33"/>
      <c r="D3337" s="33"/>
      <c r="E3337" s="33"/>
      <c r="F3337" s="33"/>
      <c r="G3337" s="33"/>
    </row>
    <row r="3338" spans="1:7">
      <c r="A3338" s="33"/>
      <c r="B3338" s="33"/>
      <c r="C3338" s="33"/>
      <c r="D3338" s="33"/>
      <c r="E3338" s="33"/>
      <c r="F3338" s="33"/>
      <c r="G3338" s="33"/>
    </row>
    <row r="3339" spans="1:7">
      <c r="A3339" s="33"/>
      <c r="B3339" s="33"/>
      <c r="C3339" s="33"/>
      <c r="D3339" s="33"/>
      <c r="E3339" s="33"/>
      <c r="F3339" s="33"/>
      <c r="G3339" s="33"/>
    </row>
    <row r="3340" spans="1:7">
      <c r="A3340" s="33"/>
      <c r="B3340" s="33"/>
      <c r="C3340" s="33"/>
      <c r="D3340" s="33"/>
      <c r="E3340" s="33"/>
      <c r="F3340" s="33"/>
      <c r="G3340" s="33"/>
    </row>
    <row r="3341" spans="1:7">
      <c r="A3341" s="33"/>
      <c r="B3341" s="33"/>
      <c r="C3341" s="33"/>
      <c r="D3341" s="33"/>
      <c r="E3341" s="33"/>
      <c r="F3341" s="33"/>
      <c r="G3341" s="33"/>
    </row>
    <row r="3342" spans="1:7">
      <c r="A3342" s="33"/>
      <c r="B3342" s="33"/>
      <c r="C3342" s="33"/>
      <c r="D3342" s="33"/>
      <c r="E3342" s="33"/>
      <c r="F3342" s="33"/>
      <c r="G3342" s="33"/>
    </row>
    <row r="3343" spans="1:7">
      <c r="A3343" s="33"/>
      <c r="B3343" s="33"/>
      <c r="C3343" s="33"/>
      <c r="D3343" s="33"/>
      <c r="E3343" s="33"/>
      <c r="F3343" s="33"/>
      <c r="G3343" s="33"/>
    </row>
    <row r="3344" spans="1:7">
      <c r="A3344" s="33"/>
      <c r="B3344" s="33"/>
      <c r="C3344" s="33"/>
      <c r="D3344" s="33"/>
      <c r="E3344" s="33"/>
      <c r="F3344" s="33"/>
      <c r="G3344" s="33"/>
    </row>
    <row r="3345" spans="1:7">
      <c r="A3345" s="33"/>
      <c r="B3345" s="33"/>
      <c r="C3345" s="33"/>
      <c r="D3345" s="33"/>
      <c r="E3345" s="33"/>
      <c r="F3345" s="33"/>
      <c r="G3345" s="33"/>
    </row>
    <row r="3346" spans="1:7">
      <c r="A3346" s="33"/>
      <c r="B3346" s="33"/>
      <c r="C3346" s="33"/>
      <c r="D3346" s="33"/>
      <c r="E3346" s="33"/>
      <c r="F3346" s="33"/>
      <c r="G3346" s="33"/>
    </row>
    <row r="3347" spans="1:7">
      <c r="A3347" s="33"/>
      <c r="B3347" s="33"/>
      <c r="C3347" s="33"/>
      <c r="D3347" s="33"/>
      <c r="E3347" s="33"/>
      <c r="F3347" s="33"/>
      <c r="G3347" s="33"/>
    </row>
    <row r="3348" spans="1:7">
      <c r="A3348" s="33"/>
      <c r="B3348" s="33"/>
      <c r="C3348" s="33"/>
      <c r="D3348" s="33"/>
      <c r="E3348" s="33"/>
      <c r="F3348" s="33"/>
      <c r="G3348" s="33"/>
    </row>
    <row r="3349" spans="1:7">
      <c r="A3349" s="33"/>
      <c r="B3349" s="33"/>
      <c r="C3349" s="33"/>
      <c r="D3349" s="33"/>
      <c r="E3349" s="33"/>
      <c r="F3349" s="33"/>
      <c r="G3349" s="33"/>
    </row>
    <row r="3350" spans="1:7">
      <c r="A3350" s="33"/>
      <c r="B3350" s="33"/>
      <c r="C3350" s="33"/>
      <c r="D3350" s="33"/>
      <c r="E3350" s="33"/>
      <c r="F3350" s="33"/>
      <c r="G3350" s="33"/>
    </row>
    <row r="3351" spans="1:7">
      <c r="A3351" s="33"/>
      <c r="B3351" s="33"/>
      <c r="C3351" s="33"/>
      <c r="D3351" s="33"/>
      <c r="E3351" s="33"/>
      <c r="F3351" s="33"/>
      <c r="G3351" s="33"/>
    </row>
    <row r="3352" spans="1:7">
      <c r="A3352" s="33"/>
      <c r="B3352" s="33"/>
      <c r="C3352" s="33"/>
      <c r="D3352" s="33"/>
      <c r="E3352" s="33"/>
      <c r="F3352" s="33"/>
      <c r="G3352" s="33"/>
    </row>
    <row r="3353" spans="1:7">
      <c r="A3353" s="33"/>
      <c r="B3353" s="33"/>
      <c r="C3353" s="33"/>
      <c r="D3353" s="33"/>
      <c r="E3353" s="33"/>
      <c r="F3353" s="33"/>
      <c r="G3353" s="33"/>
    </row>
    <row r="3354" spans="1:7">
      <c r="A3354" s="33"/>
      <c r="B3354" s="33"/>
      <c r="C3354" s="33"/>
      <c r="D3354" s="33"/>
      <c r="E3354" s="33"/>
      <c r="F3354" s="33"/>
      <c r="G3354" s="33"/>
    </row>
    <row r="3355" spans="1:7">
      <c r="A3355" s="33"/>
      <c r="B3355" s="33"/>
      <c r="C3355" s="33"/>
      <c r="D3355" s="33"/>
      <c r="E3355" s="33"/>
      <c r="F3355" s="33"/>
      <c r="G3355" s="33"/>
    </row>
    <row r="3356" spans="1:7">
      <c r="A3356" s="33"/>
      <c r="B3356" s="33"/>
      <c r="C3356" s="33"/>
      <c r="D3356" s="33"/>
      <c r="E3356" s="33"/>
      <c r="F3356" s="33"/>
      <c r="G3356" s="33"/>
    </row>
    <row r="3357" spans="1:7">
      <c r="A3357" s="33"/>
      <c r="B3357" s="33"/>
      <c r="C3357" s="33"/>
      <c r="D3357" s="33"/>
      <c r="E3357" s="33"/>
      <c r="F3357" s="33"/>
      <c r="G3357" s="33"/>
    </row>
    <row r="3358" spans="1:7">
      <c r="A3358" s="33"/>
      <c r="B3358" s="33"/>
      <c r="C3358" s="33"/>
      <c r="D3358" s="33"/>
      <c r="E3358" s="33"/>
      <c r="F3358" s="33"/>
      <c r="G3358" s="33"/>
    </row>
    <row r="3359" spans="1:7">
      <c r="A3359" s="33"/>
      <c r="B3359" s="33"/>
      <c r="C3359" s="33"/>
      <c r="D3359" s="33"/>
      <c r="E3359" s="33"/>
      <c r="F3359" s="33"/>
      <c r="G3359" s="33"/>
    </row>
    <row r="3360" spans="1:7">
      <c r="A3360" s="33"/>
      <c r="B3360" s="33"/>
      <c r="C3360" s="33"/>
      <c r="D3360" s="33"/>
      <c r="E3360" s="33"/>
      <c r="F3360" s="33"/>
      <c r="G3360" s="33"/>
    </row>
    <row r="3361" spans="1:7">
      <c r="A3361" s="33"/>
      <c r="B3361" s="33"/>
      <c r="C3361" s="33"/>
      <c r="D3361" s="33"/>
      <c r="E3361" s="33"/>
      <c r="F3361" s="33"/>
      <c r="G3361" s="33"/>
    </row>
    <row r="3362" spans="1:7">
      <c r="A3362" s="33"/>
      <c r="B3362" s="33"/>
      <c r="C3362" s="33"/>
      <c r="D3362" s="33"/>
      <c r="E3362" s="33"/>
      <c r="F3362" s="33"/>
      <c r="G3362" s="33"/>
    </row>
    <row r="3363" spans="1:7">
      <c r="A3363" s="33"/>
      <c r="B3363" s="33"/>
      <c r="C3363" s="33"/>
      <c r="D3363" s="33"/>
      <c r="E3363" s="33"/>
      <c r="F3363" s="33"/>
      <c r="G3363" s="33"/>
    </row>
    <row r="3364" spans="1:7">
      <c r="A3364" s="33"/>
      <c r="B3364" s="33"/>
      <c r="C3364" s="33"/>
      <c r="D3364" s="33"/>
      <c r="E3364" s="33"/>
      <c r="F3364" s="33"/>
      <c r="G3364" s="33"/>
    </row>
    <row r="3365" spans="1:7">
      <c r="A3365" s="33"/>
      <c r="B3365" s="33"/>
      <c r="C3365" s="33"/>
      <c r="D3365" s="33"/>
      <c r="E3365" s="33"/>
      <c r="F3365" s="33"/>
      <c r="G3365" s="33"/>
    </row>
    <row r="3366" spans="1:7">
      <c r="A3366" s="33"/>
      <c r="B3366" s="33"/>
      <c r="C3366" s="33"/>
      <c r="D3366" s="33"/>
      <c r="E3366" s="33"/>
      <c r="F3366" s="33"/>
      <c r="G3366" s="33"/>
    </row>
    <row r="3367" spans="1:7">
      <c r="A3367" s="33"/>
      <c r="B3367" s="33"/>
      <c r="C3367" s="33"/>
      <c r="D3367" s="33"/>
      <c r="E3367" s="33"/>
      <c r="F3367" s="33"/>
      <c r="G3367" s="33"/>
    </row>
    <row r="3368" spans="1:7">
      <c r="A3368" s="33"/>
      <c r="B3368" s="33"/>
      <c r="C3368" s="33"/>
      <c r="D3368" s="33"/>
      <c r="E3368" s="33"/>
      <c r="F3368" s="33"/>
      <c r="G3368" s="33"/>
    </row>
    <row r="3369" spans="1:7">
      <c r="A3369" s="33"/>
      <c r="B3369" s="33"/>
      <c r="C3369" s="33"/>
      <c r="D3369" s="33"/>
      <c r="E3369" s="33"/>
      <c r="F3369" s="33"/>
      <c r="G3369" s="33"/>
    </row>
    <row r="3370" spans="1:7">
      <c r="A3370" s="33"/>
      <c r="B3370" s="33"/>
      <c r="C3370" s="33"/>
      <c r="D3370" s="33"/>
      <c r="E3370" s="33"/>
      <c r="F3370" s="33"/>
      <c r="G3370" s="33"/>
    </row>
    <row r="3371" spans="1:7">
      <c r="A3371" s="33"/>
      <c r="B3371" s="33"/>
      <c r="C3371" s="33"/>
      <c r="D3371" s="33"/>
      <c r="E3371" s="33"/>
      <c r="F3371" s="33"/>
      <c r="G3371" s="33"/>
    </row>
    <row r="3372" spans="1:7">
      <c r="A3372" s="33"/>
      <c r="B3372" s="33"/>
      <c r="C3372" s="33"/>
      <c r="D3372" s="33"/>
      <c r="E3372" s="33"/>
      <c r="F3372" s="33"/>
      <c r="G3372" s="33"/>
    </row>
    <row r="3373" spans="1:7">
      <c r="A3373" s="33"/>
      <c r="B3373" s="33"/>
      <c r="C3373" s="33"/>
      <c r="D3373" s="33"/>
      <c r="E3373" s="33"/>
      <c r="F3373" s="33"/>
      <c r="G3373" s="33"/>
    </row>
    <row r="3374" spans="1:7">
      <c r="A3374" s="33"/>
      <c r="B3374" s="33"/>
      <c r="C3374" s="33"/>
      <c r="D3374" s="33"/>
      <c r="E3374" s="33"/>
      <c r="F3374" s="33"/>
      <c r="G3374" s="33"/>
    </row>
    <row r="3375" spans="1:7">
      <c r="A3375" s="33"/>
      <c r="B3375" s="33"/>
      <c r="C3375" s="33"/>
      <c r="D3375" s="33"/>
      <c r="E3375" s="33"/>
      <c r="F3375" s="33"/>
      <c r="G3375" s="33"/>
    </row>
    <row r="3376" spans="1:7">
      <c r="A3376" s="33"/>
      <c r="B3376" s="33"/>
      <c r="C3376" s="33"/>
      <c r="D3376" s="33"/>
      <c r="E3376" s="33"/>
      <c r="F3376" s="33"/>
      <c r="G3376" s="33"/>
    </row>
    <row r="3377" spans="1:7">
      <c r="A3377" s="33"/>
      <c r="B3377" s="33"/>
      <c r="C3377" s="33"/>
      <c r="D3377" s="33"/>
      <c r="E3377" s="33"/>
      <c r="F3377" s="33"/>
      <c r="G3377" s="33"/>
    </row>
    <row r="3378" spans="1:7">
      <c r="A3378" s="33"/>
      <c r="B3378" s="33"/>
      <c r="C3378" s="33"/>
      <c r="D3378" s="33"/>
      <c r="E3378" s="33"/>
      <c r="F3378" s="33"/>
      <c r="G3378" s="33"/>
    </row>
    <row r="3379" spans="1:7">
      <c r="A3379" s="33"/>
      <c r="B3379" s="33"/>
      <c r="C3379" s="33"/>
      <c r="D3379" s="33"/>
      <c r="E3379" s="33"/>
      <c r="F3379" s="33"/>
      <c r="G3379" s="33"/>
    </row>
    <row r="3380" spans="1:7">
      <c r="A3380" s="33"/>
      <c r="B3380" s="33"/>
      <c r="C3380" s="33"/>
      <c r="D3380" s="33"/>
      <c r="E3380" s="33"/>
      <c r="F3380" s="33"/>
      <c r="G3380" s="33"/>
    </row>
    <row r="3381" spans="1:7">
      <c r="A3381" s="33"/>
      <c r="B3381" s="33"/>
      <c r="C3381" s="33"/>
      <c r="D3381" s="33"/>
      <c r="E3381" s="33"/>
      <c r="F3381" s="33"/>
      <c r="G3381" s="33"/>
    </row>
    <row r="3382" spans="1:7">
      <c r="A3382" s="33"/>
      <c r="B3382" s="33"/>
      <c r="C3382" s="33"/>
      <c r="D3382" s="33"/>
      <c r="E3382" s="33"/>
      <c r="F3382" s="33"/>
      <c r="G3382" s="33"/>
    </row>
    <row r="3383" spans="1:7">
      <c r="A3383" s="33"/>
      <c r="B3383" s="33"/>
      <c r="C3383" s="33"/>
      <c r="D3383" s="33"/>
      <c r="E3383" s="33"/>
      <c r="F3383" s="33"/>
      <c r="G3383" s="33"/>
    </row>
    <row r="3384" spans="1:7">
      <c r="A3384" s="33"/>
      <c r="B3384" s="33"/>
      <c r="C3384" s="33"/>
      <c r="D3384" s="33"/>
      <c r="E3384" s="33"/>
      <c r="F3384" s="33"/>
      <c r="G3384" s="33"/>
    </row>
    <row r="3385" spans="1:7">
      <c r="A3385" s="33"/>
      <c r="B3385" s="33"/>
      <c r="C3385" s="33"/>
      <c r="D3385" s="33"/>
      <c r="E3385" s="33"/>
      <c r="F3385" s="33"/>
      <c r="G3385" s="33"/>
    </row>
    <row r="3386" spans="1:7">
      <c r="A3386" s="33"/>
      <c r="B3386" s="33"/>
      <c r="C3386" s="33"/>
      <c r="D3386" s="33"/>
      <c r="E3386" s="33"/>
      <c r="F3386" s="33"/>
      <c r="G3386" s="33"/>
    </row>
    <row r="3387" spans="1:7">
      <c r="A3387" s="33"/>
      <c r="B3387" s="33"/>
      <c r="C3387" s="33"/>
      <c r="D3387" s="33"/>
      <c r="E3387" s="33"/>
      <c r="F3387" s="33"/>
      <c r="G3387" s="33"/>
    </row>
    <row r="3388" spans="1:7">
      <c r="A3388" s="33"/>
      <c r="B3388" s="33"/>
      <c r="C3388" s="33"/>
      <c r="D3388" s="33"/>
      <c r="E3388" s="33"/>
      <c r="F3388" s="33"/>
      <c r="G3388" s="33"/>
    </row>
    <row r="3389" spans="1:7">
      <c r="A3389" s="33"/>
      <c r="B3389" s="33"/>
      <c r="C3389" s="33"/>
      <c r="D3389" s="33"/>
      <c r="E3389" s="33"/>
      <c r="F3389" s="33"/>
      <c r="G3389" s="33"/>
    </row>
    <row r="3390" spans="1:7">
      <c r="A3390" s="33"/>
      <c r="B3390" s="33"/>
      <c r="C3390" s="33"/>
      <c r="D3390" s="33"/>
      <c r="E3390" s="33"/>
      <c r="F3390" s="33"/>
      <c r="G3390" s="33"/>
    </row>
    <row r="3391" spans="1:7">
      <c r="A3391" s="33"/>
      <c r="B3391" s="33"/>
      <c r="C3391" s="33"/>
      <c r="D3391" s="33"/>
      <c r="E3391" s="33"/>
      <c r="F3391" s="33"/>
      <c r="G3391" s="33"/>
    </row>
    <row r="3392" spans="1:7">
      <c r="A3392" s="33"/>
      <c r="B3392" s="33"/>
      <c r="C3392" s="33"/>
      <c r="D3392" s="33"/>
      <c r="E3392" s="33"/>
      <c r="F3392" s="33"/>
      <c r="G3392" s="33"/>
    </row>
    <row r="3393" spans="1:7">
      <c r="A3393" s="33"/>
      <c r="B3393" s="33"/>
      <c r="C3393" s="33"/>
      <c r="D3393" s="33"/>
      <c r="E3393" s="33"/>
      <c r="F3393" s="33"/>
      <c r="G3393" s="33"/>
    </row>
    <row r="3394" spans="1:7">
      <c r="A3394" s="33"/>
      <c r="B3394" s="33"/>
      <c r="C3394" s="33"/>
      <c r="D3394" s="33"/>
      <c r="E3394" s="33"/>
      <c r="F3394" s="33"/>
      <c r="G3394" s="33"/>
    </row>
    <row r="3395" spans="1:7">
      <c r="A3395" s="33"/>
      <c r="B3395" s="33"/>
      <c r="C3395" s="33"/>
      <c r="D3395" s="33"/>
      <c r="E3395" s="33"/>
      <c r="F3395" s="33"/>
      <c r="G3395" s="33"/>
    </row>
    <row r="3396" spans="1:7">
      <c r="A3396" s="33"/>
      <c r="B3396" s="33"/>
      <c r="C3396" s="33"/>
      <c r="D3396" s="33"/>
      <c r="E3396" s="33"/>
      <c r="F3396" s="33"/>
      <c r="G3396" s="33"/>
    </row>
    <row r="3397" spans="1:7">
      <c r="A3397" s="33"/>
      <c r="B3397" s="33"/>
      <c r="C3397" s="33"/>
      <c r="D3397" s="33"/>
      <c r="E3397" s="33"/>
      <c r="F3397" s="33"/>
      <c r="G3397" s="33"/>
    </row>
    <row r="3398" spans="1:7">
      <c r="A3398" s="33"/>
      <c r="B3398" s="33"/>
      <c r="C3398" s="33"/>
      <c r="D3398" s="33"/>
      <c r="E3398" s="33"/>
      <c r="F3398" s="33"/>
      <c r="G3398" s="33"/>
    </row>
    <row r="3399" spans="1:7">
      <c r="A3399" s="33"/>
      <c r="B3399" s="33"/>
      <c r="C3399" s="33"/>
      <c r="D3399" s="33"/>
      <c r="E3399" s="33"/>
      <c r="F3399" s="33"/>
      <c r="G3399" s="33"/>
    </row>
    <row r="3400" spans="1:7">
      <c r="A3400" s="33"/>
      <c r="B3400" s="33"/>
      <c r="C3400" s="33"/>
      <c r="D3400" s="33"/>
      <c r="E3400" s="33"/>
      <c r="F3400" s="33"/>
      <c r="G3400" s="33"/>
    </row>
    <row r="3401" spans="1:7">
      <c r="A3401" s="33"/>
      <c r="B3401" s="33"/>
      <c r="C3401" s="33"/>
      <c r="D3401" s="33"/>
      <c r="E3401" s="33"/>
      <c r="F3401" s="33"/>
      <c r="G3401" s="33"/>
    </row>
    <row r="3402" spans="1:7">
      <c r="A3402" s="33"/>
      <c r="B3402" s="33"/>
      <c r="C3402" s="33"/>
      <c r="D3402" s="33"/>
      <c r="E3402" s="33"/>
      <c r="F3402" s="33"/>
      <c r="G3402" s="33"/>
    </row>
    <row r="3403" spans="1:7">
      <c r="A3403" s="33"/>
      <c r="B3403" s="33"/>
      <c r="C3403" s="33"/>
      <c r="D3403" s="33"/>
      <c r="E3403" s="33"/>
      <c r="F3403" s="33"/>
      <c r="G3403" s="33"/>
    </row>
    <row r="3404" spans="1:7">
      <c r="A3404" s="33"/>
      <c r="B3404" s="33"/>
      <c r="C3404" s="33"/>
      <c r="D3404" s="33"/>
      <c r="E3404" s="33"/>
      <c r="F3404" s="33"/>
      <c r="G3404" s="33"/>
    </row>
    <row r="3405" spans="1:7">
      <c r="A3405" s="33"/>
      <c r="B3405" s="33"/>
      <c r="C3405" s="33"/>
      <c r="D3405" s="33"/>
      <c r="E3405" s="33"/>
      <c r="F3405" s="33"/>
      <c r="G3405" s="33"/>
    </row>
    <row r="3406" spans="1:7">
      <c r="A3406" s="33"/>
      <c r="B3406" s="33"/>
      <c r="C3406" s="33"/>
      <c r="D3406" s="33"/>
      <c r="E3406" s="33"/>
      <c r="F3406" s="33"/>
      <c r="G3406" s="33"/>
    </row>
    <row r="3407" spans="1:7">
      <c r="A3407" s="33"/>
      <c r="B3407" s="33"/>
      <c r="C3407" s="33"/>
      <c r="D3407" s="33"/>
      <c r="E3407" s="33"/>
      <c r="F3407" s="33"/>
      <c r="G3407" s="33"/>
    </row>
    <row r="3408" spans="1:7">
      <c r="A3408" s="33"/>
      <c r="B3408" s="33"/>
      <c r="C3408" s="33"/>
      <c r="D3408" s="33"/>
      <c r="E3408" s="33"/>
      <c r="F3408" s="33"/>
      <c r="G3408" s="33"/>
    </row>
    <row r="3409" spans="1:7">
      <c r="A3409" s="33"/>
      <c r="B3409" s="33"/>
      <c r="C3409" s="33"/>
      <c r="D3409" s="33"/>
      <c r="E3409" s="33"/>
      <c r="F3409" s="33"/>
      <c r="G3409" s="33"/>
    </row>
    <row r="3410" spans="1:7">
      <c r="A3410" s="33"/>
      <c r="B3410" s="33"/>
      <c r="C3410" s="33"/>
      <c r="D3410" s="33"/>
      <c r="E3410" s="33"/>
      <c r="F3410" s="33"/>
      <c r="G3410" s="33"/>
    </row>
    <row r="3411" spans="1:7">
      <c r="A3411" s="33"/>
      <c r="B3411" s="33"/>
      <c r="C3411" s="33"/>
      <c r="D3411" s="33"/>
      <c r="E3411" s="33"/>
      <c r="F3411" s="33"/>
      <c r="G3411" s="33"/>
    </row>
    <row r="3412" spans="1:7">
      <c r="A3412" s="33"/>
      <c r="B3412" s="33"/>
      <c r="C3412" s="33"/>
      <c r="D3412" s="33"/>
      <c r="E3412" s="33"/>
      <c r="F3412" s="33"/>
      <c r="G3412" s="33"/>
    </row>
    <row r="3413" spans="1:7">
      <c r="A3413" s="33"/>
      <c r="B3413" s="33"/>
      <c r="C3413" s="33"/>
      <c r="D3413" s="33"/>
      <c r="E3413" s="33"/>
      <c r="F3413" s="33"/>
      <c r="G3413" s="33"/>
    </row>
    <row r="3414" spans="1:7">
      <c r="A3414" s="33"/>
      <c r="B3414" s="33"/>
      <c r="C3414" s="33"/>
      <c r="D3414" s="33"/>
      <c r="E3414" s="33"/>
      <c r="F3414" s="33"/>
      <c r="G3414" s="33"/>
    </row>
    <row r="3415" spans="1:7">
      <c r="A3415" s="33"/>
      <c r="B3415" s="33"/>
      <c r="C3415" s="33"/>
      <c r="D3415" s="33"/>
      <c r="E3415" s="33"/>
      <c r="F3415" s="33"/>
      <c r="G3415" s="33"/>
    </row>
    <row r="3416" spans="1:7">
      <c r="A3416" s="33"/>
      <c r="B3416" s="33"/>
      <c r="C3416" s="33"/>
      <c r="D3416" s="33"/>
      <c r="E3416" s="33"/>
      <c r="F3416" s="33"/>
      <c r="G3416" s="33"/>
    </row>
    <row r="3417" spans="1:7">
      <c r="A3417" s="33"/>
      <c r="B3417" s="33"/>
      <c r="C3417" s="33"/>
      <c r="D3417" s="33"/>
      <c r="E3417" s="33"/>
      <c r="F3417" s="33"/>
      <c r="G3417" s="33"/>
    </row>
    <row r="3418" spans="1:7">
      <c r="A3418" s="33"/>
      <c r="B3418" s="33"/>
      <c r="C3418" s="33"/>
      <c r="D3418" s="33"/>
      <c r="E3418" s="33"/>
      <c r="F3418" s="33"/>
      <c r="G3418" s="33"/>
    </row>
    <row r="3419" spans="1:7">
      <c r="A3419" s="33"/>
      <c r="B3419" s="33"/>
      <c r="C3419" s="33"/>
      <c r="D3419" s="33"/>
      <c r="E3419" s="33"/>
      <c r="F3419" s="33"/>
      <c r="G3419" s="33"/>
    </row>
    <row r="3420" spans="1:7">
      <c r="A3420" s="33"/>
      <c r="B3420" s="33"/>
      <c r="C3420" s="33"/>
      <c r="D3420" s="33"/>
      <c r="E3420" s="33"/>
      <c r="F3420" s="33"/>
      <c r="G3420" s="33"/>
    </row>
    <row r="3421" spans="1:7">
      <c r="A3421" s="33"/>
      <c r="B3421" s="33"/>
      <c r="C3421" s="33"/>
      <c r="D3421" s="33"/>
      <c r="E3421" s="33"/>
      <c r="F3421" s="33"/>
      <c r="G3421" s="33"/>
    </row>
    <row r="3422" spans="1:7">
      <c r="A3422" s="33"/>
      <c r="B3422" s="33"/>
      <c r="C3422" s="33"/>
      <c r="D3422" s="33"/>
      <c r="E3422" s="33"/>
      <c r="F3422" s="33"/>
      <c r="G3422" s="33"/>
    </row>
    <row r="3423" spans="1:7">
      <c r="A3423" s="33"/>
      <c r="B3423" s="33"/>
      <c r="C3423" s="33"/>
      <c r="D3423" s="33"/>
      <c r="E3423" s="33"/>
      <c r="F3423" s="33"/>
      <c r="G3423" s="33"/>
    </row>
    <row r="3424" spans="1:7">
      <c r="A3424" s="33"/>
      <c r="B3424" s="33"/>
      <c r="C3424" s="33"/>
      <c r="D3424" s="33"/>
      <c r="E3424" s="33"/>
      <c r="F3424" s="33"/>
      <c r="G3424" s="33"/>
    </row>
    <row r="3425" spans="1:7">
      <c r="A3425" s="33"/>
      <c r="B3425" s="33"/>
      <c r="C3425" s="33"/>
      <c r="D3425" s="33"/>
      <c r="E3425" s="33"/>
      <c r="F3425" s="33"/>
      <c r="G3425" s="33"/>
    </row>
    <row r="3426" spans="1:7">
      <c r="A3426" s="33"/>
      <c r="B3426" s="33"/>
      <c r="C3426" s="33"/>
      <c r="D3426" s="33"/>
      <c r="E3426" s="33"/>
      <c r="F3426" s="33"/>
      <c r="G3426" s="33"/>
    </row>
    <row r="3427" spans="1:7">
      <c r="A3427" s="33"/>
      <c r="B3427" s="33"/>
      <c r="C3427" s="33"/>
      <c r="D3427" s="33"/>
      <c r="E3427" s="33"/>
      <c r="F3427" s="33"/>
      <c r="G3427" s="33"/>
    </row>
    <row r="3428" spans="1:7">
      <c r="A3428" s="33"/>
      <c r="B3428" s="33"/>
      <c r="C3428" s="33"/>
      <c r="D3428" s="33"/>
      <c r="E3428" s="33"/>
      <c r="F3428" s="33"/>
      <c r="G3428" s="33"/>
    </row>
    <row r="3429" spans="1:7">
      <c r="A3429" s="33"/>
      <c r="B3429" s="33"/>
      <c r="C3429" s="33"/>
      <c r="D3429" s="33"/>
      <c r="E3429" s="33"/>
      <c r="F3429" s="33"/>
      <c r="G3429" s="33"/>
    </row>
    <row r="3430" spans="1:7">
      <c r="A3430" s="33"/>
      <c r="B3430" s="33"/>
      <c r="C3430" s="33"/>
      <c r="D3430" s="33"/>
      <c r="E3430" s="33"/>
      <c r="F3430" s="33"/>
      <c r="G3430" s="33"/>
    </row>
    <row r="3431" spans="1:7">
      <c r="A3431" s="33"/>
      <c r="B3431" s="33"/>
      <c r="C3431" s="33"/>
      <c r="D3431" s="33"/>
      <c r="E3431" s="33"/>
      <c r="F3431" s="33"/>
      <c r="G3431" s="33"/>
    </row>
    <row r="3432" spans="1:7">
      <c r="A3432" s="33"/>
      <c r="B3432" s="33"/>
      <c r="C3432" s="33"/>
      <c r="D3432" s="33"/>
      <c r="E3432" s="33"/>
      <c r="F3432" s="33"/>
      <c r="G3432" s="33"/>
    </row>
    <row r="3433" spans="1:7">
      <c r="A3433" s="33"/>
      <c r="B3433" s="33"/>
      <c r="C3433" s="33"/>
      <c r="D3433" s="33"/>
      <c r="E3433" s="33"/>
      <c r="F3433" s="33"/>
      <c r="G3433" s="33"/>
    </row>
    <row r="3434" spans="1:7">
      <c r="A3434" s="33"/>
      <c r="B3434" s="33"/>
      <c r="C3434" s="33"/>
      <c r="D3434" s="33"/>
      <c r="E3434" s="33"/>
      <c r="F3434" s="33"/>
      <c r="G3434" s="33"/>
    </row>
    <row r="3435" spans="1:7">
      <c r="A3435" s="33"/>
      <c r="B3435" s="33"/>
      <c r="C3435" s="33"/>
      <c r="D3435" s="33"/>
      <c r="E3435" s="33"/>
      <c r="F3435" s="33"/>
      <c r="G3435" s="33"/>
    </row>
    <row r="3436" spans="1:7">
      <c r="A3436" s="33"/>
      <c r="B3436" s="33"/>
      <c r="C3436" s="33"/>
      <c r="D3436" s="33"/>
      <c r="E3436" s="33"/>
      <c r="F3436" s="33"/>
      <c r="G3436" s="33"/>
    </row>
    <row r="3437" spans="1:7">
      <c r="A3437" s="33"/>
      <c r="B3437" s="33"/>
      <c r="C3437" s="33"/>
      <c r="D3437" s="33"/>
      <c r="E3437" s="33"/>
      <c r="F3437" s="33"/>
      <c r="G3437" s="33"/>
    </row>
    <row r="3438" spans="1:7">
      <c r="A3438" s="33"/>
      <c r="B3438" s="33"/>
      <c r="C3438" s="33"/>
      <c r="D3438" s="33"/>
      <c r="E3438" s="33"/>
      <c r="F3438" s="33"/>
      <c r="G3438" s="33"/>
    </row>
    <row r="3439" spans="1:7">
      <c r="A3439" s="33"/>
      <c r="B3439" s="33"/>
      <c r="C3439" s="33"/>
      <c r="D3439" s="33"/>
      <c r="E3439" s="33"/>
      <c r="F3439" s="33"/>
      <c r="G3439" s="33"/>
    </row>
    <row r="3440" spans="1:7">
      <c r="A3440" s="33"/>
      <c r="B3440" s="33"/>
      <c r="C3440" s="33"/>
      <c r="D3440" s="33"/>
      <c r="E3440" s="33"/>
      <c r="F3440" s="33"/>
      <c r="G3440" s="33"/>
    </row>
    <row r="3441" spans="1:7">
      <c r="A3441" s="33"/>
      <c r="B3441" s="33"/>
      <c r="C3441" s="33"/>
      <c r="D3441" s="33"/>
      <c r="E3441" s="33"/>
      <c r="F3441" s="33"/>
      <c r="G3441" s="33"/>
    </row>
    <row r="3442" spans="1:7">
      <c r="A3442" s="33"/>
      <c r="B3442" s="33"/>
      <c r="C3442" s="33"/>
      <c r="D3442" s="33"/>
      <c r="E3442" s="33"/>
      <c r="F3442" s="33"/>
      <c r="G3442" s="33"/>
    </row>
    <row r="3443" spans="1:7">
      <c r="A3443" s="33"/>
      <c r="B3443" s="33"/>
      <c r="C3443" s="33"/>
      <c r="D3443" s="33"/>
      <c r="E3443" s="33"/>
      <c r="F3443" s="33"/>
      <c r="G3443" s="33"/>
    </row>
    <row r="3444" spans="1:7">
      <c r="A3444" s="33"/>
      <c r="B3444" s="33"/>
      <c r="C3444" s="33"/>
      <c r="D3444" s="33"/>
      <c r="E3444" s="33"/>
      <c r="F3444" s="33"/>
      <c r="G3444" s="33"/>
    </row>
    <row r="3445" spans="1:7">
      <c r="A3445" s="33"/>
      <c r="B3445" s="33"/>
      <c r="C3445" s="33"/>
      <c r="D3445" s="33"/>
      <c r="E3445" s="33"/>
      <c r="F3445" s="33"/>
      <c r="G3445" s="33"/>
    </row>
    <row r="3446" spans="1:7">
      <c r="A3446" s="33"/>
      <c r="B3446" s="33"/>
      <c r="C3446" s="33"/>
      <c r="D3446" s="33"/>
      <c r="E3446" s="33"/>
      <c r="F3446" s="33"/>
      <c r="G3446" s="33"/>
    </row>
    <row r="3447" spans="1:7">
      <c r="A3447" s="33"/>
      <c r="B3447" s="33"/>
      <c r="C3447" s="33"/>
      <c r="D3447" s="33"/>
      <c r="E3447" s="33"/>
      <c r="F3447" s="33"/>
      <c r="G3447" s="33"/>
    </row>
    <row r="3448" spans="1:7">
      <c r="A3448" s="33"/>
      <c r="B3448" s="33"/>
      <c r="C3448" s="33"/>
      <c r="D3448" s="33"/>
      <c r="E3448" s="33"/>
      <c r="F3448" s="33"/>
      <c r="G3448" s="33"/>
    </row>
    <row r="3449" spans="1:7">
      <c r="A3449" s="33"/>
      <c r="B3449" s="33"/>
      <c r="C3449" s="33"/>
      <c r="D3449" s="33"/>
      <c r="E3449" s="33"/>
      <c r="F3449" s="33"/>
      <c r="G3449" s="33"/>
    </row>
    <row r="3450" spans="1:7">
      <c r="A3450" s="33"/>
      <c r="B3450" s="33"/>
      <c r="C3450" s="33"/>
      <c r="D3450" s="33"/>
      <c r="E3450" s="33"/>
      <c r="F3450" s="33"/>
      <c r="G3450" s="33"/>
    </row>
    <row r="3451" spans="1:7">
      <c r="A3451" s="33"/>
      <c r="B3451" s="33"/>
      <c r="C3451" s="33"/>
      <c r="D3451" s="33"/>
      <c r="E3451" s="33"/>
      <c r="F3451" s="33"/>
      <c r="G3451" s="33"/>
    </row>
    <row r="3452" spans="1:7">
      <c r="A3452" s="33"/>
      <c r="B3452" s="33"/>
      <c r="C3452" s="33"/>
      <c r="D3452" s="33"/>
      <c r="E3452" s="33"/>
      <c r="F3452" s="33"/>
      <c r="G3452" s="33"/>
    </row>
    <row r="3453" spans="1:7">
      <c r="A3453" s="33"/>
      <c r="B3453" s="33"/>
      <c r="C3453" s="33"/>
      <c r="D3453" s="33"/>
      <c r="E3453" s="33"/>
      <c r="F3453" s="33"/>
      <c r="G3453" s="33"/>
    </row>
    <row r="3454" spans="1:7">
      <c r="A3454" s="33"/>
      <c r="B3454" s="33"/>
      <c r="C3454" s="33"/>
      <c r="D3454" s="33"/>
      <c r="E3454" s="33"/>
      <c r="F3454" s="33"/>
      <c r="G3454" s="33"/>
    </row>
    <row r="3455" spans="1:7">
      <c r="A3455" s="33"/>
      <c r="B3455" s="33"/>
      <c r="C3455" s="33"/>
      <c r="D3455" s="33"/>
      <c r="E3455" s="33"/>
      <c r="F3455" s="33"/>
      <c r="G3455" s="33"/>
    </row>
    <row r="3456" spans="1:7">
      <c r="A3456" s="33"/>
      <c r="B3456" s="33"/>
      <c r="C3456" s="33"/>
      <c r="D3456" s="33"/>
      <c r="E3456" s="33"/>
      <c r="F3456" s="33"/>
      <c r="G3456" s="33"/>
    </row>
    <row r="3457" spans="1:7">
      <c r="A3457" s="33"/>
      <c r="B3457" s="33"/>
      <c r="C3457" s="33"/>
      <c r="D3457" s="33"/>
      <c r="E3457" s="33"/>
      <c r="F3457" s="33"/>
      <c r="G3457" s="33"/>
    </row>
    <row r="3458" spans="1:7">
      <c r="A3458" s="33"/>
      <c r="B3458" s="33"/>
      <c r="C3458" s="33"/>
      <c r="D3458" s="33"/>
      <c r="E3458" s="33"/>
      <c r="F3458" s="33"/>
      <c r="G3458" s="33"/>
    </row>
    <row r="3459" spans="1:7">
      <c r="A3459" s="33"/>
      <c r="B3459" s="33"/>
      <c r="C3459" s="33"/>
      <c r="D3459" s="33"/>
      <c r="E3459" s="33"/>
      <c r="F3459" s="33"/>
      <c r="G3459" s="33"/>
    </row>
    <row r="3460" spans="1:7">
      <c r="A3460" s="33"/>
      <c r="B3460" s="33"/>
      <c r="C3460" s="33"/>
      <c r="D3460" s="33"/>
      <c r="E3460" s="33"/>
      <c r="F3460" s="33"/>
      <c r="G3460" s="33"/>
    </row>
    <row r="3461" spans="1:7">
      <c r="A3461" s="33"/>
      <c r="B3461" s="33"/>
      <c r="C3461" s="33"/>
      <c r="D3461" s="33"/>
      <c r="E3461" s="33"/>
      <c r="F3461" s="33"/>
      <c r="G3461" s="33"/>
    </row>
    <row r="3462" spans="1:7">
      <c r="A3462" s="33"/>
      <c r="B3462" s="33"/>
      <c r="C3462" s="33"/>
      <c r="D3462" s="33"/>
      <c r="E3462" s="33"/>
      <c r="F3462" s="33"/>
      <c r="G3462" s="33"/>
    </row>
    <row r="3463" spans="1:7">
      <c r="A3463" s="33"/>
      <c r="B3463" s="33"/>
      <c r="C3463" s="33"/>
      <c r="D3463" s="33"/>
      <c r="E3463" s="33"/>
      <c r="F3463" s="33"/>
      <c r="G3463" s="33"/>
    </row>
    <row r="3464" spans="1:7">
      <c r="A3464" s="33"/>
      <c r="B3464" s="33"/>
      <c r="C3464" s="33"/>
      <c r="D3464" s="33"/>
      <c r="E3464" s="33"/>
      <c r="F3464" s="33"/>
      <c r="G3464" s="33"/>
    </row>
    <row r="3465" spans="1:7">
      <c r="A3465" s="33"/>
      <c r="B3465" s="33"/>
      <c r="C3465" s="33"/>
      <c r="D3465" s="33"/>
      <c r="E3465" s="33"/>
      <c r="F3465" s="33"/>
      <c r="G3465" s="33"/>
    </row>
    <row r="3466" spans="1:7">
      <c r="A3466" s="33"/>
      <c r="B3466" s="33"/>
      <c r="C3466" s="33"/>
      <c r="D3466" s="33"/>
      <c r="E3466" s="33"/>
      <c r="F3466" s="33"/>
      <c r="G3466" s="33"/>
    </row>
    <row r="3467" spans="1:7">
      <c r="A3467" s="33"/>
      <c r="B3467" s="33"/>
      <c r="C3467" s="33"/>
      <c r="D3467" s="33"/>
      <c r="E3467" s="33"/>
      <c r="F3467" s="33"/>
      <c r="G3467" s="33"/>
    </row>
    <row r="3468" spans="1:7">
      <c r="A3468" s="33"/>
      <c r="B3468" s="33"/>
      <c r="C3468" s="33"/>
      <c r="D3468" s="33"/>
      <c r="E3468" s="33"/>
      <c r="F3468" s="33"/>
      <c r="G3468" s="33"/>
    </row>
    <row r="3469" spans="1:7">
      <c r="A3469" s="33"/>
      <c r="B3469" s="33"/>
      <c r="C3469" s="33"/>
      <c r="D3469" s="33"/>
      <c r="E3469" s="33"/>
      <c r="F3469" s="33"/>
      <c r="G3469" s="33"/>
    </row>
    <row r="3470" spans="1:7">
      <c r="A3470" s="33"/>
      <c r="B3470" s="33"/>
      <c r="C3470" s="33"/>
      <c r="D3470" s="33"/>
      <c r="E3470" s="33"/>
      <c r="F3470" s="33"/>
      <c r="G3470" s="33"/>
    </row>
    <row r="3471" spans="1:7">
      <c r="A3471" s="33"/>
      <c r="B3471" s="33"/>
      <c r="C3471" s="33"/>
      <c r="D3471" s="33"/>
      <c r="E3471" s="33"/>
      <c r="F3471" s="33"/>
      <c r="G3471" s="33"/>
    </row>
    <row r="3472" spans="1:7">
      <c r="A3472" s="33"/>
      <c r="B3472" s="33"/>
      <c r="C3472" s="33"/>
      <c r="D3472" s="33"/>
      <c r="E3472" s="33"/>
      <c r="F3472" s="33"/>
      <c r="G3472" s="33"/>
    </row>
    <row r="3473" spans="1:7">
      <c r="A3473" s="33"/>
      <c r="B3473" s="33"/>
      <c r="C3473" s="33"/>
      <c r="D3473" s="33"/>
      <c r="E3473" s="33"/>
      <c r="F3473" s="33"/>
      <c r="G3473" s="33"/>
    </row>
    <row r="3474" spans="1:7">
      <c r="A3474" s="33"/>
      <c r="B3474" s="33"/>
      <c r="C3474" s="33"/>
      <c r="D3474" s="33"/>
      <c r="E3474" s="33"/>
      <c r="F3474" s="33"/>
      <c r="G3474" s="33"/>
    </row>
    <row r="3475" spans="1:7">
      <c r="A3475" s="33"/>
      <c r="B3475" s="33"/>
      <c r="C3475" s="33"/>
      <c r="D3475" s="33"/>
      <c r="E3475" s="33"/>
      <c r="F3475" s="33"/>
      <c r="G3475" s="33"/>
    </row>
    <row r="3476" spans="1:7">
      <c r="A3476" s="33"/>
      <c r="B3476" s="33"/>
      <c r="C3476" s="33"/>
      <c r="D3476" s="33"/>
      <c r="E3476" s="33"/>
      <c r="F3476" s="33"/>
      <c r="G3476" s="33"/>
    </row>
    <row r="3477" spans="1:7">
      <c r="A3477" s="33"/>
      <c r="B3477" s="33"/>
      <c r="C3477" s="33"/>
      <c r="D3477" s="33"/>
      <c r="E3477" s="33"/>
      <c r="F3477" s="33"/>
      <c r="G3477" s="33"/>
    </row>
    <row r="3478" spans="1:7">
      <c r="A3478" s="33"/>
      <c r="B3478" s="33"/>
      <c r="C3478" s="33"/>
      <c r="D3478" s="33"/>
      <c r="E3478" s="33"/>
      <c r="F3478" s="33"/>
      <c r="G3478" s="33"/>
    </row>
    <row r="3479" spans="1:7">
      <c r="A3479" s="33"/>
      <c r="B3479" s="33"/>
      <c r="C3479" s="33"/>
      <c r="D3479" s="33"/>
      <c r="E3479" s="33"/>
      <c r="F3479" s="33"/>
      <c r="G3479" s="33"/>
    </row>
    <row r="3480" spans="1:7">
      <c r="A3480" s="33"/>
      <c r="B3480" s="33"/>
      <c r="C3480" s="33"/>
      <c r="D3480" s="33"/>
      <c r="E3480" s="33"/>
      <c r="F3480" s="33"/>
      <c r="G3480" s="33"/>
    </row>
    <row r="3481" spans="1:7">
      <c r="A3481" s="33"/>
      <c r="B3481" s="33"/>
      <c r="C3481" s="33"/>
      <c r="D3481" s="33"/>
      <c r="E3481" s="33"/>
      <c r="F3481" s="33"/>
      <c r="G3481" s="33"/>
    </row>
    <row r="3482" spans="1:7">
      <c r="A3482" s="33"/>
      <c r="B3482" s="33"/>
      <c r="C3482" s="33"/>
      <c r="D3482" s="33"/>
      <c r="E3482" s="33"/>
      <c r="F3482" s="33"/>
      <c r="G3482" s="33"/>
    </row>
    <row r="3483" spans="1:7">
      <c r="A3483" s="33"/>
      <c r="B3483" s="33"/>
      <c r="C3483" s="33"/>
      <c r="D3483" s="33"/>
      <c r="E3483" s="33"/>
      <c r="F3483" s="33"/>
      <c r="G3483" s="33"/>
    </row>
    <row r="3484" spans="1:7">
      <c r="A3484" s="33"/>
      <c r="B3484" s="33"/>
      <c r="C3484" s="33"/>
      <c r="D3484" s="33"/>
      <c r="E3484" s="33"/>
      <c r="F3484" s="33"/>
      <c r="G3484" s="33"/>
    </row>
    <row r="3485" spans="1:7">
      <c r="A3485" s="33"/>
      <c r="B3485" s="33"/>
      <c r="C3485" s="33"/>
      <c r="D3485" s="33"/>
      <c r="E3485" s="33"/>
      <c r="F3485" s="33"/>
      <c r="G3485" s="33"/>
    </row>
    <row r="3486" spans="1:7">
      <c r="A3486" s="33"/>
      <c r="B3486" s="33"/>
      <c r="C3486" s="33"/>
      <c r="D3486" s="33"/>
      <c r="E3486" s="33"/>
      <c r="F3486" s="33"/>
      <c r="G3486" s="33"/>
    </row>
    <row r="3487" spans="1:7">
      <c r="A3487" s="33"/>
      <c r="B3487" s="33"/>
      <c r="C3487" s="33"/>
      <c r="D3487" s="33"/>
      <c r="E3487" s="33"/>
      <c r="F3487" s="33"/>
      <c r="G3487" s="33"/>
    </row>
    <row r="3488" spans="1:7">
      <c r="A3488" s="33"/>
      <c r="B3488" s="33"/>
      <c r="C3488" s="33"/>
      <c r="D3488" s="33"/>
      <c r="E3488" s="33"/>
      <c r="F3488" s="33"/>
      <c r="G3488" s="33"/>
    </row>
    <row r="3489" spans="1:7">
      <c r="A3489" s="33"/>
      <c r="B3489" s="33"/>
      <c r="C3489" s="33"/>
      <c r="D3489" s="33"/>
      <c r="E3489" s="33"/>
      <c r="F3489" s="33"/>
      <c r="G3489" s="33"/>
    </row>
    <row r="3490" spans="1:7">
      <c r="A3490" s="33"/>
      <c r="B3490" s="33"/>
      <c r="C3490" s="33"/>
      <c r="D3490" s="33"/>
      <c r="E3490" s="33"/>
      <c r="F3490" s="33"/>
      <c r="G3490" s="33"/>
    </row>
    <row r="3491" spans="1:7">
      <c r="A3491" s="33"/>
      <c r="B3491" s="33"/>
      <c r="C3491" s="33"/>
      <c r="D3491" s="33"/>
      <c r="E3491" s="33"/>
      <c r="F3491" s="33"/>
      <c r="G3491" s="33"/>
    </row>
    <row r="3492" spans="1:7">
      <c r="A3492" s="33"/>
      <c r="B3492" s="33"/>
      <c r="C3492" s="33"/>
      <c r="D3492" s="33"/>
      <c r="E3492" s="33"/>
      <c r="F3492" s="33"/>
      <c r="G3492" s="33"/>
    </row>
    <row r="3493" spans="1:7">
      <c r="A3493" s="33"/>
      <c r="B3493" s="33"/>
      <c r="C3493" s="33"/>
      <c r="D3493" s="33"/>
      <c r="E3493" s="33"/>
      <c r="F3493" s="33"/>
      <c r="G3493" s="33"/>
    </row>
    <row r="3494" spans="1:7">
      <c r="A3494" s="33"/>
      <c r="B3494" s="33"/>
      <c r="C3494" s="33"/>
      <c r="D3494" s="33"/>
      <c r="E3494" s="33"/>
      <c r="F3494" s="33"/>
      <c r="G3494" s="33"/>
    </row>
    <row r="3495" spans="1:7">
      <c r="A3495" s="33"/>
      <c r="B3495" s="33"/>
      <c r="C3495" s="33"/>
      <c r="D3495" s="33"/>
      <c r="E3495" s="33"/>
      <c r="F3495" s="33"/>
      <c r="G3495" s="33"/>
    </row>
    <row r="3496" spans="1:7">
      <c r="A3496" s="33"/>
      <c r="B3496" s="33"/>
      <c r="C3496" s="33"/>
      <c r="D3496" s="33"/>
      <c r="E3496" s="33"/>
      <c r="F3496" s="33"/>
      <c r="G3496" s="33"/>
    </row>
    <row r="3497" spans="1:7">
      <c r="A3497" s="33"/>
      <c r="B3497" s="33"/>
      <c r="C3497" s="33"/>
      <c r="D3497" s="33"/>
      <c r="E3497" s="33"/>
      <c r="F3497" s="33"/>
      <c r="G3497" s="33"/>
    </row>
    <row r="3498" spans="1:7">
      <c r="A3498" s="33"/>
      <c r="B3498" s="33"/>
      <c r="C3498" s="33"/>
      <c r="D3498" s="33"/>
      <c r="E3498" s="33"/>
      <c r="F3498" s="33"/>
      <c r="G3498" s="33"/>
    </row>
    <row r="3499" spans="1:7">
      <c r="A3499" s="33"/>
      <c r="B3499" s="33"/>
      <c r="C3499" s="33"/>
      <c r="D3499" s="33"/>
      <c r="E3499" s="33"/>
      <c r="F3499" s="33"/>
      <c r="G3499" s="33"/>
    </row>
    <row r="3500" spans="1:7">
      <c r="A3500" s="33"/>
      <c r="B3500" s="33"/>
      <c r="C3500" s="33"/>
      <c r="D3500" s="33"/>
      <c r="E3500" s="33"/>
      <c r="F3500" s="33"/>
      <c r="G3500" s="33"/>
    </row>
    <row r="3501" spans="1:7">
      <c r="A3501" s="33"/>
      <c r="B3501" s="33"/>
      <c r="C3501" s="33"/>
      <c r="D3501" s="33"/>
      <c r="E3501" s="33"/>
      <c r="F3501" s="33"/>
      <c r="G3501" s="33"/>
    </row>
    <row r="3502" spans="1:7">
      <c r="A3502" s="33"/>
      <c r="B3502" s="33"/>
      <c r="C3502" s="33"/>
      <c r="D3502" s="33"/>
      <c r="E3502" s="33"/>
      <c r="F3502" s="33"/>
      <c r="G3502" s="33"/>
    </row>
    <row r="3503" spans="1:7">
      <c r="A3503" s="33"/>
      <c r="B3503" s="33"/>
      <c r="C3503" s="33"/>
      <c r="D3503" s="33"/>
      <c r="E3503" s="33"/>
      <c r="F3503" s="33"/>
      <c r="G3503" s="33"/>
    </row>
    <row r="3504" spans="1:7">
      <c r="A3504" s="33"/>
      <c r="B3504" s="33"/>
      <c r="C3504" s="33"/>
      <c r="D3504" s="33"/>
      <c r="E3504" s="33"/>
      <c r="F3504" s="33"/>
      <c r="G3504" s="33"/>
    </row>
    <row r="3505" spans="1:7">
      <c r="A3505" s="33"/>
      <c r="B3505" s="33"/>
      <c r="C3505" s="33"/>
      <c r="D3505" s="33"/>
      <c r="E3505" s="33"/>
      <c r="F3505" s="33"/>
      <c r="G3505" s="33"/>
    </row>
    <row r="3506" spans="1:7">
      <c r="A3506" s="33"/>
      <c r="B3506" s="33"/>
      <c r="C3506" s="33"/>
      <c r="D3506" s="33"/>
      <c r="E3506" s="33"/>
      <c r="F3506" s="33"/>
      <c r="G3506" s="33"/>
    </row>
    <row r="3507" spans="1:7">
      <c r="A3507" s="33"/>
      <c r="B3507" s="33"/>
      <c r="C3507" s="33"/>
      <c r="D3507" s="33"/>
      <c r="E3507" s="33"/>
      <c r="F3507" s="33"/>
      <c r="G3507" s="33"/>
    </row>
    <row r="3508" spans="1:7">
      <c r="A3508" s="33"/>
      <c r="B3508" s="33"/>
      <c r="C3508" s="33"/>
      <c r="D3508" s="33"/>
      <c r="E3508" s="33"/>
      <c r="F3508" s="33"/>
      <c r="G3508" s="33"/>
    </row>
    <row r="3509" spans="1:7">
      <c r="A3509" s="33"/>
      <c r="B3509" s="33"/>
      <c r="C3509" s="33"/>
      <c r="D3509" s="33"/>
      <c r="E3509" s="33"/>
      <c r="F3509" s="33"/>
      <c r="G3509" s="33"/>
    </row>
    <row r="3510" spans="1:7">
      <c r="A3510" s="33"/>
      <c r="B3510" s="33"/>
      <c r="C3510" s="33"/>
      <c r="D3510" s="33"/>
      <c r="E3510" s="33"/>
      <c r="F3510" s="33"/>
      <c r="G3510" s="33"/>
    </row>
    <row r="3511" spans="1:7">
      <c r="A3511" s="33"/>
      <c r="B3511" s="33"/>
      <c r="C3511" s="33"/>
      <c r="D3511" s="33"/>
      <c r="E3511" s="33"/>
      <c r="F3511" s="33"/>
      <c r="G3511" s="33"/>
    </row>
    <row r="3512" spans="1:7">
      <c r="A3512" s="33"/>
      <c r="B3512" s="33"/>
      <c r="C3512" s="33"/>
      <c r="D3512" s="33"/>
      <c r="E3512" s="33"/>
      <c r="F3512" s="33"/>
      <c r="G3512" s="33"/>
    </row>
    <row r="3513" spans="1:7">
      <c r="A3513" s="33"/>
      <c r="B3513" s="33"/>
      <c r="C3513" s="33"/>
      <c r="D3513" s="33"/>
      <c r="E3513" s="33"/>
      <c r="F3513" s="33"/>
      <c r="G3513" s="33"/>
    </row>
    <row r="3514" spans="1:7">
      <c r="A3514" s="33"/>
      <c r="B3514" s="33"/>
      <c r="C3514" s="33"/>
      <c r="D3514" s="33"/>
      <c r="E3514" s="33"/>
      <c r="F3514" s="33"/>
      <c r="G3514" s="33"/>
    </row>
    <row r="3515" spans="1:7">
      <c r="A3515" s="33"/>
      <c r="B3515" s="33"/>
      <c r="C3515" s="33"/>
      <c r="D3515" s="33"/>
      <c r="E3515" s="33"/>
      <c r="F3515" s="33"/>
      <c r="G3515" s="33"/>
    </row>
    <row r="3516" spans="1:7">
      <c r="A3516" s="33"/>
      <c r="B3516" s="33"/>
      <c r="C3516" s="33"/>
      <c r="D3516" s="33"/>
      <c r="E3516" s="33"/>
      <c r="F3516" s="33"/>
      <c r="G3516" s="33"/>
    </row>
    <row r="3517" spans="1:7">
      <c r="A3517" s="33"/>
      <c r="B3517" s="33"/>
      <c r="C3517" s="33"/>
      <c r="D3517" s="33"/>
      <c r="E3517" s="33"/>
      <c r="F3517" s="33"/>
      <c r="G3517" s="33"/>
    </row>
    <row r="3518" spans="1:7">
      <c r="A3518" s="33"/>
      <c r="B3518" s="33"/>
      <c r="C3518" s="33"/>
      <c r="D3518" s="33"/>
      <c r="E3518" s="33"/>
      <c r="F3518" s="33"/>
      <c r="G3518" s="33"/>
    </row>
    <row r="3519" spans="1:7">
      <c r="A3519" s="33"/>
      <c r="B3519" s="33"/>
      <c r="C3519" s="33"/>
      <c r="D3519" s="33"/>
      <c r="E3519" s="33"/>
      <c r="F3519" s="33"/>
      <c r="G3519" s="33"/>
    </row>
    <row r="3520" spans="1:7">
      <c r="A3520" s="33"/>
      <c r="B3520" s="33"/>
      <c r="C3520" s="33"/>
      <c r="D3520" s="33"/>
      <c r="E3520" s="33"/>
      <c r="F3520" s="33"/>
      <c r="G3520" s="33"/>
    </row>
    <row r="3521" spans="1:7">
      <c r="A3521" s="33"/>
      <c r="B3521" s="33"/>
      <c r="C3521" s="33"/>
      <c r="D3521" s="33"/>
      <c r="E3521" s="33"/>
      <c r="F3521" s="33"/>
      <c r="G3521" s="33"/>
    </row>
    <row r="3522" spans="1:7">
      <c r="A3522" s="33"/>
      <c r="B3522" s="33"/>
      <c r="C3522" s="33"/>
      <c r="D3522" s="33"/>
      <c r="E3522" s="33"/>
      <c r="F3522" s="33"/>
      <c r="G3522" s="33"/>
    </row>
    <row r="3523" spans="1:7">
      <c r="A3523" s="33"/>
      <c r="B3523" s="33"/>
      <c r="C3523" s="33"/>
      <c r="D3523" s="33"/>
      <c r="E3523" s="33"/>
      <c r="F3523" s="33"/>
      <c r="G3523" s="33"/>
    </row>
    <row r="3524" spans="1:7">
      <c r="A3524" s="33"/>
      <c r="B3524" s="33"/>
      <c r="C3524" s="33"/>
      <c r="D3524" s="33"/>
      <c r="E3524" s="33"/>
      <c r="F3524" s="33"/>
      <c r="G3524" s="33"/>
    </row>
    <row r="3525" spans="1:7">
      <c r="A3525" s="33"/>
      <c r="B3525" s="33"/>
      <c r="C3525" s="33"/>
      <c r="D3525" s="33"/>
      <c r="E3525" s="33"/>
      <c r="F3525" s="33"/>
      <c r="G3525" s="33"/>
    </row>
    <row r="3526" spans="1:7">
      <c r="A3526" s="33"/>
      <c r="B3526" s="33"/>
      <c r="C3526" s="33"/>
      <c r="D3526" s="33"/>
      <c r="E3526" s="33"/>
      <c r="F3526" s="33"/>
      <c r="G3526" s="33"/>
    </row>
    <row r="3527" spans="1:7">
      <c r="A3527" s="33"/>
      <c r="B3527" s="33"/>
      <c r="C3527" s="33"/>
      <c r="D3527" s="33"/>
      <c r="E3527" s="33"/>
      <c r="F3527" s="33"/>
      <c r="G3527" s="33"/>
    </row>
    <row r="3528" spans="1:7">
      <c r="A3528" s="33"/>
      <c r="B3528" s="33"/>
      <c r="C3528" s="33"/>
      <c r="D3528" s="33"/>
      <c r="E3528" s="33"/>
      <c r="F3528" s="33"/>
      <c r="G3528" s="33"/>
    </row>
    <row r="3529" spans="1:7">
      <c r="A3529" s="33"/>
      <c r="B3529" s="33"/>
      <c r="C3529" s="33"/>
      <c r="D3529" s="33"/>
      <c r="E3529" s="33"/>
      <c r="F3529" s="33"/>
      <c r="G3529" s="33"/>
    </row>
    <row r="3530" spans="1:7">
      <c r="A3530" s="33"/>
      <c r="B3530" s="33"/>
      <c r="C3530" s="33"/>
      <c r="D3530" s="33"/>
      <c r="E3530" s="33"/>
      <c r="F3530" s="33"/>
      <c r="G3530" s="33"/>
    </row>
    <row r="3531" spans="1:7">
      <c r="A3531" s="33"/>
      <c r="B3531" s="33"/>
      <c r="C3531" s="33"/>
      <c r="D3531" s="33"/>
      <c r="E3531" s="33"/>
      <c r="F3531" s="33"/>
      <c r="G3531" s="33"/>
    </row>
    <row r="3532" spans="1:7">
      <c r="A3532" s="33"/>
      <c r="B3532" s="33"/>
      <c r="C3532" s="33"/>
      <c r="D3532" s="33"/>
      <c r="E3532" s="33"/>
      <c r="F3532" s="33"/>
      <c r="G3532" s="33"/>
    </row>
    <row r="3533" spans="1:7">
      <c r="A3533" s="33"/>
      <c r="B3533" s="33"/>
      <c r="C3533" s="33"/>
      <c r="D3533" s="33"/>
      <c r="E3533" s="33"/>
      <c r="F3533" s="33"/>
      <c r="G3533" s="33"/>
    </row>
    <row r="3534" spans="1:7">
      <c r="A3534" s="33"/>
      <c r="B3534" s="33"/>
      <c r="C3534" s="33"/>
      <c r="D3534" s="33"/>
      <c r="E3534" s="33"/>
      <c r="F3534" s="33"/>
      <c r="G3534" s="33"/>
    </row>
    <row r="3535" spans="1:7">
      <c r="A3535" s="33"/>
      <c r="B3535" s="33"/>
      <c r="C3535" s="33"/>
      <c r="D3535" s="33"/>
      <c r="E3535" s="33"/>
      <c r="F3535" s="33"/>
      <c r="G3535" s="33"/>
    </row>
    <row r="3536" spans="1:7">
      <c r="A3536" s="33"/>
      <c r="B3536" s="33"/>
      <c r="C3536" s="33"/>
      <c r="D3536" s="33"/>
      <c r="E3536" s="33"/>
      <c r="F3536" s="33"/>
      <c r="G3536" s="33"/>
    </row>
    <row r="3537" spans="1:7">
      <c r="A3537" s="33"/>
      <c r="B3537" s="33"/>
      <c r="C3537" s="33"/>
      <c r="D3537" s="33"/>
      <c r="E3537" s="33"/>
      <c r="F3537" s="33"/>
      <c r="G3537" s="33"/>
    </row>
  </sheetData>
  <customSheetViews>
    <customSheetView guid="{BA9DD912-BB3C-40B9-B8D4-2F3BB33695CD}" scale="90" showPageBreaks="1" hiddenRows="1" hiddenColumns="1" topLeftCell="A6">
      <selection activeCell="A6" sqref="A6:XFD6"/>
      <pageMargins left="0.17" right="0.15748031496062992" top="0.23" bottom="0.24" header="0.15748031496062992" footer="0.15748031496062992"/>
      <printOptions horizontalCentered="1"/>
      <pageSetup paperSize="9" firstPageNumber="10" orientation="landscape" useFirstPageNumber="1" r:id="rId1"/>
      <headerFooter alignWithMargins="0"/>
    </customSheetView>
    <customSheetView guid="{50D6D28B-5697-48B1-897B-3DAEBACB1D6A}" hiddenRows="1" hiddenColumns="1" topLeftCell="A11">
      <selection activeCell="L17" sqref="L17"/>
      <pageMargins left="0.15748031496062992" right="0.15748031496062992" top="0.31496062992125984" bottom="0.35433070866141736" header="0.15748031496062992" footer="0.15748031496062992"/>
      <printOptions horizontalCentered="1"/>
      <pageSetup paperSize="9" firstPageNumber="10" orientation="landscape" useFirstPageNumber="1" r:id="rId2"/>
      <headerFooter alignWithMargins="0"/>
    </customSheetView>
    <customSheetView guid="{8D44251F-CD28-4FD5-87FF-B69A5EBE7DBB}" hiddenRows="1" hiddenColumns="1" topLeftCell="A11">
      <selection activeCell="L17" sqref="L17"/>
      <pageMargins left="0.15748031496062992" right="0.15748031496062992" top="0.31496062992125984" bottom="0.35433070866141736" header="0.15748031496062992" footer="0.15748031496062992"/>
      <printOptions horizontalCentered="1"/>
      <pageSetup paperSize="9" firstPageNumber="10" orientation="landscape" useFirstPageNumber="1" r:id="rId3"/>
      <headerFooter alignWithMargins="0"/>
    </customSheetView>
  </customSheetViews>
  <mergeCells count="8">
    <mergeCell ref="F1:G1"/>
    <mergeCell ref="A6:G6"/>
    <mergeCell ref="A11:B11"/>
    <mergeCell ref="A9:A10"/>
    <mergeCell ref="B9:B10"/>
    <mergeCell ref="C9:C10"/>
    <mergeCell ref="D9:G9"/>
    <mergeCell ref="F8:G8"/>
  </mergeCells>
  <phoneticPr fontId="6" type="noConversion"/>
  <printOptions horizontalCentered="1"/>
  <pageMargins left="0.17" right="0.15748031496062992" top="0.23" bottom="0.24" header="0.15748031496062992" footer="0.15748031496062992"/>
  <pageSetup paperSize="9" firstPageNumber="10" orientation="landscape" useFirstPageNumber="1"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IR665"/>
  <sheetViews>
    <sheetView tabSelected="1" view="pageBreakPreview" topLeftCell="A625" zoomScaleNormal="80" zoomScaleSheetLayoutView="100" workbookViewId="0">
      <selection activeCell="B87" sqref="B87"/>
    </sheetView>
  </sheetViews>
  <sheetFormatPr defaultRowHeight="17.25"/>
  <cols>
    <col min="1" max="1" width="13.85546875" style="516" customWidth="1"/>
    <col min="2" max="2" width="29.42578125" style="324" customWidth="1"/>
    <col min="3" max="3" width="7.85546875" style="325" customWidth="1"/>
    <col min="4" max="4" width="7.85546875" style="326" customWidth="1"/>
    <col min="5" max="5" width="16.28515625" style="326" customWidth="1"/>
    <col min="6" max="6" width="12.5703125" style="327" customWidth="1"/>
    <col min="7" max="7" width="19" style="347" hidden="1" customWidth="1"/>
    <col min="8" max="9" width="22.28515625" style="347" hidden="1" customWidth="1"/>
    <col min="10" max="10" width="13.7109375" style="536" customWidth="1"/>
    <col min="11" max="11" width="7.140625" style="543" hidden="1" customWidth="1"/>
    <col min="12" max="12" width="9.140625" style="539" hidden="1" customWidth="1"/>
    <col min="13" max="16" width="9.140625" style="328"/>
    <col min="17" max="17" width="15.140625" style="328" customWidth="1"/>
    <col min="18" max="20" width="9.140625" style="328"/>
    <col min="21" max="16384" width="9.140625" style="215"/>
  </cols>
  <sheetData>
    <row r="1" spans="1:20">
      <c r="D1" s="517"/>
      <c r="E1" s="739" t="s">
        <v>114</v>
      </c>
      <c r="F1" s="739"/>
      <c r="G1" s="739"/>
      <c r="H1" s="739"/>
      <c r="I1" s="739"/>
      <c r="J1" s="739"/>
    </row>
    <row r="2" spans="1:20">
      <c r="A2" s="518"/>
      <c r="B2" s="574"/>
      <c r="C2" s="519"/>
      <c r="D2" s="574"/>
      <c r="E2" s="506"/>
      <c r="F2" s="506"/>
      <c r="G2" s="507"/>
      <c r="H2" s="507"/>
      <c r="I2" s="507"/>
      <c r="J2" s="533" t="s">
        <v>210</v>
      </c>
      <c r="K2" s="544"/>
    </row>
    <row r="3" spans="1:20">
      <c r="B3" s="574"/>
      <c r="C3" s="519"/>
      <c r="D3" s="574"/>
      <c r="E3" s="506"/>
      <c r="F3" s="506"/>
      <c r="G3" s="507"/>
      <c r="H3" s="507"/>
      <c r="I3" s="507"/>
      <c r="J3" s="533" t="s">
        <v>436</v>
      </c>
      <c r="K3" s="544"/>
    </row>
    <row r="4" spans="1:20">
      <c r="B4" s="574"/>
      <c r="C4" s="519"/>
      <c r="D4" s="574"/>
      <c r="E4" s="506"/>
      <c r="F4" s="506"/>
      <c r="G4" s="507"/>
      <c r="H4" s="507"/>
      <c r="I4" s="507"/>
      <c r="J4" s="533" t="s">
        <v>211</v>
      </c>
      <c r="K4" s="544"/>
    </row>
    <row r="5" spans="1:20" ht="67.5" customHeight="1">
      <c r="A5" s="740" t="s">
        <v>434</v>
      </c>
      <c r="B5" s="740"/>
      <c r="C5" s="740"/>
      <c r="D5" s="740"/>
      <c r="E5" s="740"/>
      <c r="F5" s="740"/>
      <c r="G5" s="740"/>
      <c r="H5" s="740"/>
      <c r="I5" s="740"/>
      <c r="J5" s="740"/>
      <c r="K5" s="575"/>
    </row>
    <row r="6" spans="1:20" ht="90" customHeight="1">
      <c r="A6" s="741" t="s">
        <v>87</v>
      </c>
      <c r="B6" s="743" t="s">
        <v>68</v>
      </c>
      <c r="C6" s="743" t="s">
        <v>58</v>
      </c>
      <c r="D6" s="743" t="s">
        <v>69</v>
      </c>
      <c r="E6" s="743" t="s">
        <v>88</v>
      </c>
      <c r="F6" s="744" t="s">
        <v>70</v>
      </c>
      <c r="G6" s="744"/>
      <c r="H6" s="744"/>
      <c r="I6" s="744"/>
      <c r="J6" s="744"/>
      <c r="K6" s="509"/>
    </row>
    <row r="7" spans="1:20" ht="62.25" customHeight="1">
      <c r="A7" s="742"/>
      <c r="B7" s="743"/>
      <c r="C7" s="743"/>
      <c r="D7" s="743"/>
      <c r="E7" s="743"/>
      <c r="F7" s="577" t="s">
        <v>48</v>
      </c>
      <c r="G7" s="508"/>
      <c r="H7" s="508"/>
      <c r="I7" s="508"/>
      <c r="J7" s="534" t="s">
        <v>3</v>
      </c>
      <c r="K7" s="509"/>
    </row>
    <row r="8" spans="1:20" hidden="1">
      <c r="A8" s="576">
        <v>1</v>
      </c>
      <c r="B8" s="577">
        <v>2</v>
      </c>
      <c r="C8" s="577">
        <v>3</v>
      </c>
      <c r="D8" s="577">
        <v>4</v>
      </c>
      <c r="E8" s="577">
        <v>5</v>
      </c>
      <c r="F8" s="577">
        <v>6</v>
      </c>
      <c r="G8" s="508"/>
      <c r="H8" s="508"/>
      <c r="I8" s="508"/>
      <c r="J8" s="534">
        <v>7</v>
      </c>
      <c r="K8" s="509"/>
    </row>
    <row r="9" spans="1:20">
      <c r="A9" s="743" t="s">
        <v>54</v>
      </c>
      <c r="B9" s="743"/>
      <c r="C9" s="743"/>
      <c r="D9" s="743"/>
      <c r="E9" s="743"/>
      <c r="F9" s="743"/>
      <c r="G9" s="510"/>
      <c r="H9" s="510"/>
      <c r="I9" s="510"/>
      <c r="J9" s="511">
        <f>J11</f>
        <v>7947844.2000000002</v>
      </c>
      <c r="K9" s="537"/>
    </row>
    <row r="10" spans="1:20">
      <c r="A10" s="743" t="s">
        <v>49</v>
      </c>
      <c r="B10" s="743"/>
      <c r="C10" s="743"/>
      <c r="D10" s="743"/>
      <c r="E10" s="743"/>
      <c r="F10" s="743"/>
      <c r="G10" s="510"/>
      <c r="H10" s="510"/>
      <c r="I10" s="510"/>
      <c r="J10" s="511">
        <f>J11</f>
        <v>7947844.2000000002</v>
      </c>
      <c r="K10" s="537"/>
    </row>
    <row r="11" spans="1:20" ht="75" customHeight="1">
      <c r="A11" s="743" t="s">
        <v>570</v>
      </c>
      <c r="B11" s="743"/>
      <c r="C11" s="743"/>
      <c r="D11" s="743"/>
      <c r="E11" s="743"/>
      <c r="F11" s="743"/>
      <c r="G11" s="511">
        <f>G15+G26+G36+G44+G49+G59+G67+G71+G78+G88+G109+G134+G270+G323+G395+G419+G425+G434+G440+G453+G573+G597+G63</f>
        <v>1510324.1</v>
      </c>
      <c r="H11" s="511">
        <f>H15+H26+H36+H44+H49+H59+H67+H71+H78+H88+H109+H134+H270+H323+H395+H419+H425+H434+H440+H453+H573+H597+H63</f>
        <v>3648667.8</v>
      </c>
      <c r="I11" s="511">
        <f>I15+I26+I36+I44+I49+I59+I67+I71+I78+I88+I109+I134+I270+I323+I395+I419+I425+I434+I440+I453+I573+I597+I63</f>
        <v>5919851</v>
      </c>
      <c r="J11" s="511">
        <f>J15+J26+J36+J44+J49+J59+J67+J71+J78+J88+J109+J134+J270+J323+J395+J419+J425+J434+J440+J453+J573+J597+J63</f>
        <v>7947844.2000000002</v>
      </c>
      <c r="K11" s="537"/>
    </row>
    <row r="12" spans="1:20" hidden="1">
      <c r="A12" s="577"/>
      <c r="B12" s="520" t="s">
        <v>578</v>
      </c>
      <c r="C12" s="577"/>
      <c r="D12" s="577"/>
      <c r="E12" s="577"/>
      <c r="F12" s="577"/>
      <c r="G12" s="511">
        <f>+G16+G27+G37+G45+G50+G60+G68+G72+G79+G89+G110+G135+G271+G324+G396+G420+G426+G435+G441+G454+G574+G598+G64</f>
        <v>81075.5</v>
      </c>
      <c r="H12" s="511">
        <f>+H16+H27+H37+H45+H50+H60+H68+H72+H79+H89+H110+H135+H271+H324+H396+H420+H426+H435+H441+H454+H574+H598+H64</f>
        <v>376174.5</v>
      </c>
      <c r="I12" s="511">
        <f>+I16+I27+I37+I45+I50+I60+I68+I72+I79+I89+I110+I135+I271+I324+I396+I420+I426+I435+I441+I454+I574+I598+I64</f>
        <v>1056557.5</v>
      </c>
      <c r="J12" s="511">
        <f>+J16+J27+J37+J45+J50+J60+J68+J72+J79+J89+J110+J135+J271+J324+J396+J420+J426+J435+J441+J454+J574+J598+J64</f>
        <v>1684075.76</v>
      </c>
      <c r="K12" s="537"/>
    </row>
    <row r="13" spans="1:20" hidden="1">
      <c r="A13" s="577"/>
      <c r="B13" s="520" t="s">
        <v>266</v>
      </c>
      <c r="C13" s="577"/>
      <c r="D13" s="577"/>
      <c r="E13" s="577"/>
      <c r="F13" s="577"/>
      <c r="G13" s="511">
        <f>+G17+G28+G38+G46+G51+G61+G69+G73+G80+G90+G111+G136+G272+G325+G397+G421+G427+G436+G442+G455+G575+G599</f>
        <v>1429248.6</v>
      </c>
      <c r="H13" s="511">
        <f>+H17+H28+H38+H46+H51+H61+H69+H73+H80+H90+H111+H136+H272+H325+H397+H421+H427+H436+H442+H455+H575+H599</f>
        <v>3272493.3</v>
      </c>
      <c r="I13" s="511">
        <f>+I17+I28+I38+I46+I51+I61+I69+I73+I80+I90+I111+I136+I272+I325+I397+I421+I427+I436+I442+I455+I575+I599</f>
        <v>4863293.5</v>
      </c>
      <c r="J13" s="511">
        <f>+J17+J28+J38+J46+J51+J61+J69+J73+J80+J90+J111+J136+J272+J325+J397+J421+J427+J436+J442+J455+J575+J599</f>
        <v>6263768.4399999985</v>
      </c>
      <c r="K13" s="537"/>
    </row>
    <row r="14" spans="1:20" hidden="1">
      <c r="A14" s="577"/>
      <c r="B14" s="577"/>
      <c r="C14" s="577"/>
      <c r="D14" s="577"/>
      <c r="E14" s="577"/>
      <c r="F14" s="577"/>
      <c r="G14" s="579" t="s">
        <v>722</v>
      </c>
      <c r="H14" s="579" t="s">
        <v>723</v>
      </c>
      <c r="I14" s="579" t="s">
        <v>724</v>
      </c>
      <c r="J14" s="579" t="s">
        <v>725</v>
      </c>
      <c r="K14" s="537"/>
    </row>
    <row r="15" spans="1:20" s="612" customFormat="1" hidden="1">
      <c r="A15" s="603" t="s">
        <v>117</v>
      </c>
      <c r="B15" s="604" t="s">
        <v>59</v>
      </c>
      <c r="C15" s="605"/>
      <c r="D15" s="605"/>
      <c r="E15" s="606"/>
      <c r="F15" s="607"/>
      <c r="G15" s="608">
        <f>SUM(G18:G25)</f>
        <v>130390</v>
      </c>
      <c r="H15" s="608">
        <f>SUM(H18:H25)</f>
        <v>274777</v>
      </c>
      <c r="I15" s="608">
        <f>SUM(I18:I25)</f>
        <v>408416</v>
      </c>
      <c r="J15" s="608">
        <f>SUM(J18:J25)</f>
        <v>548585.4</v>
      </c>
      <c r="K15" s="609"/>
      <c r="L15" s="610"/>
      <c r="M15" s="611"/>
      <c r="N15" s="611"/>
      <c r="O15" s="611"/>
      <c r="P15" s="611"/>
      <c r="Q15" s="611"/>
      <c r="R15" s="611"/>
      <c r="S15" s="611"/>
      <c r="T15" s="611"/>
    </row>
    <row r="16" spans="1:20" s="622" customFormat="1" hidden="1">
      <c r="A16" s="613" t="s">
        <v>117</v>
      </c>
      <c r="B16" s="614" t="s">
        <v>578</v>
      </c>
      <c r="C16" s="615"/>
      <c r="D16" s="615"/>
      <c r="E16" s="616"/>
      <c r="F16" s="617"/>
      <c r="G16" s="618"/>
      <c r="H16" s="618"/>
      <c r="I16" s="618"/>
      <c r="J16" s="618"/>
      <c r="K16" s="619"/>
      <c r="L16" s="620" t="s">
        <v>578</v>
      </c>
      <c r="M16" s="621"/>
      <c r="N16" s="621"/>
      <c r="O16" s="621"/>
      <c r="P16" s="621"/>
      <c r="Q16" s="621"/>
      <c r="R16" s="621"/>
      <c r="S16" s="621"/>
      <c r="T16" s="621"/>
    </row>
    <row r="17" spans="1:20" s="632" customFormat="1" hidden="1">
      <c r="A17" s="623" t="s">
        <v>117</v>
      </c>
      <c r="B17" s="624" t="s">
        <v>266</v>
      </c>
      <c r="C17" s="625"/>
      <c r="D17" s="625"/>
      <c r="E17" s="626"/>
      <c r="F17" s="627"/>
      <c r="G17" s="628">
        <f>SUM(G18:G25)</f>
        <v>130390</v>
      </c>
      <c r="H17" s="628">
        <f>SUM(H18:H25)</f>
        <v>274777</v>
      </c>
      <c r="I17" s="628">
        <f>SUM(I18:I25)</f>
        <v>408416</v>
      </c>
      <c r="J17" s="628">
        <f>SUM(J18:J25)</f>
        <v>548585.4</v>
      </c>
      <c r="K17" s="629"/>
      <c r="L17" s="630" t="s">
        <v>266</v>
      </c>
      <c r="M17" s="631"/>
      <c r="N17" s="631"/>
      <c r="O17" s="631"/>
      <c r="P17" s="631"/>
      <c r="Q17" s="631"/>
      <c r="R17" s="631"/>
      <c r="S17" s="631"/>
      <c r="T17" s="631"/>
    </row>
    <row r="18" spans="1:20">
      <c r="A18" s="512" t="s">
        <v>789</v>
      </c>
      <c r="B18" s="512" t="s">
        <v>260</v>
      </c>
      <c r="C18" s="513" t="s">
        <v>64</v>
      </c>
      <c r="D18" s="513" t="s">
        <v>116</v>
      </c>
      <c r="E18" s="525">
        <v>2000000</v>
      </c>
      <c r="F18" s="514">
        <v>1</v>
      </c>
      <c r="G18" s="515">
        <v>500</v>
      </c>
      <c r="H18" s="515">
        <v>1000</v>
      </c>
      <c r="I18" s="515">
        <v>1500</v>
      </c>
      <c r="J18" s="515">
        <f t="shared" ref="J18:J25" si="0">+E18*F18/1000</f>
        <v>2000</v>
      </c>
      <c r="K18" s="538"/>
    </row>
    <row r="19" spans="1:20" ht="49.5" customHeight="1">
      <c r="A19" s="512" t="s">
        <v>790</v>
      </c>
      <c r="B19" s="512" t="s">
        <v>261</v>
      </c>
      <c r="C19" s="513" t="s">
        <v>63</v>
      </c>
      <c r="D19" s="513" t="s">
        <v>116</v>
      </c>
      <c r="E19" s="525">
        <v>17000000</v>
      </c>
      <c r="F19" s="514">
        <v>1</v>
      </c>
      <c r="G19" s="515">
        <v>4250</v>
      </c>
      <c r="H19" s="515">
        <f>ROUND(J19/2,0)</f>
        <v>8500</v>
      </c>
      <c r="I19" s="515">
        <f>ROUND(J19/4*3,0)</f>
        <v>12750</v>
      </c>
      <c r="J19" s="515">
        <f t="shared" si="0"/>
        <v>17000</v>
      </c>
      <c r="K19" s="538">
        <v>4214</v>
      </c>
      <c r="L19" s="539" t="s">
        <v>266</v>
      </c>
    </row>
    <row r="20" spans="1:20" ht="64.5" customHeight="1">
      <c r="A20" s="512" t="s">
        <v>791</v>
      </c>
      <c r="B20" s="512" t="s">
        <v>262</v>
      </c>
      <c r="C20" s="513" t="s">
        <v>63</v>
      </c>
      <c r="D20" s="513" t="s">
        <v>116</v>
      </c>
      <c r="E20" s="525">
        <v>524031300</v>
      </c>
      <c r="F20" s="514">
        <v>1</v>
      </c>
      <c r="G20" s="515">
        <v>125000</v>
      </c>
      <c r="H20" s="515">
        <v>262500</v>
      </c>
      <c r="I20" s="515">
        <v>390000</v>
      </c>
      <c r="J20" s="515">
        <f t="shared" si="0"/>
        <v>524031.3</v>
      </c>
      <c r="K20" s="538">
        <v>4214</v>
      </c>
      <c r="L20" s="539" t="s">
        <v>266</v>
      </c>
    </row>
    <row r="21" spans="1:20" ht="41.25" customHeight="1">
      <c r="A21" s="512" t="s">
        <v>792</v>
      </c>
      <c r="B21" s="512" t="s">
        <v>263</v>
      </c>
      <c r="C21" s="513" t="s">
        <v>63</v>
      </c>
      <c r="D21" s="513" t="s">
        <v>116</v>
      </c>
      <c r="E21" s="525">
        <f>800000-75900</f>
        <v>724100</v>
      </c>
      <c r="F21" s="514">
        <v>1</v>
      </c>
      <c r="G21" s="515">
        <v>200</v>
      </c>
      <c r="H21" s="515">
        <f>ROUND(J21/2,0)</f>
        <v>362</v>
      </c>
      <c r="I21" s="515">
        <f>ROUND(J21/4*3,0)</f>
        <v>543</v>
      </c>
      <c r="J21" s="515">
        <f t="shared" si="0"/>
        <v>724.1</v>
      </c>
      <c r="K21" s="538">
        <v>4214</v>
      </c>
      <c r="L21" s="539" t="s">
        <v>266</v>
      </c>
    </row>
    <row r="22" spans="1:20" ht="74.25" customHeight="1">
      <c r="A22" s="512" t="s">
        <v>793</v>
      </c>
      <c r="B22" s="512" t="s">
        <v>662</v>
      </c>
      <c r="C22" s="513" t="s">
        <v>64</v>
      </c>
      <c r="D22" s="513" t="s">
        <v>116</v>
      </c>
      <c r="E22" s="525">
        <v>3000000</v>
      </c>
      <c r="F22" s="514">
        <v>1</v>
      </c>
      <c r="G22" s="515"/>
      <c r="H22" s="515">
        <f>ROUND(J22/2,0)</f>
        <v>1500</v>
      </c>
      <c r="I22" s="515">
        <f>ROUND(J22/4*3,0)</f>
        <v>2250</v>
      </c>
      <c r="J22" s="515">
        <f t="shared" si="0"/>
        <v>3000</v>
      </c>
      <c r="K22" s="538">
        <v>4214</v>
      </c>
      <c r="L22" s="539" t="s">
        <v>266</v>
      </c>
    </row>
    <row r="23" spans="1:20" ht="81.75" customHeight="1">
      <c r="A23" s="512" t="s">
        <v>794</v>
      </c>
      <c r="B23" s="512" t="s">
        <v>264</v>
      </c>
      <c r="C23" s="513" t="s">
        <v>228</v>
      </c>
      <c r="D23" s="513" t="s">
        <v>116</v>
      </c>
      <c r="E23" s="525">
        <v>1260000</v>
      </c>
      <c r="F23" s="514">
        <v>1</v>
      </c>
      <c r="G23" s="515">
        <v>315</v>
      </c>
      <c r="H23" s="515">
        <f>ROUND(J23/2,0)</f>
        <v>630</v>
      </c>
      <c r="I23" s="515">
        <f>ROUND(J23/4*3,0)</f>
        <v>945</v>
      </c>
      <c r="J23" s="515">
        <f t="shared" si="0"/>
        <v>1260</v>
      </c>
      <c r="K23" s="538">
        <v>4214</v>
      </c>
      <c r="L23" s="539" t="s">
        <v>266</v>
      </c>
    </row>
    <row r="24" spans="1:20" ht="60" customHeight="1">
      <c r="A24" s="512" t="s">
        <v>795</v>
      </c>
      <c r="B24" s="512" t="s">
        <v>663</v>
      </c>
      <c r="C24" s="513" t="s">
        <v>228</v>
      </c>
      <c r="D24" s="513" t="s">
        <v>116</v>
      </c>
      <c r="E24" s="525">
        <v>70000</v>
      </c>
      <c r="F24" s="514">
        <v>1</v>
      </c>
      <c r="G24" s="515"/>
      <c r="H24" s="515">
        <f>ROUND(J24/2,0)</f>
        <v>35</v>
      </c>
      <c r="I24" s="515">
        <f>ROUND(J24/4*3,0)</f>
        <v>53</v>
      </c>
      <c r="J24" s="515">
        <f t="shared" si="0"/>
        <v>70</v>
      </c>
      <c r="K24" s="538">
        <v>4214</v>
      </c>
      <c r="L24" s="539" t="s">
        <v>266</v>
      </c>
    </row>
    <row r="25" spans="1:20" ht="90.75" customHeight="1">
      <c r="A25" s="512" t="s">
        <v>796</v>
      </c>
      <c r="B25" s="512" t="s">
        <v>265</v>
      </c>
      <c r="C25" s="513" t="s">
        <v>64</v>
      </c>
      <c r="D25" s="513" t="s">
        <v>116</v>
      </c>
      <c r="E25" s="525">
        <v>500000</v>
      </c>
      <c r="F25" s="514">
        <v>1</v>
      </c>
      <c r="G25" s="515">
        <v>125</v>
      </c>
      <c r="H25" s="515">
        <f>ROUND(J25/2,0)</f>
        <v>250</v>
      </c>
      <c r="I25" s="515">
        <f>ROUND(J25/4*3,0)</f>
        <v>375</v>
      </c>
      <c r="J25" s="515">
        <f t="shared" si="0"/>
        <v>500</v>
      </c>
      <c r="K25" s="538">
        <v>4214</v>
      </c>
      <c r="L25" s="539" t="s">
        <v>266</v>
      </c>
    </row>
    <row r="26" spans="1:20" s="612" customFormat="1" ht="34.5" hidden="1">
      <c r="A26" s="603" t="s">
        <v>118</v>
      </c>
      <c r="B26" s="604" t="s">
        <v>119</v>
      </c>
      <c r="C26" s="633"/>
      <c r="D26" s="633"/>
      <c r="E26" s="634"/>
      <c r="F26" s="635"/>
      <c r="G26" s="608">
        <f>SUM(G29:G35)</f>
        <v>8272</v>
      </c>
      <c r="H26" s="608">
        <f>SUM(H29:H35)</f>
        <v>24819.199999999997</v>
      </c>
      <c r="I26" s="608">
        <f>SUM(I29:I35)</f>
        <v>24819.199999999997</v>
      </c>
      <c r="J26" s="608">
        <f>SUM(J29:J35)</f>
        <v>24819.199999999997</v>
      </c>
      <c r="K26" s="609"/>
      <c r="L26" s="610"/>
      <c r="M26" s="611"/>
      <c r="N26" s="611"/>
      <c r="O26" s="611"/>
      <c r="P26" s="611"/>
      <c r="Q26" s="611"/>
      <c r="R26" s="611"/>
      <c r="S26" s="611"/>
      <c r="T26" s="611"/>
    </row>
    <row r="27" spans="1:20" s="622" customFormat="1" hidden="1">
      <c r="A27" s="613" t="s">
        <v>118</v>
      </c>
      <c r="B27" s="614" t="s">
        <v>578</v>
      </c>
      <c r="C27" s="615"/>
      <c r="D27" s="636"/>
      <c r="E27" s="637"/>
      <c r="F27" s="617"/>
      <c r="G27" s="618"/>
      <c r="H27" s="618"/>
      <c r="I27" s="618"/>
      <c r="J27" s="618"/>
      <c r="K27" s="619"/>
      <c r="L27" s="620" t="s">
        <v>578</v>
      </c>
      <c r="M27" s="621"/>
      <c r="N27" s="621"/>
      <c r="O27" s="621"/>
      <c r="P27" s="621"/>
      <c r="Q27" s="621"/>
      <c r="R27" s="621"/>
      <c r="S27" s="621"/>
      <c r="T27" s="621"/>
    </row>
    <row r="28" spans="1:20" s="632" customFormat="1" hidden="1">
      <c r="A28" s="623" t="s">
        <v>118</v>
      </c>
      <c r="B28" s="624" t="s">
        <v>266</v>
      </c>
      <c r="C28" s="625"/>
      <c r="D28" s="638"/>
      <c r="E28" s="639"/>
      <c r="F28" s="627"/>
      <c r="G28" s="628">
        <f>SUM(G29:G35)</f>
        <v>8272</v>
      </c>
      <c r="H28" s="628">
        <f>SUM(H29:H35)</f>
        <v>24819.199999999997</v>
      </c>
      <c r="I28" s="628">
        <f>SUM(I29:I35)</f>
        <v>24819.199999999997</v>
      </c>
      <c r="J28" s="628">
        <f>SUM(J29:J35)</f>
        <v>24819.199999999997</v>
      </c>
      <c r="K28" s="629"/>
      <c r="L28" s="630"/>
      <c r="M28" s="631"/>
      <c r="N28" s="631"/>
      <c r="O28" s="631"/>
      <c r="P28" s="631"/>
      <c r="Q28" s="631"/>
      <c r="R28" s="631"/>
      <c r="S28" s="631"/>
      <c r="T28" s="631"/>
    </row>
    <row r="29" spans="1:20" ht="63" customHeight="1">
      <c r="A29" s="512" t="s">
        <v>798</v>
      </c>
      <c r="B29" s="512" t="s">
        <v>267</v>
      </c>
      <c r="C29" s="513" t="s">
        <v>63</v>
      </c>
      <c r="D29" s="513" t="s">
        <v>116</v>
      </c>
      <c r="E29" s="525">
        <v>2000000</v>
      </c>
      <c r="F29" s="583">
        <v>1</v>
      </c>
      <c r="G29" s="585">
        <v>2000</v>
      </c>
      <c r="H29" s="585">
        <v>2000</v>
      </c>
      <c r="I29" s="585">
        <v>2000</v>
      </c>
      <c r="J29" s="515">
        <f>+E29*F29/1000</f>
        <v>2000</v>
      </c>
      <c r="K29" s="538" t="s">
        <v>118</v>
      </c>
      <c r="L29" s="539" t="s">
        <v>266</v>
      </c>
    </row>
    <row r="30" spans="1:20" ht="75" customHeight="1">
      <c r="A30" s="512" t="s">
        <v>799</v>
      </c>
      <c r="B30" s="512" t="s">
        <v>120</v>
      </c>
      <c r="C30" s="513" t="s">
        <v>63</v>
      </c>
      <c r="D30" s="513" t="s">
        <v>116</v>
      </c>
      <c r="E30" s="525">
        <f>+J30/F30*1000</f>
        <v>12821900</v>
      </c>
      <c r="F30" s="583">
        <v>1</v>
      </c>
      <c r="G30" s="585">
        <v>6272</v>
      </c>
      <c r="H30" s="515">
        <v>12821.9</v>
      </c>
      <c r="I30" s="515">
        <v>12821.9</v>
      </c>
      <c r="J30" s="515">
        <v>12821.9</v>
      </c>
      <c r="K30" s="538" t="s">
        <v>118</v>
      </c>
      <c r="L30" s="539" t="s">
        <v>266</v>
      </c>
    </row>
    <row r="31" spans="1:20" ht="75" customHeight="1">
      <c r="A31" s="512" t="s">
        <v>800</v>
      </c>
      <c r="B31" s="512" t="s">
        <v>120</v>
      </c>
      <c r="C31" s="513" t="s">
        <v>63</v>
      </c>
      <c r="D31" s="513" t="s">
        <v>116</v>
      </c>
      <c r="E31" s="525">
        <v>430300</v>
      </c>
      <c r="F31" s="583">
        <v>1</v>
      </c>
      <c r="G31" s="585"/>
      <c r="H31" s="515">
        <v>430.3</v>
      </c>
      <c r="I31" s="515">
        <v>430.3</v>
      </c>
      <c r="J31" s="515">
        <f>+E31*F31/1000</f>
        <v>430.3</v>
      </c>
      <c r="K31" s="538" t="s">
        <v>118</v>
      </c>
      <c r="L31" s="539" t="s">
        <v>266</v>
      </c>
    </row>
    <row r="32" spans="1:20" ht="75" customHeight="1">
      <c r="A32" s="512" t="s">
        <v>801</v>
      </c>
      <c r="B32" s="512" t="s">
        <v>120</v>
      </c>
      <c r="C32" s="513" t="s">
        <v>63</v>
      </c>
      <c r="D32" s="513" t="s">
        <v>116</v>
      </c>
      <c r="E32" s="525">
        <v>228000</v>
      </c>
      <c r="F32" s="527">
        <v>1</v>
      </c>
      <c r="G32" s="528"/>
      <c r="H32" s="515">
        <v>228</v>
      </c>
      <c r="I32" s="515">
        <v>228</v>
      </c>
      <c r="J32" s="515">
        <f>+E32*F32/1000</f>
        <v>228</v>
      </c>
      <c r="K32" s="538" t="s">
        <v>118</v>
      </c>
      <c r="L32" s="539" t="s">
        <v>266</v>
      </c>
    </row>
    <row r="33" spans="1:20" ht="75" customHeight="1">
      <c r="A33" s="512" t="s">
        <v>802</v>
      </c>
      <c r="B33" s="512" t="s">
        <v>120</v>
      </c>
      <c r="C33" s="513" t="s">
        <v>63</v>
      </c>
      <c r="D33" s="513" t="s">
        <v>116</v>
      </c>
      <c r="E33" s="525">
        <v>152400</v>
      </c>
      <c r="F33" s="527">
        <v>1</v>
      </c>
      <c r="G33" s="528"/>
      <c r="H33" s="515">
        <v>152.4</v>
      </c>
      <c r="I33" s="515">
        <v>152.4</v>
      </c>
      <c r="J33" s="515">
        <f>+E33*F33/1000</f>
        <v>152.4</v>
      </c>
      <c r="K33" s="538" t="s">
        <v>118</v>
      </c>
      <c r="L33" s="539" t="s">
        <v>266</v>
      </c>
    </row>
    <row r="34" spans="1:20" ht="75" customHeight="1">
      <c r="A34" s="512" t="s">
        <v>803</v>
      </c>
      <c r="B34" s="512" t="s">
        <v>120</v>
      </c>
      <c r="C34" s="513" t="s">
        <v>63</v>
      </c>
      <c r="D34" s="513" t="s">
        <v>116</v>
      </c>
      <c r="E34" s="525">
        <v>7423000</v>
      </c>
      <c r="F34" s="521">
        <v>1</v>
      </c>
      <c r="G34" s="522"/>
      <c r="H34" s="515">
        <v>7423</v>
      </c>
      <c r="I34" s="515">
        <v>7423</v>
      </c>
      <c r="J34" s="515">
        <f>+E34*F34/1000</f>
        <v>7423</v>
      </c>
      <c r="K34" s="538" t="s">
        <v>118</v>
      </c>
      <c r="L34" s="539" t="s">
        <v>266</v>
      </c>
    </row>
    <row r="35" spans="1:20" ht="75" customHeight="1">
      <c r="A35" s="512" t="s">
        <v>804</v>
      </c>
      <c r="B35" s="512" t="s">
        <v>120</v>
      </c>
      <c r="C35" s="513" t="s">
        <v>63</v>
      </c>
      <c r="D35" s="513" t="s">
        <v>116</v>
      </c>
      <c r="E35" s="525">
        <v>2200000</v>
      </c>
      <c r="F35" s="583">
        <v>1</v>
      </c>
      <c r="G35" s="585"/>
      <c r="H35" s="515">
        <v>1763.6</v>
      </c>
      <c r="I35" s="515">
        <v>1763.6</v>
      </c>
      <c r="J35" s="515">
        <v>1763.6</v>
      </c>
      <c r="K35" s="538" t="s">
        <v>118</v>
      </c>
      <c r="L35" s="539" t="s">
        <v>266</v>
      </c>
    </row>
    <row r="36" spans="1:20" s="612" customFormat="1" hidden="1">
      <c r="A36" s="603" t="s">
        <v>121</v>
      </c>
      <c r="B36" s="640" t="s">
        <v>122</v>
      </c>
      <c r="C36" s="641"/>
      <c r="D36" s="642"/>
      <c r="E36" s="643"/>
      <c r="F36" s="644"/>
      <c r="G36" s="608">
        <f>SUM(G39:G43)</f>
        <v>10960</v>
      </c>
      <c r="H36" s="608">
        <f>SUM(H39:H43)</f>
        <v>22820</v>
      </c>
      <c r="I36" s="608">
        <f>SUM(I39:I43)</f>
        <v>34680</v>
      </c>
      <c r="J36" s="608">
        <f>SUM(J39:J43)</f>
        <v>46540</v>
      </c>
      <c r="K36" s="609"/>
      <c r="L36" s="610"/>
      <c r="M36" s="611"/>
      <c r="N36" s="611"/>
      <c r="O36" s="611"/>
      <c r="P36" s="611"/>
      <c r="Q36" s="611"/>
      <c r="R36" s="611"/>
      <c r="S36" s="611"/>
      <c r="T36" s="611"/>
    </row>
    <row r="37" spans="1:20" s="622" customFormat="1" hidden="1">
      <c r="A37" s="613" t="s">
        <v>121</v>
      </c>
      <c r="B37" s="614" t="s">
        <v>578</v>
      </c>
      <c r="C37" s="615"/>
      <c r="D37" s="636"/>
      <c r="E37" s="637"/>
      <c r="F37" s="617"/>
      <c r="G37" s="618">
        <f>+G39</f>
        <v>10000</v>
      </c>
      <c r="H37" s="618">
        <f>+H39</f>
        <v>20000</v>
      </c>
      <c r="I37" s="618">
        <f>+I39</f>
        <v>30000</v>
      </c>
      <c r="J37" s="618">
        <f>+J39</f>
        <v>40000</v>
      </c>
      <c r="K37" s="619"/>
      <c r="L37" s="620" t="s">
        <v>578</v>
      </c>
      <c r="M37" s="621"/>
      <c r="N37" s="621"/>
      <c r="O37" s="621"/>
      <c r="P37" s="621"/>
      <c r="Q37" s="621"/>
      <c r="R37" s="621"/>
      <c r="S37" s="621"/>
      <c r="T37" s="621"/>
    </row>
    <row r="38" spans="1:20" s="632" customFormat="1" hidden="1">
      <c r="A38" s="623" t="s">
        <v>121</v>
      </c>
      <c r="B38" s="624" t="s">
        <v>266</v>
      </c>
      <c r="C38" s="625"/>
      <c r="D38" s="638"/>
      <c r="E38" s="639"/>
      <c r="F38" s="627"/>
      <c r="G38" s="628">
        <f>+G40+G41+G42+G43</f>
        <v>960</v>
      </c>
      <c r="H38" s="628">
        <f>+H40+H41+H42+H43</f>
        <v>2820</v>
      </c>
      <c r="I38" s="628">
        <f>+I40+I41+I42+I43</f>
        <v>4680</v>
      </c>
      <c r="J38" s="628">
        <f>+J40+J41+J42+J43</f>
        <v>6540</v>
      </c>
      <c r="K38" s="629"/>
      <c r="L38" s="630"/>
      <c r="M38" s="631"/>
      <c r="N38" s="631"/>
      <c r="O38" s="631"/>
      <c r="P38" s="631"/>
      <c r="Q38" s="631"/>
      <c r="R38" s="631"/>
      <c r="S38" s="631"/>
      <c r="T38" s="631"/>
    </row>
    <row r="39" spans="1:20" ht="79.5" customHeight="1">
      <c r="A39" s="512" t="s">
        <v>797</v>
      </c>
      <c r="B39" s="512" t="s">
        <v>577</v>
      </c>
      <c r="C39" s="513" t="s">
        <v>127</v>
      </c>
      <c r="D39" s="513" t="s">
        <v>116</v>
      </c>
      <c r="E39" s="525">
        <v>40000000</v>
      </c>
      <c r="F39" s="514">
        <v>1</v>
      </c>
      <c r="G39" s="515">
        <v>10000</v>
      </c>
      <c r="H39" s="515">
        <v>20000</v>
      </c>
      <c r="I39" s="515">
        <v>30000</v>
      </c>
      <c r="J39" s="515">
        <f>+E39*F39/1000</f>
        <v>40000</v>
      </c>
      <c r="K39" s="538" t="s">
        <v>121</v>
      </c>
      <c r="L39" s="539" t="s">
        <v>578</v>
      </c>
    </row>
    <row r="40" spans="1:20" ht="75" customHeight="1">
      <c r="A40" s="512" t="s">
        <v>805</v>
      </c>
      <c r="B40" s="512" t="s">
        <v>268</v>
      </c>
      <c r="C40" s="513" t="s">
        <v>63</v>
      </c>
      <c r="D40" s="513" t="s">
        <v>116</v>
      </c>
      <c r="E40" s="525">
        <v>1440000</v>
      </c>
      <c r="F40" s="586">
        <v>1</v>
      </c>
      <c r="G40" s="587">
        <v>360</v>
      </c>
      <c r="H40" s="515">
        <f>ROUND(J40/2,0)</f>
        <v>720</v>
      </c>
      <c r="I40" s="515">
        <f>ROUND(J40/4*3,0)</f>
        <v>1080</v>
      </c>
      <c r="J40" s="515">
        <f>+E40*F40/1000</f>
        <v>1440</v>
      </c>
      <c r="K40" s="538" t="s">
        <v>121</v>
      </c>
      <c r="L40" s="539" t="s">
        <v>266</v>
      </c>
    </row>
    <row r="41" spans="1:20" ht="75" customHeight="1">
      <c r="A41" s="512" t="s">
        <v>806</v>
      </c>
      <c r="B41" s="512" t="s">
        <v>268</v>
      </c>
      <c r="C41" s="513" t="s">
        <v>63</v>
      </c>
      <c r="D41" s="513" t="s">
        <v>116</v>
      </c>
      <c r="E41" s="525">
        <v>1200000</v>
      </c>
      <c r="F41" s="586">
        <v>1</v>
      </c>
      <c r="G41" s="587">
        <v>300</v>
      </c>
      <c r="H41" s="515">
        <f>ROUND(J41/2,0)</f>
        <v>600</v>
      </c>
      <c r="I41" s="515">
        <f>ROUND(J41/4*3,0)</f>
        <v>900</v>
      </c>
      <c r="J41" s="515">
        <f>+E41*F41/1000</f>
        <v>1200</v>
      </c>
      <c r="K41" s="538" t="s">
        <v>121</v>
      </c>
      <c r="L41" s="539" t="s">
        <v>266</v>
      </c>
    </row>
    <row r="42" spans="1:20" ht="75" customHeight="1">
      <c r="A42" s="512" t="s">
        <v>807</v>
      </c>
      <c r="B42" s="512" t="s">
        <v>268</v>
      </c>
      <c r="C42" s="513" t="s">
        <v>63</v>
      </c>
      <c r="D42" s="513" t="s">
        <v>116</v>
      </c>
      <c r="E42" s="525">
        <v>1200000</v>
      </c>
      <c r="F42" s="514">
        <v>1</v>
      </c>
      <c r="G42" s="515">
        <v>300</v>
      </c>
      <c r="H42" s="515">
        <f>ROUND(J42/2,0)</f>
        <v>600</v>
      </c>
      <c r="I42" s="515">
        <f>ROUND(J42/4*3,0)</f>
        <v>900</v>
      </c>
      <c r="J42" s="515">
        <f>+E42*F42/1000</f>
        <v>1200</v>
      </c>
      <c r="K42" s="538" t="s">
        <v>121</v>
      </c>
      <c r="L42" s="539" t="s">
        <v>266</v>
      </c>
    </row>
    <row r="43" spans="1:20" ht="75" customHeight="1">
      <c r="A43" s="512" t="s">
        <v>808</v>
      </c>
      <c r="B43" s="512" t="s">
        <v>268</v>
      </c>
      <c r="C43" s="513" t="s">
        <v>63</v>
      </c>
      <c r="D43" s="513" t="s">
        <v>116</v>
      </c>
      <c r="E43" s="525">
        <f>4800000-2100000</f>
        <v>2700000</v>
      </c>
      <c r="F43" s="514">
        <v>1</v>
      </c>
      <c r="G43" s="515"/>
      <c r="H43" s="515">
        <v>900</v>
      </c>
      <c r="I43" s="515">
        <v>1800</v>
      </c>
      <c r="J43" s="515">
        <f>+E43*F43/1000</f>
        <v>2700</v>
      </c>
      <c r="K43" s="538" t="s">
        <v>121</v>
      </c>
      <c r="L43" s="539" t="s">
        <v>266</v>
      </c>
    </row>
    <row r="44" spans="1:20" s="612" customFormat="1" ht="34.5" hidden="1">
      <c r="A44" s="603" t="s">
        <v>247</v>
      </c>
      <c r="B44" s="645" t="s">
        <v>123</v>
      </c>
      <c r="C44" s="646" t="s">
        <v>64</v>
      </c>
      <c r="D44" s="646"/>
      <c r="E44" s="634"/>
      <c r="F44" s="647"/>
      <c r="G44" s="648">
        <f>SUM(G47:G48)</f>
        <v>88.9</v>
      </c>
      <c r="H44" s="648">
        <f>SUM(H47:H48)</f>
        <v>278</v>
      </c>
      <c r="I44" s="648">
        <f>SUM(I47:I48)</f>
        <v>440</v>
      </c>
      <c r="J44" s="648">
        <f>SUM(J47:J48)</f>
        <v>600</v>
      </c>
      <c r="K44" s="609"/>
      <c r="L44" s="610"/>
      <c r="M44" s="611"/>
      <c r="N44" s="611"/>
      <c r="O44" s="611"/>
      <c r="P44" s="611"/>
      <c r="Q44" s="611"/>
      <c r="R44" s="611"/>
      <c r="S44" s="611"/>
      <c r="T44" s="611"/>
    </row>
    <row r="45" spans="1:20" s="622" customFormat="1" hidden="1">
      <c r="A45" s="613" t="s">
        <v>247</v>
      </c>
      <c r="B45" s="614" t="s">
        <v>578</v>
      </c>
      <c r="C45" s="615"/>
      <c r="D45" s="636"/>
      <c r="E45" s="637"/>
      <c r="F45" s="617"/>
      <c r="G45" s="618"/>
      <c r="H45" s="618"/>
      <c r="I45" s="618"/>
      <c r="J45" s="618"/>
      <c r="K45" s="619"/>
      <c r="L45" s="620" t="s">
        <v>578</v>
      </c>
      <c r="M45" s="621"/>
      <c r="N45" s="621"/>
      <c r="O45" s="621"/>
      <c r="P45" s="621"/>
      <c r="Q45" s="621"/>
      <c r="R45" s="621"/>
      <c r="S45" s="621"/>
      <c r="T45" s="621"/>
    </row>
    <row r="46" spans="1:20" s="632" customFormat="1" hidden="1">
      <c r="A46" s="623" t="s">
        <v>247</v>
      </c>
      <c r="B46" s="624" t="s">
        <v>266</v>
      </c>
      <c r="C46" s="625"/>
      <c r="D46" s="638"/>
      <c r="E46" s="639"/>
      <c r="F46" s="627"/>
      <c r="G46" s="628">
        <f>+G47+G48</f>
        <v>88.9</v>
      </c>
      <c r="H46" s="628">
        <f>+H47+H48</f>
        <v>278</v>
      </c>
      <c r="I46" s="628">
        <f>+I47+I48</f>
        <v>440</v>
      </c>
      <c r="J46" s="628">
        <f>+J47+J48</f>
        <v>600</v>
      </c>
      <c r="K46" s="629"/>
      <c r="L46" s="630"/>
      <c r="M46" s="631"/>
      <c r="N46" s="631"/>
      <c r="O46" s="631"/>
      <c r="P46" s="631"/>
      <c r="Q46" s="631"/>
      <c r="R46" s="631"/>
      <c r="S46" s="631"/>
      <c r="T46" s="631"/>
    </row>
    <row r="47" spans="1:20" ht="40.5" customHeight="1">
      <c r="A47" s="512" t="s">
        <v>809</v>
      </c>
      <c r="B47" s="512" t="s">
        <v>269</v>
      </c>
      <c r="C47" s="513" t="s">
        <v>64</v>
      </c>
      <c r="D47" s="513" t="s">
        <v>116</v>
      </c>
      <c r="E47" s="525">
        <v>150000</v>
      </c>
      <c r="F47" s="527">
        <v>1</v>
      </c>
      <c r="G47" s="528">
        <v>8.9</v>
      </c>
      <c r="H47" s="515">
        <f>ROUND(J47/2,0)</f>
        <v>75</v>
      </c>
      <c r="I47" s="515">
        <f>ROUND(J47/4*3,0)</f>
        <v>113</v>
      </c>
      <c r="J47" s="515">
        <f>+E47*F47/1000</f>
        <v>150</v>
      </c>
      <c r="K47" s="538" t="s">
        <v>247</v>
      </c>
      <c r="L47" s="539" t="s">
        <v>266</v>
      </c>
    </row>
    <row r="48" spans="1:20" ht="45" customHeight="1">
      <c r="A48" s="512" t="s">
        <v>810</v>
      </c>
      <c r="B48" s="512" t="s">
        <v>270</v>
      </c>
      <c r="C48" s="513" t="s">
        <v>64</v>
      </c>
      <c r="D48" s="513" t="s">
        <v>116</v>
      </c>
      <c r="E48" s="525">
        <v>450000</v>
      </c>
      <c r="F48" s="514">
        <v>1</v>
      </c>
      <c r="G48" s="515">
        <v>80</v>
      </c>
      <c r="H48" s="515">
        <v>203</v>
      </c>
      <c r="I48" s="515">
        <v>327</v>
      </c>
      <c r="J48" s="515">
        <v>450</v>
      </c>
      <c r="K48" s="538" t="s">
        <v>247</v>
      </c>
      <c r="L48" s="539" t="s">
        <v>266</v>
      </c>
    </row>
    <row r="49" spans="1:20" s="612" customFormat="1" ht="34.5" hidden="1">
      <c r="A49" s="603" t="s">
        <v>274</v>
      </c>
      <c r="B49" s="645" t="s">
        <v>271</v>
      </c>
      <c r="C49" s="646"/>
      <c r="D49" s="646"/>
      <c r="E49" s="634"/>
      <c r="F49" s="647"/>
      <c r="G49" s="648">
        <f>SUM(G52:G58)</f>
        <v>8470</v>
      </c>
      <c r="H49" s="648">
        <f>SUM(H52:H58)</f>
        <v>29893</v>
      </c>
      <c r="I49" s="648">
        <f>SUM(I52:I58)</f>
        <v>43703</v>
      </c>
      <c r="J49" s="648">
        <f>SUM(J52:J58)</f>
        <v>57492.6</v>
      </c>
      <c r="K49" s="609"/>
      <c r="L49" s="610"/>
      <c r="M49" s="611"/>
      <c r="N49" s="611"/>
      <c r="O49" s="611"/>
      <c r="P49" s="611"/>
      <c r="Q49" s="611"/>
      <c r="R49" s="611"/>
      <c r="S49" s="611"/>
      <c r="T49" s="611"/>
    </row>
    <row r="50" spans="1:20" s="622" customFormat="1" hidden="1">
      <c r="A50" s="613" t="s">
        <v>274</v>
      </c>
      <c r="B50" s="614" t="s">
        <v>578</v>
      </c>
      <c r="C50" s="615"/>
      <c r="D50" s="636"/>
      <c r="E50" s="637"/>
      <c r="F50" s="617"/>
      <c r="G50" s="618">
        <f>+G52</f>
        <v>0</v>
      </c>
      <c r="H50" s="618">
        <f>+H52</f>
        <v>1100</v>
      </c>
      <c r="I50" s="618">
        <f>+I52</f>
        <v>1100</v>
      </c>
      <c r="J50" s="618">
        <f>+J52</f>
        <v>1100</v>
      </c>
      <c r="K50" s="619"/>
      <c r="L50" s="620" t="s">
        <v>578</v>
      </c>
      <c r="M50" s="621"/>
      <c r="N50" s="621"/>
      <c r="O50" s="621"/>
      <c r="P50" s="621"/>
      <c r="Q50" s="621"/>
      <c r="R50" s="621"/>
      <c r="S50" s="621"/>
      <c r="T50" s="621"/>
    </row>
    <row r="51" spans="1:20" s="632" customFormat="1" hidden="1">
      <c r="A51" s="623" t="s">
        <v>274</v>
      </c>
      <c r="B51" s="624" t="s">
        <v>266</v>
      </c>
      <c r="C51" s="625"/>
      <c r="D51" s="638"/>
      <c r="E51" s="639"/>
      <c r="F51" s="627"/>
      <c r="G51" s="628">
        <f>+G53+G54+G55+G56+G57+G58</f>
        <v>8470</v>
      </c>
      <c r="H51" s="628">
        <f>+H53+H54+H55+H56+H57+H58</f>
        <v>28793</v>
      </c>
      <c r="I51" s="628">
        <f>+I53+I54+I55+I56+I57+I58</f>
        <v>42603</v>
      </c>
      <c r="J51" s="628">
        <f>+J53+J54+J55+J56+J57+J58</f>
        <v>56392.6</v>
      </c>
      <c r="K51" s="629"/>
      <c r="L51" s="630"/>
      <c r="M51" s="631"/>
      <c r="N51" s="631"/>
      <c r="O51" s="631"/>
      <c r="P51" s="631"/>
      <c r="Q51" s="631"/>
      <c r="R51" s="631"/>
      <c r="S51" s="631"/>
      <c r="T51" s="631"/>
    </row>
    <row r="52" spans="1:20" ht="83.25" customHeight="1">
      <c r="A52" s="524" t="s">
        <v>811</v>
      </c>
      <c r="B52" s="512" t="s">
        <v>581</v>
      </c>
      <c r="C52" s="513" t="s">
        <v>64</v>
      </c>
      <c r="D52" s="513" t="s">
        <v>116</v>
      </c>
      <c r="E52" s="525">
        <v>1100000</v>
      </c>
      <c r="F52" s="514">
        <v>1</v>
      </c>
      <c r="G52" s="515"/>
      <c r="H52" s="515">
        <v>1100</v>
      </c>
      <c r="I52" s="515">
        <v>1100</v>
      </c>
      <c r="J52" s="515">
        <f>+E52*F52/1000</f>
        <v>1100</v>
      </c>
      <c r="K52" s="538" t="s">
        <v>274</v>
      </c>
      <c r="L52" s="539" t="s">
        <v>578</v>
      </c>
    </row>
    <row r="53" spans="1:20" ht="63" customHeight="1">
      <c r="A53" s="512" t="s">
        <v>812</v>
      </c>
      <c r="B53" s="512" t="s">
        <v>272</v>
      </c>
      <c r="C53" s="513" t="s">
        <v>64</v>
      </c>
      <c r="D53" s="513" t="s">
        <v>116</v>
      </c>
      <c r="E53" s="525">
        <v>2000000</v>
      </c>
      <c r="F53" s="514">
        <v>1</v>
      </c>
      <c r="G53" s="515">
        <v>2000</v>
      </c>
      <c r="H53" s="515">
        <v>2000</v>
      </c>
      <c r="I53" s="515">
        <v>2000</v>
      </c>
      <c r="J53" s="515">
        <f t="shared" ref="J53:J58" si="1">+E53*F53/1000</f>
        <v>2000</v>
      </c>
      <c r="K53" s="538" t="s">
        <v>274</v>
      </c>
      <c r="L53" s="539" t="s">
        <v>266</v>
      </c>
    </row>
    <row r="54" spans="1:20" ht="62.25" customHeight="1">
      <c r="A54" s="512" t="s">
        <v>813</v>
      </c>
      <c r="B54" s="512" t="s">
        <v>664</v>
      </c>
      <c r="C54" s="513" t="s">
        <v>64</v>
      </c>
      <c r="D54" s="513" t="s">
        <v>116</v>
      </c>
      <c r="E54" s="525">
        <v>3840000</v>
      </c>
      <c r="F54" s="514">
        <v>1</v>
      </c>
      <c r="G54" s="515"/>
      <c r="H54" s="515">
        <f>ROUND(J54/2,0)</f>
        <v>1920</v>
      </c>
      <c r="I54" s="515">
        <f>ROUND(J54/4*3,0)</f>
        <v>2880</v>
      </c>
      <c r="J54" s="515">
        <f t="shared" si="1"/>
        <v>3840</v>
      </c>
      <c r="K54" s="538" t="s">
        <v>274</v>
      </c>
      <c r="L54" s="539" t="s">
        <v>266</v>
      </c>
    </row>
    <row r="55" spans="1:20" ht="40.5" customHeight="1">
      <c r="A55" s="512" t="s">
        <v>814</v>
      </c>
      <c r="B55" s="512" t="s">
        <v>273</v>
      </c>
      <c r="C55" s="513" t="s">
        <v>64</v>
      </c>
      <c r="D55" s="513" t="s">
        <v>116</v>
      </c>
      <c r="E55" s="525">
        <v>28348000</v>
      </c>
      <c r="F55" s="514">
        <v>1</v>
      </c>
      <c r="G55" s="515">
        <v>6470</v>
      </c>
      <c r="H55" s="515">
        <v>13770</v>
      </c>
      <c r="I55" s="515">
        <v>21070</v>
      </c>
      <c r="J55" s="515">
        <f t="shared" si="1"/>
        <v>28348</v>
      </c>
      <c r="K55" s="538" t="s">
        <v>274</v>
      </c>
      <c r="L55" s="539" t="s">
        <v>266</v>
      </c>
    </row>
    <row r="56" spans="1:20" ht="62.25" customHeight="1">
      <c r="A56" s="524" t="s">
        <v>1340</v>
      </c>
      <c r="B56" s="512" t="s">
        <v>431</v>
      </c>
      <c r="C56" s="513" t="s">
        <v>64</v>
      </c>
      <c r="D56" s="513" t="s">
        <v>116</v>
      </c>
      <c r="E56" s="525">
        <v>12833600</v>
      </c>
      <c r="F56" s="514">
        <v>1</v>
      </c>
      <c r="G56" s="515"/>
      <c r="H56" s="515">
        <f>ROUND(J56/2,0)</f>
        <v>6417</v>
      </c>
      <c r="I56" s="515">
        <f>ROUND(J56/4*3,0)</f>
        <v>9625</v>
      </c>
      <c r="J56" s="515">
        <f t="shared" si="1"/>
        <v>12833.6</v>
      </c>
      <c r="K56" s="538" t="s">
        <v>274</v>
      </c>
      <c r="L56" s="539" t="s">
        <v>266</v>
      </c>
    </row>
    <row r="57" spans="1:20" ht="62.25" customHeight="1">
      <c r="A57" s="524" t="s">
        <v>815</v>
      </c>
      <c r="B57" s="512" t="s">
        <v>431</v>
      </c>
      <c r="C57" s="513" t="s">
        <v>64</v>
      </c>
      <c r="D57" s="513" t="s">
        <v>116</v>
      </c>
      <c r="E57" s="525">
        <v>5940000</v>
      </c>
      <c r="F57" s="514">
        <v>1</v>
      </c>
      <c r="G57" s="515"/>
      <c r="H57" s="515">
        <f>ROUND(J57/2,0)</f>
        <v>2970</v>
      </c>
      <c r="I57" s="515">
        <f>ROUND(J57/4*3,0)</f>
        <v>4455</v>
      </c>
      <c r="J57" s="515">
        <f t="shared" si="1"/>
        <v>5940</v>
      </c>
      <c r="K57" s="538" t="s">
        <v>274</v>
      </c>
      <c r="L57" s="539" t="s">
        <v>266</v>
      </c>
    </row>
    <row r="58" spans="1:20" ht="62.25" customHeight="1">
      <c r="A58" s="524" t="s">
        <v>816</v>
      </c>
      <c r="B58" s="512" t="s">
        <v>431</v>
      </c>
      <c r="C58" s="513" t="s">
        <v>64</v>
      </c>
      <c r="D58" s="513" t="s">
        <v>116</v>
      </c>
      <c r="E58" s="525">
        <v>3431000</v>
      </c>
      <c r="F58" s="514">
        <v>1</v>
      </c>
      <c r="G58" s="515"/>
      <c r="H58" s="515">
        <f>ROUND(J58/2,0)</f>
        <v>1716</v>
      </c>
      <c r="I58" s="515">
        <f>ROUND(J58/4*3,0)</f>
        <v>2573</v>
      </c>
      <c r="J58" s="515">
        <f t="shared" si="1"/>
        <v>3431</v>
      </c>
      <c r="K58" s="538" t="s">
        <v>274</v>
      </c>
      <c r="L58" s="539" t="s">
        <v>266</v>
      </c>
    </row>
    <row r="59" spans="1:20" s="612" customFormat="1" ht="34.5" hidden="1">
      <c r="A59" s="603" t="s">
        <v>439</v>
      </c>
      <c r="B59" s="649" t="s">
        <v>583</v>
      </c>
      <c r="C59" s="633"/>
      <c r="D59" s="633"/>
      <c r="E59" s="634"/>
      <c r="F59" s="635"/>
      <c r="G59" s="608">
        <f>SUM(G62:G62)</f>
        <v>0</v>
      </c>
      <c r="H59" s="608">
        <f>SUM(H62:H62)</f>
        <v>5000</v>
      </c>
      <c r="I59" s="608">
        <f>SUM(I62:I62)</f>
        <v>7500</v>
      </c>
      <c r="J59" s="608">
        <f>SUM(J62:J62)</f>
        <v>10000</v>
      </c>
      <c r="K59" s="609"/>
      <c r="L59" s="610"/>
      <c r="M59" s="611"/>
      <c r="N59" s="611"/>
      <c r="O59" s="611"/>
      <c r="P59" s="611"/>
      <c r="Q59" s="611"/>
      <c r="R59" s="611"/>
      <c r="S59" s="611"/>
      <c r="T59" s="611"/>
    </row>
    <row r="60" spans="1:20" s="622" customFormat="1" hidden="1">
      <c r="A60" s="613" t="s">
        <v>439</v>
      </c>
      <c r="B60" s="614" t="s">
        <v>578</v>
      </c>
      <c r="C60" s="615"/>
      <c r="D60" s="636"/>
      <c r="E60" s="637"/>
      <c r="F60" s="617"/>
      <c r="G60" s="618">
        <f>+G62</f>
        <v>0</v>
      </c>
      <c r="H60" s="618">
        <f>+H62</f>
        <v>5000</v>
      </c>
      <c r="I60" s="618">
        <f>+I62</f>
        <v>7500</v>
      </c>
      <c r="J60" s="618">
        <f>+J62</f>
        <v>10000</v>
      </c>
      <c r="K60" s="619"/>
      <c r="L60" s="620" t="s">
        <v>578</v>
      </c>
      <c r="M60" s="621"/>
      <c r="N60" s="621"/>
      <c r="O60" s="621"/>
      <c r="P60" s="621"/>
      <c r="Q60" s="621"/>
      <c r="R60" s="621"/>
      <c r="S60" s="621"/>
      <c r="T60" s="621"/>
    </row>
    <row r="61" spans="1:20" s="632" customFormat="1" hidden="1">
      <c r="A61" s="623" t="s">
        <v>439</v>
      </c>
      <c r="B61" s="624" t="s">
        <v>266</v>
      </c>
      <c r="C61" s="625"/>
      <c r="D61" s="638"/>
      <c r="E61" s="639"/>
      <c r="F61" s="627"/>
      <c r="G61" s="628"/>
      <c r="H61" s="628"/>
      <c r="I61" s="628"/>
      <c r="J61" s="628"/>
      <c r="K61" s="629"/>
      <c r="L61" s="630"/>
      <c r="M61" s="631"/>
      <c r="N61" s="631"/>
      <c r="O61" s="631"/>
      <c r="P61" s="631"/>
      <c r="Q61" s="631"/>
      <c r="R61" s="631"/>
      <c r="S61" s="631"/>
      <c r="T61" s="631"/>
    </row>
    <row r="62" spans="1:20" ht="57" customHeight="1">
      <c r="A62" s="524" t="s">
        <v>817</v>
      </c>
      <c r="B62" s="512" t="s">
        <v>584</v>
      </c>
      <c r="C62" s="513" t="s">
        <v>64</v>
      </c>
      <c r="D62" s="513" t="s">
        <v>116</v>
      </c>
      <c r="E62" s="525">
        <v>10000000</v>
      </c>
      <c r="F62" s="514">
        <v>1</v>
      </c>
      <c r="G62" s="515"/>
      <c r="H62" s="515">
        <v>5000</v>
      </c>
      <c r="I62" s="515">
        <f>ROUND(J62/4*3,0)</f>
        <v>7500</v>
      </c>
      <c r="J62" s="515">
        <f>+E62*F62/1000</f>
        <v>10000</v>
      </c>
      <c r="K62" s="538" t="s">
        <v>439</v>
      </c>
      <c r="L62" s="539" t="s">
        <v>578</v>
      </c>
    </row>
    <row r="63" spans="1:20" ht="34.5" hidden="1">
      <c r="A63" s="524" t="s">
        <v>440</v>
      </c>
      <c r="B63" s="588" t="s">
        <v>1301</v>
      </c>
      <c r="C63" s="577"/>
      <c r="D63" s="577"/>
      <c r="E63" s="525"/>
      <c r="F63" s="583"/>
      <c r="G63" s="582">
        <f>SUM(G66:G66)</f>
        <v>0</v>
      </c>
      <c r="H63" s="582">
        <f>SUM(H66:H66)</f>
        <v>0</v>
      </c>
      <c r="I63" s="582">
        <f>SUM(I66:I66)</f>
        <v>0</v>
      </c>
      <c r="J63" s="582">
        <f>SUM(J66:J66)</f>
        <v>0</v>
      </c>
      <c r="K63" s="538"/>
    </row>
    <row r="64" spans="1:20" hidden="1">
      <c r="A64" s="524" t="s">
        <v>439</v>
      </c>
      <c r="B64" s="520" t="s">
        <v>578</v>
      </c>
      <c r="C64" s="580"/>
      <c r="D64" s="577"/>
      <c r="E64" s="584"/>
      <c r="F64" s="581"/>
      <c r="G64" s="582">
        <f>+G66</f>
        <v>0</v>
      </c>
      <c r="H64" s="582">
        <f>+H66</f>
        <v>0</v>
      </c>
      <c r="I64" s="582">
        <f>+I66</f>
        <v>0</v>
      </c>
      <c r="J64" s="582">
        <f>+J66</f>
        <v>0</v>
      </c>
      <c r="K64" s="538"/>
      <c r="L64" s="539" t="s">
        <v>578</v>
      </c>
    </row>
    <row r="65" spans="1:20" hidden="1">
      <c r="A65" s="524" t="s">
        <v>439</v>
      </c>
      <c r="B65" s="520" t="s">
        <v>266</v>
      </c>
      <c r="C65" s="580"/>
      <c r="D65" s="577"/>
      <c r="E65" s="584"/>
      <c r="F65" s="581"/>
      <c r="G65" s="582"/>
      <c r="H65" s="582"/>
      <c r="I65" s="582"/>
      <c r="J65" s="582"/>
      <c r="K65" s="538"/>
      <c r="L65" s="539" t="s">
        <v>266</v>
      </c>
    </row>
    <row r="66" spans="1:20" ht="62.25" hidden="1" customHeight="1">
      <c r="A66" s="524"/>
      <c r="B66" s="512"/>
      <c r="C66" s="513"/>
      <c r="D66" s="513"/>
      <c r="E66" s="525"/>
      <c r="F66" s="514"/>
      <c r="G66" s="515"/>
      <c r="H66" s="515"/>
      <c r="I66" s="515"/>
      <c r="J66" s="515"/>
      <c r="K66" s="538"/>
    </row>
    <row r="67" spans="1:20" s="612" customFormat="1" ht="34.5" hidden="1">
      <c r="A67" s="603" t="s">
        <v>441</v>
      </c>
      <c r="B67" s="649" t="s">
        <v>582</v>
      </c>
      <c r="C67" s="633"/>
      <c r="D67" s="633"/>
      <c r="E67" s="634"/>
      <c r="F67" s="635"/>
      <c r="G67" s="608">
        <f>SUM(G70:G70)</f>
        <v>0</v>
      </c>
      <c r="H67" s="608">
        <f>SUM(H70:H70)</f>
        <v>5000</v>
      </c>
      <c r="I67" s="608">
        <f>SUM(I70:I70)</f>
        <v>7500</v>
      </c>
      <c r="J67" s="608">
        <f>SUM(J70:J70)</f>
        <v>10000</v>
      </c>
      <c r="K67" s="609"/>
      <c r="L67" s="610"/>
      <c r="M67" s="611"/>
      <c r="N67" s="611"/>
      <c r="O67" s="611"/>
      <c r="P67" s="611"/>
      <c r="Q67" s="611"/>
      <c r="R67" s="611"/>
      <c r="S67" s="611"/>
      <c r="T67" s="611"/>
    </row>
    <row r="68" spans="1:20" s="622" customFormat="1" hidden="1">
      <c r="A68" s="613" t="s">
        <v>441</v>
      </c>
      <c r="B68" s="614" t="s">
        <v>578</v>
      </c>
      <c r="C68" s="615"/>
      <c r="D68" s="636"/>
      <c r="E68" s="637"/>
      <c r="F68" s="617"/>
      <c r="G68" s="618">
        <f>+G70</f>
        <v>0</v>
      </c>
      <c r="H68" s="618">
        <f>+H70</f>
        <v>5000</v>
      </c>
      <c r="I68" s="618">
        <f>+I70</f>
        <v>7500</v>
      </c>
      <c r="J68" s="618">
        <f>+J70</f>
        <v>10000</v>
      </c>
      <c r="K68" s="619"/>
      <c r="L68" s="620" t="s">
        <v>578</v>
      </c>
      <c r="M68" s="621"/>
      <c r="N68" s="621"/>
      <c r="O68" s="621"/>
      <c r="P68" s="621"/>
      <c r="Q68" s="621"/>
      <c r="R68" s="621"/>
      <c r="S68" s="621"/>
      <c r="T68" s="621"/>
    </row>
    <row r="69" spans="1:20" s="632" customFormat="1" hidden="1">
      <c r="A69" s="623" t="s">
        <v>441</v>
      </c>
      <c r="B69" s="624" t="s">
        <v>266</v>
      </c>
      <c r="C69" s="625"/>
      <c r="D69" s="638"/>
      <c r="E69" s="639"/>
      <c r="F69" s="627"/>
      <c r="G69" s="628"/>
      <c r="H69" s="628"/>
      <c r="I69" s="628"/>
      <c r="J69" s="628"/>
      <c r="K69" s="629"/>
      <c r="L69" s="630"/>
      <c r="M69" s="631"/>
      <c r="N69" s="631"/>
      <c r="O69" s="631"/>
      <c r="P69" s="631"/>
      <c r="Q69" s="631"/>
      <c r="R69" s="631"/>
      <c r="S69" s="631"/>
      <c r="T69" s="631"/>
    </row>
    <row r="70" spans="1:20" ht="65.25" customHeight="1">
      <c r="A70" s="524" t="s">
        <v>818</v>
      </c>
      <c r="B70" s="512" t="s">
        <v>665</v>
      </c>
      <c r="C70" s="513" t="s">
        <v>63</v>
      </c>
      <c r="D70" s="513" t="s">
        <v>116</v>
      </c>
      <c r="E70" s="525">
        <v>10000000</v>
      </c>
      <c r="F70" s="514">
        <v>1</v>
      </c>
      <c r="G70" s="515"/>
      <c r="H70" s="515">
        <v>5000</v>
      </c>
      <c r="I70" s="515">
        <f>ROUND(J70/4*3,0)</f>
        <v>7500</v>
      </c>
      <c r="J70" s="515">
        <f>+E70*F70/1000</f>
        <v>10000</v>
      </c>
      <c r="K70" s="538" t="s">
        <v>441</v>
      </c>
      <c r="L70" s="539" t="s">
        <v>578</v>
      </c>
    </row>
    <row r="71" spans="1:20" s="612" customFormat="1" ht="34.5" hidden="1">
      <c r="A71" s="603" t="s">
        <v>248</v>
      </c>
      <c r="B71" s="649" t="s">
        <v>71</v>
      </c>
      <c r="C71" s="633"/>
      <c r="D71" s="633"/>
      <c r="E71" s="634"/>
      <c r="F71" s="635"/>
      <c r="G71" s="608">
        <f>SUM(G74:G77)</f>
        <v>5745</v>
      </c>
      <c r="H71" s="608">
        <f>SUM(H74:H77)</f>
        <v>1079037</v>
      </c>
      <c r="I71" s="608">
        <f>SUM(I74:I77)</f>
        <v>1624519</v>
      </c>
      <c r="J71" s="608">
        <f>SUM(J74:J77)</f>
        <v>2166642</v>
      </c>
      <c r="K71" s="609"/>
      <c r="L71" s="610"/>
      <c r="M71" s="611"/>
      <c r="N71" s="611"/>
      <c r="O71" s="611"/>
      <c r="P71" s="611"/>
      <c r="Q71" s="611"/>
      <c r="R71" s="611"/>
      <c r="S71" s="611"/>
      <c r="T71" s="611"/>
    </row>
    <row r="72" spans="1:20" s="622" customFormat="1" hidden="1">
      <c r="A72" s="613" t="s">
        <v>248</v>
      </c>
      <c r="B72" s="614" t="s">
        <v>578</v>
      </c>
      <c r="C72" s="615"/>
      <c r="D72" s="636"/>
      <c r="E72" s="637"/>
      <c r="F72" s="617"/>
      <c r="G72" s="618"/>
      <c r="H72" s="618"/>
      <c r="I72" s="618"/>
      <c r="J72" s="618"/>
      <c r="K72" s="619"/>
      <c r="L72" s="620" t="s">
        <v>578</v>
      </c>
      <c r="M72" s="621"/>
      <c r="N72" s="621"/>
      <c r="O72" s="621"/>
      <c r="P72" s="621"/>
      <c r="Q72" s="621"/>
      <c r="R72" s="621"/>
      <c r="S72" s="621"/>
      <c r="T72" s="621"/>
    </row>
    <row r="73" spans="1:20" s="632" customFormat="1" hidden="1">
      <c r="A73" s="623" t="s">
        <v>248</v>
      </c>
      <c r="B73" s="624" t="s">
        <v>266</v>
      </c>
      <c r="C73" s="625"/>
      <c r="D73" s="638"/>
      <c r="E73" s="639"/>
      <c r="F73" s="627"/>
      <c r="G73" s="628">
        <f>SUM(G74:G77)</f>
        <v>5745</v>
      </c>
      <c r="H73" s="628">
        <f>SUM(H74:H77)</f>
        <v>1079037</v>
      </c>
      <c r="I73" s="628">
        <f>SUM(I74:I77)</f>
        <v>1624519</v>
      </c>
      <c r="J73" s="628">
        <f>SUM(J74:J77)</f>
        <v>2166642</v>
      </c>
      <c r="K73" s="629"/>
      <c r="L73" s="630"/>
      <c r="M73" s="631"/>
      <c r="N73" s="631"/>
      <c r="O73" s="631"/>
      <c r="P73" s="631"/>
      <c r="Q73" s="631"/>
      <c r="R73" s="631"/>
      <c r="S73" s="631"/>
      <c r="T73" s="631"/>
    </row>
    <row r="74" spans="1:20" ht="59.25" customHeight="1">
      <c r="A74" s="524" t="s">
        <v>819</v>
      </c>
      <c r="B74" s="512" t="s">
        <v>124</v>
      </c>
      <c r="C74" s="513" t="s">
        <v>64</v>
      </c>
      <c r="D74" s="513" t="s">
        <v>116</v>
      </c>
      <c r="E74" s="525">
        <v>26750000</v>
      </c>
      <c r="F74" s="514">
        <v>1</v>
      </c>
      <c r="G74" s="515">
        <v>4925</v>
      </c>
      <c r="H74" s="515">
        <v>9800</v>
      </c>
      <c r="I74" s="515">
        <v>19600</v>
      </c>
      <c r="J74" s="515">
        <f>+E74*F74/1000</f>
        <v>26750</v>
      </c>
      <c r="K74" s="538" t="s">
        <v>248</v>
      </c>
      <c r="L74" s="539" t="s">
        <v>266</v>
      </c>
    </row>
    <row r="75" spans="1:20" ht="77.25" customHeight="1">
      <c r="A75" s="524" t="s">
        <v>820</v>
      </c>
      <c r="B75" s="512" t="s">
        <v>576</v>
      </c>
      <c r="C75" s="513" t="s">
        <v>228</v>
      </c>
      <c r="D75" s="513" t="s">
        <v>116</v>
      </c>
      <c r="E75" s="525">
        <v>4619000</v>
      </c>
      <c r="F75" s="589">
        <v>1</v>
      </c>
      <c r="G75" s="590">
        <v>820</v>
      </c>
      <c r="H75" s="515">
        <v>1600</v>
      </c>
      <c r="I75" s="515">
        <f>ROUND(J75/4*3,0)</f>
        <v>3464</v>
      </c>
      <c r="J75" s="515">
        <f>+E75*F75/1000</f>
        <v>4619</v>
      </c>
      <c r="K75" s="538" t="s">
        <v>248</v>
      </c>
      <c r="L75" s="539" t="s">
        <v>266</v>
      </c>
    </row>
    <row r="76" spans="1:20" ht="60.75" customHeight="1">
      <c r="A76" s="524" t="s">
        <v>821</v>
      </c>
      <c r="B76" s="512" t="s">
        <v>659</v>
      </c>
      <c r="C76" s="513" t="s">
        <v>63</v>
      </c>
      <c r="D76" s="513" t="s">
        <v>116</v>
      </c>
      <c r="E76" s="525">
        <v>259510000</v>
      </c>
      <c r="F76" s="513">
        <v>1</v>
      </c>
      <c r="G76" s="392"/>
      <c r="H76" s="515">
        <f>ROUND(J76/2,0)</f>
        <v>129755</v>
      </c>
      <c r="I76" s="515">
        <f>ROUND(J76/4*3,0)</f>
        <v>194633</v>
      </c>
      <c r="J76" s="515">
        <f>+E76*F76/1000</f>
        <v>259510</v>
      </c>
      <c r="K76" s="538" t="s">
        <v>248</v>
      </c>
      <c r="L76" s="539" t="s">
        <v>266</v>
      </c>
    </row>
    <row r="77" spans="1:20" ht="67.5" customHeight="1">
      <c r="A77" s="524" t="s">
        <v>822</v>
      </c>
      <c r="B77" s="512" t="s">
        <v>659</v>
      </c>
      <c r="C77" s="513" t="s">
        <v>63</v>
      </c>
      <c r="D77" s="513" t="s">
        <v>116</v>
      </c>
      <c r="E77" s="525">
        <v>1875763000</v>
      </c>
      <c r="F77" s="513">
        <v>1</v>
      </c>
      <c r="G77" s="590"/>
      <c r="H77" s="515">
        <f>ROUND(J77/2,0)</f>
        <v>937882</v>
      </c>
      <c r="I77" s="515">
        <f>ROUND(J77/4*3,0)</f>
        <v>1406822</v>
      </c>
      <c r="J77" s="515">
        <f>+E77*F77/1000</f>
        <v>1875763</v>
      </c>
      <c r="K77" s="538" t="s">
        <v>248</v>
      </c>
      <c r="L77" s="539" t="s">
        <v>266</v>
      </c>
    </row>
    <row r="78" spans="1:20" s="612" customFormat="1" ht="34.5" hidden="1">
      <c r="A78" s="603" t="s">
        <v>249</v>
      </c>
      <c r="B78" s="650" t="s">
        <v>125</v>
      </c>
      <c r="C78" s="651"/>
      <c r="D78" s="652"/>
      <c r="E78" s="634"/>
      <c r="F78" s="653"/>
      <c r="G78" s="608">
        <f>SUM(G81:G87)</f>
        <v>18511</v>
      </c>
      <c r="H78" s="608">
        <f>SUM(H81:H87)</f>
        <v>67537</v>
      </c>
      <c r="I78" s="608">
        <f>SUM(I81:I87)</f>
        <v>102598</v>
      </c>
      <c r="J78" s="608">
        <f>SUM(J81:J87)</f>
        <v>136759</v>
      </c>
      <c r="K78" s="609"/>
      <c r="L78" s="610"/>
      <c r="M78" s="611"/>
      <c r="N78" s="611"/>
      <c r="O78" s="611"/>
      <c r="P78" s="611"/>
      <c r="Q78" s="611"/>
      <c r="R78" s="611"/>
      <c r="S78" s="611"/>
      <c r="T78" s="611"/>
    </row>
    <row r="79" spans="1:20" s="622" customFormat="1" hidden="1">
      <c r="A79" s="613" t="s">
        <v>249</v>
      </c>
      <c r="B79" s="614" t="s">
        <v>578</v>
      </c>
      <c r="C79" s="615"/>
      <c r="D79" s="636"/>
      <c r="E79" s="637"/>
      <c r="F79" s="617"/>
      <c r="G79" s="618"/>
      <c r="H79" s="618"/>
      <c r="I79" s="618"/>
      <c r="J79" s="618"/>
      <c r="K79" s="619"/>
      <c r="L79" s="620" t="s">
        <v>578</v>
      </c>
      <c r="M79" s="621"/>
      <c r="N79" s="621"/>
      <c r="O79" s="621"/>
      <c r="P79" s="621"/>
      <c r="Q79" s="621"/>
      <c r="R79" s="621"/>
      <c r="S79" s="621"/>
      <c r="T79" s="621"/>
    </row>
    <row r="80" spans="1:20" s="632" customFormat="1" hidden="1">
      <c r="A80" s="623" t="s">
        <v>249</v>
      </c>
      <c r="B80" s="624" t="s">
        <v>266</v>
      </c>
      <c r="C80" s="625"/>
      <c r="D80" s="638"/>
      <c r="E80" s="639"/>
      <c r="F80" s="627"/>
      <c r="G80" s="628">
        <f>SUM(G81:G87)</f>
        <v>18511</v>
      </c>
      <c r="H80" s="628">
        <f>SUM(H81:H87)</f>
        <v>67537</v>
      </c>
      <c r="I80" s="628">
        <f>SUM(I81:I87)</f>
        <v>102598</v>
      </c>
      <c r="J80" s="628">
        <f>SUM(J81:J87)</f>
        <v>136759</v>
      </c>
      <c r="K80" s="629"/>
      <c r="L80" s="630"/>
      <c r="M80" s="631"/>
      <c r="N80" s="631"/>
      <c r="O80" s="631"/>
      <c r="P80" s="631"/>
      <c r="Q80" s="631"/>
      <c r="R80" s="631"/>
      <c r="S80" s="631"/>
      <c r="T80" s="631"/>
    </row>
    <row r="81" spans="1:252" ht="61.5" customHeight="1">
      <c r="A81" s="524" t="s">
        <v>823</v>
      </c>
      <c r="B81" s="512" t="s">
        <v>275</v>
      </c>
      <c r="C81" s="513" t="s">
        <v>126</v>
      </c>
      <c r="D81" s="513" t="s">
        <v>116</v>
      </c>
      <c r="E81" s="525">
        <v>70000000</v>
      </c>
      <c r="F81" s="521">
        <v>1</v>
      </c>
      <c r="G81" s="522">
        <v>17500</v>
      </c>
      <c r="H81" s="515">
        <f>ROUND(J81/2,0)</f>
        <v>35000</v>
      </c>
      <c r="I81" s="515">
        <f>ROUND(J81/4*3,0)</f>
        <v>52500</v>
      </c>
      <c r="J81" s="515">
        <f t="shared" ref="J81:J87" si="2">+E81*F81/1000</f>
        <v>70000</v>
      </c>
      <c r="K81" s="538" t="s">
        <v>249</v>
      </c>
      <c r="L81" s="539" t="s">
        <v>266</v>
      </c>
    </row>
    <row r="82" spans="1:252" ht="59.25" customHeight="1">
      <c r="A82" s="524" t="s">
        <v>824</v>
      </c>
      <c r="B82" s="512" t="s">
        <v>275</v>
      </c>
      <c r="C82" s="513" t="s">
        <v>127</v>
      </c>
      <c r="D82" s="513" t="s">
        <v>116</v>
      </c>
      <c r="E82" s="525">
        <v>60000000</v>
      </c>
      <c r="F82" s="521">
        <v>1</v>
      </c>
      <c r="G82" s="522"/>
      <c r="H82" s="515">
        <v>30000</v>
      </c>
      <c r="I82" s="515">
        <v>45000</v>
      </c>
      <c r="J82" s="515">
        <f t="shared" si="2"/>
        <v>60000</v>
      </c>
      <c r="K82" s="538" t="s">
        <v>249</v>
      </c>
      <c r="L82" s="539" t="s">
        <v>266</v>
      </c>
    </row>
    <row r="83" spans="1:252" ht="72.75" customHeight="1">
      <c r="A83" s="524" t="s">
        <v>825</v>
      </c>
      <c r="B83" s="512" t="s">
        <v>276</v>
      </c>
      <c r="C83" s="513" t="s">
        <v>63</v>
      </c>
      <c r="D83" s="513" t="s">
        <v>116</v>
      </c>
      <c r="E83" s="525">
        <v>3020000</v>
      </c>
      <c r="F83" s="521">
        <v>1</v>
      </c>
      <c r="G83" s="522">
        <v>735</v>
      </c>
      <c r="H83" s="522">
        <v>735</v>
      </c>
      <c r="I83" s="522">
        <v>3020</v>
      </c>
      <c r="J83" s="515">
        <f t="shared" si="2"/>
        <v>3020</v>
      </c>
      <c r="K83" s="538" t="s">
        <v>249</v>
      </c>
      <c r="L83" s="539" t="s">
        <v>266</v>
      </c>
    </row>
    <row r="84" spans="1:252" ht="62.25" customHeight="1">
      <c r="A84" s="524" t="s">
        <v>826</v>
      </c>
      <c r="B84" s="591" t="s">
        <v>277</v>
      </c>
      <c r="C84" s="513" t="s">
        <v>63</v>
      </c>
      <c r="D84" s="513" t="s">
        <v>116</v>
      </c>
      <c r="E84" s="525">
        <v>135000</v>
      </c>
      <c r="F84" s="521">
        <v>1</v>
      </c>
      <c r="G84" s="522"/>
      <c r="H84" s="522"/>
      <c r="I84" s="522"/>
      <c r="J84" s="515">
        <f t="shared" si="2"/>
        <v>135</v>
      </c>
      <c r="K84" s="538" t="s">
        <v>249</v>
      </c>
      <c r="L84" s="539" t="s">
        <v>266</v>
      </c>
    </row>
    <row r="85" spans="1:252" ht="60.75" customHeight="1">
      <c r="A85" s="524" t="s">
        <v>827</v>
      </c>
      <c r="B85" s="592" t="s">
        <v>278</v>
      </c>
      <c r="C85" s="513" t="s">
        <v>63</v>
      </c>
      <c r="D85" s="513" t="s">
        <v>116</v>
      </c>
      <c r="E85" s="525">
        <v>144000</v>
      </c>
      <c r="F85" s="521">
        <v>1</v>
      </c>
      <c r="G85" s="522">
        <v>36</v>
      </c>
      <c r="H85" s="515">
        <f>ROUND(J85/2,0)</f>
        <v>72</v>
      </c>
      <c r="I85" s="515">
        <f>ROUND(J85/4*3,0)</f>
        <v>108</v>
      </c>
      <c r="J85" s="515">
        <f t="shared" si="2"/>
        <v>144</v>
      </c>
      <c r="K85" s="538" t="s">
        <v>249</v>
      </c>
      <c r="L85" s="539" t="s">
        <v>266</v>
      </c>
    </row>
    <row r="86" spans="1:252" ht="60" customHeight="1">
      <c r="A86" s="524" t="s">
        <v>828</v>
      </c>
      <c r="B86" s="512" t="s">
        <v>279</v>
      </c>
      <c r="C86" s="513" t="s">
        <v>64</v>
      </c>
      <c r="D86" s="513" t="s">
        <v>116</v>
      </c>
      <c r="E86" s="525">
        <v>2500000</v>
      </c>
      <c r="F86" s="521">
        <v>1</v>
      </c>
      <c r="G86" s="522"/>
      <c r="H86" s="515">
        <f>ROUND(J86/2,0)</f>
        <v>1250</v>
      </c>
      <c r="I86" s="515">
        <v>1250</v>
      </c>
      <c r="J86" s="515">
        <f t="shared" si="2"/>
        <v>2500</v>
      </c>
      <c r="K86" s="538" t="s">
        <v>249</v>
      </c>
      <c r="L86" s="539" t="s">
        <v>266</v>
      </c>
      <c r="U86" s="328"/>
      <c r="V86" s="328"/>
      <c r="W86" s="328"/>
      <c r="X86" s="328"/>
      <c r="Y86" s="328"/>
      <c r="Z86" s="328"/>
      <c r="AA86" s="328"/>
      <c r="AB86" s="328"/>
      <c r="AC86" s="328"/>
      <c r="AD86" s="328"/>
      <c r="AE86" s="328"/>
      <c r="AF86" s="328"/>
      <c r="AG86" s="328"/>
      <c r="AH86" s="328"/>
      <c r="AI86" s="328"/>
      <c r="AJ86" s="328"/>
      <c r="AK86" s="328"/>
      <c r="AL86" s="328"/>
      <c r="AM86" s="328"/>
      <c r="AN86" s="328"/>
      <c r="AO86" s="328"/>
      <c r="AP86" s="328"/>
      <c r="AQ86" s="328"/>
      <c r="AR86" s="328"/>
      <c r="AS86" s="328"/>
      <c r="AT86" s="328"/>
      <c r="AU86" s="328"/>
      <c r="AV86" s="328"/>
      <c r="AW86" s="328"/>
      <c r="AX86" s="328"/>
      <c r="AY86" s="328"/>
      <c r="AZ86" s="328"/>
      <c r="BA86" s="328"/>
      <c r="BB86" s="328"/>
      <c r="BC86" s="328"/>
      <c r="BD86" s="328"/>
      <c r="BE86" s="328"/>
      <c r="BF86" s="328"/>
      <c r="BG86" s="328"/>
      <c r="BH86" s="328"/>
      <c r="BI86" s="328"/>
      <c r="BJ86" s="328"/>
      <c r="BK86" s="328"/>
      <c r="BL86" s="328"/>
      <c r="BM86" s="328"/>
      <c r="BN86" s="328"/>
      <c r="BO86" s="328"/>
      <c r="BP86" s="328"/>
      <c r="BQ86" s="328"/>
      <c r="BR86" s="328"/>
      <c r="BS86" s="328"/>
      <c r="BT86" s="328"/>
      <c r="BU86" s="328"/>
      <c r="BV86" s="328"/>
      <c r="BW86" s="328"/>
      <c r="BX86" s="328"/>
      <c r="BY86" s="328"/>
      <c r="BZ86" s="328"/>
      <c r="CA86" s="328"/>
      <c r="CB86" s="328"/>
      <c r="CC86" s="328"/>
      <c r="CD86" s="328"/>
      <c r="CE86" s="328"/>
      <c r="CF86" s="328"/>
      <c r="CG86" s="328"/>
      <c r="CH86" s="328"/>
      <c r="CI86" s="328"/>
      <c r="CJ86" s="328"/>
      <c r="CK86" s="328"/>
      <c r="CL86" s="328"/>
      <c r="CM86" s="328"/>
      <c r="CN86" s="328"/>
      <c r="CO86" s="328"/>
      <c r="CP86" s="328"/>
      <c r="CQ86" s="328"/>
      <c r="CR86" s="328"/>
      <c r="CS86" s="328"/>
      <c r="CT86" s="328"/>
      <c r="CU86" s="328"/>
      <c r="CV86" s="328"/>
      <c r="CW86" s="328"/>
      <c r="CX86" s="328"/>
      <c r="CY86" s="328"/>
      <c r="CZ86" s="328"/>
      <c r="DA86" s="328"/>
      <c r="DB86" s="328"/>
      <c r="DC86" s="328"/>
      <c r="DD86" s="328"/>
      <c r="DE86" s="328"/>
      <c r="DF86" s="328"/>
      <c r="DG86" s="328"/>
      <c r="DH86" s="328"/>
      <c r="DI86" s="328"/>
      <c r="DJ86" s="328"/>
      <c r="DK86" s="328"/>
      <c r="DL86" s="328"/>
      <c r="DM86" s="328"/>
      <c r="DN86" s="328"/>
      <c r="DO86" s="328"/>
      <c r="DP86" s="328"/>
      <c r="DQ86" s="328"/>
      <c r="DR86" s="328"/>
      <c r="DS86" s="328"/>
      <c r="DT86" s="328"/>
      <c r="DU86" s="328"/>
      <c r="DV86" s="328"/>
      <c r="DW86" s="328"/>
      <c r="DX86" s="328"/>
      <c r="DY86" s="328"/>
      <c r="DZ86" s="328"/>
      <c r="EA86" s="328"/>
      <c r="EB86" s="328"/>
      <c r="EC86" s="328"/>
      <c r="ED86" s="328"/>
      <c r="EE86" s="328"/>
      <c r="EF86" s="328"/>
      <c r="EG86" s="328"/>
      <c r="EH86" s="328"/>
      <c r="EI86" s="328"/>
      <c r="EJ86" s="328"/>
      <c r="EK86" s="328"/>
      <c r="EL86" s="328"/>
      <c r="EM86" s="328"/>
      <c r="EN86" s="328"/>
      <c r="EO86" s="328"/>
      <c r="EP86" s="328"/>
      <c r="EQ86" s="328"/>
      <c r="ER86" s="328"/>
      <c r="ES86" s="328"/>
      <c r="ET86" s="328"/>
      <c r="EU86" s="328"/>
      <c r="EV86" s="328"/>
      <c r="EW86" s="328"/>
      <c r="EX86" s="328"/>
      <c r="EY86" s="328"/>
      <c r="EZ86" s="328"/>
      <c r="FA86" s="328"/>
      <c r="FB86" s="328"/>
      <c r="FC86" s="328"/>
      <c r="FD86" s="328"/>
      <c r="FE86" s="328"/>
      <c r="FF86" s="328"/>
      <c r="FG86" s="328"/>
      <c r="FH86" s="328"/>
      <c r="FI86" s="328"/>
      <c r="FJ86" s="328"/>
      <c r="FK86" s="328"/>
      <c r="FL86" s="328"/>
      <c r="FM86" s="328"/>
      <c r="FN86" s="328"/>
      <c r="FO86" s="328"/>
      <c r="FP86" s="328"/>
      <c r="FQ86" s="328"/>
      <c r="FR86" s="328"/>
      <c r="FS86" s="328"/>
      <c r="FT86" s="328"/>
      <c r="FU86" s="328"/>
      <c r="FV86" s="328"/>
      <c r="FW86" s="328"/>
      <c r="FX86" s="328"/>
      <c r="FY86" s="328"/>
      <c r="FZ86" s="328"/>
      <c r="GA86" s="328"/>
      <c r="GB86" s="328"/>
      <c r="GC86" s="328"/>
      <c r="GD86" s="328"/>
      <c r="GE86" s="328"/>
      <c r="GF86" s="328"/>
      <c r="GG86" s="328"/>
      <c r="GH86" s="328"/>
      <c r="GI86" s="328"/>
      <c r="GJ86" s="328"/>
      <c r="GK86" s="328"/>
      <c r="GL86" s="328"/>
      <c r="GM86" s="328"/>
      <c r="GN86" s="328"/>
      <c r="GO86" s="328"/>
      <c r="GP86" s="328"/>
      <c r="GQ86" s="328"/>
      <c r="GR86" s="328"/>
      <c r="GS86" s="328"/>
      <c r="GT86" s="328"/>
      <c r="GU86" s="328"/>
      <c r="GV86" s="328"/>
      <c r="GW86" s="328"/>
      <c r="GX86" s="328"/>
      <c r="GY86" s="328"/>
      <c r="GZ86" s="328"/>
      <c r="HA86" s="328"/>
      <c r="HB86" s="328"/>
      <c r="HC86" s="328"/>
      <c r="HD86" s="328"/>
      <c r="HE86" s="328"/>
      <c r="HF86" s="328"/>
      <c r="HG86" s="328"/>
      <c r="HH86" s="328"/>
      <c r="HI86" s="328"/>
      <c r="HJ86" s="328"/>
      <c r="HK86" s="328"/>
      <c r="HL86" s="328"/>
      <c r="HM86" s="328"/>
      <c r="HN86" s="328"/>
      <c r="HO86" s="328"/>
      <c r="HP86" s="328"/>
      <c r="HQ86" s="328"/>
      <c r="HR86" s="328"/>
      <c r="HS86" s="328"/>
      <c r="HT86" s="328"/>
      <c r="HU86" s="328"/>
      <c r="HV86" s="328"/>
      <c r="HW86" s="328"/>
      <c r="HX86" s="328"/>
      <c r="HY86" s="328"/>
      <c r="HZ86" s="328"/>
      <c r="IA86" s="328"/>
      <c r="IB86" s="328"/>
      <c r="IC86" s="328"/>
      <c r="ID86" s="328"/>
      <c r="IE86" s="328"/>
      <c r="IF86" s="328"/>
      <c r="IG86" s="328"/>
      <c r="IH86" s="328"/>
      <c r="II86" s="328"/>
      <c r="IJ86" s="328"/>
      <c r="IK86" s="328"/>
      <c r="IL86" s="328"/>
      <c r="IM86" s="328"/>
      <c r="IN86" s="328"/>
      <c r="IO86" s="328"/>
      <c r="IP86" s="328"/>
      <c r="IQ86" s="328"/>
      <c r="IR86" s="328"/>
    </row>
    <row r="87" spans="1:252" s="328" customFormat="1" ht="42.75" customHeight="1">
      <c r="A87" s="524" t="s">
        <v>1366</v>
      </c>
      <c r="B87" s="512" t="s">
        <v>1365</v>
      </c>
      <c r="C87" s="513" t="s">
        <v>228</v>
      </c>
      <c r="D87" s="513" t="s">
        <v>116</v>
      </c>
      <c r="E87" s="525">
        <v>960000</v>
      </c>
      <c r="F87" s="521">
        <v>1</v>
      </c>
      <c r="G87" s="522">
        <v>240</v>
      </c>
      <c r="H87" s="515">
        <f>ROUND(J87/2,0)</f>
        <v>480</v>
      </c>
      <c r="I87" s="515">
        <f>ROUND(J87/4*3,0)</f>
        <v>720</v>
      </c>
      <c r="J87" s="515">
        <f t="shared" si="2"/>
        <v>960</v>
      </c>
      <c r="K87" s="538" t="s">
        <v>249</v>
      </c>
      <c r="L87" s="539" t="s">
        <v>266</v>
      </c>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c r="AR87" s="215"/>
      <c r="AS87" s="215"/>
      <c r="AT87" s="215"/>
      <c r="AU87" s="215"/>
      <c r="AV87" s="215"/>
      <c r="AW87" s="215"/>
      <c r="AX87" s="215"/>
      <c r="AY87" s="215"/>
      <c r="AZ87" s="215"/>
      <c r="BA87" s="215"/>
      <c r="BB87" s="215"/>
      <c r="BC87" s="215"/>
      <c r="BD87" s="215"/>
      <c r="BE87" s="215"/>
      <c r="BF87" s="215"/>
      <c r="BG87" s="215"/>
      <c r="BH87" s="215"/>
      <c r="BI87" s="215"/>
      <c r="BJ87" s="215"/>
      <c r="BK87" s="215"/>
      <c r="BL87" s="215"/>
      <c r="BM87" s="215"/>
      <c r="BN87" s="215"/>
      <c r="BO87" s="215"/>
      <c r="BP87" s="215"/>
      <c r="BQ87" s="215"/>
      <c r="BR87" s="215"/>
      <c r="BS87" s="215"/>
      <c r="BT87" s="215"/>
      <c r="BU87" s="215"/>
      <c r="BV87" s="215"/>
      <c r="BW87" s="215"/>
      <c r="BX87" s="215"/>
      <c r="BY87" s="215"/>
      <c r="BZ87" s="215"/>
      <c r="CA87" s="215"/>
      <c r="CB87" s="215"/>
      <c r="CC87" s="215"/>
      <c r="CD87" s="215"/>
      <c r="CE87" s="215"/>
      <c r="CF87" s="215"/>
      <c r="CG87" s="215"/>
      <c r="CH87" s="215"/>
      <c r="CI87" s="215"/>
      <c r="CJ87" s="215"/>
      <c r="CK87" s="215"/>
      <c r="CL87" s="215"/>
      <c r="CM87" s="215"/>
      <c r="CN87" s="215"/>
      <c r="CO87" s="215"/>
      <c r="CP87" s="215"/>
      <c r="CQ87" s="215"/>
      <c r="CR87" s="215"/>
      <c r="CS87" s="215"/>
      <c r="CT87" s="215"/>
      <c r="CU87" s="215"/>
      <c r="CV87" s="215"/>
      <c r="CW87" s="215"/>
      <c r="CX87" s="215"/>
      <c r="CY87" s="215"/>
      <c r="CZ87" s="215"/>
      <c r="DA87" s="215"/>
      <c r="DB87" s="215"/>
      <c r="DC87" s="215"/>
      <c r="DD87" s="215"/>
      <c r="DE87" s="215"/>
      <c r="DF87" s="215"/>
      <c r="DG87" s="215"/>
      <c r="DH87" s="215"/>
      <c r="DI87" s="215"/>
      <c r="DJ87" s="215"/>
      <c r="DK87" s="215"/>
      <c r="DL87" s="215"/>
      <c r="DM87" s="215"/>
      <c r="DN87" s="215"/>
      <c r="DO87" s="215"/>
      <c r="DP87" s="215"/>
      <c r="DQ87" s="215"/>
      <c r="DR87" s="215"/>
      <c r="DS87" s="215"/>
      <c r="DT87" s="215"/>
      <c r="DU87" s="215"/>
      <c r="DV87" s="215"/>
      <c r="DW87" s="215"/>
      <c r="DX87" s="215"/>
      <c r="DY87" s="215"/>
      <c r="DZ87" s="215"/>
      <c r="EA87" s="215"/>
      <c r="EB87" s="215"/>
      <c r="EC87" s="215"/>
      <c r="ED87" s="215"/>
      <c r="EE87" s="215"/>
      <c r="EF87" s="215"/>
      <c r="EG87" s="215"/>
      <c r="EH87" s="215"/>
      <c r="EI87" s="215"/>
      <c r="EJ87" s="215"/>
      <c r="EK87" s="215"/>
      <c r="EL87" s="215"/>
      <c r="EM87" s="215"/>
      <c r="EN87" s="215"/>
      <c r="EO87" s="215"/>
      <c r="EP87" s="215"/>
      <c r="EQ87" s="215"/>
      <c r="ER87" s="215"/>
      <c r="ES87" s="215"/>
      <c r="ET87" s="215"/>
      <c r="EU87" s="215"/>
      <c r="EV87" s="215"/>
      <c r="EW87" s="215"/>
      <c r="EX87" s="215"/>
      <c r="EY87" s="215"/>
      <c r="EZ87" s="215"/>
      <c r="FA87" s="215"/>
      <c r="FB87" s="215"/>
      <c r="FC87" s="215"/>
      <c r="FD87" s="215"/>
      <c r="FE87" s="215"/>
      <c r="FF87" s="215"/>
      <c r="FG87" s="215"/>
      <c r="FH87" s="215"/>
      <c r="FI87" s="215"/>
      <c r="FJ87" s="215"/>
      <c r="FK87" s="215"/>
      <c r="FL87" s="215"/>
      <c r="FM87" s="215"/>
      <c r="FN87" s="215"/>
      <c r="FO87" s="215"/>
      <c r="FP87" s="215"/>
      <c r="FQ87" s="215"/>
      <c r="FR87" s="215"/>
      <c r="FS87" s="215"/>
      <c r="FT87" s="215"/>
      <c r="FU87" s="215"/>
      <c r="FV87" s="215"/>
      <c r="FW87" s="215"/>
      <c r="FX87" s="215"/>
      <c r="FY87" s="215"/>
      <c r="FZ87" s="215"/>
      <c r="GA87" s="215"/>
      <c r="GB87" s="215"/>
      <c r="GC87" s="215"/>
      <c r="GD87" s="215"/>
      <c r="GE87" s="215"/>
      <c r="GF87" s="215"/>
      <c r="GG87" s="215"/>
      <c r="GH87" s="215"/>
      <c r="GI87" s="215"/>
      <c r="GJ87" s="215"/>
      <c r="GK87" s="215"/>
      <c r="GL87" s="215"/>
      <c r="GM87" s="215"/>
      <c r="GN87" s="215"/>
      <c r="GO87" s="215"/>
      <c r="GP87" s="215"/>
      <c r="GQ87" s="215"/>
      <c r="GR87" s="215"/>
      <c r="GS87" s="215"/>
      <c r="GT87" s="215"/>
      <c r="GU87" s="215"/>
      <c r="GV87" s="215"/>
      <c r="GW87" s="215"/>
      <c r="GX87" s="215"/>
      <c r="GY87" s="215"/>
      <c r="GZ87" s="215"/>
      <c r="HA87" s="215"/>
      <c r="HB87" s="215"/>
      <c r="HC87" s="215"/>
      <c r="HD87" s="215"/>
      <c r="HE87" s="215"/>
      <c r="HF87" s="215"/>
      <c r="HG87" s="215"/>
      <c r="HH87" s="215"/>
      <c r="HI87" s="215"/>
      <c r="HJ87" s="215"/>
      <c r="HK87" s="215"/>
      <c r="HL87" s="215"/>
      <c r="HM87" s="215"/>
      <c r="HN87" s="215"/>
      <c r="HO87" s="215"/>
      <c r="HP87" s="215"/>
      <c r="HQ87" s="215"/>
      <c r="HR87" s="215"/>
      <c r="HS87" s="215"/>
      <c r="HT87" s="215"/>
      <c r="HU87" s="215"/>
      <c r="HV87" s="215"/>
      <c r="HW87" s="215"/>
      <c r="HX87" s="215"/>
      <c r="HY87" s="215"/>
      <c r="HZ87" s="215"/>
      <c r="IA87" s="215"/>
      <c r="IB87" s="215"/>
      <c r="IC87" s="215"/>
      <c r="ID87" s="215"/>
      <c r="IE87" s="215"/>
      <c r="IF87" s="215"/>
      <c r="IG87" s="215"/>
      <c r="IH87" s="215"/>
      <c r="II87" s="215"/>
      <c r="IJ87" s="215"/>
      <c r="IK87" s="215"/>
      <c r="IL87" s="215"/>
      <c r="IM87" s="215"/>
      <c r="IN87" s="215"/>
      <c r="IO87" s="215"/>
      <c r="IP87" s="215"/>
      <c r="IQ87" s="215"/>
      <c r="IR87" s="215"/>
    </row>
    <row r="88" spans="1:252" s="612" customFormat="1" ht="51.75" hidden="1">
      <c r="A88" s="603" t="s">
        <v>250</v>
      </c>
      <c r="B88" s="649" t="s">
        <v>666</v>
      </c>
      <c r="C88" s="513" t="s">
        <v>228</v>
      </c>
      <c r="D88" s="651"/>
      <c r="E88" s="654"/>
      <c r="F88" s="655"/>
      <c r="G88" s="608">
        <f>SUM(G91:G108)</f>
        <v>4870</v>
      </c>
      <c r="H88" s="608">
        <f>SUM(H91:H108)</f>
        <v>8000</v>
      </c>
      <c r="I88" s="608">
        <f>SUM(I91:I108)</f>
        <v>12000</v>
      </c>
      <c r="J88" s="608">
        <f>SUM(J91:J108)</f>
        <v>20000</v>
      </c>
      <c r="K88" s="609"/>
      <c r="L88" s="610"/>
      <c r="M88" s="611"/>
      <c r="N88" s="611"/>
      <c r="O88" s="611"/>
      <c r="P88" s="611"/>
      <c r="Q88" s="611"/>
      <c r="R88" s="611"/>
      <c r="S88" s="611"/>
      <c r="T88" s="611"/>
    </row>
    <row r="89" spans="1:252" s="622" customFormat="1" hidden="1">
      <c r="A89" s="613" t="s">
        <v>250</v>
      </c>
      <c r="B89" s="614" t="s">
        <v>578</v>
      </c>
      <c r="C89" s="513" t="s">
        <v>228</v>
      </c>
      <c r="D89" s="636"/>
      <c r="E89" s="637"/>
      <c r="F89" s="617"/>
      <c r="G89" s="656">
        <f>+G91+G102+G103+G104+G96+G97+G99+G100+G101+G106+G107+G108+G92+G105</f>
        <v>0</v>
      </c>
      <c r="H89" s="656">
        <f>+H91+H102+H103+H104+H96+H97+H99+H100+H101+H106+H107+H108+H92+H105</f>
        <v>0</v>
      </c>
      <c r="I89" s="656">
        <f>+I91+I102+I103+I104+I96+I97+I99+I100+I101+I106+I107+I108+I92+I105</f>
        <v>0</v>
      </c>
      <c r="J89" s="618">
        <f>+J91+J102+J103+J104+J96+J97+J99+J100+J101+J106+J107+J108+J92+J105</f>
        <v>0</v>
      </c>
      <c r="K89" s="619"/>
      <c r="L89" s="620" t="s">
        <v>578</v>
      </c>
      <c r="M89" s="621"/>
      <c r="N89" s="621"/>
      <c r="O89" s="621"/>
      <c r="P89" s="621"/>
      <c r="Q89" s="621"/>
      <c r="R89" s="621"/>
      <c r="S89" s="621"/>
      <c r="T89" s="621"/>
    </row>
    <row r="90" spans="1:252" s="632" customFormat="1" hidden="1">
      <c r="A90" s="623" t="s">
        <v>250</v>
      </c>
      <c r="B90" s="624" t="s">
        <v>266</v>
      </c>
      <c r="C90" s="513" t="s">
        <v>228</v>
      </c>
      <c r="D90" s="638"/>
      <c r="E90" s="639"/>
      <c r="F90" s="627"/>
      <c r="G90" s="628">
        <f>+G93+G94+G95+G98</f>
        <v>4870</v>
      </c>
      <c r="H90" s="628">
        <f>+H93+H94+H95+H98</f>
        <v>8000</v>
      </c>
      <c r="I90" s="628">
        <f>+I93+I94+I95+I98</f>
        <v>12000</v>
      </c>
      <c r="J90" s="628">
        <f>+J93+J94+J95+J98</f>
        <v>20000</v>
      </c>
      <c r="K90" s="629"/>
      <c r="L90" s="630"/>
      <c r="M90" s="631"/>
      <c r="N90" s="631"/>
      <c r="O90" s="631"/>
      <c r="P90" s="631"/>
      <c r="Q90" s="631"/>
      <c r="R90" s="631"/>
      <c r="S90" s="631"/>
      <c r="T90" s="631"/>
    </row>
    <row r="91" spans="1:252" ht="42" hidden="1" customHeight="1">
      <c r="A91" s="524"/>
      <c r="B91" s="512"/>
      <c r="C91" s="513" t="s">
        <v>228</v>
      </c>
      <c r="D91" s="513"/>
      <c r="E91" s="525"/>
      <c r="F91" s="521"/>
      <c r="G91" s="522"/>
      <c r="H91" s="515"/>
      <c r="I91" s="515"/>
      <c r="J91" s="515"/>
      <c r="K91" s="538"/>
    </row>
    <row r="92" spans="1:252" ht="43.5" hidden="1" customHeight="1">
      <c r="A92" s="524"/>
      <c r="B92" s="512"/>
      <c r="C92" s="513" t="s">
        <v>228</v>
      </c>
      <c r="D92" s="513"/>
      <c r="E92" s="525"/>
      <c r="F92" s="521"/>
      <c r="G92" s="522"/>
      <c r="H92" s="515"/>
      <c r="I92" s="515"/>
      <c r="J92" s="515"/>
      <c r="K92" s="538"/>
    </row>
    <row r="93" spans="1:252" ht="59.25" hidden="1" customHeight="1">
      <c r="A93" s="524"/>
      <c r="B93" s="512"/>
      <c r="C93" s="513" t="s">
        <v>228</v>
      </c>
      <c r="D93" s="513"/>
      <c r="E93" s="525"/>
      <c r="F93" s="521"/>
      <c r="G93" s="522"/>
      <c r="H93" s="515"/>
      <c r="I93" s="515"/>
      <c r="J93" s="515"/>
      <c r="K93" s="538"/>
    </row>
    <row r="94" spans="1:252" ht="59.25" hidden="1" customHeight="1">
      <c r="A94" s="524"/>
      <c r="B94" s="512"/>
      <c r="C94" s="513" t="s">
        <v>228</v>
      </c>
      <c r="D94" s="513"/>
      <c r="E94" s="525"/>
      <c r="F94" s="521"/>
      <c r="G94" s="522"/>
      <c r="H94" s="515"/>
      <c r="I94" s="515"/>
      <c r="J94" s="515"/>
      <c r="K94" s="538"/>
    </row>
    <row r="95" spans="1:252" ht="59.25" hidden="1" customHeight="1">
      <c r="A95" s="524"/>
      <c r="B95" s="512"/>
      <c r="C95" s="513" t="s">
        <v>228</v>
      </c>
      <c r="D95" s="513"/>
      <c r="E95" s="525"/>
      <c r="F95" s="521"/>
      <c r="G95" s="522"/>
      <c r="H95" s="515"/>
      <c r="I95" s="515"/>
      <c r="J95" s="515"/>
      <c r="K95" s="538"/>
    </row>
    <row r="96" spans="1:252" ht="59.25" hidden="1" customHeight="1">
      <c r="A96" s="524"/>
      <c r="B96" s="512"/>
      <c r="C96" s="513" t="s">
        <v>228</v>
      </c>
      <c r="D96" s="513"/>
      <c r="E96" s="525"/>
      <c r="F96" s="521"/>
      <c r="G96" s="522"/>
      <c r="H96" s="515"/>
      <c r="I96" s="515"/>
      <c r="J96" s="515"/>
      <c r="K96" s="538"/>
    </row>
    <row r="97" spans="1:20" ht="59.25" hidden="1" customHeight="1">
      <c r="A97" s="524"/>
      <c r="B97" s="512"/>
      <c r="C97" s="513" t="s">
        <v>228</v>
      </c>
      <c r="D97" s="513"/>
      <c r="E97" s="525"/>
      <c r="F97" s="521"/>
      <c r="G97" s="522"/>
      <c r="H97" s="515"/>
      <c r="I97" s="515"/>
      <c r="J97" s="515"/>
      <c r="K97" s="538"/>
    </row>
    <row r="98" spans="1:20" ht="69" customHeight="1">
      <c r="A98" s="524" t="s">
        <v>829</v>
      </c>
      <c r="B98" s="512" t="s">
        <v>230</v>
      </c>
      <c r="C98" s="513" t="s">
        <v>228</v>
      </c>
      <c r="D98" s="513" t="s">
        <v>116</v>
      </c>
      <c r="E98" s="525">
        <v>20000000</v>
      </c>
      <c r="F98" s="521">
        <v>1</v>
      </c>
      <c r="G98" s="522">
        <v>4870</v>
      </c>
      <c r="H98" s="515">
        <v>8000</v>
      </c>
      <c r="I98" s="515">
        <v>12000</v>
      </c>
      <c r="J98" s="515">
        <f>+E98*F98/1000</f>
        <v>20000</v>
      </c>
      <c r="K98" s="538" t="s">
        <v>250</v>
      </c>
      <c r="L98" s="539" t="s">
        <v>266</v>
      </c>
    </row>
    <row r="99" spans="1:20" ht="59.25" hidden="1" customHeight="1">
      <c r="A99" s="524"/>
      <c r="B99" s="512"/>
      <c r="C99" s="513"/>
      <c r="D99" s="513"/>
      <c r="E99" s="525"/>
      <c r="F99" s="521"/>
      <c r="G99" s="522"/>
      <c r="H99" s="515"/>
      <c r="I99" s="515"/>
      <c r="J99" s="515"/>
      <c r="K99" s="538"/>
    </row>
    <row r="100" spans="1:20" hidden="1">
      <c r="A100" s="524"/>
      <c r="B100" s="512"/>
      <c r="C100" s="513"/>
      <c r="D100" s="513"/>
      <c r="E100" s="525"/>
      <c r="F100" s="521"/>
      <c r="G100" s="522"/>
      <c r="H100" s="515"/>
      <c r="I100" s="515"/>
      <c r="J100" s="515"/>
      <c r="K100" s="538"/>
    </row>
    <row r="101" spans="1:20" hidden="1">
      <c r="A101" s="524"/>
      <c r="B101" s="512"/>
      <c r="C101" s="513"/>
      <c r="D101" s="513"/>
      <c r="E101" s="525"/>
      <c r="F101" s="521"/>
      <c r="G101" s="522"/>
      <c r="H101" s="515"/>
      <c r="I101" s="515"/>
      <c r="J101" s="515"/>
      <c r="K101" s="538"/>
    </row>
    <row r="102" spans="1:20" ht="57" hidden="1" customHeight="1">
      <c r="A102" s="524"/>
      <c r="B102" s="512"/>
      <c r="C102" s="513"/>
      <c r="D102" s="513"/>
      <c r="E102" s="525"/>
      <c r="F102" s="521"/>
      <c r="G102" s="522"/>
      <c r="H102" s="515"/>
      <c r="I102" s="515"/>
      <c r="J102" s="515"/>
      <c r="K102" s="538"/>
    </row>
    <row r="103" spans="1:20" ht="57" hidden="1" customHeight="1">
      <c r="A103" s="524"/>
      <c r="B103" s="512"/>
      <c r="C103" s="513"/>
      <c r="D103" s="513"/>
      <c r="E103" s="525"/>
      <c r="F103" s="521"/>
      <c r="G103" s="522"/>
      <c r="H103" s="515"/>
      <c r="I103" s="515"/>
      <c r="J103" s="515"/>
      <c r="K103" s="538"/>
    </row>
    <row r="104" spans="1:20" ht="57" hidden="1" customHeight="1">
      <c r="A104" s="524"/>
      <c r="B104" s="512"/>
      <c r="C104" s="513"/>
      <c r="D104" s="513"/>
      <c r="E104" s="525"/>
      <c r="F104" s="521"/>
      <c r="G104" s="522"/>
      <c r="H104" s="515"/>
      <c r="I104" s="515"/>
      <c r="J104" s="515"/>
      <c r="K104" s="538"/>
    </row>
    <row r="105" spans="1:20" ht="57" hidden="1" customHeight="1">
      <c r="A105" s="524"/>
      <c r="B105" s="512"/>
      <c r="C105" s="513"/>
      <c r="D105" s="513"/>
      <c r="E105" s="525"/>
      <c r="F105" s="521"/>
      <c r="G105" s="522"/>
      <c r="H105" s="515"/>
      <c r="I105" s="515"/>
      <c r="J105" s="515"/>
      <c r="K105" s="538"/>
    </row>
    <row r="106" spans="1:20" ht="35.25" hidden="1" customHeight="1">
      <c r="A106" s="524"/>
      <c r="B106" s="512"/>
      <c r="C106" s="513"/>
      <c r="D106" s="513"/>
      <c r="E106" s="525"/>
      <c r="F106" s="521"/>
      <c r="G106" s="522"/>
      <c r="H106" s="515"/>
      <c r="I106" s="515"/>
      <c r="J106" s="515"/>
      <c r="K106" s="538"/>
    </row>
    <row r="107" spans="1:20" ht="35.25" hidden="1" customHeight="1">
      <c r="A107" s="524"/>
      <c r="B107" s="512"/>
      <c r="C107" s="513"/>
      <c r="D107" s="513"/>
      <c r="E107" s="525"/>
      <c r="F107" s="521"/>
      <c r="G107" s="522"/>
      <c r="H107" s="515"/>
      <c r="I107" s="515"/>
      <c r="J107" s="515"/>
      <c r="K107" s="538"/>
    </row>
    <row r="108" spans="1:20" hidden="1">
      <c r="A108" s="524"/>
      <c r="B108" s="512"/>
      <c r="C108" s="513"/>
      <c r="D108" s="513"/>
      <c r="E108" s="525"/>
      <c r="F108" s="521"/>
      <c r="G108" s="522"/>
      <c r="H108" s="515"/>
      <c r="I108" s="515"/>
      <c r="J108" s="515"/>
      <c r="K108" s="538"/>
    </row>
    <row r="109" spans="1:20" s="612" customFormat="1" ht="69" hidden="1">
      <c r="A109" s="603" t="s">
        <v>251</v>
      </c>
      <c r="B109" s="649" t="s">
        <v>60</v>
      </c>
      <c r="C109" s="633"/>
      <c r="D109" s="633"/>
      <c r="E109" s="634"/>
      <c r="F109" s="635"/>
      <c r="G109" s="657">
        <f>SUM(G112:G133)</f>
        <v>956998.1</v>
      </c>
      <c r="H109" s="657">
        <f>SUM(H112:H133)</f>
        <v>993867.1</v>
      </c>
      <c r="I109" s="657">
        <f>SUM(I112:I133)</f>
        <v>1088411.1000000001</v>
      </c>
      <c r="J109" s="608">
        <f>SUM(J112:J133)</f>
        <v>1276559.6000000001</v>
      </c>
      <c r="K109" s="609"/>
      <c r="L109" s="610"/>
      <c r="M109" s="611"/>
      <c r="N109" s="611"/>
      <c r="O109" s="611"/>
      <c r="P109" s="611"/>
      <c r="Q109" s="611"/>
      <c r="R109" s="611"/>
      <c r="S109" s="611"/>
      <c r="T109" s="611"/>
    </row>
    <row r="110" spans="1:20" s="622" customFormat="1" hidden="1">
      <c r="A110" s="613" t="s">
        <v>251</v>
      </c>
      <c r="B110" s="614" t="s">
        <v>578</v>
      </c>
      <c r="C110" s="615"/>
      <c r="D110" s="636"/>
      <c r="E110" s="637"/>
      <c r="F110" s="617"/>
      <c r="G110" s="656">
        <f>+G114+G115+G120+G121+G123+G128+G132+G129+G130</f>
        <v>20000</v>
      </c>
      <c r="H110" s="656">
        <f>+H114+H115+H120+H121+H123+H128+H132+H129+H130</f>
        <v>32880</v>
      </c>
      <c r="I110" s="656">
        <f>+I114+I115+I120+I121+I123+I128+I132+I129+I130</f>
        <v>74530</v>
      </c>
      <c r="J110" s="618">
        <f>+J114+J115+J120+J121+J123+J128+J132+J129+J130</f>
        <v>143780</v>
      </c>
      <c r="K110" s="619"/>
      <c r="L110" s="620" t="s">
        <v>578</v>
      </c>
      <c r="M110" s="621"/>
      <c r="N110" s="621"/>
      <c r="O110" s="621"/>
      <c r="P110" s="621"/>
      <c r="Q110" s="621"/>
      <c r="R110" s="621"/>
      <c r="S110" s="621"/>
      <c r="T110" s="621"/>
    </row>
    <row r="111" spans="1:20" s="632" customFormat="1" ht="16.5" hidden="1" customHeight="1">
      <c r="A111" s="623" t="s">
        <v>251</v>
      </c>
      <c r="B111" s="624" t="s">
        <v>266</v>
      </c>
      <c r="C111" s="625"/>
      <c r="D111" s="638"/>
      <c r="E111" s="639"/>
      <c r="F111" s="627"/>
      <c r="G111" s="658">
        <f>+G112+G113+G116+G117+G118+G119+G122+G124+G125+G126+G127+G131+G133</f>
        <v>936998.1</v>
      </c>
      <c r="H111" s="658">
        <f>+H112+H113+H116+H117+H118+H119+H122+H124+H125+H126+H127+H131+H133</f>
        <v>960987.1</v>
      </c>
      <c r="I111" s="658">
        <f>+I112+I113+I116+I117+I118+I119+I122+I124+I125+I126+I127+I131+I133</f>
        <v>1013881.1</v>
      </c>
      <c r="J111" s="628">
        <f>+J112+J113+J116+J117+J118+J119+J122+J124+J125+J126+J127+J131+J133</f>
        <v>1132779.6000000001</v>
      </c>
      <c r="K111" s="629"/>
      <c r="L111" s="630"/>
      <c r="M111" s="631"/>
      <c r="N111" s="631"/>
      <c r="O111" s="631"/>
      <c r="P111" s="631"/>
      <c r="Q111" s="631"/>
      <c r="R111" s="631"/>
      <c r="S111" s="631"/>
      <c r="T111" s="631"/>
    </row>
    <row r="112" spans="1:20" ht="51.75">
      <c r="A112" s="524" t="s">
        <v>844</v>
      </c>
      <c r="B112" s="512" t="s">
        <v>280</v>
      </c>
      <c r="C112" s="513" t="s">
        <v>63</v>
      </c>
      <c r="D112" s="513" t="s">
        <v>116</v>
      </c>
      <c r="E112" s="525">
        <v>70000000</v>
      </c>
      <c r="F112" s="521">
        <v>1</v>
      </c>
      <c r="G112" s="522">
        <v>28000</v>
      </c>
      <c r="H112" s="515">
        <v>28000</v>
      </c>
      <c r="I112" s="515">
        <v>40000</v>
      </c>
      <c r="J112" s="515">
        <f>+E112*F112/1000</f>
        <v>70000</v>
      </c>
      <c r="K112" s="538" t="s">
        <v>251</v>
      </c>
      <c r="L112" s="539" t="s">
        <v>266</v>
      </c>
    </row>
    <row r="113" spans="1:252" ht="58.5" customHeight="1">
      <c r="A113" s="524" t="s">
        <v>845</v>
      </c>
      <c r="B113" s="512" t="s">
        <v>280</v>
      </c>
      <c r="C113" s="513" t="s">
        <v>64</v>
      </c>
      <c r="D113" s="513" t="s">
        <v>116</v>
      </c>
      <c r="E113" s="525">
        <v>95000000</v>
      </c>
      <c r="F113" s="521">
        <v>1</v>
      </c>
      <c r="G113" s="522">
        <v>28000</v>
      </c>
      <c r="H113" s="515">
        <v>35000</v>
      </c>
      <c r="I113" s="515">
        <v>50000</v>
      </c>
      <c r="J113" s="515">
        <f>+E113*F113/1000</f>
        <v>95000</v>
      </c>
      <c r="K113" s="538" t="s">
        <v>251</v>
      </c>
      <c r="L113" s="539" t="s">
        <v>266</v>
      </c>
    </row>
    <row r="114" spans="1:252" ht="63" customHeight="1">
      <c r="A114" s="524" t="s">
        <v>846</v>
      </c>
      <c r="B114" s="512" t="s">
        <v>280</v>
      </c>
      <c r="C114" s="513" t="s">
        <v>63</v>
      </c>
      <c r="D114" s="513" t="s">
        <v>116</v>
      </c>
      <c r="E114" s="525">
        <v>40000000</v>
      </c>
      <c r="F114" s="521">
        <v>1</v>
      </c>
      <c r="G114" s="522">
        <v>10000</v>
      </c>
      <c r="H114" s="515">
        <v>10000</v>
      </c>
      <c r="I114" s="515">
        <v>24000</v>
      </c>
      <c r="J114" s="515">
        <f>+E114*F114/1000</f>
        <v>40000</v>
      </c>
      <c r="K114" s="538" t="s">
        <v>251</v>
      </c>
      <c r="L114" s="539" t="s">
        <v>578</v>
      </c>
    </row>
    <row r="115" spans="1:252" ht="58.5" customHeight="1">
      <c r="A115" s="524" t="s">
        <v>847</v>
      </c>
      <c r="B115" s="512" t="s">
        <v>280</v>
      </c>
      <c r="C115" s="513" t="s">
        <v>64</v>
      </c>
      <c r="D115" s="513" t="s">
        <v>116</v>
      </c>
      <c r="E115" s="525">
        <v>72000000</v>
      </c>
      <c r="F115" s="521">
        <v>1</v>
      </c>
      <c r="G115" s="522">
        <v>10000</v>
      </c>
      <c r="H115" s="515">
        <v>10000</v>
      </c>
      <c r="I115" s="515">
        <v>25000</v>
      </c>
      <c r="J115" s="515">
        <f>+E115*F115/1000</f>
        <v>72000</v>
      </c>
      <c r="K115" s="538" t="s">
        <v>251</v>
      </c>
      <c r="L115" s="539" t="s">
        <v>578</v>
      </c>
    </row>
    <row r="116" spans="1:252" ht="66.75" customHeight="1">
      <c r="A116" s="524" t="s">
        <v>843</v>
      </c>
      <c r="B116" s="512" t="s">
        <v>667</v>
      </c>
      <c r="C116" s="513" t="s">
        <v>63</v>
      </c>
      <c r="D116" s="513" t="s">
        <v>116</v>
      </c>
      <c r="E116" s="525">
        <v>2877600</v>
      </c>
      <c r="F116" s="521">
        <v>1</v>
      </c>
      <c r="G116" s="522"/>
      <c r="H116" s="515">
        <f>ROUND(J116/2,0)</f>
        <v>1439</v>
      </c>
      <c r="I116" s="515">
        <f t="shared" ref="I116:I126" si="3">ROUND(J116/4*3,0)</f>
        <v>2158</v>
      </c>
      <c r="J116" s="515">
        <f t="shared" ref="J116:J122" si="4">+E116*F116/1000</f>
        <v>2877.6</v>
      </c>
      <c r="K116" s="538" t="s">
        <v>251</v>
      </c>
      <c r="L116" s="539" t="s">
        <v>266</v>
      </c>
    </row>
    <row r="117" spans="1:252" ht="56.25" customHeight="1">
      <c r="A117" s="524" t="s">
        <v>833</v>
      </c>
      <c r="B117" s="512" t="s">
        <v>281</v>
      </c>
      <c r="C117" s="513" t="s">
        <v>63</v>
      </c>
      <c r="D117" s="513" t="s">
        <v>116</v>
      </c>
      <c r="E117" s="525">
        <v>33003900</v>
      </c>
      <c r="F117" s="521">
        <v>1</v>
      </c>
      <c r="G117" s="522">
        <v>8000</v>
      </c>
      <c r="H117" s="515">
        <v>12000</v>
      </c>
      <c r="I117" s="515">
        <v>18000</v>
      </c>
      <c r="J117" s="515">
        <f>+E117*F117/1000</f>
        <v>33003.9</v>
      </c>
      <c r="K117" s="538" t="s">
        <v>251</v>
      </c>
      <c r="L117" s="539" t="s">
        <v>266</v>
      </c>
    </row>
    <row r="118" spans="1:252" ht="56.25" customHeight="1">
      <c r="A118" s="524" t="s">
        <v>848</v>
      </c>
      <c r="B118" s="526" t="s">
        <v>281</v>
      </c>
      <c r="C118" s="513" t="s">
        <v>64</v>
      </c>
      <c r="D118" s="513" t="s">
        <v>116</v>
      </c>
      <c r="E118" s="525">
        <v>6000000</v>
      </c>
      <c r="F118" s="521">
        <v>1</v>
      </c>
      <c r="G118" s="522">
        <v>1500</v>
      </c>
      <c r="H118" s="515">
        <v>2000</v>
      </c>
      <c r="I118" s="515">
        <v>3000</v>
      </c>
      <c r="J118" s="515">
        <f t="shared" si="4"/>
        <v>6000</v>
      </c>
      <c r="K118" s="538" t="s">
        <v>251</v>
      </c>
      <c r="L118" s="539" t="s">
        <v>266</v>
      </c>
    </row>
    <row r="119" spans="1:252" ht="56.25" customHeight="1">
      <c r="A119" s="524" t="s">
        <v>849</v>
      </c>
      <c r="B119" s="526" t="s">
        <v>281</v>
      </c>
      <c r="C119" s="513" t="s">
        <v>64</v>
      </c>
      <c r="D119" s="513" t="s">
        <v>116</v>
      </c>
      <c r="E119" s="525">
        <v>5000000</v>
      </c>
      <c r="F119" s="521">
        <v>1</v>
      </c>
      <c r="G119" s="522">
        <v>1250</v>
      </c>
      <c r="H119" s="515">
        <v>2000</v>
      </c>
      <c r="I119" s="515">
        <v>3000</v>
      </c>
      <c r="J119" s="515">
        <f t="shared" si="4"/>
        <v>5000</v>
      </c>
      <c r="K119" s="538" t="s">
        <v>251</v>
      </c>
      <c r="L119" s="539" t="s">
        <v>266</v>
      </c>
    </row>
    <row r="120" spans="1:252" ht="56.25" customHeight="1">
      <c r="A120" s="524" t="s">
        <v>832</v>
      </c>
      <c r="B120" s="526" t="s">
        <v>281</v>
      </c>
      <c r="C120" s="513" t="s">
        <v>64</v>
      </c>
      <c r="D120" s="513" t="s">
        <v>116</v>
      </c>
      <c r="E120" s="525">
        <v>5000000</v>
      </c>
      <c r="F120" s="521">
        <v>1</v>
      </c>
      <c r="G120" s="522"/>
      <c r="H120" s="515">
        <v>1000</v>
      </c>
      <c r="I120" s="515">
        <f t="shared" si="3"/>
        <v>3750</v>
      </c>
      <c r="J120" s="515">
        <f t="shared" si="4"/>
        <v>5000</v>
      </c>
      <c r="K120" s="538" t="s">
        <v>251</v>
      </c>
      <c r="L120" s="539" t="s">
        <v>578</v>
      </c>
    </row>
    <row r="121" spans="1:252" ht="65.25" customHeight="1">
      <c r="A121" s="524" t="s">
        <v>834</v>
      </c>
      <c r="B121" s="512" t="s">
        <v>585</v>
      </c>
      <c r="C121" s="513" t="s">
        <v>228</v>
      </c>
      <c r="D121" s="513" t="s">
        <v>116</v>
      </c>
      <c r="E121" s="525">
        <v>4000000</v>
      </c>
      <c r="F121" s="527">
        <v>1</v>
      </c>
      <c r="G121" s="528"/>
      <c r="H121" s="515">
        <v>1000</v>
      </c>
      <c r="I121" s="515">
        <f t="shared" si="3"/>
        <v>3000</v>
      </c>
      <c r="J121" s="515">
        <f t="shared" si="4"/>
        <v>4000</v>
      </c>
      <c r="K121" s="538" t="s">
        <v>251</v>
      </c>
      <c r="L121" s="539" t="s">
        <v>578</v>
      </c>
      <c r="U121" s="329"/>
      <c r="V121" s="329"/>
      <c r="W121" s="329"/>
      <c r="X121" s="329"/>
      <c r="Y121" s="329"/>
      <c r="Z121" s="329"/>
      <c r="AA121" s="329"/>
      <c r="AB121" s="329"/>
      <c r="AC121" s="329"/>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29"/>
      <c r="AY121" s="329"/>
      <c r="AZ121" s="329"/>
      <c r="BA121" s="329"/>
      <c r="BB121" s="329"/>
      <c r="BC121" s="329"/>
      <c r="BD121" s="329"/>
      <c r="BE121" s="329"/>
      <c r="BF121" s="329"/>
      <c r="BG121" s="329"/>
      <c r="BH121" s="329"/>
      <c r="BI121" s="329"/>
      <c r="BJ121" s="329"/>
      <c r="BK121" s="329"/>
      <c r="BL121" s="329"/>
      <c r="BM121" s="329"/>
      <c r="BN121" s="329"/>
      <c r="BO121" s="329"/>
      <c r="BP121" s="329"/>
      <c r="BQ121" s="329"/>
      <c r="BR121" s="329"/>
      <c r="BS121" s="329"/>
      <c r="BT121" s="329"/>
      <c r="BU121" s="329"/>
      <c r="BV121" s="329"/>
      <c r="BW121" s="329"/>
      <c r="BX121" s="329"/>
      <c r="BY121" s="329"/>
      <c r="BZ121" s="329"/>
      <c r="CA121" s="329"/>
      <c r="CB121" s="329"/>
      <c r="CC121" s="329"/>
      <c r="CD121" s="329"/>
      <c r="CE121" s="329"/>
      <c r="CF121" s="329"/>
      <c r="CG121" s="329"/>
      <c r="CH121" s="329"/>
      <c r="CI121" s="329"/>
      <c r="CJ121" s="329"/>
      <c r="CK121" s="329"/>
      <c r="CL121" s="329"/>
      <c r="CM121" s="329"/>
      <c r="CN121" s="329"/>
      <c r="CO121" s="329"/>
      <c r="CP121" s="329"/>
      <c r="CQ121" s="329"/>
      <c r="CR121" s="329"/>
      <c r="CS121" s="329"/>
      <c r="CT121" s="329"/>
      <c r="CU121" s="329"/>
      <c r="CV121" s="329"/>
      <c r="CW121" s="329"/>
      <c r="CX121" s="329"/>
      <c r="CY121" s="329"/>
      <c r="CZ121" s="329"/>
      <c r="DA121" s="329"/>
      <c r="DB121" s="329"/>
      <c r="DC121" s="329"/>
      <c r="DD121" s="329"/>
      <c r="DE121" s="329"/>
      <c r="DF121" s="329"/>
      <c r="DG121" s="329"/>
      <c r="DH121" s="329"/>
      <c r="DI121" s="329"/>
      <c r="DJ121" s="329"/>
      <c r="DK121" s="329"/>
      <c r="DL121" s="329"/>
      <c r="DM121" s="329"/>
      <c r="DN121" s="329"/>
      <c r="DO121" s="329"/>
      <c r="DP121" s="329"/>
      <c r="DQ121" s="329"/>
      <c r="DR121" s="329"/>
      <c r="DS121" s="329"/>
      <c r="DT121" s="329"/>
      <c r="DU121" s="329"/>
      <c r="DV121" s="329"/>
      <c r="DW121" s="329"/>
      <c r="DX121" s="329"/>
      <c r="DY121" s="329"/>
      <c r="DZ121" s="329"/>
      <c r="EA121" s="329"/>
      <c r="EB121" s="329"/>
      <c r="EC121" s="329"/>
      <c r="ED121" s="329"/>
      <c r="EE121" s="329"/>
      <c r="EF121" s="329"/>
      <c r="EG121" s="329"/>
      <c r="EH121" s="329"/>
      <c r="EI121" s="329"/>
      <c r="EJ121" s="329"/>
      <c r="EK121" s="329"/>
      <c r="EL121" s="329"/>
      <c r="EM121" s="329"/>
      <c r="EN121" s="329"/>
      <c r="EO121" s="329"/>
      <c r="EP121" s="329"/>
      <c r="EQ121" s="329"/>
      <c r="ER121" s="329"/>
      <c r="ES121" s="329"/>
      <c r="ET121" s="329"/>
      <c r="EU121" s="329"/>
      <c r="EV121" s="329"/>
      <c r="EW121" s="329"/>
      <c r="EX121" s="329"/>
      <c r="EY121" s="329"/>
      <c r="EZ121" s="329"/>
      <c r="FA121" s="329"/>
      <c r="FB121" s="329"/>
      <c r="FC121" s="329"/>
      <c r="FD121" s="329"/>
      <c r="FE121" s="329"/>
      <c r="FF121" s="329"/>
      <c r="FG121" s="329"/>
      <c r="FH121" s="329"/>
      <c r="FI121" s="329"/>
      <c r="FJ121" s="329"/>
      <c r="FK121" s="329"/>
      <c r="FL121" s="329"/>
      <c r="FM121" s="329"/>
      <c r="FN121" s="329"/>
      <c r="FO121" s="329"/>
      <c r="FP121" s="329"/>
      <c r="FQ121" s="329"/>
      <c r="FR121" s="329"/>
      <c r="FS121" s="329"/>
      <c r="FT121" s="329"/>
      <c r="FU121" s="329"/>
      <c r="FV121" s="329"/>
      <c r="FW121" s="329"/>
      <c r="FX121" s="329"/>
      <c r="FY121" s="329"/>
      <c r="FZ121" s="329"/>
      <c r="GA121" s="329"/>
      <c r="GB121" s="329"/>
      <c r="GC121" s="329"/>
      <c r="GD121" s="329"/>
      <c r="GE121" s="329"/>
      <c r="GF121" s="329"/>
      <c r="GG121" s="329"/>
      <c r="GH121" s="329"/>
      <c r="GI121" s="329"/>
      <c r="GJ121" s="329"/>
      <c r="GK121" s="329"/>
      <c r="GL121" s="329"/>
      <c r="GM121" s="329"/>
      <c r="GN121" s="329"/>
      <c r="GO121" s="329"/>
      <c r="GP121" s="329"/>
      <c r="GQ121" s="329"/>
      <c r="GR121" s="329"/>
      <c r="GS121" s="329"/>
      <c r="GT121" s="329"/>
      <c r="GU121" s="329"/>
      <c r="GV121" s="329"/>
      <c r="GW121" s="329"/>
      <c r="GX121" s="329"/>
      <c r="GY121" s="329"/>
      <c r="GZ121" s="329"/>
      <c r="HA121" s="329"/>
      <c r="HB121" s="329"/>
      <c r="HC121" s="329"/>
      <c r="HD121" s="329"/>
      <c r="HE121" s="329"/>
      <c r="HF121" s="329"/>
      <c r="HG121" s="329"/>
      <c r="HH121" s="329"/>
      <c r="HI121" s="329"/>
      <c r="HJ121" s="329"/>
      <c r="HK121" s="329"/>
      <c r="HL121" s="329"/>
      <c r="HM121" s="329"/>
      <c r="HN121" s="329"/>
      <c r="HO121" s="329"/>
      <c r="HP121" s="329"/>
      <c r="HQ121" s="329"/>
      <c r="HR121" s="329"/>
      <c r="HS121" s="329"/>
      <c r="HT121" s="329"/>
      <c r="HU121" s="329"/>
      <c r="HV121" s="329"/>
      <c r="HW121" s="329"/>
      <c r="HX121" s="329"/>
      <c r="HY121" s="329"/>
      <c r="HZ121" s="329"/>
      <c r="IA121" s="329"/>
      <c r="IB121" s="329"/>
      <c r="IC121" s="329"/>
      <c r="ID121" s="329"/>
      <c r="IE121" s="329"/>
      <c r="IF121" s="329"/>
      <c r="IG121" s="329"/>
      <c r="IH121" s="329"/>
      <c r="II121" s="329"/>
      <c r="IJ121" s="329"/>
      <c r="IK121" s="329"/>
      <c r="IL121" s="329"/>
      <c r="IM121" s="329"/>
      <c r="IN121" s="329"/>
      <c r="IO121" s="329"/>
      <c r="IP121" s="329"/>
      <c r="IQ121" s="329"/>
      <c r="IR121" s="329"/>
    </row>
    <row r="122" spans="1:252" ht="100.5" customHeight="1">
      <c r="A122" s="524" t="s">
        <v>830</v>
      </c>
      <c r="B122" s="512" t="s">
        <v>282</v>
      </c>
      <c r="C122" s="513" t="s">
        <v>64</v>
      </c>
      <c r="D122" s="513" t="s">
        <v>116</v>
      </c>
      <c r="E122" s="525">
        <v>24000000</v>
      </c>
      <c r="F122" s="521">
        <v>1</v>
      </c>
      <c r="G122" s="522">
        <v>6000</v>
      </c>
      <c r="H122" s="515">
        <v>9000</v>
      </c>
      <c r="I122" s="515">
        <v>12000</v>
      </c>
      <c r="J122" s="515">
        <f t="shared" si="4"/>
        <v>24000</v>
      </c>
      <c r="K122" s="538" t="s">
        <v>251</v>
      </c>
      <c r="L122" s="539" t="s">
        <v>266</v>
      </c>
    </row>
    <row r="123" spans="1:252" ht="96" customHeight="1">
      <c r="A123" s="524" t="s">
        <v>831</v>
      </c>
      <c r="B123" s="512" t="s">
        <v>282</v>
      </c>
      <c r="C123" s="513" t="s">
        <v>64</v>
      </c>
      <c r="D123" s="513" t="s">
        <v>116</v>
      </c>
      <c r="E123" s="525">
        <v>10000000</v>
      </c>
      <c r="F123" s="521">
        <v>1</v>
      </c>
      <c r="G123" s="522"/>
      <c r="H123" s="515">
        <f>ROUND(J123*30%,0)/2</f>
        <v>1500</v>
      </c>
      <c r="I123" s="515">
        <f t="shared" si="3"/>
        <v>7500</v>
      </c>
      <c r="J123" s="515">
        <f>+E123*F123/1000</f>
        <v>10000</v>
      </c>
      <c r="K123" s="538" t="s">
        <v>251</v>
      </c>
      <c r="L123" s="539" t="s">
        <v>578</v>
      </c>
    </row>
    <row r="124" spans="1:252" ht="60.75" customHeight="1">
      <c r="A124" s="524" t="s">
        <v>835</v>
      </c>
      <c r="B124" s="526" t="s">
        <v>283</v>
      </c>
      <c r="C124" s="513" t="s">
        <v>64</v>
      </c>
      <c r="D124" s="513" t="s">
        <v>116</v>
      </c>
      <c r="E124" s="525">
        <v>14500000</v>
      </c>
      <c r="F124" s="521">
        <v>1</v>
      </c>
      <c r="G124" s="522">
        <v>3625</v>
      </c>
      <c r="H124" s="515">
        <v>3625</v>
      </c>
      <c r="I124" s="515">
        <v>10875</v>
      </c>
      <c r="J124" s="515">
        <f t="shared" ref="J124:J133" si="5">+E124*F124/1000</f>
        <v>14500</v>
      </c>
      <c r="K124" s="538" t="s">
        <v>251</v>
      </c>
      <c r="L124" s="539" t="s">
        <v>266</v>
      </c>
    </row>
    <row r="125" spans="1:252" s="328" customFormat="1" ht="62.25" customHeight="1">
      <c r="A125" s="524" t="s">
        <v>836</v>
      </c>
      <c r="B125" s="512" t="s">
        <v>284</v>
      </c>
      <c r="C125" s="513" t="s">
        <v>64</v>
      </c>
      <c r="D125" s="513" t="s">
        <v>116</v>
      </c>
      <c r="E125" s="525">
        <v>11200000</v>
      </c>
      <c r="F125" s="521">
        <v>1</v>
      </c>
      <c r="G125" s="522">
        <v>2800</v>
      </c>
      <c r="H125" s="515">
        <v>5600</v>
      </c>
      <c r="I125" s="515">
        <v>8400</v>
      </c>
      <c r="J125" s="515">
        <f t="shared" si="5"/>
        <v>11200</v>
      </c>
      <c r="K125" s="538" t="s">
        <v>251</v>
      </c>
      <c r="L125" s="539" t="s">
        <v>266</v>
      </c>
      <c r="U125" s="215"/>
      <c r="V125" s="215"/>
      <c r="W125" s="215"/>
      <c r="X125" s="215"/>
      <c r="Y125" s="215"/>
      <c r="Z125" s="215"/>
      <c r="AA125" s="215"/>
      <c r="AB125" s="215"/>
      <c r="AC125" s="215"/>
      <c r="AD125" s="215"/>
      <c r="AE125" s="215"/>
      <c r="AF125" s="215"/>
      <c r="AG125" s="215"/>
      <c r="AH125" s="215"/>
      <c r="AI125" s="215"/>
      <c r="AJ125" s="215"/>
      <c r="AK125" s="215"/>
      <c r="AL125" s="215"/>
      <c r="AM125" s="215"/>
      <c r="AN125" s="215"/>
      <c r="AO125" s="215"/>
      <c r="AP125" s="215"/>
      <c r="AQ125" s="215"/>
      <c r="AR125" s="215"/>
      <c r="AS125" s="215"/>
      <c r="AT125" s="215"/>
      <c r="AU125" s="215"/>
      <c r="AV125" s="215"/>
      <c r="AW125" s="215"/>
      <c r="AX125" s="215"/>
      <c r="AY125" s="215"/>
      <c r="AZ125" s="215"/>
      <c r="BA125" s="215"/>
      <c r="BB125" s="215"/>
      <c r="BC125" s="215"/>
      <c r="BD125" s="215"/>
      <c r="BE125" s="215"/>
      <c r="BF125" s="215"/>
      <c r="BG125" s="215"/>
      <c r="BH125" s="215"/>
      <c r="BI125" s="215"/>
      <c r="BJ125" s="215"/>
      <c r="BK125" s="215"/>
      <c r="BL125" s="215"/>
      <c r="BM125" s="215"/>
      <c r="BN125" s="215"/>
      <c r="BO125" s="215"/>
      <c r="BP125" s="215"/>
      <c r="BQ125" s="215"/>
      <c r="BR125" s="215"/>
      <c r="BS125" s="215"/>
      <c r="BT125" s="215"/>
      <c r="BU125" s="215"/>
      <c r="BV125" s="215"/>
      <c r="BW125" s="215"/>
      <c r="BX125" s="215"/>
      <c r="BY125" s="215"/>
      <c r="BZ125" s="215"/>
      <c r="CA125" s="215"/>
      <c r="CB125" s="215"/>
      <c r="CC125" s="215"/>
      <c r="CD125" s="215"/>
      <c r="CE125" s="215"/>
      <c r="CF125" s="215"/>
      <c r="CG125" s="215"/>
      <c r="CH125" s="215"/>
      <c r="CI125" s="215"/>
      <c r="CJ125" s="215"/>
      <c r="CK125" s="215"/>
      <c r="CL125" s="215"/>
      <c r="CM125" s="215"/>
      <c r="CN125" s="215"/>
      <c r="CO125" s="215"/>
      <c r="CP125" s="215"/>
      <c r="CQ125" s="215"/>
      <c r="CR125" s="215"/>
      <c r="CS125" s="215"/>
      <c r="CT125" s="215"/>
      <c r="CU125" s="215"/>
      <c r="CV125" s="215"/>
      <c r="CW125" s="215"/>
      <c r="CX125" s="215"/>
      <c r="CY125" s="215"/>
      <c r="CZ125" s="215"/>
      <c r="DA125" s="215"/>
      <c r="DB125" s="215"/>
      <c r="DC125" s="215"/>
      <c r="DD125" s="215"/>
      <c r="DE125" s="215"/>
      <c r="DF125" s="215"/>
      <c r="DG125" s="215"/>
      <c r="DH125" s="215"/>
      <c r="DI125" s="215"/>
      <c r="DJ125" s="215"/>
      <c r="DK125" s="215"/>
      <c r="DL125" s="215"/>
      <c r="DM125" s="215"/>
      <c r="DN125" s="215"/>
      <c r="DO125" s="215"/>
      <c r="DP125" s="215"/>
      <c r="DQ125" s="215"/>
      <c r="DR125" s="215"/>
      <c r="DS125" s="215"/>
      <c r="DT125" s="215"/>
      <c r="DU125" s="215"/>
      <c r="DV125" s="215"/>
      <c r="DW125" s="215"/>
      <c r="DX125" s="215"/>
      <c r="DY125" s="215"/>
      <c r="DZ125" s="215"/>
      <c r="EA125" s="215"/>
      <c r="EB125" s="215"/>
      <c r="EC125" s="215"/>
      <c r="ED125" s="215"/>
      <c r="EE125" s="215"/>
      <c r="EF125" s="215"/>
      <c r="EG125" s="215"/>
      <c r="EH125" s="215"/>
      <c r="EI125" s="215"/>
      <c r="EJ125" s="215"/>
      <c r="EK125" s="215"/>
      <c r="EL125" s="215"/>
      <c r="EM125" s="215"/>
      <c r="EN125" s="215"/>
      <c r="EO125" s="215"/>
      <c r="EP125" s="215"/>
      <c r="EQ125" s="215"/>
      <c r="ER125" s="215"/>
      <c r="ES125" s="215"/>
      <c r="ET125" s="215"/>
      <c r="EU125" s="215"/>
      <c r="EV125" s="215"/>
      <c r="EW125" s="215"/>
      <c r="EX125" s="215"/>
      <c r="EY125" s="215"/>
      <c r="EZ125" s="215"/>
      <c r="FA125" s="215"/>
      <c r="FB125" s="215"/>
      <c r="FC125" s="215"/>
      <c r="FD125" s="215"/>
      <c r="FE125" s="215"/>
      <c r="FF125" s="215"/>
      <c r="FG125" s="215"/>
      <c r="FH125" s="215"/>
      <c r="FI125" s="215"/>
      <c r="FJ125" s="215"/>
      <c r="FK125" s="215"/>
      <c r="FL125" s="215"/>
      <c r="FM125" s="215"/>
      <c r="FN125" s="215"/>
      <c r="FO125" s="215"/>
      <c r="FP125" s="215"/>
      <c r="FQ125" s="215"/>
      <c r="FR125" s="215"/>
      <c r="FS125" s="215"/>
      <c r="FT125" s="215"/>
      <c r="FU125" s="215"/>
      <c r="FV125" s="215"/>
      <c r="FW125" s="215"/>
      <c r="FX125" s="215"/>
      <c r="FY125" s="215"/>
      <c r="FZ125" s="215"/>
      <c r="GA125" s="215"/>
      <c r="GB125" s="215"/>
      <c r="GC125" s="215"/>
      <c r="GD125" s="215"/>
      <c r="GE125" s="215"/>
      <c r="GF125" s="215"/>
      <c r="GG125" s="215"/>
      <c r="GH125" s="215"/>
      <c r="GI125" s="215"/>
      <c r="GJ125" s="215"/>
      <c r="GK125" s="215"/>
      <c r="GL125" s="215"/>
      <c r="GM125" s="215"/>
      <c r="GN125" s="215"/>
      <c r="GO125" s="215"/>
      <c r="GP125" s="215"/>
      <c r="GQ125" s="215"/>
      <c r="GR125" s="215"/>
      <c r="GS125" s="215"/>
      <c r="GT125" s="215"/>
      <c r="GU125" s="215"/>
      <c r="GV125" s="215"/>
      <c r="GW125" s="215"/>
      <c r="GX125" s="215"/>
      <c r="GY125" s="215"/>
      <c r="GZ125" s="215"/>
      <c r="HA125" s="215"/>
      <c r="HB125" s="215"/>
      <c r="HC125" s="215"/>
      <c r="HD125" s="215"/>
      <c r="HE125" s="215"/>
      <c r="HF125" s="215"/>
      <c r="HG125" s="215"/>
      <c r="HH125" s="215"/>
      <c r="HI125" s="215"/>
      <c r="HJ125" s="215"/>
      <c r="HK125" s="215"/>
      <c r="HL125" s="215"/>
      <c r="HM125" s="215"/>
      <c r="HN125" s="215"/>
      <c r="HO125" s="215"/>
      <c r="HP125" s="215"/>
      <c r="HQ125" s="215"/>
      <c r="HR125" s="215"/>
      <c r="HS125" s="215"/>
      <c r="HT125" s="215"/>
      <c r="HU125" s="215"/>
      <c r="HV125" s="215"/>
      <c r="HW125" s="215"/>
      <c r="HX125" s="215"/>
      <c r="HY125" s="215"/>
      <c r="HZ125" s="215"/>
      <c r="IA125" s="215"/>
      <c r="IB125" s="215"/>
      <c r="IC125" s="215"/>
      <c r="ID125" s="215"/>
      <c r="IE125" s="215"/>
      <c r="IF125" s="215"/>
      <c r="IG125" s="215"/>
      <c r="IH125" s="215"/>
      <c r="II125" s="215"/>
      <c r="IJ125" s="215"/>
      <c r="IK125" s="215"/>
      <c r="IL125" s="215"/>
      <c r="IM125" s="215"/>
      <c r="IN125" s="215"/>
      <c r="IO125" s="215"/>
      <c r="IP125" s="215"/>
      <c r="IQ125" s="215"/>
      <c r="IR125" s="215"/>
    </row>
    <row r="126" spans="1:252" ht="99" customHeight="1">
      <c r="A126" s="524" t="s">
        <v>837</v>
      </c>
      <c r="B126" s="526" t="s">
        <v>432</v>
      </c>
      <c r="C126" s="513" t="s">
        <v>63</v>
      </c>
      <c r="D126" s="513" t="s">
        <v>116</v>
      </c>
      <c r="E126" s="525">
        <v>4000000</v>
      </c>
      <c r="F126" s="521">
        <v>1</v>
      </c>
      <c r="G126" s="522"/>
      <c r="H126" s="515">
        <f>ROUND(J126/2,0)</f>
        <v>2000</v>
      </c>
      <c r="I126" s="515">
        <f t="shared" si="3"/>
        <v>3000</v>
      </c>
      <c r="J126" s="515">
        <f t="shared" si="5"/>
        <v>4000</v>
      </c>
      <c r="K126" s="538" t="s">
        <v>251</v>
      </c>
      <c r="L126" s="539" t="s">
        <v>266</v>
      </c>
      <c r="U126" s="329"/>
      <c r="V126" s="329"/>
      <c r="W126" s="329"/>
      <c r="X126" s="329"/>
      <c r="Y126" s="329"/>
      <c r="Z126" s="329"/>
      <c r="AA126" s="329"/>
      <c r="AB126" s="329"/>
      <c r="AC126" s="329"/>
      <c r="AD126" s="329"/>
      <c r="AE126" s="329"/>
      <c r="AF126" s="329"/>
      <c r="AG126" s="329"/>
      <c r="AH126" s="329"/>
      <c r="AI126" s="329"/>
      <c r="AJ126" s="329"/>
      <c r="AK126" s="329"/>
      <c r="AL126" s="329"/>
      <c r="AM126" s="329"/>
      <c r="AN126" s="329"/>
      <c r="AO126" s="329"/>
      <c r="AP126" s="329"/>
      <c r="AQ126" s="329"/>
      <c r="AR126" s="329"/>
      <c r="AS126" s="329"/>
      <c r="AT126" s="329"/>
      <c r="AU126" s="329"/>
      <c r="AV126" s="329"/>
      <c r="AW126" s="329"/>
      <c r="AX126" s="329"/>
      <c r="AY126" s="329"/>
      <c r="AZ126" s="329"/>
      <c r="BA126" s="329"/>
      <c r="BB126" s="329"/>
      <c r="BC126" s="329"/>
      <c r="BD126" s="329"/>
      <c r="BE126" s="329"/>
      <c r="BF126" s="329"/>
      <c r="BG126" s="329"/>
      <c r="BH126" s="329"/>
      <c r="BI126" s="329"/>
      <c r="BJ126" s="329"/>
      <c r="BK126" s="329"/>
      <c r="BL126" s="329"/>
      <c r="BM126" s="329"/>
      <c r="BN126" s="329"/>
      <c r="BO126" s="329"/>
      <c r="BP126" s="329"/>
      <c r="BQ126" s="329"/>
      <c r="BR126" s="329"/>
      <c r="BS126" s="329"/>
      <c r="BT126" s="329"/>
      <c r="BU126" s="329"/>
      <c r="BV126" s="329"/>
      <c r="BW126" s="329"/>
      <c r="BX126" s="329"/>
      <c r="BY126" s="329"/>
      <c r="BZ126" s="329"/>
      <c r="CA126" s="329"/>
      <c r="CB126" s="329"/>
      <c r="CC126" s="329"/>
      <c r="CD126" s="329"/>
      <c r="CE126" s="329"/>
      <c r="CF126" s="329"/>
      <c r="CG126" s="329"/>
      <c r="CH126" s="329"/>
      <c r="CI126" s="329"/>
      <c r="CJ126" s="329"/>
      <c r="CK126" s="329"/>
      <c r="CL126" s="329"/>
      <c r="CM126" s="329"/>
      <c r="CN126" s="329"/>
      <c r="CO126" s="329"/>
      <c r="CP126" s="329"/>
      <c r="CQ126" s="329"/>
      <c r="CR126" s="329"/>
      <c r="CS126" s="329"/>
      <c r="CT126" s="329"/>
      <c r="CU126" s="329"/>
      <c r="CV126" s="329"/>
      <c r="CW126" s="329"/>
      <c r="CX126" s="329"/>
      <c r="CY126" s="329"/>
      <c r="CZ126" s="329"/>
      <c r="DA126" s="329"/>
      <c r="DB126" s="329"/>
      <c r="DC126" s="329"/>
      <c r="DD126" s="329"/>
      <c r="DE126" s="329"/>
      <c r="DF126" s="329"/>
      <c r="DG126" s="329"/>
      <c r="DH126" s="329"/>
      <c r="DI126" s="329"/>
      <c r="DJ126" s="329"/>
      <c r="DK126" s="329"/>
      <c r="DL126" s="329"/>
      <c r="DM126" s="329"/>
      <c r="DN126" s="329"/>
      <c r="DO126" s="329"/>
      <c r="DP126" s="329"/>
      <c r="DQ126" s="329"/>
      <c r="DR126" s="329"/>
      <c r="DS126" s="329"/>
      <c r="DT126" s="329"/>
      <c r="DU126" s="329"/>
      <c r="DV126" s="329"/>
      <c r="DW126" s="329"/>
      <c r="DX126" s="329"/>
      <c r="DY126" s="329"/>
      <c r="DZ126" s="329"/>
      <c r="EA126" s="329"/>
      <c r="EB126" s="329"/>
      <c r="EC126" s="329"/>
      <c r="ED126" s="329"/>
      <c r="EE126" s="329"/>
      <c r="EF126" s="329"/>
      <c r="EG126" s="329"/>
      <c r="EH126" s="329"/>
      <c r="EI126" s="329"/>
      <c r="EJ126" s="329"/>
      <c r="EK126" s="329"/>
      <c r="EL126" s="329"/>
      <c r="EM126" s="329"/>
      <c r="EN126" s="329"/>
      <c r="EO126" s="329"/>
      <c r="EP126" s="329"/>
      <c r="EQ126" s="329"/>
      <c r="ER126" s="329"/>
      <c r="ES126" s="329"/>
      <c r="ET126" s="329"/>
      <c r="EU126" s="329"/>
      <c r="EV126" s="329"/>
      <c r="EW126" s="329"/>
      <c r="EX126" s="329"/>
      <c r="EY126" s="329"/>
      <c r="EZ126" s="329"/>
      <c r="FA126" s="329"/>
      <c r="FB126" s="329"/>
      <c r="FC126" s="329"/>
      <c r="FD126" s="329"/>
      <c r="FE126" s="329"/>
      <c r="FF126" s="329"/>
      <c r="FG126" s="329"/>
      <c r="FH126" s="329"/>
      <c r="FI126" s="329"/>
      <c r="FJ126" s="329"/>
      <c r="FK126" s="329"/>
      <c r="FL126" s="329"/>
      <c r="FM126" s="329"/>
      <c r="FN126" s="329"/>
      <c r="FO126" s="329"/>
      <c r="FP126" s="329"/>
      <c r="FQ126" s="329"/>
      <c r="FR126" s="329"/>
      <c r="FS126" s="329"/>
      <c r="FT126" s="329"/>
      <c r="FU126" s="329"/>
      <c r="FV126" s="329"/>
      <c r="FW126" s="329"/>
      <c r="FX126" s="329"/>
      <c r="FY126" s="329"/>
      <c r="FZ126" s="329"/>
      <c r="GA126" s="329"/>
      <c r="GB126" s="329"/>
      <c r="GC126" s="329"/>
      <c r="GD126" s="329"/>
      <c r="GE126" s="329"/>
      <c r="GF126" s="329"/>
      <c r="GG126" s="329"/>
      <c r="GH126" s="329"/>
      <c r="GI126" s="329"/>
      <c r="GJ126" s="329"/>
      <c r="GK126" s="329"/>
      <c r="GL126" s="329"/>
      <c r="GM126" s="329"/>
      <c r="GN126" s="329"/>
      <c r="GO126" s="329"/>
      <c r="GP126" s="329"/>
      <c r="GQ126" s="329"/>
      <c r="GR126" s="329"/>
      <c r="GS126" s="329"/>
      <c r="GT126" s="329"/>
      <c r="GU126" s="329"/>
      <c r="GV126" s="329"/>
      <c r="GW126" s="329"/>
      <c r="GX126" s="329"/>
      <c r="GY126" s="329"/>
      <c r="GZ126" s="329"/>
      <c r="HA126" s="329"/>
      <c r="HB126" s="329"/>
      <c r="HC126" s="329"/>
      <c r="HD126" s="329"/>
      <c r="HE126" s="329"/>
      <c r="HF126" s="329"/>
      <c r="HG126" s="329"/>
      <c r="HH126" s="329"/>
      <c r="HI126" s="329"/>
      <c r="HJ126" s="329"/>
      <c r="HK126" s="329"/>
      <c r="HL126" s="329"/>
      <c r="HM126" s="329"/>
      <c r="HN126" s="329"/>
      <c r="HO126" s="329"/>
      <c r="HP126" s="329"/>
      <c r="HQ126" s="329"/>
      <c r="HR126" s="329"/>
      <c r="HS126" s="329"/>
      <c r="HT126" s="329"/>
      <c r="HU126" s="329"/>
      <c r="HV126" s="329"/>
      <c r="HW126" s="329"/>
      <c r="HX126" s="329"/>
      <c r="HY126" s="329"/>
      <c r="HZ126" s="329"/>
      <c r="IA126" s="329"/>
      <c r="IB126" s="329"/>
      <c r="IC126" s="329"/>
      <c r="ID126" s="329"/>
      <c r="IE126" s="329"/>
      <c r="IF126" s="329"/>
      <c r="IG126" s="329"/>
      <c r="IH126" s="329"/>
      <c r="II126" s="329"/>
      <c r="IJ126" s="329"/>
      <c r="IK126" s="329"/>
      <c r="IL126" s="329"/>
      <c r="IM126" s="329"/>
      <c r="IN126" s="329"/>
      <c r="IO126" s="329"/>
      <c r="IP126" s="329"/>
      <c r="IQ126" s="329"/>
      <c r="IR126" s="329"/>
    </row>
    <row r="127" spans="1:252" ht="80.25" customHeight="1">
      <c r="A127" s="524" t="s">
        <v>838</v>
      </c>
      <c r="B127" s="512" t="s">
        <v>285</v>
      </c>
      <c r="C127" s="513" t="s">
        <v>64</v>
      </c>
      <c r="D127" s="513" t="s">
        <v>116</v>
      </c>
      <c r="E127" s="525">
        <v>10000000</v>
      </c>
      <c r="F127" s="521">
        <v>1</v>
      </c>
      <c r="G127" s="522">
        <v>2500</v>
      </c>
      <c r="H127" s="515">
        <v>5000</v>
      </c>
      <c r="I127" s="515">
        <v>7500</v>
      </c>
      <c r="J127" s="515">
        <f t="shared" si="5"/>
        <v>10000</v>
      </c>
      <c r="K127" s="538" t="s">
        <v>251</v>
      </c>
      <c r="L127" s="539" t="s">
        <v>266</v>
      </c>
    </row>
    <row r="128" spans="1:252" s="329" customFormat="1" ht="76.5" customHeight="1">
      <c r="A128" s="524" t="s">
        <v>839</v>
      </c>
      <c r="B128" s="512" t="s">
        <v>586</v>
      </c>
      <c r="C128" s="513" t="s">
        <v>228</v>
      </c>
      <c r="D128" s="513" t="s">
        <v>116</v>
      </c>
      <c r="E128" s="525">
        <v>3000000</v>
      </c>
      <c r="F128" s="527">
        <v>1</v>
      </c>
      <c r="G128" s="528"/>
      <c r="H128" s="515">
        <v>1000</v>
      </c>
      <c r="I128" s="515">
        <v>2000</v>
      </c>
      <c r="J128" s="515">
        <f>+E128*F128/1000</f>
        <v>3000</v>
      </c>
      <c r="K128" s="538" t="s">
        <v>251</v>
      </c>
      <c r="L128" s="539" t="s">
        <v>578</v>
      </c>
      <c r="M128" s="328"/>
      <c r="N128" s="328"/>
      <c r="O128" s="328"/>
      <c r="P128" s="328"/>
      <c r="Q128" s="328"/>
      <c r="R128" s="328"/>
      <c r="S128" s="328"/>
      <c r="T128" s="328"/>
    </row>
    <row r="129" spans="1:252" s="329" customFormat="1" ht="64.5" customHeight="1">
      <c r="A129" s="524" t="s">
        <v>1348</v>
      </c>
      <c r="B129" s="512" t="s">
        <v>1347</v>
      </c>
      <c r="C129" s="513" t="s">
        <v>64</v>
      </c>
      <c r="D129" s="513" t="s">
        <v>116</v>
      </c>
      <c r="E129" s="525">
        <v>3500000</v>
      </c>
      <c r="F129" s="527">
        <v>1</v>
      </c>
      <c r="G129" s="528"/>
      <c r="H129" s="515">
        <v>3500</v>
      </c>
      <c r="I129" s="515">
        <v>3500</v>
      </c>
      <c r="J129" s="515">
        <f>+E129*F129/1000</f>
        <v>3500</v>
      </c>
      <c r="K129" s="538" t="s">
        <v>251</v>
      </c>
      <c r="L129" s="539" t="s">
        <v>578</v>
      </c>
      <c r="M129" s="328"/>
      <c r="N129" s="328"/>
      <c r="O129" s="328"/>
      <c r="P129" s="328"/>
      <c r="Q129" s="328"/>
      <c r="R129" s="328"/>
      <c r="S129" s="328"/>
      <c r="T129" s="328"/>
    </row>
    <row r="130" spans="1:252" s="329" customFormat="1" ht="64.5" customHeight="1">
      <c r="A130" s="524" t="s">
        <v>1349</v>
      </c>
      <c r="B130" s="512" t="s">
        <v>1347</v>
      </c>
      <c r="C130" s="513" t="s">
        <v>228</v>
      </c>
      <c r="D130" s="513" t="s">
        <v>116</v>
      </c>
      <c r="E130" s="525">
        <v>4280000</v>
      </c>
      <c r="F130" s="527">
        <v>1</v>
      </c>
      <c r="G130" s="528"/>
      <c r="H130" s="515">
        <v>4280</v>
      </c>
      <c r="I130" s="515">
        <v>4280</v>
      </c>
      <c r="J130" s="515">
        <f>+E130*F130/1000</f>
        <v>4280</v>
      </c>
      <c r="K130" s="538" t="s">
        <v>251</v>
      </c>
      <c r="L130" s="539" t="s">
        <v>578</v>
      </c>
      <c r="M130" s="328"/>
      <c r="N130" s="328"/>
      <c r="O130" s="328"/>
      <c r="P130" s="328"/>
      <c r="Q130" s="328"/>
      <c r="R130" s="328"/>
      <c r="S130" s="328"/>
      <c r="T130" s="328"/>
    </row>
    <row r="131" spans="1:252" s="329" customFormat="1" ht="112.5" customHeight="1">
      <c r="A131" s="524" t="s">
        <v>840</v>
      </c>
      <c r="B131" s="512" t="s">
        <v>660</v>
      </c>
      <c r="C131" s="513" t="s">
        <v>126</v>
      </c>
      <c r="D131" s="513" t="s">
        <v>116</v>
      </c>
      <c r="E131" s="525">
        <v>854698100</v>
      </c>
      <c r="F131" s="521">
        <v>1</v>
      </c>
      <c r="G131" s="522">
        <v>854698.1</v>
      </c>
      <c r="H131" s="515">
        <v>854698.1</v>
      </c>
      <c r="I131" s="515">
        <v>854698.1</v>
      </c>
      <c r="J131" s="515">
        <f t="shared" si="5"/>
        <v>854698.1</v>
      </c>
      <c r="K131" s="538" t="s">
        <v>251</v>
      </c>
      <c r="L131" s="539" t="s">
        <v>266</v>
      </c>
      <c r="M131" s="328"/>
      <c r="N131" s="328"/>
      <c r="O131" s="328"/>
      <c r="P131" s="328"/>
      <c r="Q131" s="328"/>
      <c r="R131" s="328"/>
      <c r="S131" s="328"/>
      <c r="T131" s="328"/>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5"/>
      <c r="AW131" s="215"/>
      <c r="AX131" s="215"/>
      <c r="AY131" s="215"/>
      <c r="AZ131" s="215"/>
      <c r="BA131" s="215"/>
      <c r="BB131" s="215"/>
      <c r="BC131" s="215"/>
      <c r="BD131" s="215"/>
      <c r="BE131" s="215"/>
      <c r="BF131" s="215"/>
      <c r="BG131" s="215"/>
      <c r="BH131" s="215"/>
      <c r="BI131" s="215"/>
      <c r="BJ131" s="215"/>
      <c r="BK131" s="215"/>
      <c r="BL131" s="215"/>
      <c r="BM131" s="215"/>
      <c r="BN131" s="215"/>
      <c r="BO131" s="215"/>
      <c r="BP131" s="215"/>
      <c r="BQ131" s="215"/>
      <c r="BR131" s="215"/>
      <c r="BS131" s="215"/>
      <c r="BT131" s="215"/>
      <c r="BU131" s="215"/>
      <c r="BV131" s="215"/>
      <c r="BW131" s="215"/>
      <c r="BX131" s="215"/>
      <c r="BY131" s="215"/>
      <c r="BZ131" s="215"/>
      <c r="CA131" s="215"/>
      <c r="CB131" s="215"/>
      <c r="CC131" s="215"/>
      <c r="CD131" s="215"/>
      <c r="CE131" s="215"/>
      <c r="CF131" s="215"/>
      <c r="CG131" s="215"/>
      <c r="CH131" s="215"/>
      <c r="CI131" s="215"/>
      <c r="CJ131" s="215"/>
      <c r="CK131" s="215"/>
      <c r="CL131" s="215"/>
      <c r="CM131" s="215"/>
      <c r="CN131" s="215"/>
      <c r="CO131" s="215"/>
      <c r="CP131" s="215"/>
      <c r="CQ131" s="215"/>
      <c r="CR131" s="215"/>
      <c r="CS131" s="215"/>
      <c r="CT131" s="215"/>
      <c r="CU131" s="215"/>
      <c r="CV131" s="215"/>
      <c r="CW131" s="215"/>
      <c r="CX131" s="215"/>
      <c r="CY131" s="215"/>
      <c r="CZ131" s="215"/>
      <c r="DA131" s="215"/>
      <c r="DB131" s="215"/>
      <c r="DC131" s="215"/>
      <c r="DD131" s="215"/>
      <c r="DE131" s="215"/>
      <c r="DF131" s="215"/>
      <c r="DG131" s="215"/>
      <c r="DH131" s="215"/>
      <c r="DI131" s="215"/>
      <c r="DJ131" s="215"/>
      <c r="DK131" s="215"/>
      <c r="DL131" s="215"/>
      <c r="DM131" s="215"/>
      <c r="DN131" s="215"/>
      <c r="DO131" s="215"/>
      <c r="DP131" s="215"/>
      <c r="DQ131" s="215"/>
      <c r="DR131" s="215"/>
      <c r="DS131" s="215"/>
      <c r="DT131" s="215"/>
      <c r="DU131" s="215"/>
      <c r="DV131" s="215"/>
      <c r="DW131" s="215"/>
      <c r="DX131" s="215"/>
      <c r="DY131" s="215"/>
      <c r="DZ131" s="215"/>
      <c r="EA131" s="215"/>
      <c r="EB131" s="215"/>
      <c r="EC131" s="215"/>
      <c r="ED131" s="215"/>
      <c r="EE131" s="215"/>
      <c r="EF131" s="215"/>
      <c r="EG131" s="215"/>
      <c r="EH131" s="215"/>
      <c r="EI131" s="215"/>
      <c r="EJ131" s="215"/>
      <c r="EK131" s="215"/>
      <c r="EL131" s="215"/>
      <c r="EM131" s="215"/>
      <c r="EN131" s="215"/>
      <c r="EO131" s="215"/>
      <c r="EP131" s="215"/>
      <c r="EQ131" s="215"/>
      <c r="ER131" s="215"/>
      <c r="ES131" s="215"/>
      <c r="ET131" s="215"/>
      <c r="EU131" s="215"/>
      <c r="EV131" s="215"/>
      <c r="EW131" s="215"/>
      <c r="EX131" s="215"/>
      <c r="EY131" s="215"/>
      <c r="EZ131" s="215"/>
      <c r="FA131" s="215"/>
      <c r="FB131" s="215"/>
      <c r="FC131" s="215"/>
      <c r="FD131" s="215"/>
      <c r="FE131" s="215"/>
      <c r="FF131" s="215"/>
      <c r="FG131" s="215"/>
      <c r="FH131" s="215"/>
      <c r="FI131" s="215"/>
      <c r="FJ131" s="215"/>
      <c r="FK131" s="215"/>
      <c r="FL131" s="215"/>
      <c r="FM131" s="215"/>
      <c r="FN131" s="215"/>
      <c r="FO131" s="215"/>
      <c r="FP131" s="215"/>
      <c r="FQ131" s="215"/>
      <c r="FR131" s="215"/>
      <c r="FS131" s="215"/>
      <c r="FT131" s="215"/>
      <c r="FU131" s="215"/>
      <c r="FV131" s="215"/>
      <c r="FW131" s="215"/>
      <c r="FX131" s="215"/>
      <c r="FY131" s="215"/>
      <c r="FZ131" s="215"/>
      <c r="GA131" s="215"/>
      <c r="GB131" s="215"/>
      <c r="GC131" s="215"/>
      <c r="GD131" s="215"/>
      <c r="GE131" s="215"/>
      <c r="GF131" s="215"/>
      <c r="GG131" s="215"/>
      <c r="GH131" s="215"/>
      <c r="GI131" s="215"/>
      <c r="GJ131" s="215"/>
      <c r="GK131" s="215"/>
      <c r="GL131" s="215"/>
      <c r="GM131" s="215"/>
      <c r="GN131" s="215"/>
      <c r="GO131" s="215"/>
      <c r="GP131" s="215"/>
      <c r="GQ131" s="215"/>
      <c r="GR131" s="215"/>
      <c r="GS131" s="215"/>
      <c r="GT131" s="215"/>
      <c r="GU131" s="215"/>
      <c r="GV131" s="215"/>
      <c r="GW131" s="215"/>
      <c r="GX131" s="215"/>
      <c r="GY131" s="215"/>
      <c r="GZ131" s="215"/>
      <c r="HA131" s="215"/>
      <c r="HB131" s="215"/>
      <c r="HC131" s="215"/>
      <c r="HD131" s="215"/>
      <c r="HE131" s="215"/>
      <c r="HF131" s="215"/>
      <c r="HG131" s="215"/>
      <c r="HH131" s="215"/>
      <c r="HI131" s="215"/>
      <c r="HJ131" s="215"/>
      <c r="HK131" s="215"/>
      <c r="HL131" s="215"/>
      <c r="HM131" s="215"/>
      <c r="HN131" s="215"/>
      <c r="HO131" s="215"/>
      <c r="HP131" s="215"/>
      <c r="HQ131" s="215"/>
      <c r="HR131" s="215"/>
      <c r="HS131" s="215"/>
      <c r="HT131" s="215"/>
      <c r="HU131" s="215"/>
      <c r="HV131" s="215"/>
      <c r="HW131" s="215"/>
      <c r="HX131" s="215"/>
      <c r="HY131" s="215"/>
      <c r="HZ131" s="215"/>
      <c r="IA131" s="215"/>
      <c r="IB131" s="215"/>
      <c r="IC131" s="215"/>
      <c r="ID131" s="215"/>
      <c r="IE131" s="215"/>
      <c r="IF131" s="215"/>
      <c r="IG131" s="215"/>
      <c r="IH131" s="215"/>
      <c r="II131" s="215"/>
      <c r="IJ131" s="215"/>
      <c r="IK131" s="215"/>
      <c r="IL131" s="215"/>
      <c r="IM131" s="215"/>
      <c r="IN131" s="215"/>
      <c r="IO131" s="215"/>
      <c r="IP131" s="215"/>
      <c r="IQ131" s="215"/>
      <c r="IR131" s="215"/>
    </row>
    <row r="132" spans="1:252" s="329" customFormat="1" ht="74.25" customHeight="1">
      <c r="A132" s="524" t="s">
        <v>841</v>
      </c>
      <c r="B132" s="512" t="s">
        <v>668</v>
      </c>
      <c r="C132" s="513" t="s">
        <v>64</v>
      </c>
      <c r="D132" s="513" t="s">
        <v>116</v>
      </c>
      <c r="E132" s="525">
        <v>2000000</v>
      </c>
      <c r="F132" s="527">
        <v>1</v>
      </c>
      <c r="G132" s="528"/>
      <c r="H132" s="515">
        <f>ROUND(J132*30%,0)</f>
        <v>600</v>
      </c>
      <c r="I132" s="515">
        <f>ROUND(J132/4*3,0)</f>
        <v>1500</v>
      </c>
      <c r="J132" s="515">
        <f>+E132*F132/1000</f>
        <v>2000</v>
      </c>
      <c r="K132" s="538" t="s">
        <v>251</v>
      </c>
      <c r="L132" s="539" t="s">
        <v>578</v>
      </c>
      <c r="M132" s="328"/>
      <c r="N132" s="328"/>
      <c r="O132" s="328"/>
      <c r="P132" s="328"/>
      <c r="Q132" s="328"/>
      <c r="R132" s="328"/>
      <c r="S132" s="328"/>
      <c r="T132" s="328"/>
    </row>
    <row r="133" spans="1:252" s="328" customFormat="1" ht="60.75" customHeight="1">
      <c r="A133" s="524" t="s">
        <v>842</v>
      </c>
      <c r="B133" s="526" t="s">
        <v>286</v>
      </c>
      <c r="C133" s="513" t="s">
        <v>228</v>
      </c>
      <c r="D133" s="513" t="s">
        <v>116</v>
      </c>
      <c r="E133" s="525">
        <v>2500000</v>
      </c>
      <c r="F133" s="521">
        <v>1</v>
      </c>
      <c r="G133" s="522">
        <v>625</v>
      </c>
      <c r="H133" s="522">
        <v>625</v>
      </c>
      <c r="I133" s="515">
        <v>1250</v>
      </c>
      <c r="J133" s="515">
        <f t="shared" si="5"/>
        <v>2500</v>
      </c>
      <c r="K133" s="538" t="s">
        <v>251</v>
      </c>
      <c r="L133" s="539" t="s">
        <v>266</v>
      </c>
      <c r="U133" s="329"/>
      <c r="V133" s="329"/>
      <c r="W133" s="329"/>
      <c r="X133" s="329"/>
      <c r="Y133" s="329"/>
      <c r="Z133" s="329"/>
      <c r="AA133" s="329"/>
      <c r="AB133" s="329"/>
      <c r="AC133" s="329"/>
      <c r="AD133" s="329"/>
      <c r="AE133" s="329"/>
      <c r="AF133" s="329"/>
      <c r="AG133" s="329"/>
      <c r="AH133" s="329"/>
      <c r="AI133" s="329"/>
      <c r="AJ133" s="329"/>
      <c r="AK133" s="329"/>
      <c r="AL133" s="329"/>
      <c r="AM133" s="329"/>
      <c r="AN133" s="329"/>
      <c r="AO133" s="329"/>
      <c r="AP133" s="329"/>
      <c r="AQ133" s="329"/>
      <c r="AR133" s="329"/>
      <c r="AS133" s="329"/>
      <c r="AT133" s="329"/>
      <c r="AU133" s="329"/>
      <c r="AV133" s="329"/>
      <c r="AW133" s="329"/>
      <c r="AX133" s="329"/>
      <c r="AY133" s="329"/>
      <c r="AZ133" s="329"/>
      <c r="BA133" s="329"/>
      <c r="BB133" s="329"/>
      <c r="BC133" s="329"/>
      <c r="BD133" s="329"/>
      <c r="BE133" s="329"/>
      <c r="BF133" s="329"/>
      <c r="BG133" s="329"/>
      <c r="BH133" s="329"/>
      <c r="BI133" s="329"/>
      <c r="BJ133" s="329"/>
      <c r="BK133" s="329"/>
      <c r="BL133" s="329"/>
      <c r="BM133" s="329"/>
      <c r="BN133" s="329"/>
      <c r="BO133" s="329"/>
      <c r="BP133" s="329"/>
      <c r="BQ133" s="329"/>
      <c r="BR133" s="329"/>
      <c r="BS133" s="329"/>
      <c r="BT133" s="329"/>
      <c r="BU133" s="329"/>
      <c r="BV133" s="329"/>
      <c r="BW133" s="329"/>
      <c r="BX133" s="329"/>
      <c r="BY133" s="329"/>
      <c r="BZ133" s="329"/>
      <c r="CA133" s="329"/>
      <c r="CB133" s="329"/>
      <c r="CC133" s="329"/>
      <c r="CD133" s="329"/>
      <c r="CE133" s="329"/>
      <c r="CF133" s="329"/>
      <c r="CG133" s="329"/>
      <c r="CH133" s="329"/>
      <c r="CI133" s="329"/>
      <c r="CJ133" s="329"/>
      <c r="CK133" s="329"/>
      <c r="CL133" s="329"/>
      <c r="CM133" s="329"/>
      <c r="CN133" s="329"/>
      <c r="CO133" s="329"/>
      <c r="CP133" s="329"/>
      <c r="CQ133" s="329"/>
      <c r="CR133" s="329"/>
      <c r="CS133" s="329"/>
      <c r="CT133" s="329"/>
      <c r="CU133" s="329"/>
      <c r="CV133" s="329"/>
      <c r="CW133" s="329"/>
      <c r="CX133" s="329"/>
      <c r="CY133" s="329"/>
      <c r="CZ133" s="329"/>
      <c r="DA133" s="329"/>
      <c r="DB133" s="329"/>
      <c r="DC133" s="329"/>
      <c r="DD133" s="329"/>
      <c r="DE133" s="329"/>
      <c r="DF133" s="329"/>
      <c r="DG133" s="329"/>
      <c r="DH133" s="329"/>
      <c r="DI133" s="329"/>
      <c r="DJ133" s="329"/>
      <c r="DK133" s="329"/>
      <c r="DL133" s="329"/>
      <c r="DM133" s="329"/>
      <c r="DN133" s="329"/>
      <c r="DO133" s="329"/>
      <c r="DP133" s="329"/>
      <c r="DQ133" s="329"/>
      <c r="DR133" s="329"/>
      <c r="DS133" s="329"/>
      <c r="DT133" s="329"/>
      <c r="DU133" s="329"/>
      <c r="DV133" s="329"/>
      <c r="DW133" s="329"/>
      <c r="DX133" s="329"/>
      <c r="DY133" s="329"/>
      <c r="DZ133" s="329"/>
      <c r="EA133" s="329"/>
      <c r="EB133" s="329"/>
      <c r="EC133" s="329"/>
      <c r="ED133" s="329"/>
      <c r="EE133" s="329"/>
      <c r="EF133" s="329"/>
      <c r="EG133" s="329"/>
      <c r="EH133" s="329"/>
      <c r="EI133" s="329"/>
      <c r="EJ133" s="329"/>
      <c r="EK133" s="329"/>
      <c r="EL133" s="329"/>
      <c r="EM133" s="329"/>
      <c r="EN133" s="329"/>
      <c r="EO133" s="329"/>
      <c r="EP133" s="329"/>
      <c r="EQ133" s="329"/>
      <c r="ER133" s="329"/>
      <c r="ES133" s="329"/>
      <c r="ET133" s="329"/>
      <c r="EU133" s="329"/>
      <c r="EV133" s="329"/>
      <c r="EW133" s="329"/>
      <c r="EX133" s="329"/>
      <c r="EY133" s="329"/>
      <c r="EZ133" s="329"/>
      <c r="FA133" s="329"/>
      <c r="FB133" s="329"/>
      <c r="FC133" s="329"/>
      <c r="FD133" s="329"/>
      <c r="FE133" s="329"/>
      <c r="FF133" s="329"/>
      <c r="FG133" s="329"/>
      <c r="FH133" s="329"/>
      <c r="FI133" s="329"/>
      <c r="FJ133" s="329"/>
      <c r="FK133" s="329"/>
      <c r="FL133" s="329"/>
      <c r="FM133" s="329"/>
      <c r="FN133" s="329"/>
      <c r="FO133" s="329"/>
      <c r="FP133" s="329"/>
      <c r="FQ133" s="329"/>
      <c r="FR133" s="329"/>
      <c r="FS133" s="329"/>
      <c r="FT133" s="329"/>
      <c r="FU133" s="329"/>
      <c r="FV133" s="329"/>
      <c r="FW133" s="329"/>
      <c r="FX133" s="329"/>
      <c r="FY133" s="329"/>
      <c r="FZ133" s="329"/>
      <c r="GA133" s="329"/>
      <c r="GB133" s="329"/>
      <c r="GC133" s="329"/>
      <c r="GD133" s="329"/>
      <c r="GE133" s="329"/>
      <c r="GF133" s="329"/>
      <c r="GG133" s="329"/>
      <c r="GH133" s="329"/>
      <c r="GI133" s="329"/>
      <c r="GJ133" s="329"/>
      <c r="GK133" s="329"/>
      <c r="GL133" s="329"/>
      <c r="GM133" s="329"/>
      <c r="GN133" s="329"/>
      <c r="GO133" s="329"/>
      <c r="GP133" s="329"/>
      <c r="GQ133" s="329"/>
      <c r="GR133" s="329"/>
      <c r="GS133" s="329"/>
      <c r="GT133" s="329"/>
      <c r="GU133" s="329"/>
      <c r="GV133" s="329"/>
      <c r="GW133" s="329"/>
      <c r="GX133" s="329"/>
      <c r="GY133" s="329"/>
      <c r="GZ133" s="329"/>
      <c r="HA133" s="329"/>
      <c r="HB133" s="329"/>
      <c r="HC133" s="329"/>
      <c r="HD133" s="329"/>
      <c r="HE133" s="329"/>
      <c r="HF133" s="329"/>
      <c r="HG133" s="329"/>
      <c r="HH133" s="329"/>
      <c r="HI133" s="329"/>
      <c r="HJ133" s="329"/>
      <c r="HK133" s="329"/>
      <c r="HL133" s="329"/>
      <c r="HM133" s="329"/>
      <c r="HN133" s="329"/>
      <c r="HO133" s="329"/>
      <c r="HP133" s="329"/>
      <c r="HQ133" s="329"/>
      <c r="HR133" s="329"/>
      <c r="HS133" s="329"/>
      <c r="HT133" s="329"/>
      <c r="HU133" s="329"/>
      <c r="HV133" s="329"/>
      <c r="HW133" s="329"/>
      <c r="HX133" s="329"/>
      <c r="HY133" s="329"/>
      <c r="HZ133" s="329"/>
      <c r="IA133" s="329"/>
      <c r="IB133" s="329"/>
      <c r="IC133" s="329"/>
      <c r="ID133" s="329"/>
      <c r="IE133" s="329"/>
      <c r="IF133" s="329"/>
      <c r="IG133" s="329"/>
      <c r="IH133" s="329"/>
      <c r="II133" s="329"/>
      <c r="IJ133" s="329"/>
      <c r="IK133" s="329"/>
      <c r="IL133" s="329"/>
      <c r="IM133" s="329"/>
      <c r="IN133" s="329"/>
      <c r="IO133" s="329"/>
      <c r="IP133" s="329"/>
      <c r="IQ133" s="329"/>
      <c r="IR133" s="329"/>
    </row>
    <row r="134" spans="1:252" s="661" customFormat="1" ht="17.25" hidden="1" customHeight="1">
      <c r="A134" s="603" t="s">
        <v>252</v>
      </c>
      <c r="B134" s="659" t="s">
        <v>231</v>
      </c>
      <c r="C134" s="660"/>
      <c r="D134" s="652"/>
      <c r="E134" s="654"/>
      <c r="F134" s="655"/>
      <c r="G134" s="608">
        <f>SUM(G137:G269)</f>
        <v>163848</v>
      </c>
      <c r="H134" s="608">
        <f>SUM(H137:H269)</f>
        <v>374071</v>
      </c>
      <c r="I134" s="608">
        <f>SUM(I137:I269)</f>
        <v>766901</v>
      </c>
      <c r="J134" s="608">
        <f>SUM(J137:J269)</f>
        <v>1022084.5000000001</v>
      </c>
      <c r="K134" s="609"/>
      <c r="L134" s="610"/>
      <c r="M134" s="611"/>
      <c r="N134" s="611"/>
      <c r="O134" s="611"/>
      <c r="P134" s="611"/>
      <c r="Q134" s="611"/>
      <c r="R134" s="611"/>
      <c r="S134" s="611"/>
      <c r="T134" s="611"/>
    </row>
    <row r="135" spans="1:252" s="622" customFormat="1" hidden="1">
      <c r="A135" s="613" t="s">
        <v>252</v>
      </c>
      <c r="B135" s="614" t="s">
        <v>578</v>
      </c>
      <c r="C135" s="615"/>
      <c r="D135" s="636"/>
      <c r="E135" s="637"/>
      <c r="F135" s="617"/>
      <c r="G135" s="618">
        <f>+G137+G138+G139+G140+G141+G142+G143+G144+G145+G146+G147+G148+G149+G150+G151+G152+G153+G154+G155+G156+G157+G158+G159+G160+G163+G164+G186+G187+G188+G189+G190+G191+G192+G193+G194+G195+G196+G197+G198+G199+G200+G201+G203+G207+G208+G215+G217+G221+G223+G225+G226+G230+G232+G233+G234+G244+G251+G255+G257+G258+G259+G260+G261+G262+G265</f>
        <v>1140</v>
      </c>
      <c r="H135" s="618">
        <f>+H137+H138+H139+H140+H141+H142+H143+H144+H145+H146+H147+H148+H149+H150+H151+H152+H153+H154+H155+H156+H157+H158+H159+H160+H163+H164+H186+H187+H188+H189+H190+H191+H192+H193+H194+H195+H196+H197+H198+H199+H200+H201+H203+H207+H208+H215+H217+H221+H223+H225+H226+H230+H232+H233+H234+H244+H251+H255+H257+H258+H259+H260+H261+H262+H265</f>
        <v>46140</v>
      </c>
      <c r="I135" s="618">
        <f>+I137+I138+I139+I140+I141+I142+I143+I144+I145+I146+I147+I148+I149+I150+I151+I152+I153+I154+I155+I156+I157+I158+I159+I160+I163+I164+I186+I187+I188+I189+I190+I191+I192+I193+I194+I195+I196+I197+I198+I199+I200+I201+I203+I207+I208+I215+I217+I221+I223+I225+I226+I230+I232+I233+I234+I244+I251+I255+I257+I258+I259+I260+I261+I262+I265</f>
        <v>235931</v>
      </c>
      <c r="J135" s="618">
        <f>+J137+J138+J139+J140+J141+J142+J143+J144+J145+J146+J147+J148+J149+J150+J151+J152+J153+J154+J155+J156+J157+J158+J159+J160+J163+J164+J186+J187+J188+J189+J190+J191+J192+J193+J194+J195+J196+J197+J198+J199+J200+J201+J203+J207+J208+J215+J217+J221+J223+J225+J226+J230+J232+J233+J234+J244+J251+J255+J257+J258+J259+J260+J261+J262+J265</f>
        <v>314802.95999999996</v>
      </c>
      <c r="K135" s="619"/>
      <c r="L135" s="620" t="s">
        <v>578</v>
      </c>
      <c r="M135" s="621"/>
      <c r="N135" s="621"/>
      <c r="O135" s="621"/>
      <c r="P135" s="621"/>
      <c r="Q135" s="621"/>
      <c r="R135" s="621"/>
      <c r="S135" s="621"/>
      <c r="T135" s="621"/>
    </row>
    <row r="136" spans="1:252" s="632" customFormat="1" hidden="1">
      <c r="A136" s="623" t="s">
        <v>252</v>
      </c>
      <c r="B136" s="624" t="s">
        <v>266</v>
      </c>
      <c r="C136" s="625"/>
      <c r="D136" s="638"/>
      <c r="E136" s="639"/>
      <c r="F136" s="627"/>
      <c r="G136" s="628">
        <f>+G161+G162+G165+G166+G167+G168+G169+G170+G171+G172+G173+G174+G175+G176+G177+G178+G179+G180+G181+G182+G183+G184+G185+G202+G204+G205+G206+G209+G210+G211+G212+G213+G214+G216+G218+G219+G220+G222+G224+G227+G228+G229+G231+G235+G236+G237+G238+G239+G240+G241+G242+G243+G245+G246+G247+G248+G249+G250+G252+G253+G254+G256+G263+G264+G266+G267+G268+G269</f>
        <v>162708</v>
      </c>
      <c r="H136" s="628">
        <f>+H161+H162+H165+H166+H167+H168+H169+H170+H171+H172+H173+H174+H175+H176+H177+H178+H179+H180+H181+H182+H183+H184+H185+H202+H204+H205+H206+H209+H210+H211+H212+H213+H214+H216+H218+H219+H220+H222+H224+H227+H228+H229+H231+H235+H236+H237+H238+H239+H240+H241+H242+H243+H245+H246+H247+H248+H249+H250+H252+H253+H254+H256+H263+H264+H266+H267+H268+H269</f>
        <v>327931</v>
      </c>
      <c r="I136" s="628">
        <f>+I161+I162+I165+I166+I167+I168+I169+I170+I171+I172+I173+I174+I175+I176+I177+I178+I179+I180+I181+I182+I183+I184+I185+I202+I204+I205+I206+I209+I210+I211+I212+I213+I214+I216+I218+I219+I220+I222+I224+I227+I228+I229+I231+I235+I236+I237+I238+I239+I240+I241+I242+I243+I245+I246+I247+I248+I249+I250+I252+I253+I254+I256+I263+I264+I266+I267+I268+I269</f>
        <v>530970</v>
      </c>
      <c r="J136" s="628">
        <f>+J161+J162+J165+J166+J167+J168+J169+J170+J171+J172+J173+J174+J175+J176+J177+J178+J179+J180+J181+J182+J183+J184+J185+J202+J204+J205+J206+J209+J210+J211+J212+J213+J214+J216+J218+J219+J220+J222+J224+J227+J228+J229+J231+J235+J236+J237+J238+J239+J240+J241+J242+J243+J245+J246+J247+J248+J249+J250+J252+J253+J254+J256+J263+J264+J266+J267+J268+J269</f>
        <v>707281.54</v>
      </c>
      <c r="K136" s="629"/>
      <c r="L136" s="630" t="s">
        <v>266</v>
      </c>
      <c r="M136" s="631"/>
      <c r="N136" s="631"/>
      <c r="O136" s="631"/>
      <c r="P136" s="631"/>
      <c r="Q136" s="631"/>
      <c r="R136" s="631"/>
      <c r="S136" s="631"/>
      <c r="T136" s="631"/>
    </row>
    <row r="137" spans="1:252" ht="45" customHeight="1">
      <c r="A137" s="524" t="s">
        <v>850</v>
      </c>
      <c r="B137" s="512" t="s">
        <v>669</v>
      </c>
      <c r="C137" s="513" t="s">
        <v>64</v>
      </c>
      <c r="D137" s="513" t="s">
        <v>116</v>
      </c>
      <c r="E137" s="525">
        <v>5000000</v>
      </c>
      <c r="F137" s="521">
        <v>1</v>
      </c>
      <c r="G137" s="392"/>
      <c r="H137" s="515">
        <f>ROUND(J137*30%,0)/2</f>
        <v>750</v>
      </c>
      <c r="I137" s="515">
        <f t="shared" ref="I137:I160" si="6">ROUND(J137/4*3,0)</f>
        <v>3750</v>
      </c>
      <c r="J137" s="515">
        <f t="shared" ref="J137:J168" si="7">+E137*F137/1000</f>
        <v>5000</v>
      </c>
      <c r="K137" s="538" t="s">
        <v>252</v>
      </c>
      <c r="L137" s="539" t="s">
        <v>578</v>
      </c>
    </row>
    <row r="138" spans="1:252">
      <c r="A138" s="524" t="s">
        <v>862</v>
      </c>
      <c r="B138" s="512" t="s">
        <v>741</v>
      </c>
      <c r="C138" s="513" t="s">
        <v>64</v>
      </c>
      <c r="D138" s="513" t="s">
        <v>47</v>
      </c>
      <c r="E138" s="525">
        <v>27000</v>
      </c>
      <c r="F138" s="521">
        <v>100</v>
      </c>
      <c r="G138" s="392"/>
      <c r="H138" s="515">
        <f>ROUND(J138*30%,0)/2</f>
        <v>405</v>
      </c>
      <c r="I138" s="515">
        <f t="shared" si="6"/>
        <v>2025</v>
      </c>
      <c r="J138" s="515">
        <f t="shared" si="7"/>
        <v>2700</v>
      </c>
      <c r="K138" s="538" t="s">
        <v>252</v>
      </c>
      <c r="L138" s="539" t="s">
        <v>578</v>
      </c>
    </row>
    <row r="139" spans="1:252">
      <c r="A139" s="524" t="s">
        <v>863</v>
      </c>
      <c r="B139" s="512" t="s">
        <v>741</v>
      </c>
      <c r="C139" s="513" t="s">
        <v>64</v>
      </c>
      <c r="D139" s="513" t="s">
        <v>47</v>
      </c>
      <c r="E139" s="525">
        <v>26000</v>
      </c>
      <c r="F139" s="521">
        <v>1300</v>
      </c>
      <c r="G139" s="392"/>
      <c r="H139" s="515">
        <f>ROUND(J139*30%,0)/2.5</f>
        <v>4056</v>
      </c>
      <c r="I139" s="515">
        <f t="shared" si="6"/>
        <v>25350</v>
      </c>
      <c r="J139" s="515">
        <f t="shared" si="7"/>
        <v>33800</v>
      </c>
      <c r="K139" s="538" t="s">
        <v>252</v>
      </c>
      <c r="L139" s="539" t="s">
        <v>578</v>
      </c>
    </row>
    <row r="140" spans="1:252">
      <c r="A140" s="524" t="s">
        <v>851</v>
      </c>
      <c r="B140" s="512" t="s">
        <v>670</v>
      </c>
      <c r="C140" s="513" t="s">
        <v>64</v>
      </c>
      <c r="D140" s="513" t="s">
        <v>47</v>
      </c>
      <c r="E140" s="525">
        <v>10800</v>
      </c>
      <c r="F140" s="521">
        <v>300</v>
      </c>
      <c r="G140" s="392"/>
      <c r="H140" s="515">
        <f t="shared" ref="H140:H156" si="8">ROUND(J140*30%,0)/2</f>
        <v>486</v>
      </c>
      <c r="I140" s="515">
        <f t="shared" si="6"/>
        <v>2430</v>
      </c>
      <c r="J140" s="515">
        <f t="shared" si="7"/>
        <v>3240</v>
      </c>
      <c r="K140" s="538" t="s">
        <v>252</v>
      </c>
      <c r="L140" s="539" t="s">
        <v>578</v>
      </c>
    </row>
    <row r="141" spans="1:252" ht="39" customHeight="1">
      <c r="A141" s="524" t="s">
        <v>852</v>
      </c>
      <c r="B141" s="512" t="s">
        <v>671</v>
      </c>
      <c r="C141" s="513" t="s">
        <v>64</v>
      </c>
      <c r="D141" s="513" t="s">
        <v>589</v>
      </c>
      <c r="E141" s="525">
        <v>36500</v>
      </c>
      <c r="F141" s="521">
        <v>270</v>
      </c>
      <c r="G141" s="392"/>
      <c r="H141" s="515">
        <f t="shared" si="8"/>
        <v>1478.5</v>
      </c>
      <c r="I141" s="515">
        <f t="shared" si="6"/>
        <v>7391</v>
      </c>
      <c r="J141" s="515">
        <f t="shared" si="7"/>
        <v>9855</v>
      </c>
      <c r="K141" s="538" t="s">
        <v>252</v>
      </c>
      <c r="L141" s="539" t="s">
        <v>578</v>
      </c>
    </row>
    <row r="142" spans="1:252" ht="39" customHeight="1">
      <c r="A142" s="524" t="s">
        <v>853</v>
      </c>
      <c r="B142" s="512" t="s">
        <v>671</v>
      </c>
      <c r="C142" s="513" t="s">
        <v>64</v>
      </c>
      <c r="D142" s="513" t="s">
        <v>589</v>
      </c>
      <c r="E142" s="525">
        <v>14500</v>
      </c>
      <c r="F142" s="521">
        <v>945</v>
      </c>
      <c r="G142" s="392"/>
      <c r="H142" s="515">
        <f t="shared" si="8"/>
        <v>2055.5</v>
      </c>
      <c r="I142" s="515">
        <f t="shared" si="6"/>
        <v>10277</v>
      </c>
      <c r="J142" s="515">
        <f t="shared" si="7"/>
        <v>13702.5</v>
      </c>
      <c r="K142" s="538" t="s">
        <v>252</v>
      </c>
      <c r="L142" s="539" t="s">
        <v>578</v>
      </c>
    </row>
    <row r="143" spans="1:252" ht="39" customHeight="1">
      <c r="A143" s="524" t="s">
        <v>854</v>
      </c>
      <c r="B143" s="512" t="s">
        <v>671</v>
      </c>
      <c r="C143" s="513" t="s">
        <v>64</v>
      </c>
      <c r="D143" s="513" t="s">
        <v>589</v>
      </c>
      <c r="E143" s="525">
        <v>14000</v>
      </c>
      <c r="F143" s="521">
        <v>900</v>
      </c>
      <c r="G143" s="392"/>
      <c r="H143" s="515">
        <f t="shared" si="8"/>
        <v>1890</v>
      </c>
      <c r="I143" s="515">
        <f t="shared" si="6"/>
        <v>9450</v>
      </c>
      <c r="J143" s="515">
        <f t="shared" si="7"/>
        <v>12600</v>
      </c>
      <c r="K143" s="538" t="s">
        <v>252</v>
      </c>
      <c r="L143" s="539" t="s">
        <v>578</v>
      </c>
    </row>
    <row r="144" spans="1:252" ht="39" customHeight="1">
      <c r="A144" s="524" t="s">
        <v>855</v>
      </c>
      <c r="B144" s="512" t="s">
        <v>671</v>
      </c>
      <c r="C144" s="513" t="s">
        <v>64</v>
      </c>
      <c r="D144" s="513" t="s">
        <v>589</v>
      </c>
      <c r="E144" s="525">
        <v>29500</v>
      </c>
      <c r="F144" s="521">
        <v>1500</v>
      </c>
      <c r="G144" s="392"/>
      <c r="H144" s="515">
        <f t="shared" si="8"/>
        <v>6637.5</v>
      </c>
      <c r="I144" s="515">
        <f t="shared" si="6"/>
        <v>33188</v>
      </c>
      <c r="J144" s="515">
        <f t="shared" si="7"/>
        <v>44250</v>
      </c>
      <c r="K144" s="538" t="s">
        <v>252</v>
      </c>
      <c r="L144" s="539" t="s">
        <v>578</v>
      </c>
    </row>
    <row r="145" spans="1:12" ht="39" customHeight="1">
      <c r="A145" s="524" t="s">
        <v>856</v>
      </c>
      <c r="B145" s="512" t="s">
        <v>671</v>
      </c>
      <c r="C145" s="513" t="s">
        <v>64</v>
      </c>
      <c r="D145" s="513" t="s">
        <v>589</v>
      </c>
      <c r="E145" s="525">
        <v>16500</v>
      </c>
      <c r="F145" s="521">
        <v>738</v>
      </c>
      <c r="G145" s="392"/>
      <c r="H145" s="515">
        <f t="shared" si="8"/>
        <v>1826.5</v>
      </c>
      <c r="I145" s="515">
        <f t="shared" si="6"/>
        <v>9133</v>
      </c>
      <c r="J145" s="515">
        <f t="shared" si="7"/>
        <v>12177</v>
      </c>
      <c r="K145" s="538" t="s">
        <v>252</v>
      </c>
      <c r="L145" s="539" t="s">
        <v>578</v>
      </c>
    </row>
    <row r="146" spans="1:12" ht="39" customHeight="1">
      <c r="A146" s="524" t="s">
        <v>857</v>
      </c>
      <c r="B146" s="512" t="s">
        <v>671</v>
      </c>
      <c r="C146" s="513" t="s">
        <v>64</v>
      </c>
      <c r="D146" s="513" t="s">
        <v>589</v>
      </c>
      <c r="E146" s="525">
        <v>45000</v>
      </c>
      <c r="F146" s="521">
        <v>400</v>
      </c>
      <c r="G146" s="392"/>
      <c r="H146" s="515">
        <f t="shared" si="8"/>
        <v>2700</v>
      </c>
      <c r="I146" s="515">
        <f t="shared" si="6"/>
        <v>13500</v>
      </c>
      <c r="J146" s="515">
        <f t="shared" si="7"/>
        <v>18000</v>
      </c>
      <c r="K146" s="538" t="s">
        <v>252</v>
      </c>
      <c r="L146" s="539" t="s">
        <v>578</v>
      </c>
    </row>
    <row r="147" spans="1:12">
      <c r="A147" s="524" t="s">
        <v>858</v>
      </c>
      <c r="B147" s="512" t="s">
        <v>672</v>
      </c>
      <c r="C147" s="513" t="s">
        <v>64</v>
      </c>
      <c r="D147" s="513" t="s">
        <v>47</v>
      </c>
      <c r="E147" s="525">
        <v>9500</v>
      </c>
      <c r="F147" s="521">
        <v>2000</v>
      </c>
      <c r="G147" s="392"/>
      <c r="H147" s="515">
        <f t="shared" si="8"/>
        <v>2850</v>
      </c>
      <c r="I147" s="515">
        <f t="shared" si="6"/>
        <v>14250</v>
      </c>
      <c r="J147" s="515">
        <f t="shared" si="7"/>
        <v>19000</v>
      </c>
      <c r="K147" s="538" t="s">
        <v>252</v>
      </c>
      <c r="L147" s="539" t="s">
        <v>578</v>
      </c>
    </row>
    <row r="148" spans="1:12">
      <c r="A148" s="524" t="s">
        <v>859</v>
      </c>
      <c r="B148" s="512" t="s">
        <v>673</v>
      </c>
      <c r="C148" s="513" t="s">
        <v>64</v>
      </c>
      <c r="D148" s="513" t="s">
        <v>47</v>
      </c>
      <c r="E148" s="525" t="s">
        <v>588</v>
      </c>
      <c r="F148" s="521">
        <v>1000</v>
      </c>
      <c r="G148" s="392"/>
      <c r="H148" s="515">
        <f t="shared" si="8"/>
        <v>1800</v>
      </c>
      <c r="I148" s="515">
        <f t="shared" si="6"/>
        <v>9000</v>
      </c>
      <c r="J148" s="515">
        <f t="shared" si="7"/>
        <v>12000</v>
      </c>
      <c r="K148" s="538" t="s">
        <v>252</v>
      </c>
      <c r="L148" s="539" t="s">
        <v>578</v>
      </c>
    </row>
    <row r="149" spans="1:12">
      <c r="A149" s="524" t="s">
        <v>860</v>
      </c>
      <c r="B149" s="512" t="s">
        <v>674</v>
      </c>
      <c r="C149" s="513" t="s">
        <v>64</v>
      </c>
      <c r="D149" s="513" t="s">
        <v>47</v>
      </c>
      <c r="E149" s="525">
        <v>2500</v>
      </c>
      <c r="F149" s="521">
        <v>738</v>
      </c>
      <c r="G149" s="392"/>
      <c r="H149" s="515">
        <f t="shared" si="8"/>
        <v>277</v>
      </c>
      <c r="I149" s="515">
        <f t="shared" si="6"/>
        <v>1384</v>
      </c>
      <c r="J149" s="515">
        <f t="shared" si="7"/>
        <v>1845</v>
      </c>
      <c r="K149" s="538" t="s">
        <v>252</v>
      </c>
      <c r="L149" s="539" t="s">
        <v>578</v>
      </c>
    </row>
    <row r="150" spans="1:12">
      <c r="A150" s="524" t="s">
        <v>861</v>
      </c>
      <c r="B150" s="512" t="s">
        <v>674</v>
      </c>
      <c r="C150" s="513" t="s">
        <v>64</v>
      </c>
      <c r="D150" s="513" t="s">
        <v>47</v>
      </c>
      <c r="E150" s="525">
        <v>1000</v>
      </c>
      <c r="F150" s="521">
        <v>1034</v>
      </c>
      <c r="G150" s="392"/>
      <c r="H150" s="515">
        <f t="shared" si="8"/>
        <v>155</v>
      </c>
      <c r="I150" s="515">
        <f t="shared" si="6"/>
        <v>776</v>
      </c>
      <c r="J150" s="515">
        <f t="shared" si="7"/>
        <v>1034</v>
      </c>
      <c r="K150" s="538" t="s">
        <v>252</v>
      </c>
      <c r="L150" s="539" t="s">
        <v>578</v>
      </c>
    </row>
    <row r="151" spans="1:12">
      <c r="A151" s="524" t="s">
        <v>864</v>
      </c>
      <c r="B151" s="512" t="s">
        <v>675</v>
      </c>
      <c r="C151" s="513" t="s">
        <v>64</v>
      </c>
      <c r="D151" s="513" t="s">
        <v>47</v>
      </c>
      <c r="E151" s="525">
        <v>5900</v>
      </c>
      <c r="F151" s="521">
        <v>3000</v>
      </c>
      <c r="G151" s="392"/>
      <c r="H151" s="515">
        <f t="shared" si="8"/>
        <v>2655</v>
      </c>
      <c r="I151" s="515">
        <f t="shared" si="6"/>
        <v>13275</v>
      </c>
      <c r="J151" s="515">
        <f t="shared" si="7"/>
        <v>17700</v>
      </c>
      <c r="K151" s="538" t="s">
        <v>252</v>
      </c>
      <c r="L151" s="539" t="s">
        <v>578</v>
      </c>
    </row>
    <row r="152" spans="1:12">
      <c r="A152" s="524" t="s">
        <v>865</v>
      </c>
      <c r="B152" s="512" t="s">
        <v>675</v>
      </c>
      <c r="C152" s="513" t="s">
        <v>64</v>
      </c>
      <c r="D152" s="513" t="s">
        <v>47</v>
      </c>
      <c r="E152" s="525">
        <v>5900</v>
      </c>
      <c r="F152" s="521">
        <v>500</v>
      </c>
      <c r="G152" s="392"/>
      <c r="H152" s="515">
        <f t="shared" si="8"/>
        <v>442.5</v>
      </c>
      <c r="I152" s="515">
        <f t="shared" si="6"/>
        <v>2213</v>
      </c>
      <c r="J152" s="515">
        <f t="shared" si="7"/>
        <v>2950</v>
      </c>
      <c r="K152" s="538" t="s">
        <v>252</v>
      </c>
      <c r="L152" s="539" t="s">
        <v>578</v>
      </c>
    </row>
    <row r="153" spans="1:12">
      <c r="A153" s="524" t="s">
        <v>866</v>
      </c>
      <c r="B153" s="512" t="s">
        <v>675</v>
      </c>
      <c r="C153" s="513" t="s">
        <v>64</v>
      </c>
      <c r="D153" s="513" t="s">
        <v>47</v>
      </c>
      <c r="E153" s="525">
        <v>5600</v>
      </c>
      <c r="F153" s="521">
        <v>2000</v>
      </c>
      <c r="G153" s="392"/>
      <c r="H153" s="515">
        <f t="shared" si="8"/>
        <v>1680</v>
      </c>
      <c r="I153" s="515">
        <f t="shared" si="6"/>
        <v>8400</v>
      </c>
      <c r="J153" s="515">
        <f t="shared" si="7"/>
        <v>11200</v>
      </c>
      <c r="K153" s="538" t="s">
        <v>252</v>
      </c>
      <c r="L153" s="539" t="s">
        <v>578</v>
      </c>
    </row>
    <row r="154" spans="1:12">
      <c r="A154" s="524" t="s">
        <v>867</v>
      </c>
      <c r="B154" s="512" t="s">
        <v>676</v>
      </c>
      <c r="C154" s="513" t="s">
        <v>64</v>
      </c>
      <c r="D154" s="513" t="s">
        <v>47</v>
      </c>
      <c r="E154" s="525">
        <v>600</v>
      </c>
      <c r="F154" s="521">
        <v>2000</v>
      </c>
      <c r="G154" s="392"/>
      <c r="H154" s="515">
        <f t="shared" si="8"/>
        <v>180</v>
      </c>
      <c r="I154" s="515">
        <f t="shared" si="6"/>
        <v>900</v>
      </c>
      <c r="J154" s="515">
        <f t="shared" si="7"/>
        <v>1200</v>
      </c>
      <c r="K154" s="538" t="s">
        <v>252</v>
      </c>
      <c r="L154" s="539" t="s">
        <v>578</v>
      </c>
    </row>
    <row r="155" spans="1:12">
      <c r="A155" s="524" t="s">
        <v>868</v>
      </c>
      <c r="B155" s="512" t="s">
        <v>677</v>
      </c>
      <c r="C155" s="513" t="s">
        <v>64</v>
      </c>
      <c r="D155" s="513" t="s">
        <v>47</v>
      </c>
      <c r="E155" s="525" t="s">
        <v>587</v>
      </c>
      <c r="F155" s="521">
        <v>2000</v>
      </c>
      <c r="G155" s="392"/>
      <c r="H155" s="515">
        <f t="shared" si="8"/>
        <v>2250</v>
      </c>
      <c r="I155" s="515">
        <f t="shared" si="6"/>
        <v>11250</v>
      </c>
      <c r="J155" s="515">
        <f t="shared" si="7"/>
        <v>15000</v>
      </c>
      <c r="K155" s="538" t="s">
        <v>252</v>
      </c>
      <c r="L155" s="539" t="s">
        <v>578</v>
      </c>
    </row>
    <row r="156" spans="1:12">
      <c r="A156" s="524" t="s">
        <v>869</v>
      </c>
      <c r="B156" s="512" t="s">
        <v>677</v>
      </c>
      <c r="C156" s="513" t="s">
        <v>64</v>
      </c>
      <c r="D156" s="513" t="s">
        <v>47</v>
      </c>
      <c r="E156" s="525">
        <v>5900</v>
      </c>
      <c r="F156" s="521">
        <v>550</v>
      </c>
      <c r="G156" s="392"/>
      <c r="H156" s="515">
        <f t="shared" si="8"/>
        <v>487</v>
      </c>
      <c r="I156" s="515">
        <f t="shared" si="6"/>
        <v>2434</v>
      </c>
      <c r="J156" s="515">
        <f t="shared" si="7"/>
        <v>3245</v>
      </c>
      <c r="K156" s="538" t="s">
        <v>252</v>
      </c>
      <c r="L156" s="539" t="s">
        <v>578</v>
      </c>
    </row>
    <row r="157" spans="1:12">
      <c r="A157" s="524" t="s">
        <v>870</v>
      </c>
      <c r="B157" s="512" t="s">
        <v>678</v>
      </c>
      <c r="C157" s="513" t="s">
        <v>64</v>
      </c>
      <c r="D157" s="513" t="s">
        <v>129</v>
      </c>
      <c r="E157" s="525">
        <v>7500</v>
      </c>
      <c r="F157" s="521">
        <v>3000</v>
      </c>
      <c r="G157" s="392"/>
      <c r="H157" s="515">
        <f>ROUND(J157*30%,0)/2.5</f>
        <v>2700</v>
      </c>
      <c r="I157" s="515">
        <f t="shared" si="6"/>
        <v>16875</v>
      </c>
      <c r="J157" s="515">
        <f t="shared" si="7"/>
        <v>22500</v>
      </c>
      <c r="K157" s="538" t="s">
        <v>252</v>
      </c>
      <c r="L157" s="539" t="s">
        <v>578</v>
      </c>
    </row>
    <row r="158" spans="1:12">
      <c r="A158" s="524" t="s">
        <v>871</v>
      </c>
      <c r="B158" s="512" t="s">
        <v>679</v>
      </c>
      <c r="C158" s="513" t="s">
        <v>64</v>
      </c>
      <c r="D158" s="513" t="s">
        <v>129</v>
      </c>
      <c r="E158" s="525">
        <v>48000</v>
      </c>
      <c r="F158" s="521">
        <v>100</v>
      </c>
      <c r="G158" s="392"/>
      <c r="H158" s="515">
        <f>ROUND(J158*30%,0)/2</f>
        <v>720</v>
      </c>
      <c r="I158" s="515">
        <f t="shared" si="6"/>
        <v>3600</v>
      </c>
      <c r="J158" s="515">
        <f t="shared" si="7"/>
        <v>4800</v>
      </c>
      <c r="K158" s="538" t="s">
        <v>252</v>
      </c>
      <c r="L158" s="539" t="s">
        <v>578</v>
      </c>
    </row>
    <row r="159" spans="1:12">
      <c r="A159" s="524" t="s">
        <v>872</v>
      </c>
      <c r="B159" s="512" t="s">
        <v>679</v>
      </c>
      <c r="C159" s="513" t="s">
        <v>64</v>
      </c>
      <c r="D159" s="513" t="s">
        <v>129</v>
      </c>
      <c r="E159" s="525">
        <v>12500</v>
      </c>
      <c r="F159" s="521">
        <v>1200</v>
      </c>
      <c r="G159" s="392"/>
      <c r="H159" s="515">
        <f>ROUND(J159*30%,0)/2.5</f>
        <v>1800</v>
      </c>
      <c r="I159" s="515">
        <f t="shared" si="6"/>
        <v>11250</v>
      </c>
      <c r="J159" s="515">
        <f t="shared" si="7"/>
        <v>15000</v>
      </c>
      <c r="K159" s="538" t="s">
        <v>252</v>
      </c>
      <c r="L159" s="539" t="s">
        <v>578</v>
      </c>
    </row>
    <row r="160" spans="1:12">
      <c r="A160" s="524" t="s">
        <v>873</v>
      </c>
      <c r="B160" s="512" t="s">
        <v>679</v>
      </c>
      <c r="C160" s="513" t="s">
        <v>64</v>
      </c>
      <c r="D160" s="513" t="s">
        <v>129</v>
      </c>
      <c r="E160" s="525">
        <v>14000</v>
      </c>
      <c r="F160" s="521">
        <v>600</v>
      </c>
      <c r="G160" s="392"/>
      <c r="H160" s="515">
        <f>ROUND(J160*30%,0)/2</f>
        <v>1260</v>
      </c>
      <c r="I160" s="515">
        <f t="shared" si="6"/>
        <v>6300</v>
      </c>
      <c r="J160" s="515">
        <f t="shared" si="7"/>
        <v>8400</v>
      </c>
      <c r="K160" s="538" t="s">
        <v>252</v>
      </c>
      <c r="L160" s="539" t="s">
        <v>578</v>
      </c>
    </row>
    <row r="161" spans="1:252" ht="38.25" customHeight="1">
      <c r="A161" s="524" t="s">
        <v>874</v>
      </c>
      <c r="B161" s="512" t="s">
        <v>680</v>
      </c>
      <c r="C161" s="513" t="s">
        <v>64</v>
      </c>
      <c r="D161" s="513" t="s">
        <v>47</v>
      </c>
      <c r="E161" s="525">
        <v>500</v>
      </c>
      <c r="F161" s="513">
        <v>4000</v>
      </c>
      <c r="G161" s="392"/>
      <c r="H161" s="515">
        <v>2000</v>
      </c>
      <c r="I161" s="515">
        <v>2000</v>
      </c>
      <c r="J161" s="515">
        <f t="shared" si="7"/>
        <v>2000</v>
      </c>
      <c r="K161" s="538" t="s">
        <v>252</v>
      </c>
      <c r="L161" s="539" t="s">
        <v>266</v>
      </c>
    </row>
    <row r="162" spans="1:252">
      <c r="A162" s="524" t="s">
        <v>875</v>
      </c>
      <c r="B162" s="512" t="s">
        <v>130</v>
      </c>
      <c r="C162" s="513" t="s">
        <v>64</v>
      </c>
      <c r="D162" s="513" t="s">
        <v>47</v>
      </c>
      <c r="E162" s="525">
        <v>550</v>
      </c>
      <c r="F162" s="513">
        <v>200</v>
      </c>
      <c r="G162" s="392"/>
      <c r="H162" s="515"/>
      <c r="I162" s="515">
        <f t="shared" ref="I162:I202" si="9">ROUND(J162/4*3,0)</f>
        <v>83</v>
      </c>
      <c r="J162" s="515">
        <f t="shared" si="7"/>
        <v>110</v>
      </c>
      <c r="K162" s="538" t="s">
        <v>252</v>
      </c>
      <c r="L162" s="539" t="s">
        <v>266</v>
      </c>
      <c r="U162" s="329"/>
      <c r="V162" s="329"/>
      <c r="W162" s="329"/>
      <c r="X162" s="329"/>
      <c r="Y162" s="329"/>
      <c r="Z162" s="329"/>
      <c r="AA162" s="329"/>
      <c r="AB162" s="329"/>
      <c r="AC162" s="329"/>
      <c r="AD162" s="329"/>
      <c r="AE162" s="329"/>
      <c r="AF162" s="329"/>
      <c r="AG162" s="329"/>
      <c r="AH162" s="329"/>
      <c r="AI162" s="329"/>
      <c r="AJ162" s="329"/>
      <c r="AK162" s="329"/>
      <c r="AL162" s="329"/>
      <c r="AM162" s="329"/>
      <c r="AN162" s="329"/>
      <c r="AO162" s="329"/>
      <c r="AP162" s="329"/>
      <c r="AQ162" s="329"/>
      <c r="AR162" s="329"/>
      <c r="AS162" s="329"/>
      <c r="AT162" s="329"/>
      <c r="AU162" s="329"/>
      <c r="AV162" s="329"/>
      <c r="AW162" s="329"/>
      <c r="AX162" s="329"/>
      <c r="AY162" s="329"/>
      <c r="AZ162" s="329"/>
      <c r="BA162" s="329"/>
      <c r="BB162" s="329"/>
      <c r="BC162" s="329"/>
      <c r="BD162" s="329"/>
      <c r="BE162" s="329"/>
      <c r="BF162" s="329"/>
      <c r="BG162" s="329"/>
      <c r="BH162" s="329"/>
      <c r="BI162" s="329"/>
      <c r="BJ162" s="329"/>
      <c r="BK162" s="329"/>
      <c r="BL162" s="329"/>
      <c r="BM162" s="329"/>
      <c r="BN162" s="329"/>
      <c r="BO162" s="329"/>
      <c r="BP162" s="329"/>
      <c r="BQ162" s="329"/>
      <c r="BR162" s="329"/>
      <c r="BS162" s="329"/>
      <c r="BT162" s="329"/>
      <c r="BU162" s="329"/>
      <c r="BV162" s="329"/>
      <c r="BW162" s="329"/>
      <c r="BX162" s="329"/>
      <c r="BY162" s="329"/>
      <c r="BZ162" s="329"/>
      <c r="CA162" s="329"/>
      <c r="CB162" s="329"/>
      <c r="CC162" s="329"/>
      <c r="CD162" s="329"/>
      <c r="CE162" s="329"/>
      <c r="CF162" s="329"/>
      <c r="CG162" s="329"/>
      <c r="CH162" s="329"/>
      <c r="CI162" s="329"/>
      <c r="CJ162" s="329"/>
      <c r="CK162" s="329"/>
      <c r="CL162" s="329"/>
      <c r="CM162" s="329"/>
      <c r="CN162" s="329"/>
      <c r="CO162" s="329"/>
      <c r="CP162" s="329"/>
      <c r="CQ162" s="329"/>
      <c r="CR162" s="329"/>
      <c r="CS162" s="329"/>
      <c r="CT162" s="329"/>
      <c r="CU162" s="329"/>
      <c r="CV162" s="329"/>
      <c r="CW162" s="329"/>
      <c r="CX162" s="329"/>
      <c r="CY162" s="329"/>
      <c r="CZ162" s="329"/>
      <c r="DA162" s="329"/>
      <c r="DB162" s="329"/>
      <c r="DC162" s="329"/>
      <c r="DD162" s="329"/>
      <c r="DE162" s="329"/>
      <c r="DF162" s="329"/>
      <c r="DG162" s="329"/>
      <c r="DH162" s="329"/>
      <c r="DI162" s="329"/>
      <c r="DJ162" s="329"/>
      <c r="DK162" s="329"/>
      <c r="DL162" s="329"/>
      <c r="DM162" s="329"/>
      <c r="DN162" s="329"/>
      <c r="DO162" s="329"/>
      <c r="DP162" s="329"/>
      <c r="DQ162" s="329"/>
      <c r="DR162" s="329"/>
      <c r="DS162" s="329"/>
      <c r="DT162" s="329"/>
      <c r="DU162" s="329"/>
      <c r="DV162" s="329"/>
      <c r="DW162" s="329"/>
      <c r="DX162" s="329"/>
      <c r="DY162" s="329"/>
      <c r="DZ162" s="329"/>
      <c r="EA162" s="329"/>
      <c r="EB162" s="329"/>
      <c r="EC162" s="329"/>
      <c r="ED162" s="329"/>
      <c r="EE162" s="329"/>
      <c r="EF162" s="329"/>
      <c r="EG162" s="329"/>
      <c r="EH162" s="329"/>
      <c r="EI162" s="329"/>
      <c r="EJ162" s="329"/>
      <c r="EK162" s="329"/>
      <c r="EL162" s="329"/>
      <c r="EM162" s="329"/>
      <c r="EN162" s="329"/>
      <c r="EO162" s="329"/>
      <c r="EP162" s="329"/>
      <c r="EQ162" s="329"/>
      <c r="ER162" s="329"/>
      <c r="ES162" s="329"/>
      <c r="ET162" s="329"/>
      <c r="EU162" s="329"/>
      <c r="EV162" s="329"/>
      <c r="EW162" s="329"/>
      <c r="EX162" s="329"/>
      <c r="EY162" s="329"/>
      <c r="EZ162" s="329"/>
      <c r="FA162" s="329"/>
      <c r="FB162" s="329"/>
      <c r="FC162" s="329"/>
      <c r="FD162" s="329"/>
      <c r="FE162" s="329"/>
      <c r="FF162" s="329"/>
      <c r="FG162" s="329"/>
      <c r="FH162" s="329"/>
      <c r="FI162" s="329"/>
      <c r="FJ162" s="329"/>
      <c r="FK162" s="329"/>
      <c r="FL162" s="329"/>
      <c r="FM162" s="329"/>
      <c r="FN162" s="329"/>
      <c r="FO162" s="329"/>
      <c r="FP162" s="329"/>
      <c r="FQ162" s="329"/>
      <c r="FR162" s="329"/>
      <c r="FS162" s="329"/>
      <c r="FT162" s="329"/>
      <c r="FU162" s="329"/>
      <c r="FV162" s="329"/>
      <c r="FW162" s="329"/>
      <c r="FX162" s="329"/>
      <c r="FY162" s="329"/>
      <c r="FZ162" s="329"/>
      <c r="GA162" s="329"/>
      <c r="GB162" s="329"/>
      <c r="GC162" s="329"/>
      <c r="GD162" s="329"/>
      <c r="GE162" s="329"/>
      <c r="GF162" s="329"/>
      <c r="GG162" s="329"/>
      <c r="GH162" s="329"/>
      <c r="GI162" s="329"/>
      <c r="GJ162" s="329"/>
      <c r="GK162" s="329"/>
      <c r="GL162" s="329"/>
      <c r="GM162" s="329"/>
      <c r="GN162" s="329"/>
      <c r="GO162" s="329"/>
      <c r="GP162" s="329"/>
      <c r="GQ162" s="329"/>
      <c r="GR162" s="329"/>
      <c r="GS162" s="329"/>
      <c r="GT162" s="329"/>
      <c r="GU162" s="329"/>
      <c r="GV162" s="329"/>
      <c r="GW162" s="329"/>
      <c r="GX162" s="329"/>
      <c r="GY162" s="329"/>
      <c r="GZ162" s="329"/>
      <c r="HA162" s="329"/>
      <c r="HB162" s="329"/>
      <c r="HC162" s="329"/>
      <c r="HD162" s="329"/>
      <c r="HE162" s="329"/>
      <c r="HF162" s="329"/>
      <c r="HG162" s="329"/>
      <c r="HH162" s="329"/>
      <c r="HI162" s="329"/>
      <c r="HJ162" s="329"/>
      <c r="HK162" s="329"/>
      <c r="HL162" s="329"/>
      <c r="HM162" s="329"/>
      <c r="HN162" s="329"/>
      <c r="HO162" s="329"/>
      <c r="HP162" s="329"/>
      <c r="HQ162" s="329"/>
      <c r="HR162" s="329"/>
      <c r="HS162" s="329"/>
      <c r="HT162" s="329"/>
      <c r="HU162" s="329"/>
      <c r="HV162" s="329"/>
      <c r="HW162" s="329"/>
      <c r="HX162" s="329"/>
      <c r="HY162" s="329"/>
      <c r="HZ162" s="329"/>
      <c r="IA162" s="329"/>
      <c r="IB162" s="329"/>
      <c r="IC162" s="329"/>
      <c r="ID162" s="329"/>
      <c r="IE162" s="329"/>
      <c r="IF162" s="329"/>
      <c r="IG162" s="329"/>
      <c r="IH162" s="329"/>
      <c r="II162" s="329"/>
      <c r="IJ162" s="329"/>
      <c r="IK162" s="329"/>
      <c r="IL162" s="329"/>
      <c r="IM162" s="329"/>
      <c r="IN162" s="329"/>
      <c r="IO162" s="329"/>
      <c r="IP162" s="329"/>
      <c r="IQ162" s="329"/>
      <c r="IR162" s="329"/>
    </row>
    <row r="163" spans="1:252" ht="42" customHeight="1">
      <c r="A163" s="524" t="s">
        <v>1295</v>
      </c>
      <c r="B163" s="512" t="s">
        <v>1294</v>
      </c>
      <c r="C163" s="513" t="s">
        <v>64</v>
      </c>
      <c r="D163" s="513" t="s">
        <v>47</v>
      </c>
      <c r="E163" s="525">
        <v>4000</v>
      </c>
      <c r="F163" s="513">
        <v>50</v>
      </c>
      <c r="G163" s="392"/>
      <c r="H163" s="515"/>
      <c r="I163" s="515">
        <f t="shared" si="9"/>
        <v>150</v>
      </c>
      <c r="J163" s="515">
        <f t="shared" si="7"/>
        <v>200</v>
      </c>
      <c r="K163" s="538" t="s">
        <v>252</v>
      </c>
      <c r="L163" s="539" t="s">
        <v>578</v>
      </c>
      <c r="U163" s="329"/>
      <c r="V163" s="329"/>
      <c r="W163" s="329"/>
      <c r="X163" s="329"/>
      <c r="Y163" s="329"/>
      <c r="Z163" s="329"/>
      <c r="AA163" s="329"/>
      <c r="AB163" s="329"/>
      <c r="AC163" s="329"/>
      <c r="AD163" s="329"/>
      <c r="AE163" s="329"/>
      <c r="AF163" s="329"/>
      <c r="AG163" s="329"/>
      <c r="AH163" s="329"/>
      <c r="AI163" s="329"/>
      <c r="AJ163" s="329"/>
      <c r="AK163" s="329"/>
      <c r="AL163" s="329"/>
      <c r="AM163" s="329"/>
      <c r="AN163" s="329"/>
      <c r="AO163" s="329"/>
      <c r="AP163" s="329"/>
      <c r="AQ163" s="329"/>
      <c r="AR163" s="329"/>
      <c r="AS163" s="329"/>
      <c r="AT163" s="329"/>
      <c r="AU163" s="329"/>
      <c r="AV163" s="329"/>
      <c r="AW163" s="329"/>
      <c r="AX163" s="329"/>
      <c r="AY163" s="329"/>
      <c r="AZ163" s="329"/>
      <c r="BA163" s="329"/>
      <c r="BB163" s="329"/>
      <c r="BC163" s="329"/>
      <c r="BD163" s="329"/>
      <c r="BE163" s="329"/>
      <c r="BF163" s="329"/>
      <c r="BG163" s="329"/>
      <c r="BH163" s="329"/>
      <c r="BI163" s="329"/>
      <c r="BJ163" s="329"/>
      <c r="BK163" s="329"/>
      <c r="BL163" s="329"/>
      <c r="BM163" s="329"/>
      <c r="BN163" s="329"/>
      <c r="BO163" s="329"/>
      <c r="BP163" s="329"/>
      <c r="BQ163" s="329"/>
      <c r="BR163" s="329"/>
      <c r="BS163" s="329"/>
      <c r="BT163" s="329"/>
      <c r="BU163" s="329"/>
      <c r="BV163" s="329"/>
      <c r="BW163" s="329"/>
      <c r="BX163" s="329"/>
      <c r="BY163" s="329"/>
      <c r="BZ163" s="329"/>
      <c r="CA163" s="329"/>
      <c r="CB163" s="329"/>
      <c r="CC163" s="329"/>
      <c r="CD163" s="329"/>
      <c r="CE163" s="329"/>
      <c r="CF163" s="329"/>
      <c r="CG163" s="329"/>
      <c r="CH163" s="329"/>
      <c r="CI163" s="329"/>
      <c r="CJ163" s="329"/>
      <c r="CK163" s="329"/>
      <c r="CL163" s="329"/>
      <c r="CM163" s="329"/>
      <c r="CN163" s="329"/>
      <c r="CO163" s="329"/>
      <c r="CP163" s="329"/>
      <c r="CQ163" s="329"/>
      <c r="CR163" s="329"/>
      <c r="CS163" s="329"/>
      <c r="CT163" s="329"/>
      <c r="CU163" s="329"/>
      <c r="CV163" s="329"/>
      <c r="CW163" s="329"/>
      <c r="CX163" s="329"/>
      <c r="CY163" s="329"/>
      <c r="CZ163" s="329"/>
      <c r="DA163" s="329"/>
      <c r="DB163" s="329"/>
      <c r="DC163" s="329"/>
      <c r="DD163" s="329"/>
      <c r="DE163" s="329"/>
      <c r="DF163" s="329"/>
      <c r="DG163" s="329"/>
      <c r="DH163" s="329"/>
      <c r="DI163" s="329"/>
      <c r="DJ163" s="329"/>
      <c r="DK163" s="329"/>
      <c r="DL163" s="329"/>
      <c r="DM163" s="329"/>
      <c r="DN163" s="329"/>
      <c r="DO163" s="329"/>
      <c r="DP163" s="329"/>
      <c r="DQ163" s="329"/>
      <c r="DR163" s="329"/>
      <c r="DS163" s="329"/>
      <c r="DT163" s="329"/>
      <c r="DU163" s="329"/>
      <c r="DV163" s="329"/>
      <c r="DW163" s="329"/>
      <c r="DX163" s="329"/>
      <c r="DY163" s="329"/>
      <c r="DZ163" s="329"/>
      <c r="EA163" s="329"/>
      <c r="EB163" s="329"/>
      <c r="EC163" s="329"/>
      <c r="ED163" s="329"/>
      <c r="EE163" s="329"/>
      <c r="EF163" s="329"/>
      <c r="EG163" s="329"/>
      <c r="EH163" s="329"/>
      <c r="EI163" s="329"/>
      <c r="EJ163" s="329"/>
      <c r="EK163" s="329"/>
      <c r="EL163" s="329"/>
      <c r="EM163" s="329"/>
      <c r="EN163" s="329"/>
      <c r="EO163" s="329"/>
      <c r="EP163" s="329"/>
      <c r="EQ163" s="329"/>
      <c r="ER163" s="329"/>
      <c r="ES163" s="329"/>
      <c r="ET163" s="329"/>
      <c r="EU163" s="329"/>
      <c r="EV163" s="329"/>
      <c r="EW163" s="329"/>
      <c r="EX163" s="329"/>
      <c r="EY163" s="329"/>
      <c r="EZ163" s="329"/>
      <c r="FA163" s="329"/>
      <c r="FB163" s="329"/>
      <c r="FC163" s="329"/>
      <c r="FD163" s="329"/>
      <c r="FE163" s="329"/>
      <c r="FF163" s="329"/>
      <c r="FG163" s="329"/>
      <c r="FH163" s="329"/>
      <c r="FI163" s="329"/>
      <c r="FJ163" s="329"/>
      <c r="FK163" s="329"/>
      <c r="FL163" s="329"/>
      <c r="FM163" s="329"/>
      <c r="FN163" s="329"/>
      <c r="FO163" s="329"/>
      <c r="FP163" s="329"/>
      <c r="FQ163" s="329"/>
      <c r="FR163" s="329"/>
      <c r="FS163" s="329"/>
      <c r="FT163" s="329"/>
      <c r="FU163" s="329"/>
      <c r="FV163" s="329"/>
      <c r="FW163" s="329"/>
      <c r="FX163" s="329"/>
      <c r="FY163" s="329"/>
      <c r="FZ163" s="329"/>
      <c r="GA163" s="329"/>
      <c r="GB163" s="329"/>
      <c r="GC163" s="329"/>
      <c r="GD163" s="329"/>
      <c r="GE163" s="329"/>
      <c r="GF163" s="329"/>
      <c r="GG163" s="329"/>
      <c r="GH163" s="329"/>
      <c r="GI163" s="329"/>
      <c r="GJ163" s="329"/>
      <c r="GK163" s="329"/>
      <c r="GL163" s="329"/>
      <c r="GM163" s="329"/>
      <c r="GN163" s="329"/>
      <c r="GO163" s="329"/>
      <c r="GP163" s="329"/>
      <c r="GQ163" s="329"/>
      <c r="GR163" s="329"/>
      <c r="GS163" s="329"/>
      <c r="GT163" s="329"/>
      <c r="GU163" s="329"/>
      <c r="GV163" s="329"/>
      <c r="GW163" s="329"/>
      <c r="GX163" s="329"/>
      <c r="GY163" s="329"/>
      <c r="GZ163" s="329"/>
      <c r="HA163" s="329"/>
      <c r="HB163" s="329"/>
      <c r="HC163" s="329"/>
      <c r="HD163" s="329"/>
      <c r="HE163" s="329"/>
      <c r="HF163" s="329"/>
      <c r="HG163" s="329"/>
      <c r="HH163" s="329"/>
      <c r="HI163" s="329"/>
      <c r="HJ163" s="329"/>
      <c r="HK163" s="329"/>
      <c r="HL163" s="329"/>
      <c r="HM163" s="329"/>
      <c r="HN163" s="329"/>
      <c r="HO163" s="329"/>
      <c r="HP163" s="329"/>
      <c r="HQ163" s="329"/>
      <c r="HR163" s="329"/>
      <c r="HS163" s="329"/>
      <c r="HT163" s="329"/>
      <c r="HU163" s="329"/>
      <c r="HV163" s="329"/>
      <c r="HW163" s="329"/>
      <c r="HX163" s="329"/>
      <c r="HY163" s="329"/>
      <c r="HZ163" s="329"/>
      <c r="IA163" s="329"/>
      <c r="IB163" s="329"/>
      <c r="IC163" s="329"/>
      <c r="ID163" s="329"/>
      <c r="IE163" s="329"/>
      <c r="IF163" s="329"/>
      <c r="IG163" s="329"/>
      <c r="IH163" s="329"/>
      <c r="II163" s="329"/>
      <c r="IJ163" s="329"/>
      <c r="IK163" s="329"/>
      <c r="IL163" s="329"/>
      <c r="IM163" s="329"/>
      <c r="IN163" s="329"/>
      <c r="IO163" s="329"/>
      <c r="IP163" s="329"/>
      <c r="IQ163" s="329"/>
      <c r="IR163" s="329"/>
    </row>
    <row r="164" spans="1:252" ht="23.25" customHeight="1">
      <c r="A164" s="524" t="s">
        <v>1296</v>
      </c>
      <c r="B164" s="512" t="s">
        <v>1293</v>
      </c>
      <c r="C164" s="513" t="s">
        <v>64</v>
      </c>
      <c r="D164" s="513" t="s">
        <v>47</v>
      </c>
      <c r="E164" s="525">
        <v>850</v>
      </c>
      <c r="F164" s="513">
        <v>1500</v>
      </c>
      <c r="G164" s="392"/>
      <c r="H164" s="515"/>
      <c r="I164" s="515">
        <f t="shared" si="9"/>
        <v>956</v>
      </c>
      <c r="J164" s="515">
        <f t="shared" si="7"/>
        <v>1275</v>
      </c>
      <c r="K164" s="538" t="s">
        <v>252</v>
      </c>
      <c r="L164" s="539" t="s">
        <v>578</v>
      </c>
      <c r="U164" s="329"/>
      <c r="V164" s="329"/>
      <c r="W164" s="329"/>
      <c r="X164" s="329"/>
      <c r="Y164" s="329"/>
      <c r="Z164" s="329"/>
      <c r="AA164" s="329"/>
      <c r="AB164" s="329"/>
      <c r="AC164" s="329"/>
      <c r="AD164" s="329"/>
      <c r="AE164" s="329"/>
      <c r="AF164" s="329"/>
      <c r="AG164" s="329"/>
      <c r="AH164" s="329"/>
      <c r="AI164" s="329"/>
      <c r="AJ164" s="329"/>
      <c r="AK164" s="329"/>
      <c r="AL164" s="329"/>
      <c r="AM164" s="329"/>
      <c r="AN164" s="329"/>
      <c r="AO164" s="329"/>
      <c r="AP164" s="329"/>
      <c r="AQ164" s="329"/>
      <c r="AR164" s="329"/>
      <c r="AS164" s="329"/>
      <c r="AT164" s="329"/>
      <c r="AU164" s="329"/>
      <c r="AV164" s="329"/>
      <c r="AW164" s="329"/>
      <c r="AX164" s="329"/>
      <c r="AY164" s="329"/>
      <c r="AZ164" s="329"/>
      <c r="BA164" s="329"/>
      <c r="BB164" s="329"/>
      <c r="BC164" s="329"/>
      <c r="BD164" s="329"/>
      <c r="BE164" s="329"/>
      <c r="BF164" s="329"/>
      <c r="BG164" s="329"/>
      <c r="BH164" s="329"/>
      <c r="BI164" s="329"/>
      <c r="BJ164" s="329"/>
      <c r="BK164" s="329"/>
      <c r="BL164" s="329"/>
      <c r="BM164" s="329"/>
      <c r="BN164" s="329"/>
      <c r="BO164" s="329"/>
      <c r="BP164" s="329"/>
      <c r="BQ164" s="329"/>
      <c r="BR164" s="329"/>
      <c r="BS164" s="329"/>
      <c r="BT164" s="329"/>
      <c r="BU164" s="329"/>
      <c r="BV164" s="329"/>
      <c r="BW164" s="329"/>
      <c r="BX164" s="329"/>
      <c r="BY164" s="329"/>
      <c r="BZ164" s="329"/>
      <c r="CA164" s="329"/>
      <c r="CB164" s="329"/>
      <c r="CC164" s="329"/>
      <c r="CD164" s="329"/>
      <c r="CE164" s="329"/>
      <c r="CF164" s="329"/>
      <c r="CG164" s="329"/>
      <c r="CH164" s="329"/>
      <c r="CI164" s="329"/>
      <c r="CJ164" s="329"/>
      <c r="CK164" s="329"/>
      <c r="CL164" s="329"/>
      <c r="CM164" s="329"/>
      <c r="CN164" s="329"/>
      <c r="CO164" s="329"/>
      <c r="CP164" s="329"/>
      <c r="CQ164" s="329"/>
      <c r="CR164" s="329"/>
      <c r="CS164" s="329"/>
      <c r="CT164" s="329"/>
      <c r="CU164" s="329"/>
      <c r="CV164" s="329"/>
      <c r="CW164" s="329"/>
      <c r="CX164" s="329"/>
      <c r="CY164" s="329"/>
      <c r="CZ164" s="329"/>
      <c r="DA164" s="329"/>
      <c r="DB164" s="329"/>
      <c r="DC164" s="329"/>
      <c r="DD164" s="329"/>
      <c r="DE164" s="329"/>
      <c r="DF164" s="329"/>
      <c r="DG164" s="329"/>
      <c r="DH164" s="329"/>
      <c r="DI164" s="329"/>
      <c r="DJ164" s="329"/>
      <c r="DK164" s="329"/>
      <c r="DL164" s="329"/>
      <c r="DM164" s="329"/>
      <c r="DN164" s="329"/>
      <c r="DO164" s="329"/>
      <c r="DP164" s="329"/>
      <c r="DQ164" s="329"/>
      <c r="DR164" s="329"/>
      <c r="DS164" s="329"/>
      <c r="DT164" s="329"/>
      <c r="DU164" s="329"/>
      <c r="DV164" s="329"/>
      <c r="DW164" s="329"/>
      <c r="DX164" s="329"/>
      <c r="DY164" s="329"/>
      <c r="DZ164" s="329"/>
      <c r="EA164" s="329"/>
      <c r="EB164" s="329"/>
      <c r="EC164" s="329"/>
      <c r="ED164" s="329"/>
      <c r="EE164" s="329"/>
      <c r="EF164" s="329"/>
      <c r="EG164" s="329"/>
      <c r="EH164" s="329"/>
      <c r="EI164" s="329"/>
      <c r="EJ164" s="329"/>
      <c r="EK164" s="329"/>
      <c r="EL164" s="329"/>
      <c r="EM164" s="329"/>
      <c r="EN164" s="329"/>
      <c r="EO164" s="329"/>
      <c r="EP164" s="329"/>
      <c r="EQ164" s="329"/>
      <c r="ER164" s="329"/>
      <c r="ES164" s="329"/>
      <c r="ET164" s="329"/>
      <c r="EU164" s="329"/>
      <c r="EV164" s="329"/>
      <c r="EW164" s="329"/>
      <c r="EX164" s="329"/>
      <c r="EY164" s="329"/>
      <c r="EZ164" s="329"/>
      <c r="FA164" s="329"/>
      <c r="FB164" s="329"/>
      <c r="FC164" s="329"/>
      <c r="FD164" s="329"/>
      <c r="FE164" s="329"/>
      <c r="FF164" s="329"/>
      <c r="FG164" s="329"/>
      <c r="FH164" s="329"/>
      <c r="FI164" s="329"/>
      <c r="FJ164" s="329"/>
      <c r="FK164" s="329"/>
      <c r="FL164" s="329"/>
      <c r="FM164" s="329"/>
      <c r="FN164" s="329"/>
      <c r="FO164" s="329"/>
      <c r="FP164" s="329"/>
      <c r="FQ164" s="329"/>
      <c r="FR164" s="329"/>
      <c r="FS164" s="329"/>
      <c r="FT164" s="329"/>
      <c r="FU164" s="329"/>
      <c r="FV164" s="329"/>
      <c r="FW164" s="329"/>
      <c r="FX164" s="329"/>
      <c r="FY164" s="329"/>
      <c r="FZ164" s="329"/>
      <c r="GA164" s="329"/>
      <c r="GB164" s="329"/>
      <c r="GC164" s="329"/>
      <c r="GD164" s="329"/>
      <c r="GE164" s="329"/>
      <c r="GF164" s="329"/>
      <c r="GG164" s="329"/>
      <c r="GH164" s="329"/>
      <c r="GI164" s="329"/>
      <c r="GJ164" s="329"/>
      <c r="GK164" s="329"/>
      <c r="GL164" s="329"/>
      <c r="GM164" s="329"/>
      <c r="GN164" s="329"/>
      <c r="GO164" s="329"/>
      <c r="GP164" s="329"/>
      <c r="GQ164" s="329"/>
      <c r="GR164" s="329"/>
      <c r="GS164" s="329"/>
      <c r="GT164" s="329"/>
      <c r="GU164" s="329"/>
      <c r="GV164" s="329"/>
      <c r="GW164" s="329"/>
      <c r="GX164" s="329"/>
      <c r="GY164" s="329"/>
      <c r="GZ164" s="329"/>
      <c r="HA164" s="329"/>
      <c r="HB164" s="329"/>
      <c r="HC164" s="329"/>
      <c r="HD164" s="329"/>
      <c r="HE164" s="329"/>
      <c r="HF164" s="329"/>
      <c r="HG164" s="329"/>
      <c r="HH164" s="329"/>
      <c r="HI164" s="329"/>
      <c r="HJ164" s="329"/>
      <c r="HK164" s="329"/>
      <c r="HL164" s="329"/>
      <c r="HM164" s="329"/>
      <c r="HN164" s="329"/>
      <c r="HO164" s="329"/>
      <c r="HP164" s="329"/>
      <c r="HQ164" s="329"/>
      <c r="HR164" s="329"/>
      <c r="HS164" s="329"/>
      <c r="HT164" s="329"/>
      <c r="HU164" s="329"/>
      <c r="HV164" s="329"/>
      <c r="HW164" s="329"/>
      <c r="HX164" s="329"/>
      <c r="HY164" s="329"/>
      <c r="HZ164" s="329"/>
      <c r="IA164" s="329"/>
      <c r="IB164" s="329"/>
      <c r="IC164" s="329"/>
      <c r="ID164" s="329"/>
      <c r="IE164" s="329"/>
      <c r="IF164" s="329"/>
      <c r="IG164" s="329"/>
      <c r="IH164" s="329"/>
      <c r="II164" s="329"/>
      <c r="IJ164" s="329"/>
      <c r="IK164" s="329"/>
      <c r="IL164" s="329"/>
      <c r="IM164" s="329"/>
      <c r="IN164" s="329"/>
      <c r="IO164" s="329"/>
      <c r="IP164" s="329"/>
      <c r="IQ164" s="329"/>
      <c r="IR164" s="329"/>
    </row>
    <row r="165" spans="1:252" ht="62.25" customHeight="1">
      <c r="A165" s="524" t="s">
        <v>876</v>
      </c>
      <c r="B165" s="512" t="s">
        <v>287</v>
      </c>
      <c r="C165" s="513" t="s">
        <v>288</v>
      </c>
      <c r="D165" s="513" t="s">
        <v>132</v>
      </c>
      <c r="E165" s="525">
        <v>312950</v>
      </c>
      <c r="F165" s="513">
        <v>480</v>
      </c>
      <c r="G165" s="392">
        <v>34424.5</v>
      </c>
      <c r="H165" s="515">
        <f>ROUND(J165/2,0)</f>
        <v>75108</v>
      </c>
      <c r="I165" s="515">
        <f t="shared" si="9"/>
        <v>112662</v>
      </c>
      <c r="J165" s="515">
        <f t="shared" si="7"/>
        <v>150216</v>
      </c>
      <c r="K165" s="538" t="s">
        <v>252</v>
      </c>
      <c r="L165" s="539" t="s">
        <v>266</v>
      </c>
      <c r="U165" s="329"/>
      <c r="V165" s="329"/>
      <c r="W165" s="329"/>
      <c r="X165" s="329"/>
      <c r="Y165" s="329"/>
      <c r="Z165" s="329"/>
      <c r="AA165" s="329"/>
      <c r="AB165" s="329"/>
      <c r="AC165" s="329"/>
      <c r="AD165" s="329"/>
      <c r="AE165" s="329"/>
      <c r="AF165" s="329"/>
      <c r="AG165" s="329"/>
      <c r="AH165" s="329"/>
      <c r="AI165" s="329"/>
      <c r="AJ165" s="329"/>
      <c r="AK165" s="329"/>
      <c r="AL165" s="329"/>
      <c r="AM165" s="329"/>
      <c r="AN165" s="329"/>
      <c r="AO165" s="329"/>
      <c r="AP165" s="329"/>
      <c r="AQ165" s="329"/>
      <c r="AR165" s="329"/>
      <c r="AS165" s="329"/>
      <c r="AT165" s="329"/>
      <c r="AU165" s="329"/>
      <c r="AV165" s="329"/>
      <c r="AW165" s="329"/>
      <c r="AX165" s="329"/>
      <c r="AY165" s="329"/>
      <c r="AZ165" s="329"/>
      <c r="BA165" s="329"/>
      <c r="BB165" s="329"/>
      <c r="BC165" s="329"/>
      <c r="BD165" s="329"/>
      <c r="BE165" s="329"/>
      <c r="BF165" s="329"/>
      <c r="BG165" s="329"/>
      <c r="BH165" s="329"/>
      <c r="BI165" s="329"/>
      <c r="BJ165" s="329"/>
      <c r="BK165" s="329"/>
      <c r="BL165" s="329"/>
      <c r="BM165" s="329"/>
      <c r="BN165" s="329"/>
      <c r="BO165" s="329"/>
      <c r="BP165" s="329"/>
      <c r="BQ165" s="329"/>
      <c r="BR165" s="329"/>
      <c r="BS165" s="329"/>
      <c r="BT165" s="329"/>
      <c r="BU165" s="329"/>
      <c r="BV165" s="329"/>
      <c r="BW165" s="329"/>
      <c r="BX165" s="329"/>
      <c r="BY165" s="329"/>
      <c r="BZ165" s="329"/>
      <c r="CA165" s="329"/>
      <c r="CB165" s="329"/>
      <c r="CC165" s="329"/>
      <c r="CD165" s="329"/>
      <c r="CE165" s="329"/>
      <c r="CF165" s="329"/>
      <c r="CG165" s="329"/>
      <c r="CH165" s="329"/>
      <c r="CI165" s="329"/>
      <c r="CJ165" s="329"/>
      <c r="CK165" s="329"/>
      <c r="CL165" s="329"/>
      <c r="CM165" s="329"/>
      <c r="CN165" s="329"/>
      <c r="CO165" s="329"/>
      <c r="CP165" s="329"/>
      <c r="CQ165" s="329"/>
      <c r="CR165" s="329"/>
      <c r="CS165" s="329"/>
      <c r="CT165" s="329"/>
      <c r="CU165" s="329"/>
      <c r="CV165" s="329"/>
      <c r="CW165" s="329"/>
      <c r="CX165" s="329"/>
      <c r="CY165" s="329"/>
      <c r="CZ165" s="329"/>
      <c r="DA165" s="329"/>
      <c r="DB165" s="329"/>
      <c r="DC165" s="329"/>
      <c r="DD165" s="329"/>
      <c r="DE165" s="329"/>
      <c r="DF165" s="329"/>
      <c r="DG165" s="329"/>
      <c r="DH165" s="329"/>
      <c r="DI165" s="329"/>
      <c r="DJ165" s="329"/>
      <c r="DK165" s="329"/>
      <c r="DL165" s="329"/>
      <c r="DM165" s="329"/>
      <c r="DN165" s="329"/>
      <c r="DO165" s="329"/>
      <c r="DP165" s="329"/>
      <c r="DQ165" s="329"/>
      <c r="DR165" s="329"/>
      <c r="DS165" s="329"/>
      <c r="DT165" s="329"/>
      <c r="DU165" s="329"/>
      <c r="DV165" s="329"/>
      <c r="DW165" s="329"/>
      <c r="DX165" s="329"/>
      <c r="DY165" s="329"/>
      <c r="DZ165" s="329"/>
      <c r="EA165" s="329"/>
      <c r="EB165" s="329"/>
      <c r="EC165" s="329"/>
      <c r="ED165" s="329"/>
      <c r="EE165" s="329"/>
      <c r="EF165" s="329"/>
      <c r="EG165" s="329"/>
      <c r="EH165" s="329"/>
      <c r="EI165" s="329"/>
      <c r="EJ165" s="329"/>
      <c r="EK165" s="329"/>
      <c r="EL165" s="329"/>
      <c r="EM165" s="329"/>
      <c r="EN165" s="329"/>
      <c r="EO165" s="329"/>
      <c r="EP165" s="329"/>
      <c r="EQ165" s="329"/>
      <c r="ER165" s="329"/>
      <c r="ES165" s="329"/>
      <c r="ET165" s="329"/>
      <c r="EU165" s="329"/>
      <c r="EV165" s="329"/>
      <c r="EW165" s="329"/>
      <c r="EX165" s="329"/>
      <c r="EY165" s="329"/>
      <c r="EZ165" s="329"/>
      <c r="FA165" s="329"/>
      <c r="FB165" s="329"/>
      <c r="FC165" s="329"/>
      <c r="FD165" s="329"/>
      <c r="FE165" s="329"/>
      <c r="FF165" s="329"/>
      <c r="FG165" s="329"/>
      <c r="FH165" s="329"/>
      <c r="FI165" s="329"/>
      <c r="FJ165" s="329"/>
      <c r="FK165" s="329"/>
      <c r="FL165" s="329"/>
      <c r="FM165" s="329"/>
      <c r="FN165" s="329"/>
      <c r="FO165" s="329"/>
      <c r="FP165" s="329"/>
      <c r="FQ165" s="329"/>
      <c r="FR165" s="329"/>
      <c r="FS165" s="329"/>
      <c r="FT165" s="329"/>
      <c r="FU165" s="329"/>
      <c r="FV165" s="329"/>
      <c r="FW165" s="329"/>
      <c r="FX165" s="329"/>
      <c r="FY165" s="329"/>
      <c r="FZ165" s="329"/>
      <c r="GA165" s="329"/>
      <c r="GB165" s="329"/>
      <c r="GC165" s="329"/>
      <c r="GD165" s="329"/>
      <c r="GE165" s="329"/>
      <c r="GF165" s="329"/>
      <c r="GG165" s="329"/>
      <c r="GH165" s="329"/>
      <c r="GI165" s="329"/>
      <c r="GJ165" s="329"/>
      <c r="GK165" s="329"/>
      <c r="GL165" s="329"/>
      <c r="GM165" s="329"/>
      <c r="GN165" s="329"/>
      <c r="GO165" s="329"/>
      <c r="GP165" s="329"/>
      <c r="GQ165" s="329"/>
      <c r="GR165" s="329"/>
      <c r="GS165" s="329"/>
      <c r="GT165" s="329"/>
      <c r="GU165" s="329"/>
      <c r="GV165" s="329"/>
      <c r="GW165" s="329"/>
      <c r="GX165" s="329"/>
      <c r="GY165" s="329"/>
      <c r="GZ165" s="329"/>
      <c r="HA165" s="329"/>
      <c r="HB165" s="329"/>
      <c r="HC165" s="329"/>
      <c r="HD165" s="329"/>
      <c r="HE165" s="329"/>
      <c r="HF165" s="329"/>
      <c r="HG165" s="329"/>
      <c r="HH165" s="329"/>
      <c r="HI165" s="329"/>
      <c r="HJ165" s="329"/>
      <c r="HK165" s="329"/>
      <c r="HL165" s="329"/>
      <c r="HM165" s="329"/>
      <c r="HN165" s="329"/>
      <c r="HO165" s="329"/>
      <c r="HP165" s="329"/>
      <c r="HQ165" s="329"/>
      <c r="HR165" s="329"/>
      <c r="HS165" s="329"/>
      <c r="HT165" s="329"/>
      <c r="HU165" s="329"/>
      <c r="HV165" s="329"/>
      <c r="HW165" s="329"/>
      <c r="HX165" s="329"/>
      <c r="HY165" s="329"/>
      <c r="HZ165" s="329"/>
      <c r="IA165" s="329"/>
      <c r="IB165" s="329"/>
      <c r="IC165" s="329"/>
      <c r="ID165" s="329"/>
      <c r="IE165" s="329"/>
      <c r="IF165" s="329"/>
      <c r="IG165" s="329"/>
      <c r="IH165" s="329"/>
      <c r="II165" s="329"/>
      <c r="IJ165" s="329"/>
      <c r="IK165" s="329"/>
      <c r="IL165" s="329"/>
      <c r="IM165" s="329"/>
      <c r="IN165" s="329"/>
      <c r="IO165" s="329"/>
      <c r="IP165" s="329"/>
      <c r="IQ165" s="329"/>
      <c r="IR165" s="329"/>
    </row>
    <row r="166" spans="1:252" ht="61.5" customHeight="1">
      <c r="A166" s="524" t="s">
        <v>877</v>
      </c>
      <c r="B166" s="512" t="s">
        <v>289</v>
      </c>
      <c r="C166" s="513" t="s">
        <v>288</v>
      </c>
      <c r="D166" s="513" t="s">
        <v>132</v>
      </c>
      <c r="E166" s="525">
        <v>96400</v>
      </c>
      <c r="F166" s="513">
        <v>230</v>
      </c>
      <c r="G166" s="392">
        <v>4820</v>
      </c>
      <c r="H166" s="515">
        <f>ROUND(J166/2,0)</f>
        <v>11086</v>
      </c>
      <c r="I166" s="515">
        <f t="shared" si="9"/>
        <v>16629</v>
      </c>
      <c r="J166" s="515">
        <f t="shared" si="7"/>
        <v>22172</v>
      </c>
      <c r="K166" s="538" t="s">
        <v>252</v>
      </c>
      <c r="L166" s="539" t="s">
        <v>266</v>
      </c>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29"/>
      <c r="AY166" s="329"/>
      <c r="AZ166" s="329"/>
      <c r="BA166" s="329"/>
      <c r="BB166" s="329"/>
      <c r="BC166" s="329"/>
      <c r="BD166" s="329"/>
      <c r="BE166" s="329"/>
      <c r="BF166" s="329"/>
      <c r="BG166" s="329"/>
      <c r="BH166" s="329"/>
      <c r="BI166" s="329"/>
      <c r="BJ166" s="329"/>
      <c r="BK166" s="329"/>
      <c r="BL166" s="329"/>
      <c r="BM166" s="329"/>
      <c r="BN166" s="329"/>
      <c r="BO166" s="329"/>
      <c r="BP166" s="329"/>
      <c r="BQ166" s="329"/>
      <c r="BR166" s="329"/>
      <c r="BS166" s="329"/>
      <c r="BT166" s="329"/>
      <c r="BU166" s="329"/>
      <c r="BV166" s="329"/>
      <c r="BW166" s="329"/>
      <c r="BX166" s="329"/>
      <c r="BY166" s="329"/>
      <c r="BZ166" s="329"/>
      <c r="CA166" s="329"/>
      <c r="CB166" s="329"/>
      <c r="CC166" s="329"/>
      <c r="CD166" s="329"/>
      <c r="CE166" s="329"/>
      <c r="CF166" s="329"/>
      <c r="CG166" s="329"/>
      <c r="CH166" s="329"/>
      <c r="CI166" s="329"/>
      <c r="CJ166" s="329"/>
      <c r="CK166" s="329"/>
      <c r="CL166" s="329"/>
      <c r="CM166" s="329"/>
      <c r="CN166" s="329"/>
      <c r="CO166" s="329"/>
      <c r="CP166" s="329"/>
      <c r="CQ166" s="329"/>
      <c r="CR166" s="329"/>
      <c r="CS166" s="329"/>
      <c r="CT166" s="329"/>
      <c r="CU166" s="329"/>
      <c r="CV166" s="329"/>
      <c r="CW166" s="329"/>
      <c r="CX166" s="329"/>
      <c r="CY166" s="329"/>
      <c r="CZ166" s="329"/>
      <c r="DA166" s="329"/>
      <c r="DB166" s="329"/>
      <c r="DC166" s="329"/>
      <c r="DD166" s="329"/>
      <c r="DE166" s="329"/>
      <c r="DF166" s="329"/>
      <c r="DG166" s="329"/>
      <c r="DH166" s="329"/>
      <c r="DI166" s="329"/>
      <c r="DJ166" s="329"/>
      <c r="DK166" s="329"/>
      <c r="DL166" s="329"/>
      <c r="DM166" s="329"/>
      <c r="DN166" s="329"/>
      <c r="DO166" s="329"/>
      <c r="DP166" s="329"/>
      <c r="DQ166" s="329"/>
      <c r="DR166" s="329"/>
      <c r="DS166" s="329"/>
      <c r="DT166" s="329"/>
      <c r="DU166" s="329"/>
      <c r="DV166" s="329"/>
      <c r="DW166" s="329"/>
      <c r="DX166" s="329"/>
      <c r="DY166" s="329"/>
      <c r="DZ166" s="329"/>
      <c r="EA166" s="329"/>
      <c r="EB166" s="329"/>
      <c r="EC166" s="329"/>
      <c r="ED166" s="329"/>
      <c r="EE166" s="329"/>
      <c r="EF166" s="329"/>
      <c r="EG166" s="329"/>
      <c r="EH166" s="329"/>
      <c r="EI166" s="329"/>
      <c r="EJ166" s="329"/>
      <c r="EK166" s="329"/>
      <c r="EL166" s="329"/>
      <c r="EM166" s="329"/>
      <c r="EN166" s="329"/>
      <c r="EO166" s="329"/>
      <c r="EP166" s="329"/>
      <c r="EQ166" s="329"/>
      <c r="ER166" s="329"/>
      <c r="ES166" s="329"/>
      <c r="ET166" s="329"/>
      <c r="EU166" s="329"/>
      <c r="EV166" s="329"/>
      <c r="EW166" s="329"/>
      <c r="EX166" s="329"/>
      <c r="EY166" s="329"/>
      <c r="EZ166" s="329"/>
      <c r="FA166" s="329"/>
      <c r="FB166" s="329"/>
      <c r="FC166" s="329"/>
      <c r="FD166" s="329"/>
      <c r="FE166" s="329"/>
      <c r="FF166" s="329"/>
      <c r="FG166" s="329"/>
      <c r="FH166" s="329"/>
      <c r="FI166" s="329"/>
      <c r="FJ166" s="329"/>
      <c r="FK166" s="329"/>
      <c r="FL166" s="329"/>
      <c r="FM166" s="329"/>
      <c r="FN166" s="329"/>
      <c r="FO166" s="329"/>
      <c r="FP166" s="329"/>
      <c r="FQ166" s="329"/>
      <c r="FR166" s="329"/>
      <c r="FS166" s="329"/>
      <c r="FT166" s="329"/>
      <c r="FU166" s="329"/>
      <c r="FV166" s="329"/>
      <c r="FW166" s="329"/>
      <c r="FX166" s="329"/>
      <c r="FY166" s="329"/>
      <c r="FZ166" s="329"/>
      <c r="GA166" s="329"/>
      <c r="GB166" s="329"/>
      <c r="GC166" s="329"/>
      <c r="GD166" s="329"/>
      <c r="GE166" s="329"/>
      <c r="GF166" s="329"/>
      <c r="GG166" s="329"/>
      <c r="GH166" s="329"/>
      <c r="GI166" s="329"/>
      <c r="GJ166" s="329"/>
      <c r="GK166" s="329"/>
      <c r="GL166" s="329"/>
      <c r="GM166" s="329"/>
      <c r="GN166" s="329"/>
      <c r="GO166" s="329"/>
      <c r="GP166" s="329"/>
      <c r="GQ166" s="329"/>
      <c r="GR166" s="329"/>
      <c r="GS166" s="329"/>
      <c r="GT166" s="329"/>
      <c r="GU166" s="329"/>
      <c r="GV166" s="329"/>
      <c r="GW166" s="329"/>
      <c r="GX166" s="329"/>
      <c r="GY166" s="329"/>
      <c r="GZ166" s="329"/>
      <c r="HA166" s="329"/>
      <c r="HB166" s="329"/>
      <c r="HC166" s="329"/>
      <c r="HD166" s="329"/>
      <c r="HE166" s="329"/>
      <c r="HF166" s="329"/>
      <c r="HG166" s="329"/>
      <c r="HH166" s="329"/>
      <c r="HI166" s="329"/>
      <c r="HJ166" s="329"/>
      <c r="HK166" s="329"/>
      <c r="HL166" s="329"/>
      <c r="HM166" s="329"/>
      <c r="HN166" s="329"/>
      <c r="HO166" s="329"/>
      <c r="HP166" s="329"/>
      <c r="HQ166" s="329"/>
      <c r="HR166" s="329"/>
      <c r="HS166" s="329"/>
      <c r="HT166" s="329"/>
      <c r="HU166" s="329"/>
      <c r="HV166" s="329"/>
      <c r="HW166" s="329"/>
      <c r="HX166" s="329"/>
      <c r="HY166" s="329"/>
      <c r="HZ166" s="329"/>
      <c r="IA166" s="329"/>
      <c r="IB166" s="329"/>
      <c r="IC166" s="329"/>
      <c r="ID166" s="329"/>
      <c r="IE166" s="329"/>
      <c r="IF166" s="329"/>
      <c r="IG166" s="329"/>
      <c r="IH166" s="329"/>
      <c r="II166" s="329"/>
      <c r="IJ166" s="329"/>
      <c r="IK166" s="329"/>
      <c r="IL166" s="329"/>
      <c r="IM166" s="329"/>
      <c r="IN166" s="329"/>
      <c r="IO166" s="329"/>
      <c r="IP166" s="329"/>
      <c r="IQ166" s="329"/>
      <c r="IR166" s="329"/>
    </row>
    <row r="167" spans="1:252" ht="61.5" customHeight="1">
      <c r="A167" s="524" t="s">
        <v>878</v>
      </c>
      <c r="B167" s="512" t="s">
        <v>289</v>
      </c>
      <c r="C167" s="513" t="s">
        <v>288</v>
      </c>
      <c r="D167" s="513" t="s">
        <v>132</v>
      </c>
      <c r="E167" s="525">
        <v>45900</v>
      </c>
      <c r="F167" s="513">
        <v>220</v>
      </c>
      <c r="G167" s="392">
        <v>3213</v>
      </c>
      <c r="H167" s="515">
        <f>ROUND(J167/2,0)</f>
        <v>5049</v>
      </c>
      <c r="I167" s="515">
        <f t="shared" si="9"/>
        <v>7574</v>
      </c>
      <c r="J167" s="515">
        <f t="shared" si="7"/>
        <v>10098</v>
      </c>
      <c r="K167" s="538" t="s">
        <v>252</v>
      </c>
      <c r="L167" s="539" t="s">
        <v>266</v>
      </c>
      <c r="U167" s="329"/>
      <c r="V167" s="329"/>
      <c r="W167" s="329"/>
      <c r="X167" s="329"/>
      <c r="Y167" s="329"/>
      <c r="Z167" s="329"/>
      <c r="AA167" s="329"/>
      <c r="AB167" s="329"/>
      <c r="AC167" s="329"/>
      <c r="AD167" s="329"/>
      <c r="AE167" s="329"/>
      <c r="AF167" s="329"/>
      <c r="AG167" s="329"/>
      <c r="AH167" s="329"/>
      <c r="AI167" s="329"/>
      <c r="AJ167" s="329"/>
      <c r="AK167" s="329"/>
      <c r="AL167" s="329"/>
      <c r="AM167" s="329"/>
      <c r="AN167" s="329"/>
      <c r="AO167" s="329"/>
      <c r="AP167" s="329"/>
      <c r="AQ167" s="329"/>
      <c r="AR167" s="329"/>
      <c r="AS167" s="329"/>
      <c r="AT167" s="329"/>
      <c r="AU167" s="329"/>
      <c r="AV167" s="329"/>
      <c r="AW167" s="329"/>
      <c r="AX167" s="329"/>
      <c r="AY167" s="329"/>
      <c r="AZ167" s="329"/>
      <c r="BA167" s="329"/>
      <c r="BB167" s="329"/>
      <c r="BC167" s="329"/>
      <c r="BD167" s="329"/>
      <c r="BE167" s="329"/>
      <c r="BF167" s="329"/>
      <c r="BG167" s="329"/>
      <c r="BH167" s="329"/>
      <c r="BI167" s="329"/>
      <c r="BJ167" s="329"/>
      <c r="BK167" s="329"/>
      <c r="BL167" s="329"/>
      <c r="BM167" s="329"/>
      <c r="BN167" s="329"/>
      <c r="BO167" s="329"/>
      <c r="BP167" s="329"/>
      <c r="BQ167" s="329"/>
      <c r="BR167" s="329"/>
      <c r="BS167" s="329"/>
      <c r="BT167" s="329"/>
      <c r="BU167" s="329"/>
      <c r="BV167" s="329"/>
      <c r="BW167" s="329"/>
      <c r="BX167" s="329"/>
      <c r="BY167" s="329"/>
      <c r="BZ167" s="329"/>
      <c r="CA167" s="329"/>
      <c r="CB167" s="329"/>
      <c r="CC167" s="329"/>
      <c r="CD167" s="329"/>
      <c r="CE167" s="329"/>
      <c r="CF167" s="329"/>
      <c r="CG167" s="329"/>
      <c r="CH167" s="329"/>
      <c r="CI167" s="329"/>
      <c r="CJ167" s="329"/>
      <c r="CK167" s="329"/>
      <c r="CL167" s="329"/>
      <c r="CM167" s="329"/>
      <c r="CN167" s="329"/>
      <c r="CO167" s="329"/>
      <c r="CP167" s="329"/>
      <c r="CQ167" s="329"/>
      <c r="CR167" s="329"/>
      <c r="CS167" s="329"/>
      <c r="CT167" s="329"/>
      <c r="CU167" s="329"/>
      <c r="CV167" s="329"/>
      <c r="CW167" s="329"/>
      <c r="CX167" s="329"/>
      <c r="CY167" s="329"/>
      <c r="CZ167" s="329"/>
      <c r="DA167" s="329"/>
      <c r="DB167" s="329"/>
      <c r="DC167" s="329"/>
      <c r="DD167" s="329"/>
      <c r="DE167" s="329"/>
      <c r="DF167" s="329"/>
      <c r="DG167" s="329"/>
      <c r="DH167" s="329"/>
      <c r="DI167" s="329"/>
      <c r="DJ167" s="329"/>
      <c r="DK167" s="329"/>
      <c r="DL167" s="329"/>
      <c r="DM167" s="329"/>
      <c r="DN167" s="329"/>
      <c r="DO167" s="329"/>
      <c r="DP167" s="329"/>
      <c r="DQ167" s="329"/>
      <c r="DR167" s="329"/>
      <c r="DS167" s="329"/>
      <c r="DT167" s="329"/>
      <c r="DU167" s="329"/>
      <c r="DV167" s="329"/>
      <c r="DW167" s="329"/>
      <c r="DX167" s="329"/>
      <c r="DY167" s="329"/>
      <c r="DZ167" s="329"/>
      <c r="EA167" s="329"/>
      <c r="EB167" s="329"/>
      <c r="EC167" s="329"/>
      <c r="ED167" s="329"/>
      <c r="EE167" s="329"/>
      <c r="EF167" s="329"/>
      <c r="EG167" s="329"/>
      <c r="EH167" s="329"/>
      <c r="EI167" s="329"/>
      <c r="EJ167" s="329"/>
      <c r="EK167" s="329"/>
      <c r="EL167" s="329"/>
      <c r="EM167" s="329"/>
      <c r="EN167" s="329"/>
      <c r="EO167" s="329"/>
      <c r="EP167" s="329"/>
      <c r="EQ167" s="329"/>
      <c r="ER167" s="329"/>
      <c r="ES167" s="329"/>
      <c r="ET167" s="329"/>
      <c r="EU167" s="329"/>
      <c r="EV167" s="329"/>
      <c r="EW167" s="329"/>
      <c r="EX167" s="329"/>
      <c r="EY167" s="329"/>
      <c r="EZ167" s="329"/>
      <c r="FA167" s="329"/>
      <c r="FB167" s="329"/>
      <c r="FC167" s="329"/>
      <c r="FD167" s="329"/>
      <c r="FE167" s="329"/>
      <c r="FF167" s="329"/>
      <c r="FG167" s="329"/>
      <c r="FH167" s="329"/>
      <c r="FI167" s="329"/>
      <c r="FJ167" s="329"/>
      <c r="FK167" s="329"/>
      <c r="FL167" s="329"/>
      <c r="FM167" s="329"/>
      <c r="FN167" s="329"/>
      <c r="FO167" s="329"/>
      <c r="FP167" s="329"/>
      <c r="FQ167" s="329"/>
      <c r="FR167" s="329"/>
      <c r="FS167" s="329"/>
      <c r="FT167" s="329"/>
      <c r="FU167" s="329"/>
      <c r="FV167" s="329"/>
      <c r="FW167" s="329"/>
      <c r="FX167" s="329"/>
      <c r="FY167" s="329"/>
      <c r="FZ167" s="329"/>
      <c r="GA167" s="329"/>
      <c r="GB167" s="329"/>
      <c r="GC167" s="329"/>
      <c r="GD167" s="329"/>
      <c r="GE167" s="329"/>
      <c r="GF167" s="329"/>
      <c r="GG167" s="329"/>
      <c r="GH167" s="329"/>
      <c r="GI167" s="329"/>
      <c r="GJ167" s="329"/>
      <c r="GK167" s="329"/>
      <c r="GL167" s="329"/>
      <c r="GM167" s="329"/>
      <c r="GN167" s="329"/>
      <c r="GO167" s="329"/>
      <c r="GP167" s="329"/>
      <c r="GQ167" s="329"/>
      <c r="GR167" s="329"/>
      <c r="GS167" s="329"/>
      <c r="GT167" s="329"/>
      <c r="GU167" s="329"/>
      <c r="GV167" s="329"/>
      <c r="GW167" s="329"/>
      <c r="GX167" s="329"/>
      <c r="GY167" s="329"/>
      <c r="GZ167" s="329"/>
      <c r="HA167" s="329"/>
      <c r="HB167" s="329"/>
      <c r="HC167" s="329"/>
      <c r="HD167" s="329"/>
      <c r="HE167" s="329"/>
      <c r="HF167" s="329"/>
      <c r="HG167" s="329"/>
      <c r="HH167" s="329"/>
      <c r="HI167" s="329"/>
      <c r="HJ167" s="329"/>
      <c r="HK167" s="329"/>
      <c r="HL167" s="329"/>
      <c r="HM167" s="329"/>
      <c r="HN167" s="329"/>
      <c r="HO167" s="329"/>
      <c r="HP167" s="329"/>
      <c r="HQ167" s="329"/>
      <c r="HR167" s="329"/>
      <c r="HS167" s="329"/>
      <c r="HT167" s="329"/>
      <c r="HU167" s="329"/>
      <c r="HV167" s="329"/>
      <c r="HW167" s="329"/>
      <c r="HX167" s="329"/>
      <c r="HY167" s="329"/>
      <c r="HZ167" s="329"/>
      <c r="IA167" s="329"/>
      <c r="IB167" s="329"/>
      <c r="IC167" s="329"/>
      <c r="ID167" s="329"/>
      <c r="IE167" s="329"/>
      <c r="IF167" s="329"/>
      <c r="IG167" s="329"/>
      <c r="IH167" s="329"/>
      <c r="II167" s="329"/>
      <c r="IJ167" s="329"/>
      <c r="IK167" s="329"/>
      <c r="IL167" s="329"/>
      <c r="IM167" s="329"/>
      <c r="IN167" s="329"/>
      <c r="IO167" s="329"/>
      <c r="IP167" s="329"/>
      <c r="IQ167" s="329"/>
      <c r="IR167" s="329"/>
    </row>
    <row r="168" spans="1:252" ht="80.25" customHeight="1">
      <c r="A168" s="524" t="s">
        <v>879</v>
      </c>
      <c r="B168" s="512" t="s">
        <v>290</v>
      </c>
      <c r="C168" s="513" t="s">
        <v>288</v>
      </c>
      <c r="D168" s="513" t="s">
        <v>132</v>
      </c>
      <c r="E168" s="525">
        <v>47250</v>
      </c>
      <c r="F168" s="513">
        <v>900</v>
      </c>
      <c r="G168" s="392">
        <v>12757.5</v>
      </c>
      <c r="H168" s="515">
        <f>ROUND(J168/2,0)</f>
        <v>21263</v>
      </c>
      <c r="I168" s="515">
        <f t="shared" si="9"/>
        <v>31894</v>
      </c>
      <c r="J168" s="515">
        <f t="shared" si="7"/>
        <v>42525</v>
      </c>
      <c r="K168" s="538" t="s">
        <v>252</v>
      </c>
      <c r="L168" s="539" t="s">
        <v>266</v>
      </c>
      <c r="U168" s="329"/>
      <c r="V168" s="329"/>
      <c r="W168" s="329"/>
      <c r="X168" s="329"/>
      <c r="Y168" s="329"/>
      <c r="Z168" s="329"/>
      <c r="AA168" s="329"/>
      <c r="AB168" s="329"/>
      <c r="AC168" s="329"/>
      <c r="AD168" s="329"/>
      <c r="AE168" s="329"/>
      <c r="AF168" s="329"/>
      <c r="AG168" s="329"/>
      <c r="AH168" s="329"/>
      <c r="AI168" s="329"/>
      <c r="AJ168" s="329"/>
      <c r="AK168" s="329"/>
      <c r="AL168" s="329"/>
      <c r="AM168" s="329"/>
      <c r="AN168" s="329"/>
      <c r="AO168" s="329"/>
      <c r="AP168" s="329"/>
      <c r="AQ168" s="329"/>
      <c r="AR168" s="329"/>
      <c r="AS168" s="329"/>
      <c r="AT168" s="329"/>
      <c r="AU168" s="329"/>
      <c r="AV168" s="329"/>
      <c r="AW168" s="329"/>
      <c r="AX168" s="329"/>
      <c r="AY168" s="329"/>
      <c r="AZ168" s="329"/>
      <c r="BA168" s="329"/>
      <c r="BB168" s="329"/>
      <c r="BC168" s="329"/>
      <c r="BD168" s="329"/>
      <c r="BE168" s="329"/>
      <c r="BF168" s="329"/>
      <c r="BG168" s="329"/>
      <c r="BH168" s="329"/>
      <c r="BI168" s="329"/>
      <c r="BJ168" s="329"/>
      <c r="BK168" s="329"/>
      <c r="BL168" s="329"/>
      <c r="BM168" s="329"/>
      <c r="BN168" s="329"/>
      <c r="BO168" s="329"/>
      <c r="BP168" s="329"/>
      <c r="BQ168" s="329"/>
      <c r="BR168" s="329"/>
      <c r="BS168" s="329"/>
      <c r="BT168" s="329"/>
      <c r="BU168" s="329"/>
      <c r="BV168" s="329"/>
      <c r="BW168" s="329"/>
      <c r="BX168" s="329"/>
      <c r="BY168" s="329"/>
      <c r="BZ168" s="329"/>
      <c r="CA168" s="329"/>
      <c r="CB168" s="329"/>
      <c r="CC168" s="329"/>
      <c r="CD168" s="329"/>
      <c r="CE168" s="329"/>
      <c r="CF168" s="329"/>
      <c r="CG168" s="329"/>
      <c r="CH168" s="329"/>
      <c r="CI168" s="329"/>
      <c r="CJ168" s="329"/>
      <c r="CK168" s="329"/>
      <c r="CL168" s="329"/>
      <c r="CM168" s="329"/>
      <c r="CN168" s="329"/>
      <c r="CO168" s="329"/>
      <c r="CP168" s="329"/>
      <c r="CQ168" s="329"/>
      <c r="CR168" s="329"/>
      <c r="CS168" s="329"/>
      <c r="CT168" s="329"/>
      <c r="CU168" s="329"/>
      <c r="CV168" s="329"/>
      <c r="CW168" s="329"/>
      <c r="CX168" s="329"/>
      <c r="CY168" s="329"/>
      <c r="CZ168" s="329"/>
      <c r="DA168" s="329"/>
      <c r="DB168" s="329"/>
      <c r="DC168" s="329"/>
      <c r="DD168" s="329"/>
      <c r="DE168" s="329"/>
      <c r="DF168" s="329"/>
      <c r="DG168" s="329"/>
      <c r="DH168" s="329"/>
      <c r="DI168" s="329"/>
      <c r="DJ168" s="329"/>
      <c r="DK168" s="329"/>
      <c r="DL168" s="329"/>
      <c r="DM168" s="329"/>
      <c r="DN168" s="329"/>
      <c r="DO168" s="329"/>
      <c r="DP168" s="329"/>
      <c r="DQ168" s="329"/>
      <c r="DR168" s="329"/>
      <c r="DS168" s="329"/>
      <c r="DT168" s="329"/>
      <c r="DU168" s="329"/>
      <c r="DV168" s="329"/>
      <c r="DW168" s="329"/>
      <c r="DX168" s="329"/>
      <c r="DY168" s="329"/>
      <c r="DZ168" s="329"/>
      <c r="EA168" s="329"/>
      <c r="EB168" s="329"/>
      <c r="EC168" s="329"/>
      <c r="ED168" s="329"/>
      <c r="EE168" s="329"/>
      <c r="EF168" s="329"/>
      <c r="EG168" s="329"/>
      <c r="EH168" s="329"/>
      <c r="EI168" s="329"/>
      <c r="EJ168" s="329"/>
      <c r="EK168" s="329"/>
      <c r="EL168" s="329"/>
      <c r="EM168" s="329"/>
      <c r="EN168" s="329"/>
      <c r="EO168" s="329"/>
      <c r="EP168" s="329"/>
      <c r="EQ168" s="329"/>
      <c r="ER168" s="329"/>
      <c r="ES168" s="329"/>
      <c r="ET168" s="329"/>
      <c r="EU168" s="329"/>
      <c r="EV168" s="329"/>
      <c r="EW168" s="329"/>
      <c r="EX168" s="329"/>
      <c r="EY168" s="329"/>
      <c r="EZ168" s="329"/>
      <c r="FA168" s="329"/>
      <c r="FB168" s="329"/>
      <c r="FC168" s="329"/>
      <c r="FD168" s="329"/>
      <c r="FE168" s="329"/>
      <c r="FF168" s="329"/>
      <c r="FG168" s="329"/>
      <c r="FH168" s="329"/>
      <c r="FI168" s="329"/>
      <c r="FJ168" s="329"/>
      <c r="FK168" s="329"/>
      <c r="FL168" s="329"/>
      <c r="FM168" s="329"/>
      <c r="FN168" s="329"/>
      <c r="FO168" s="329"/>
      <c r="FP168" s="329"/>
      <c r="FQ168" s="329"/>
      <c r="FR168" s="329"/>
      <c r="FS168" s="329"/>
      <c r="FT168" s="329"/>
      <c r="FU168" s="329"/>
      <c r="FV168" s="329"/>
      <c r="FW168" s="329"/>
      <c r="FX168" s="329"/>
      <c r="FY168" s="329"/>
      <c r="FZ168" s="329"/>
      <c r="GA168" s="329"/>
      <c r="GB168" s="329"/>
      <c r="GC168" s="329"/>
      <c r="GD168" s="329"/>
      <c r="GE168" s="329"/>
      <c r="GF168" s="329"/>
      <c r="GG168" s="329"/>
      <c r="GH168" s="329"/>
      <c r="GI168" s="329"/>
      <c r="GJ168" s="329"/>
      <c r="GK168" s="329"/>
      <c r="GL168" s="329"/>
      <c r="GM168" s="329"/>
      <c r="GN168" s="329"/>
      <c r="GO168" s="329"/>
      <c r="GP168" s="329"/>
      <c r="GQ168" s="329"/>
      <c r="GR168" s="329"/>
      <c r="GS168" s="329"/>
      <c r="GT168" s="329"/>
      <c r="GU168" s="329"/>
      <c r="GV168" s="329"/>
      <c r="GW168" s="329"/>
      <c r="GX168" s="329"/>
      <c r="GY168" s="329"/>
      <c r="GZ168" s="329"/>
      <c r="HA168" s="329"/>
      <c r="HB168" s="329"/>
      <c r="HC168" s="329"/>
      <c r="HD168" s="329"/>
      <c r="HE168" s="329"/>
      <c r="HF168" s="329"/>
      <c r="HG168" s="329"/>
      <c r="HH168" s="329"/>
      <c r="HI168" s="329"/>
      <c r="HJ168" s="329"/>
      <c r="HK168" s="329"/>
      <c r="HL168" s="329"/>
      <c r="HM168" s="329"/>
      <c r="HN168" s="329"/>
      <c r="HO168" s="329"/>
      <c r="HP168" s="329"/>
      <c r="HQ168" s="329"/>
      <c r="HR168" s="329"/>
      <c r="HS168" s="329"/>
      <c r="HT168" s="329"/>
      <c r="HU168" s="329"/>
      <c r="HV168" s="329"/>
      <c r="HW168" s="329"/>
      <c r="HX168" s="329"/>
      <c r="HY168" s="329"/>
      <c r="HZ168" s="329"/>
      <c r="IA168" s="329"/>
      <c r="IB168" s="329"/>
      <c r="IC168" s="329"/>
      <c r="ID168" s="329"/>
      <c r="IE168" s="329"/>
      <c r="IF168" s="329"/>
      <c r="IG168" s="329"/>
      <c r="IH168" s="329"/>
      <c r="II168" s="329"/>
      <c r="IJ168" s="329"/>
      <c r="IK168" s="329"/>
      <c r="IL168" s="329"/>
      <c r="IM168" s="329"/>
      <c r="IN168" s="329"/>
      <c r="IO168" s="329"/>
      <c r="IP168" s="329"/>
      <c r="IQ168" s="329"/>
      <c r="IR168" s="329"/>
    </row>
    <row r="169" spans="1:252" s="329" customFormat="1">
      <c r="A169" s="524" t="s">
        <v>880</v>
      </c>
      <c r="B169" s="512" t="s">
        <v>291</v>
      </c>
      <c r="C169" s="513" t="s">
        <v>64</v>
      </c>
      <c r="D169" s="513" t="s">
        <v>47</v>
      </c>
      <c r="E169" s="525">
        <v>103000</v>
      </c>
      <c r="F169" s="513">
        <v>115</v>
      </c>
      <c r="G169" s="392"/>
      <c r="H169" s="515"/>
      <c r="I169" s="515">
        <f t="shared" si="9"/>
        <v>8884</v>
      </c>
      <c r="J169" s="515">
        <f t="shared" ref="J169:J200" si="10">+E169*F169/1000</f>
        <v>11845</v>
      </c>
      <c r="K169" s="538" t="s">
        <v>252</v>
      </c>
      <c r="L169" s="539" t="s">
        <v>266</v>
      </c>
      <c r="M169" s="328"/>
      <c r="N169" s="328"/>
      <c r="O169" s="328"/>
      <c r="P169" s="328"/>
      <c r="Q169" s="328"/>
      <c r="R169" s="328"/>
      <c r="S169" s="328"/>
      <c r="T169" s="328"/>
    </row>
    <row r="170" spans="1:252">
      <c r="A170" s="524" t="s">
        <v>881</v>
      </c>
      <c r="B170" s="512" t="s">
        <v>291</v>
      </c>
      <c r="C170" s="513" t="s">
        <v>64</v>
      </c>
      <c r="D170" s="513" t="s">
        <v>47</v>
      </c>
      <c r="E170" s="525">
        <v>63000</v>
      </c>
      <c r="F170" s="513">
        <v>6</v>
      </c>
      <c r="G170" s="392"/>
      <c r="H170" s="515"/>
      <c r="I170" s="515">
        <f t="shared" si="9"/>
        <v>284</v>
      </c>
      <c r="J170" s="515">
        <f t="shared" si="10"/>
        <v>378</v>
      </c>
      <c r="K170" s="538" t="s">
        <v>252</v>
      </c>
      <c r="L170" s="539" t="s">
        <v>266</v>
      </c>
      <c r="U170" s="329"/>
      <c r="V170" s="329"/>
      <c r="W170" s="329"/>
      <c r="X170" s="329"/>
      <c r="Y170" s="329"/>
      <c r="Z170" s="329"/>
      <c r="AA170" s="329"/>
      <c r="AB170" s="329"/>
      <c r="AC170" s="329"/>
      <c r="AD170" s="329"/>
      <c r="AE170" s="329"/>
      <c r="AF170" s="329"/>
      <c r="AG170" s="329"/>
      <c r="AH170" s="329"/>
      <c r="AI170" s="329"/>
      <c r="AJ170" s="329"/>
      <c r="AK170" s="329"/>
      <c r="AL170" s="329"/>
      <c r="AM170" s="329"/>
      <c r="AN170" s="329"/>
      <c r="AO170" s="329"/>
      <c r="AP170" s="329"/>
      <c r="AQ170" s="329"/>
      <c r="AR170" s="329"/>
      <c r="AS170" s="329"/>
      <c r="AT170" s="329"/>
      <c r="AU170" s="329"/>
      <c r="AV170" s="329"/>
      <c r="AW170" s="329"/>
      <c r="AX170" s="329"/>
      <c r="AY170" s="329"/>
      <c r="AZ170" s="329"/>
      <c r="BA170" s="329"/>
      <c r="BB170" s="329"/>
      <c r="BC170" s="329"/>
      <c r="BD170" s="329"/>
      <c r="BE170" s="329"/>
      <c r="BF170" s="329"/>
      <c r="BG170" s="329"/>
      <c r="BH170" s="329"/>
      <c r="BI170" s="329"/>
      <c r="BJ170" s="329"/>
      <c r="BK170" s="329"/>
      <c r="BL170" s="329"/>
      <c r="BM170" s="329"/>
      <c r="BN170" s="329"/>
      <c r="BO170" s="329"/>
      <c r="BP170" s="329"/>
      <c r="BQ170" s="329"/>
      <c r="BR170" s="329"/>
      <c r="BS170" s="329"/>
      <c r="BT170" s="329"/>
      <c r="BU170" s="329"/>
      <c r="BV170" s="329"/>
      <c r="BW170" s="329"/>
      <c r="BX170" s="329"/>
      <c r="BY170" s="329"/>
      <c r="BZ170" s="329"/>
      <c r="CA170" s="329"/>
      <c r="CB170" s="329"/>
      <c r="CC170" s="329"/>
      <c r="CD170" s="329"/>
      <c r="CE170" s="329"/>
      <c r="CF170" s="329"/>
      <c r="CG170" s="329"/>
      <c r="CH170" s="329"/>
      <c r="CI170" s="329"/>
      <c r="CJ170" s="329"/>
      <c r="CK170" s="329"/>
      <c r="CL170" s="329"/>
      <c r="CM170" s="329"/>
      <c r="CN170" s="329"/>
      <c r="CO170" s="329"/>
      <c r="CP170" s="329"/>
      <c r="CQ170" s="329"/>
      <c r="CR170" s="329"/>
      <c r="CS170" s="329"/>
      <c r="CT170" s="329"/>
      <c r="CU170" s="329"/>
      <c r="CV170" s="329"/>
      <c r="CW170" s="329"/>
      <c r="CX170" s="329"/>
      <c r="CY170" s="329"/>
      <c r="CZ170" s="329"/>
      <c r="DA170" s="329"/>
      <c r="DB170" s="329"/>
      <c r="DC170" s="329"/>
      <c r="DD170" s="329"/>
      <c r="DE170" s="329"/>
      <c r="DF170" s="329"/>
      <c r="DG170" s="329"/>
      <c r="DH170" s="329"/>
      <c r="DI170" s="329"/>
      <c r="DJ170" s="329"/>
      <c r="DK170" s="329"/>
      <c r="DL170" s="329"/>
      <c r="DM170" s="329"/>
      <c r="DN170" s="329"/>
      <c r="DO170" s="329"/>
      <c r="DP170" s="329"/>
      <c r="DQ170" s="329"/>
      <c r="DR170" s="329"/>
      <c r="DS170" s="329"/>
      <c r="DT170" s="329"/>
      <c r="DU170" s="329"/>
      <c r="DV170" s="329"/>
      <c r="DW170" s="329"/>
      <c r="DX170" s="329"/>
      <c r="DY170" s="329"/>
      <c r="DZ170" s="329"/>
      <c r="EA170" s="329"/>
      <c r="EB170" s="329"/>
      <c r="EC170" s="329"/>
      <c r="ED170" s="329"/>
      <c r="EE170" s="329"/>
      <c r="EF170" s="329"/>
      <c r="EG170" s="329"/>
      <c r="EH170" s="329"/>
      <c r="EI170" s="329"/>
      <c r="EJ170" s="329"/>
      <c r="EK170" s="329"/>
      <c r="EL170" s="329"/>
      <c r="EM170" s="329"/>
      <c r="EN170" s="329"/>
      <c r="EO170" s="329"/>
      <c r="EP170" s="329"/>
      <c r="EQ170" s="329"/>
      <c r="ER170" s="329"/>
      <c r="ES170" s="329"/>
      <c r="ET170" s="329"/>
      <c r="EU170" s="329"/>
      <c r="EV170" s="329"/>
      <c r="EW170" s="329"/>
      <c r="EX170" s="329"/>
      <c r="EY170" s="329"/>
      <c r="EZ170" s="329"/>
      <c r="FA170" s="329"/>
      <c r="FB170" s="329"/>
      <c r="FC170" s="329"/>
      <c r="FD170" s="329"/>
      <c r="FE170" s="329"/>
      <c r="FF170" s="329"/>
      <c r="FG170" s="329"/>
      <c r="FH170" s="329"/>
      <c r="FI170" s="329"/>
      <c r="FJ170" s="329"/>
      <c r="FK170" s="329"/>
      <c r="FL170" s="329"/>
      <c r="FM170" s="329"/>
      <c r="FN170" s="329"/>
      <c r="FO170" s="329"/>
      <c r="FP170" s="329"/>
      <c r="FQ170" s="329"/>
      <c r="FR170" s="329"/>
      <c r="FS170" s="329"/>
      <c r="FT170" s="329"/>
      <c r="FU170" s="329"/>
      <c r="FV170" s="329"/>
      <c r="FW170" s="329"/>
      <c r="FX170" s="329"/>
      <c r="FY170" s="329"/>
      <c r="FZ170" s="329"/>
      <c r="GA170" s="329"/>
      <c r="GB170" s="329"/>
      <c r="GC170" s="329"/>
      <c r="GD170" s="329"/>
      <c r="GE170" s="329"/>
      <c r="GF170" s="329"/>
      <c r="GG170" s="329"/>
      <c r="GH170" s="329"/>
      <c r="GI170" s="329"/>
      <c r="GJ170" s="329"/>
      <c r="GK170" s="329"/>
      <c r="GL170" s="329"/>
      <c r="GM170" s="329"/>
      <c r="GN170" s="329"/>
      <c r="GO170" s="329"/>
      <c r="GP170" s="329"/>
      <c r="GQ170" s="329"/>
      <c r="GR170" s="329"/>
      <c r="GS170" s="329"/>
      <c r="GT170" s="329"/>
      <c r="GU170" s="329"/>
      <c r="GV170" s="329"/>
      <c r="GW170" s="329"/>
      <c r="GX170" s="329"/>
      <c r="GY170" s="329"/>
      <c r="GZ170" s="329"/>
      <c r="HA170" s="329"/>
      <c r="HB170" s="329"/>
      <c r="HC170" s="329"/>
      <c r="HD170" s="329"/>
      <c r="HE170" s="329"/>
      <c r="HF170" s="329"/>
      <c r="HG170" s="329"/>
      <c r="HH170" s="329"/>
      <c r="HI170" s="329"/>
      <c r="HJ170" s="329"/>
      <c r="HK170" s="329"/>
      <c r="HL170" s="329"/>
      <c r="HM170" s="329"/>
      <c r="HN170" s="329"/>
      <c r="HO170" s="329"/>
      <c r="HP170" s="329"/>
      <c r="HQ170" s="329"/>
      <c r="HR170" s="329"/>
      <c r="HS170" s="329"/>
      <c r="HT170" s="329"/>
      <c r="HU170" s="329"/>
      <c r="HV170" s="329"/>
      <c r="HW170" s="329"/>
      <c r="HX170" s="329"/>
      <c r="HY170" s="329"/>
      <c r="HZ170" s="329"/>
      <c r="IA170" s="329"/>
      <c r="IB170" s="329"/>
      <c r="IC170" s="329"/>
      <c r="ID170" s="329"/>
      <c r="IE170" s="329"/>
      <c r="IF170" s="329"/>
      <c r="IG170" s="329"/>
      <c r="IH170" s="329"/>
      <c r="II170" s="329"/>
      <c r="IJ170" s="329"/>
      <c r="IK170" s="329"/>
      <c r="IL170" s="329"/>
      <c r="IM170" s="329"/>
      <c r="IN170" s="329"/>
      <c r="IO170" s="329"/>
      <c r="IP170" s="329"/>
      <c r="IQ170" s="329"/>
      <c r="IR170" s="329"/>
    </row>
    <row r="171" spans="1:252" s="329" customFormat="1">
      <c r="A171" s="524" t="s">
        <v>882</v>
      </c>
      <c r="B171" s="512" t="s">
        <v>291</v>
      </c>
      <c r="C171" s="513" t="s">
        <v>64</v>
      </c>
      <c r="D171" s="513" t="s">
        <v>47</v>
      </c>
      <c r="E171" s="525">
        <v>70000</v>
      </c>
      <c r="F171" s="513">
        <v>18</v>
      </c>
      <c r="G171" s="392"/>
      <c r="H171" s="515"/>
      <c r="I171" s="515">
        <f t="shared" si="9"/>
        <v>945</v>
      </c>
      <c r="J171" s="515">
        <f t="shared" si="10"/>
        <v>1260</v>
      </c>
      <c r="K171" s="538" t="s">
        <v>252</v>
      </c>
      <c r="L171" s="539" t="s">
        <v>266</v>
      </c>
      <c r="M171" s="328"/>
      <c r="N171" s="328"/>
      <c r="O171" s="328"/>
      <c r="P171" s="328"/>
      <c r="Q171" s="328"/>
      <c r="R171" s="328"/>
      <c r="S171" s="328"/>
      <c r="T171" s="328"/>
    </row>
    <row r="172" spans="1:252" s="329" customFormat="1">
      <c r="A172" s="524" t="s">
        <v>883</v>
      </c>
      <c r="B172" s="512" t="s">
        <v>291</v>
      </c>
      <c r="C172" s="513" t="s">
        <v>64</v>
      </c>
      <c r="D172" s="513" t="s">
        <v>47</v>
      </c>
      <c r="E172" s="525">
        <v>45000</v>
      </c>
      <c r="F172" s="513">
        <v>22</v>
      </c>
      <c r="G172" s="392"/>
      <c r="H172" s="515"/>
      <c r="I172" s="515">
        <f t="shared" si="9"/>
        <v>743</v>
      </c>
      <c r="J172" s="515">
        <f t="shared" si="10"/>
        <v>990</v>
      </c>
      <c r="K172" s="538" t="s">
        <v>252</v>
      </c>
      <c r="L172" s="539" t="s">
        <v>266</v>
      </c>
      <c r="M172" s="328"/>
      <c r="N172" s="328"/>
      <c r="O172" s="328"/>
      <c r="P172" s="328"/>
      <c r="Q172" s="328"/>
      <c r="R172" s="328"/>
      <c r="S172" s="328"/>
      <c r="T172" s="328"/>
    </row>
    <row r="173" spans="1:252" s="329" customFormat="1">
      <c r="A173" s="524" t="s">
        <v>884</v>
      </c>
      <c r="B173" s="512" t="s">
        <v>291</v>
      </c>
      <c r="C173" s="513" t="s">
        <v>64</v>
      </c>
      <c r="D173" s="513" t="s">
        <v>47</v>
      </c>
      <c r="E173" s="525">
        <v>50000</v>
      </c>
      <c r="F173" s="513">
        <v>18</v>
      </c>
      <c r="G173" s="392"/>
      <c r="H173" s="515"/>
      <c r="I173" s="515">
        <f t="shared" si="9"/>
        <v>675</v>
      </c>
      <c r="J173" s="515">
        <f t="shared" si="10"/>
        <v>900</v>
      </c>
      <c r="K173" s="538" t="s">
        <v>252</v>
      </c>
      <c r="L173" s="539" t="s">
        <v>266</v>
      </c>
      <c r="M173" s="328"/>
      <c r="N173" s="328"/>
      <c r="O173" s="328"/>
      <c r="P173" s="328"/>
      <c r="Q173" s="328"/>
      <c r="R173" s="328"/>
      <c r="S173" s="328"/>
      <c r="T173" s="328"/>
    </row>
    <row r="174" spans="1:252" s="329" customFormat="1">
      <c r="A174" s="524" t="s">
        <v>885</v>
      </c>
      <c r="B174" s="512" t="s">
        <v>291</v>
      </c>
      <c r="C174" s="513" t="s">
        <v>64</v>
      </c>
      <c r="D174" s="513" t="s">
        <v>47</v>
      </c>
      <c r="E174" s="525">
        <v>30000</v>
      </c>
      <c r="F174" s="513">
        <v>10</v>
      </c>
      <c r="G174" s="392"/>
      <c r="H174" s="515"/>
      <c r="I174" s="515">
        <f t="shared" si="9"/>
        <v>225</v>
      </c>
      <c r="J174" s="515">
        <f t="shared" si="10"/>
        <v>300</v>
      </c>
      <c r="K174" s="538" t="s">
        <v>252</v>
      </c>
      <c r="L174" s="539" t="s">
        <v>266</v>
      </c>
      <c r="M174" s="328"/>
      <c r="N174" s="328"/>
      <c r="O174" s="328"/>
      <c r="P174" s="328"/>
      <c r="Q174" s="328"/>
      <c r="R174" s="328"/>
      <c r="S174" s="328"/>
      <c r="T174" s="328"/>
    </row>
    <row r="175" spans="1:252" s="329" customFormat="1">
      <c r="A175" s="524" t="s">
        <v>886</v>
      </c>
      <c r="B175" s="512" t="s">
        <v>291</v>
      </c>
      <c r="C175" s="513" t="s">
        <v>64</v>
      </c>
      <c r="D175" s="513" t="s">
        <v>47</v>
      </c>
      <c r="E175" s="525">
        <v>35000</v>
      </c>
      <c r="F175" s="513">
        <v>115</v>
      </c>
      <c r="G175" s="392"/>
      <c r="H175" s="515"/>
      <c r="I175" s="515">
        <f t="shared" si="9"/>
        <v>3019</v>
      </c>
      <c r="J175" s="515">
        <f t="shared" si="10"/>
        <v>4025</v>
      </c>
      <c r="K175" s="538" t="s">
        <v>252</v>
      </c>
      <c r="L175" s="539" t="s">
        <v>266</v>
      </c>
      <c r="M175" s="328"/>
      <c r="N175" s="328"/>
      <c r="O175" s="328"/>
      <c r="P175" s="328"/>
      <c r="Q175" s="328"/>
      <c r="R175" s="328"/>
      <c r="S175" s="328"/>
      <c r="T175" s="328"/>
    </row>
    <row r="176" spans="1:252" s="329" customFormat="1">
      <c r="A176" s="524" t="s">
        <v>887</v>
      </c>
      <c r="B176" s="512" t="s">
        <v>291</v>
      </c>
      <c r="C176" s="513" t="s">
        <v>64</v>
      </c>
      <c r="D176" s="513" t="s">
        <v>47</v>
      </c>
      <c r="E176" s="525">
        <v>30000</v>
      </c>
      <c r="F176" s="513">
        <v>65</v>
      </c>
      <c r="G176" s="392"/>
      <c r="H176" s="515"/>
      <c r="I176" s="515">
        <f t="shared" si="9"/>
        <v>1463</v>
      </c>
      <c r="J176" s="515">
        <f t="shared" si="10"/>
        <v>1950</v>
      </c>
      <c r="K176" s="538" t="s">
        <v>252</v>
      </c>
      <c r="L176" s="539" t="s">
        <v>266</v>
      </c>
      <c r="M176" s="328"/>
      <c r="N176" s="328"/>
      <c r="O176" s="328"/>
      <c r="P176" s="328"/>
      <c r="Q176" s="328"/>
      <c r="R176" s="328"/>
      <c r="S176" s="328"/>
      <c r="T176" s="328"/>
    </row>
    <row r="177" spans="1:252" s="329" customFormat="1">
      <c r="A177" s="524" t="s">
        <v>888</v>
      </c>
      <c r="B177" s="512" t="s">
        <v>291</v>
      </c>
      <c r="C177" s="513" t="s">
        <v>64</v>
      </c>
      <c r="D177" s="513" t="s">
        <v>47</v>
      </c>
      <c r="E177" s="525">
        <v>4500</v>
      </c>
      <c r="F177" s="513">
        <v>120</v>
      </c>
      <c r="G177" s="392"/>
      <c r="H177" s="515"/>
      <c r="I177" s="515">
        <f t="shared" si="9"/>
        <v>405</v>
      </c>
      <c r="J177" s="515">
        <f t="shared" si="10"/>
        <v>540</v>
      </c>
      <c r="K177" s="538" t="s">
        <v>252</v>
      </c>
      <c r="L177" s="539" t="s">
        <v>266</v>
      </c>
      <c r="M177" s="328"/>
      <c r="N177" s="328"/>
      <c r="O177" s="328"/>
      <c r="P177" s="328"/>
      <c r="Q177" s="328"/>
      <c r="R177" s="328"/>
      <c r="S177" s="328"/>
      <c r="T177" s="328"/>
    </row>
    <row r="178" spans="1:252" s="329" customFormat="1">
      <c r="A178" s="524" t="s">
        <v>889</v>
      </c>
      <c r="B178" s="512" t="s">
        <v>291</v>
      </c>
      <c r="C178" s="513" t="s">
        <v>64</v>
      </c>
      <c r="D178" s="513" t="s">
        <v>47</v>
      </c>
      <c r="E178" s="525">
        <v>22400</v>
      </c>
      <c r="F178" s="513">
        <v>35</v>
      </c>
      <c r="G178" s="392"/>
      <c r="H178" s="515"/>
      <c r="I178" s="515">
        <f t="shared" si="9"/>
        <v>588</v>
      </c>
      <c r="J178" s="515">
        <f t="shared" si="10"/>
        <v>784</v>
      </c>
      <c r="K178" s="538" t="s">
        <v>252</v>
      </c>
      <c r="L178" s="539" t="s">
        <v>266</v>
      </c>
      <c r="M178" s="328"/>
      <c r="N178" s="328"/>
      <c r="O178" s="328"/>
      <c r="P178" s="328"/>
      <c r="Q178" s="328"/>
      <c r="R178" s="328"/>
      <c r="S178" s="328"/>
      <c r="T178" s="328"/>
    </row>
    <row r="179" spans="1:252" s="329" customFormat="1">
      <c r="A179" s="524" t="s">
        <v>890</v>
      </c>
      <c r="B179" s="512" t="s">
        <v>291</v>
      </c>
      <c r="C179" s="513" t="s">
        <v>64</v>
      </c>
      <c r="D179" s="513" t="s">
        <v>47</v>
      </c>
      <c r="E179" s="525">
        <v>120000</v>
      </c>
      <c r="F179" s="513">
        <v>14</v>
      </c>
      <c r="G179" s="392"/>
      <c r="H179" s="515"/>
      <c r="I179" s="515">
        <f t="shared" si="9"/>
        <v>1260</v>
      </c>
      <c r="J179" s="515">
        <f t="shared" si="10"/>
        <v>1680</v>
      </c>
      <c r="K179" s="538" t="s">
        <v>252</v>
      </c>
      <c r="L179" s="539" t="s">
        <v>266</v>
      </c>
      <c r="M179" s="328"/>
      <c r="N179" s="328"/>
      <c r="O179" s="328"/>
      <c r="P179" s="328"/>
      <c r="Q179" s="328"/>
      <c r="R179" s="328"/>
      <c r="S179" s="328"/>
      <c r="T179" s="328"/>
    </row>
    <row r="180" spans="1:252" s="329" customFormat="1">
      <c r="A180" s="524" t="s">
        <v>891</v>
      </c>
      <c r="B180" s="512" t="s">
        <v>291</v>
      </c>
      <c r="C180" s="513" t="s">
        <v>64</v>
      </c>
      <c r="D180" s="513" t="s">
        <v>47</v>
      </c>
      <c r="E180" s="525">
        <v>30000</v>
      </c>
      <c r="F180" s="513">
        <v>20</v>
      </c>
      <c r="G180" s="392"/>
      <c r="H180" s="515"/>
      <c r="I180" s="515">
        <f t="shared" si="9"/>
        <v>450</v>
      </c>
      <c r="J180" s="515">
        <f t="shared" si="10"/>
        <v>600</v>
      </c>
      <c r="K180" s="538" t="s">
        <v>252</v>
      </c>
      <c r="L180" s="539" t="s">
        <v>266</v>
      </c>
      <c r="M180" s="328"/>
      <c r="N180" s="328"/>
      <c r="O180" s="328"/>
      <c r="P180" s="328"/>
      <c r="Q180" s="328"/>
      <c r="R180" s="328"/>
      <c r="S180" s="328"/>
      <c r="T180" s="328"/>
    </row>
    <row r="181" spans="1:252" s="329" customFormat="1">
      <c r="A181" s="524" t="s">
        <v>892</v>
      </c>
      <c r="B181" s="512" t="s">
        <v>291</v>
      </c>
      <c r="C181" s="513" t="s">
        <v>64</v>
      </c>
      <c r="D181" s="513" t="s">
        <v>47</v>
      </c>
      <c r="E181" s="525">
        <v>108000</v>
      </c>
      <c r="F181" s="513">
        <v>45</v>
      </c>
      <c r="G181" s="392"/>
      <c r="H181" s="515"/>
      <c r="I181" s="515">
        <f t="shared" si="9"/>
        <v>3645</v>
      </c>
      <c r="J181" s="515">
        <f t="shared" si="10"/>
        <v>4860</v>
      </c>
      <c r="K181" s="538" t="s">
        <v>252</v>
      </c>
      <c r="L181" s="539" t="s">
        <v>266</v>
      </c>
      <c r="M181" s="328"/>
      <c r="N181" s="328"/>
      <c r="O181" s="328"/>
      <c r="P181" s="328"/>
      <c r="Q181" s="328"/>
      <c r="R181" s="328"/>
      <c r="S181" s="328"/>
      <c r="T181" s="328"/>
    </row>
    <row r="182" spans="1:252" s="329" customFormat="1">
      <c r="A182" s="524" t="s">
        <v>893</v>
      </c>
      <c r="B182" s="512" t="s">
        <v>291</v>
      </c>
      <c r="C182" s="513" t="s">
        <v>64</v>
      </c>
      <c r="D182" s="513" t="s">
        <v>47</v>
      </c>
      <c r="E182" s="525">
        <v>30000</v>
      </c>
      <c r="F182" s="513">
        <v>75</v>
      </c>
      <c r="G182" s="392"/>
      <c r="H182" s="515"/>
      <c r="I182" s="515">
        <f t="shared" si="9"/>
        <v>1688</v>
      </c>
      <c r="J182" s="515">
        <f t="shared" si="10"/>
        <v>2250</v>
      </c>
      <c r="K182" s="538" t="s">
        <v>252</v>
      </c>
      <c r="L182" s="539" t="s">
        <v>266</v>
      </c>
      <c r="M182" s="328"/>
      <c r="N182" s="328"/>
      <c r="O182" s="328"/>
      <c r="P182" s="328"/>
      <c r="Q182" s="328"/>
      <c r="R182" s="328"/>
      <c r="S182" s="328"/>
      <c r="T182" s="328"/>
    </row>
    <row r="183" spans="1:252" s="329" customFormat="1">
      <c r="A183" s="524" t="s">
        <v>894</v>
      </c>
      <c r="B183" s="512" t="s">
        <v>291</v>
      </c>
      <c r="C183" s="513" t="s">
        <v>64</v>
      </c>
      <c r="D183" s="513" t="s">
        <v>47</v>
      </c>
      <c r="E183" s="525">
        <v>70000</v>
      </c>
      <c r="F183" s="513">
        <v>6</v>
      </c>
      <c r="G183" s="392"/>
      <c r="H183" s="515"/>
      <c r="I183" s="515">
        <f t="shared" si="9"/>
        <v>315</v>
      </c>
      <c r="J183" s="515">
        <f t="shared" si="10"/>
        <v>420</v>
      </c>
      <c r="K183" s="538" t="s">
        <v>252</v>
      </c>
      <c r="L183" s="539" t="s">
        <v>266</v>
      </c>
      <c r="M183" s="328"/>
      <c r="N183" s="328"/>
      <c r="O183" s="328"/>
      <c r="P183" s="328"/>
      <c r="Q183" s="328"/>
      <c r="R183" s="328"/>
      <c r="S183" s="328"/>
      <c r="T183" s="328"/>
    </row>
    <row r="184" spans="1:252">
      <c r="A184" s="524" t="s">
        <v>895</v>
      </c>
      <c r="B184" s="512" t="s">
        <v>291</v>
      </c>
      <c r="C184" s="513" t="s">
        <v>64</v>
      </c>
      <c r="D184" s="513" t="s">
        <v>47</v>
      </c>
      <c r="E184" s="525">
        <v>63000</v>
      </c>
      <c r="F184" s="513">
        <v>6</v>
      </c>
      <c r="G184" s="392"/>
      <c r="H184" s="515"/>
      <c r="I184" s="515">
        <f t="shared" si="9"/>
        <v>284</v>
      </c>
      <c r="J184" s="515">
        <f t="shared" si="10"/>
        <v>378</v>
      </c>
      <c r="K184" s="538" t="s">
        <v>252</v>
      </c>
      <c r="L184" s="539" t="s">
        <v>266</v>
      </c>
      <c r="U184" s="329"/>
      <c r="V184" s="329"/>
      <c r="W184" s="329"/>
      <c r="X184" s="329"/>
      <c r="Y184" s="329"/>
      <c r="Z184" s="329"/>
      <c r="AA184" s="329"/>
      <c r="AB184" s="329"/>
      <c r="AC184" s="329"/>
      <c r="AD184" s="329"/>
      <c r="AE184" s="329"/>
      <c r="AF184" s="329"/>
      <c r="AG184" s="329"/>
      <c r="AH184" s="329"/>
      <c r="AI184" s="329"/>
      <c r="AJ184" s="329"/>
      <c r="AK184" s="329"/>
      <c r="AL184" s="329"/>
      <c r="AM184" s="329"/>
      <c r="AN184" s="329"/>
      <c r="AO184" s="329"/>
      <c r="AP184" s="329"/>
      <c r="AQ184" s="329"/>
      <c r="AR184" s="329"/>
      <c r="AS184" s="329"/>
      <c r="AT184" s="329"/>
      <c r="AU184" s="329"/>
      <c r="AV184" s="329"/>
      <c r="AW184" s="329"/>
      <c r="AX184" s="329"/>
      <c r="AY184" s="329"/>
      <c r="AZ184" s="329"/>
      <c r="BA184" s="329"/>
      <c r="BB184" s="329"/>
      <c r="BC184" s="329"/>
      <c r="BD184" s="329"/>
      <c r="BE184" s="329"/>
      <c r="BF184" s="329"/>
      <c r="BG184" s="329"/>
      <c r="BH184" s="329"/>
      <c r="BI184" s="329"/>
      <c r="BJ184" s="329"/>
      <c r="BK184" s="329"/>
      <c r="BL184" s="329"/>
      <c r="BM184" s="329"/>
      <c r="BN184" s="329"/>
      <c r="BO184" s="329"/>
      <c r="BP184" s="329"/>
      <c r="BQ184" s="329"/>
      <c r="BR184" s="329"/>
      <c r="BS184" s="329"/>
      <c r="BT184" s="329"/>
      <c r="BU184" s="329"/>
      <c r="BV184" s="329"/>
      <c r="BW184" s="329"/>
      <c r="BX184" s="329"/>
      <c r="BY184" s="329"/>
      <c r="BZ184" s="329"/>
      <c r="CA184" s="329"/>
      <c r="CB184" s="329"/>
      <c r="CC184" s="329"/>
      <c r="CD184" s="329"/>
      <c r="CE184" s="329"/>
      <c r="CF184" s="329"/>
      <c r="CG184" s="329"/>
      <c r="CH184" s="329"/>
      <c r="CI184" s="329"/>
      <c r="CJ184" s="329"/>
      <c r="CK184" s="329"/>
      <c r="CL184" s="329"/>
      <c r="CM184" s="329"/>
      <c r="CN184" s="329"/>
      <c r="CO184" s="329"/>
      <c r="CP184" s="329"/>
      <c r="CQ184" s="329"/>
      <c r="CR184" s="329"/>
      <c r="CS184" s="329"/>
      <c r="CT184" s="329"/>
      <c r="CU184" s="329"/>
      <c r="CV184" s="329"/>
      <c r="CW184" s="329"/>
      <c r="CX184" s="329"/>
      <c r="CY184" s="329"/>
      <c r="CZ184" s="329"/>
      <c r="DA184" s="329"/>
      <c r="DB184" s="329"/>
      <c r="DC184" s="329"/>
      <c r="DD184" s="329"/>
      <c r="DE184" s="329"/>
      <c r="DF184" s="329"/>
      <c r="DG184" s="329"/>
      <c r="DH184" s="329"/>
      <c r="DI184" s="329"/>
      <c r="DJ184" s="329"/>
      <c r="DK184" s="329"/>
      <c r="DL184" s="329"/>
      <c r="DM184" s="329"/>
      <c r="DN184" s="329"/>
      <c r="DO184" s="329"/>
      <c r="DP184" s="329"/>
      <c r="DQ184" s="329"/>
      <c r="DR184" s="329"/>
      <c r="DS184" s="329"/>
      <c r="DT184" s="329"/>
      <c r="DU184" s="329"/>
      <c r="DV184" s="329"/>
      <c r="DW184" s="329"/>
      <c r="DX184" s="329"/>
      <c r="DY184" s="329"/>
      <c r="DZ184" s="329"/>
      <c r="EA184" s="329"/>
      <c r="EB184" s="329"/>
      <c r="EC184" s="329"/>
      <c r="ED184" s="329"/>
      <c r="EE184" s="329"/>
      <c r="EF184" s="329"/>
      <c r="EG184" s="329"/>
      <c r="EH184" s="329"/>
      <c r="EI184" s="329"/>
      <c r="EJ184" s="329"/>
      <c r="EK184" s="329"/>
      <c r="EL184" s="329"/>
      <c r="EM184" s="329"/>
      <c r="EN184" s="329"/>
      <c r="EO184" s="329"/>
      <c r="EP184" s="329"/>
      <c r="EQ184" s="329"/>
      <c r="ER184" s="329"/>
      <c r="ES184" s="329"/>
      <c r="ET184" s="329"/>
      <c r="EU184" s="329"/>
      <c r="EV184" s="329"/>
      <c r="EW184" s="329"/>
      <c r="EX184" s="329"/>
      <c r="EY184" s="329"/>
      <c r="EZ184" s="329"/>
      <c r="FA184" s="329"/>
      <c r="FB184" s="329"/>
      <c r="FC184" s="329"/>
      <c r="FD184" s="329"/>
      <c r="FE184" s="329"/>
      <c r="FF184" s="329"/>
      <c r="FG184" s="329"/>
      <c r="FH184" s="329"/>
      <c r="FI184" s="329"/>
      <c r="FJ184" s="329"/>
      <c r="FK184" s="329"/>
      <c r="FL184" s="329"/>
      <c r="FM184" s="329"/>
      <c r="FN184" s="329"/>
      <c r="FO184" s="329"/>
      <c r="FP184" s="329"/>
      <c r="FQ184" s="329"/>
      <c r="FR184" s="329"/>
      <c r="FS184" s="329"/>
      <c r="FT184" s="329"/>
      <c r="FU184" s="329"/>
      <c r="FV184" s="329"/>
      <c r="FW184" s="329"/>
      <c r="FX184" s="329"/>
      <c r="FY184" s="329"/>
      <c r="FZ184" s="329"/>
      <c r="GA184" s="329"/>
      <c r="GB184" s="329"/>
      <c r="GC184" s="329"/>
      <c r="GD184" s="329"/>
      <c r="GE184" s="329"/>
      <c r="GF184" s="329"/>
      <c r="GG184" s="329"/>
      <c r="GH184" s="329"/>
      <c r="GI184" s="329"/>
      <c r="GJ184" s="329"/>
      <c r="GK184" s="329"/>
      <c r="GL184" s="329"/>
      <c r="GM184" s="329"/>
      <c r="GN184" s="329"/>
      <c r="GO184" s="329"/>
      <c r="GP184" s="329"/>
      <c r="GQ184" s="329"/>
      <c r="GR184" s="329"/>
      <c r="GS184" s="329"/>
      <c r="GT184" s="329"/>
      <c r="GU184" s="329"/>
      <c r="GV184" s="329"/>
      <c r="GW184" s="329"/>
      <c r="GX184" s="329"/>
      <c r="GY184" s="329"/>
      <c r="GZ184" s="329"/>
      <c r="HA184" s="329"/>
      <c r="HB184" s="329"/>
      <c r="HC184" s="329"/>
      <c r="HD184" s="329"/>
      <c r="HE184" s="329"/>
      <c r="HF184" s="329"/>
      <c r="HG184" s="329"/>
      <c r="HH184" s="329"/>
      <c r="HI184" s="329"/>
      <c r="HJ184" s="329"/>
      <c r="HK184" s="329"/>
      <c r="HL184" s="329"/>
      <c r="HM184" s="329"/>
      <c r="HN184" s="329"/>
      <c r="HO184" s="329"/>
      <c r="HP184" s="329"/>
      <c r="HQ184" s="329"/>
      <c r="HR184" s="329"/>
      <c r="HS184" s="329"/>
      <c r="HT184" s="329"/>
      <c r="HU184" s="329"/>
      <c r="HV184" s="329"/>
      <c r="HW184" s="329"/>
      <c r="HX184" s="329"/>
      <c r="HY184" s="329"/>
      <c r="HZ184" s="329"/>
      <c r="IA184" s="329"/>
      <c r="IB184" s="329"/>
      <c r="IC184" s="329"/>
      <c r="ID184" s="329"/>
      <c r="IE184" s="329"/>
      <c r="IF184" s="329"/>
      <c r="IG184" s="329"/>
      <c r="IH184" s="329"/>
      <c r="II184" s="329"/>
      <c r="IJ184" s="329"/>
      <c r="IK184" s="329"/>
      <c r="IL184" s="329"/>
      <c r="IM184" s="329"/>
      <c r="IN184" s="329"/>
      <c r="IO184" s="329"/>
      <c r="IP184" s="329"/>
      <c r="IQ184" s="329"/>
      <c r="IR184" s="329"/>
    </row>
    <row r="185" spans="1:252">
      <c r="A185" s="524" t="s">
        <v>896</v>
      </c>
      <c r="B185" s="512" t="s">
        <v>291</v>
      </c>
      <c r="C185" s="513" t="s">
        <v>64</v>
      </c>
      <c r="D185" s="513" t="s">
        <v>47</v>
      </c>
      <c r="E185" s="525">
        <v>63000</v>
      </c>
      <c r="F185" s="513">
        <v>6</v>
      </c>
      <c r="G185" s="392"/>
      <c r="H185" s="515"/>
      <c r="I185" s="515">
        <f t="shared" si="9"/>
        <v>284</v>
      </c>
      <c r="J185" s="515">
        <f t="shared" si="10"/>
        <v>378</v>
      </c>
      <c r="K185" s="538" t="s">
        <v>252</v>
      </c>
      <c r="L185" s="539" t="s">
        <v>266</v>
      </c>
      <c r="U185" s="329"/>
      <c r="V185" s="329"/>
      <c r="W185" s="329"/>
      <c r="X185" s="329"/>
      <c r="Y185" s="329"/>
      <c r="Z185" s="329"/>
      <c r="AA185" s="329"/>
      <c r="AB185" s="329"/>
      <c r="AC185" s="329"/>
      <c r="AD185" s="329"/>
      <c r="AE185" s="329"/>
      <c r="AF185" s="329"/>
      <c r="AG185" s="329"/>
      <c r="AH185" s="329"/>
      <c r="AI185" s="329"/>
      <c r="AJ185" s="329"/>
      <c r="AK185" s="329"/>
      <c r="AL185" s="329"/>
      <c r="AM185" s="329"/>
      <c r="AN185" s="329"/>
      <c r="AO185" s="329"/>
      <c r="AP185" s="329"/>
      <c r="AQ185" s="329"/>
      <c r="AR185" s="329"/>
      <c r="AS185" s="329"/>
      <c r="AT185" s="329"/>
      <c r="AU185" s="329"/>
      <c r="AV185" s="329"/>
      <c r="AW185" s="329"/>
      <c r="AX185" s="329"/>
      <c r="AY185" s="329"/>
      <c r="AZ185" s="329"/>
      <c r="BA185" s="329"/>
      <c r="BB185" s="329"/>
      <c r="BC185" s="329"/>
      <c r="BD185" s="329"/>
      <c r="BE185" s="329"/>
      <c r="BF185" s="329"/>
      <c r="BG185" s="329"/>
      <c r="BH185" s="329"/>
      <c r="BI185" s="329"/>
      <c r="BJ185" s="329"/>
      <c r="BK185" s="329"/>
      <c r="BL185" s="329"/>
      <c r="BM185" s="329"/>
      <c r="BN185" s="329"/>
      <c r="BO185" s="329"/>
      <c r="BP185" s="329"/>
      <c r="BQ185" s="329"/>
      <c r="BR185" s="329"/>
      <c r="BS185" s="329"/>
      <c r="BT185" s="329"/>
      <c r="BU185" s="329"/>
      <c r="BV185" s="329"/>
      <c r="BW185" s="329"/>
      <c r="BX185" s="329"/>
      <c r="BY185" s="329"/>
      <c r="BZ185" s="329"/>
      <c r="CA185" s="329"/>
      <c r="CB185" s="329"/>
      <c r="CC185" s="329"/>
      <c r="CD185" s="329"/>
      <c r="CE185" s="329"/>
      <c r="CF185" s="329"/>
      <c r="CG185" s="329"/>
      <c r="CH185" s="329"/>
      <c r="CI185" s="329"/>
      <c r="CJ185" s="329"/>
      <c r="CK185" s="329"/>
      <c r="CL185" s="329"/>
      <c r="CM185" s="329"/>
      <c r="CN185" s="329"/>
      <c r="CO185" s="329"/>
      <c r="CP185" s="329"/>
      <c r="CQ185" s="329"/>
      <c r="CR185" s="329"/>
      <c r="CS185" s="329"/>
      <c r="CT185" s="329"/>
      <c r="CU185" s="329"/>
      <c r="CV185" s="329"/>
      <c r="CW185" s="329"/>
      <c r="CX185" s="329"/>
      <c r="CY185" s="329"/>
      <c r="CZ185" s="329"/>
      <c r="DA185" s="329"/>
      <c r="DB185" s="329"/>
      <c r="DC185" s="329"/>
      <c r="DD185" s="329"/>
      <c r="DE185" s="329"/>
      <c r="DF185" s="329"/>
      <c r="DG185" s="329"/>
      <c r="DH185" s="329"/>
      <c r="DI185" s="329"/>
      <c r="DJ185" s="329"/>
      <c r="DK185" s="329"/>
      <c r="DL185" s="329"/>
      <c r="DM185" s="329"/>
      <c r="DN185" s="329"/>
      <c r="DO185" s="329"/>
      <c r="DP185" s="329"/>
      <c r="DQ185" s="329"/>
      <c r="DR185" s="329"/>
      <c r="DS185" s="329"/>
      <c r="DT185" s="329"/>
      <c r="DU185" s="329"/>
      <c r="DV185" s="329"/>
      <c r="DW185" s="329"/>
      <c r="DX185" s="329"/>
      <c r="DY185" s="329"/>
      <c r="DZ185" s="329"/>
      <c r="EA185" s="329"/>
      <c r="EB185" s="329"/>
      <c r="EC185" s="329"/>
      <c r="ED185" s="329"/>
      <c r="EE185" s="329"/>
      <c r="EF185" s="329"/>
      <c r="EG185" s="329"/>
      <c r="EH185" s="329"/>
      <c r="EI185" s="329"/>
      <c r="EJ185" s="329"/>
      <c r="EK185" s="329"/>
      <c r="EL185" s="329"/>
      <c r="EM185" s="329"/>
      <c r="EN185" s="329"/>
      <c r="EO185" s="329"/>
      <c r="EP185" s="329"/>
      <c r="EQ185" s="329"/>
      <c r="ER185" s="329"/>
      <c r="ES185" s="329"/>
      <c r="ET185" s="329"/>
      <c r="EU185" s="329"/>
      <c r="EV185" s="329"/>
      <c r="EW185" s="329"/>
      <c r="EX185" s="329"/>
      <c r="EY185" s="329"/>
      <c r="EZ185" s="329"/>
      <c r="FA185" s="329"/>
      <c r="FB185" s="329"/>
      <c r="FC185" s="329"/>
      <c r="FD185" s="329"/>
      <c r="FE185" s="329"/>
      <c r="FF185" s="329"/>
      <c r="FG185" s="329"/>
      <c r="FH185" s="329"/>
      <c r="FI185" s="329"/>
      <c r="FJ185" s="329"/>
      <c r="FK185" s="329"/>
      <c r="FL185" s="329"/>
      <c r="FM185" s="329"/>
      <c r="FN185" s="329"/>
      <c r="FO185" s="329"/>
      <c r="FP185" s="329"/>
      <c r="FQ185" s="329"/>
      <c r="FR185" s="329"/>
      <c r="FS185" s="329"/>
      <c r="FT185" s="329"/>
      <c r="FU185" s="329"/>
      <c r="FV185" s="329"/>
      <c r="FW185" s="329"/>
      <c r="FX185" s="329"/>
      <c r="FY185" s="329"/>
      <c r="FZ185" s="329"/>
      <c r="GA185" s="329"/>
      <c r="GB185" s="329"/>
      <c r="GC185" s="329"/>
      <c r="GD185" s="329"/>
      <c r="GE185" s="329"/>
      <c r="GF185" s="329"/>
      <c r="GG185" s="329"/>
      <c r="GH185" s="329"/>
      <c r="GI185" s="329"/>
      <c r="GJ185" s="329"/>
      <c r="GK185" s="329"/>
      <c r="GL185" s="329"/>
      <c r="GM185" s="329"/>
      <c r="GN185" s="329"/>
      <c r="GO185" s="329"/>
      <c r="GP185" s="329"/>
      <c r="GQ185" s="329"/>
      <c r="GR185" s="329"/>
      <c r="GS185" s="329"/>
      <c r="GT185" s="329"/>
      <c r="GU185" s="329"/>
      <c r="GV185" s="329"/>
      <c r="GW185" s="329"/>
      <c r="GX185" s="329"/>
      <c r="GY185" s="329"/>
      <c r="GZ185" s="329"/>
      <c r="HA185" s="329"/>
      <c r="HB185" s="329"/>
      <c r="HC185" s="329"/>
      <c r="HD185" s="329"/>
      <c r="HE185" s="329"/>
      <c r="HF185" s="329"/>
      <c r="HG185" s="329"/>
      <c r="HH185" s="329"/>
      <c r="HI185" s="329"/>
      <c r="HJ185" s="329"/>
      <c r="HK185" s="329"/>
      <c r="HL185" s="329"/>
      <c r="HM185" s="329"/>
      <c r="HN185" s="329"/>
      <c r="HO185" s="329"/>
      <c r="HP185" s="329"/>
      <c r="HQ185" s="329"/>
      <c r="HR185" s="329"/>
      <c r="HS185" s="329"/>
      <c r="HT185" s="329"/>
      <c r="HU185" s="329"/>
      <c r="HV185" s="329"/>
      <c r="HW185" s="329"/>
      <c r="HX185" s="329"/>
      <c r="HY185" s="329"/>
      <c r="HZ185" s="329"/>
      <c r="IA185" s="329"/>
      <c r="IB185" s="329"/>
      <c r="IC185" s="329"/>
      <c r="ID185" s="329"/>
      <c r="IE185" s="329"/>
      <c r="IF185" s="329"/>
      <c r="IG185" s="329"/>
      <c r="IH185" s="329"/>
      <c r="II185" s="329"/>
      <c r="IJ185" s="329"/>
      <c r="IK185" s="329"/>
      <c r="IL185" s="329"/>
      <c r="IM185" s="329"/>
      <c r="IN185" s="329"/>
      <c r="IO185" s="329"/>
      <c r="IP185" s="329"/>
      <c r="IQ185" s="329"/>
      <c r="IR185" s="329"/>
    </row>
    <row r="186" spans="1:252" ht="34.5">
      <c r="A186" s="512" t="s">
        <v>897</v>
      </c>
      <c r="B186" s="512" t="s">
        <v>291</v>
      </c>
      <c r="C186" s="513" t="s">
        <v>64</v>
      </c>
      <c r="D186" s="513" t="s">
        <v>47</v>
      </c>
      <c r="E186" s="525">
        <v>25000</v>
      </c>
      <c r="F186" s="521">
        <v>3</v>
      </c>
      <c r="G186" s="392"/>
      <c r="H186" s="515"/>
      <c r="I186" s="515">
        <f t="shared" si="9"/>
        <v>56</v>
      </c>
      <c r="J186" s="515">
        <f t="shared" si="10"/>
        <v>75</v>
      </c>
      <c r="K186" s="538" t="s">
        <v>252</v>
      </c>
      <c r="L186" s="539" t="s">
        <v>578</v>
      </c>
    </row>
    <row r="187" spans="1:252" ht="34.5">
      <c r="A187" s="512" t="s">
        <v>898</v>
      </c>
      <c r="B187" s="512" t="s">
        <v>291</v>
      </c>
      <c r="C187" s="513" t="s">
        <v>64</v>
      </c>
      <c r="D187" s="513" t="s">
        <v>47</v>
      </c>
      <c r="E187" s="525">
        <v>25000</v>
      </c>
      <c r="F187" s="521">
        <v>6</v>
      </c>
      <c r="G187" s="392"/>
      <c r="H187" s="515"/>
      <c r="I187" s="515">
        <f t="shared" si="9"/>
        <v>113</v>
      </c>
      <c r="J187" s="515">
        <f t="shared" si="10"/>
        <v>150</v>
      </c>
      <c r="K187" s="538" t="s">
        <v>252</v>
      </c>
      <c r="L187" s="539" t="s">
        <v>578</v>
      </c>
    </row>
    <row r="188" spans="1:252" ht="34.5">
      <c r="A188" s="512" t="s">
        <v>899</v>
      </c>
      <c r="B188" s="512" t="s">
        <v>291</v>
      </c>
      <c r="C188" s="513" t="s">
        <v>64</v>
      </c>
      <c r="D188" s="513" t="s">
        <v>47</v>
      </c>
      <c r="E188" s="525">
        <v>3000</v>
      </c>
      <c r="F188" s="521">
        <v>20</v>
      </c>
      <c r="G188" s="392"/>
      <c r="H188" s="515"/>
      <c r="I188" s="515">
        <f t="shared" si="9"/>
        <v>45</v>
      </c>
      <c r="J188" s="515">
        <f t="shared" si="10"/>
        <v>60</v>
      </c>
      <c r="K188" s="538" t="s">
        <v>252</v>
      </c>
      <c r="L188" s="539" t="s">
        <v>578</v>
      </c>
    </row>
    <row r="189" spans="1:252">
      <c r="A189" s="512" t="s">
        <v>900</v>
      </c>
      <c r="B189" s="512" t="s">
        <v>291</v>
      </c>
      <c r="C189" s="513" t="s">
        <v>64</v>
      </c>
      <c r="D189" s="513" t="s">
        <v>47</v>
      </c>
      <c r="E189" s="525">
        <v>3000</v>
      </c>
      <c r="F189" s="521">
        <v>20</v>
      </c>
      <c r="G189" s="392"/>
      <c r="H189" s="515"/>
      <c r="I189" s="515">
        <f t="shared" si="9"/>
        <v>45</v>
      </c>
      <c r="J189" s="515">
        <f t="shared" si="10"/>
        <v>60</v>
      </c>
      <c r="K189" s="538" t="s">
        <v>252</v>
      </c>
      <c r="L189" s="539" t="s">
        <v>578</v>
      </c>
    </row>
    <row r="190" spans="1:252" ht="34.5">
      <c r="A190" s="512" t="s">
        <v>901</v>
      </c>
      <c r="B190" s="512" t="s">
        <v>291</v>
      </c>
      <c r="C190" s="513" t="s">
        <v>64</v>
      </c>
      <c r="D190" s="513" t="s">
        <v>47</v>
      </c>
      <c r="E190" s="525">
        <v>3000</v>
      </c>
      <c r="F190" s="521">
        <v>20</v>
      </c>
      <c r="G190" s="392"/>
      <c r="H190" s="515"/>
      <c r="I190" s="515">
        <f t="shared" si="9"/>
        <v>45</v>
      </c>
      <c r="J190" s="515">
        <f t="shared" si="10"/>
        <v>60</v>
      </c>
      <c r="K190" s="538" t="s">
        <v>252</v>
      </c>
      <c r="L190" s="539" t="s">
        <v>578</v>
      </c>
    </row>
    <row r="191" spans="1:252" ht="34.5">
      <c r="A191" s="512" t="s">
        <v>902</v>
      </c>
      <c r="B191" s="512" t="s">
        <v>291</v>
      </c>
      <c r="C191" s="513" t="s">
        <v>64</v>
      </c>
      <c r="D191" s="513" t="s">
        <v>47</v>
      </c>
      <c r="E191" s="525">
        <v>4000</v>
      </c>
      <c r="F191" s="521">
        <v>19</v>
      </c>
      <c r="G191" s="392"/>
      <c r="H191" s="515"/>
      <c r="I191" s="515">
        <f t="shared" si="9"/>
        <v>57</v>
      </c>
      <c r="J191" s="515">
        <f t="shared" si="10"/>
        <v>76</v>
      </c>
      <c r="K191" s="538" t="s">
        <v>252</v>
      </c>
      <c r="L191" s="539" t="s">
        <v>578</v>
      </c>
    </row>
    <row r="192" spans="1:252" ht="34.5">
      <c r="A192" s="512" t="s">
        <v>903</v>
      </c>
      <c r="B192" s="512" t="s">
        <v>291</v>
      </c>
      <c r="C192" s="513" t="s">
        <v>64</v>
      </c>
      <c r="D192" s="513" t="s">
        <v>47</v>
      </c>
      <c r="E192" s="525">
        <v>3000</v>
      </c>
      <c r="F192" s="521">
        <v>20</v>
      </c>
      <c r="G192" s="392"/>
      <c r="H192" s="515"/>
      <c r="I192" s="515">
        <f t="shared" si="9"/>
        <v>45</v>
      </c>
      <c r="J192" s="515">
        <f t="shared" si="10"/>
        <v>60</v>
      </c>
      <c r="K192" s="538" t="s">
        <v>252</v>
      </c>
      <c r="L192" s="539" t="s">
        <v>578</v>
      </c>
    </row>
    <row r="193" spans="1:252" ht="34.5">
      <c r="A193" s="512" t="s">
        <v>904</v>
      </c>
      <c r="B193" s="512" t="s">
        <v>291</v>
      </c>
      <c r="C193" s="513" t="s">
        <v>64</v>
      </c>
      <c r="D193" s="513" t="s">
        <v>47</v>
      </c>
      <c r="E193" s="525">
        <v>3200</v>
      </c>
      <c r="F193" s="521">
        <v>20</v>
      </c>
      <c r="G193" s="392"/>
      <c r="H193" s="515"/>
      <c r="I193" s="515">
        <f t="shared" si="9"/>
        <v>48</v>
      </c>
      <c r="J193" s="515">
        <f t="shared" si="10"/>
        <v>64</v>
      </c>
      <c r="K193" s="538" t="s">
        <v>252</v>
      </c>
      <c r="L193" s="539" t="s">
        <v>578</v>
      </c>
    </row>
    <row r="194" spans="1:252" ht="34.5">
      <c r="A194" s="512" t="s">
        <v>905</v>
      </c>
      <c r="B194" s="512" t="s">
        <v>291</v>
      </c>
      <c r="C194" s="513" t="s">
        <v>64</v>
      </c>
      <c r="D194" s="513" t="s">
        <v>47</v>
      </c>
      <c r="E194" s="525">
        <v>3000</v>
      </c>
      <c r="F194" s="521">
        <v>21</v>
      </c>
      <c r="G194" s="392"/>
      <c r="H194" s="515"/>
      <c r="I194" s="515">
        <f t="shared" si="9"/>
        <v>47</v>
      </c>
      <c r="J194" s="515">
        <f t="shared" si="10"/>
        <v>63</v>
      </c>
      <c r="K194" s="538" t="s">
        <v>252</v>
      </c>
      <c r="L194" s="539" t="s">
        <v>578</v>
      </c>
    </row>
    <row r="195" spans="1:252" ht="34.5">
      <c r="A195" s="512" t="s">
        <v>906</v>
      </c>
      <c r="B195" s="512" t="s">
        <v>291</v>
      </c>
      <c r="C195" s="513" t="s">
        <v>64</v>
      </c>
      <c r="D195" s="513" t="s">
        <v>47</v>
      </c>
      <c r="E195" s="525">
        <v>3000</v>
      </c>
      <c r="F195" s="521">
        <v>21</v>
      </c>
      <c r="G195" s="392"/>
      <c r="H195" s="515"/>
      <c r="I195" s="515">
        <f t="shared" si="9"/>
        <v>47</v>
      </c>
      <c r="J195" s="515">
        <f t="shared" si="10"/>
        <v>63</v>
      </c>
      <c r="K195" s="538" t="s">
        <v>252</v>
      </c>
      <c r="L195" s="539" t="s">
        <v>578</v>
      </c>
    </row>
    <row r="196" spans="1:252" ht="34.5">
      <c r="A196" s="512" t="s">
        <v>907</v>
      </c>
      <c r="B196" s="512" t="s">
        <v>291</v>
      </c>
      <c r="C196" s="513" t="s">
        <v>64</v>
      </c>
      <c r="D196" s="513" t="s">
        <v>47</v>
      </c>
      <c r="E196" s="525">
        <v>8400</v>
      </c>
      <c r="F196" s="521">
        <v>10</v>
      </c>
      <c r="G196" s="392"/>
      <c r="H196" s="515"/>
      <c r="I196" s="515">
        <f t="shared" si="9"/>
        <v>63</v>
      </c>
      <c r="J196" s="515">
        <f t="shared" si="10"/>
        <v>84</v>
      </c>
      <c r="K196" s="538" t="s">
        <v>252</v>
      </c>
      <c r="L196" s="539" t="s">
        <v>578</v>
      </c>
    </row>
    <row r="197" spans="1:252" ht="34.5">
      <c r="A197" s="512" t="s">
        <v>908</v>
      </c>
      <c r="B197" s="512" t="s">
        <v>291</v>
      </c>
      <c r="C197" s="513" t="s">
        <v>64</v>
      </c>
      <c r="D197" s="513" t="s">
        <v>47</v>
      </c>
      <c r="E197" s="525">
        <v>8400</v>
      </c>
      <c r="F197" s="521">
        <v>10</v>
      </c>
      <c r="G197" s="392"/>
      <c r="H197" s="515"/>
      <c r="I197" s="515">
        <f t="shared" si="9"/>
        <v>63</v>
      </c>
      <c r="J197" s="515">
        <f t="shared" si="10"/>
        <v>84</v>
      </c>
      <c r="K197" s="538" t="s">
        <v>252</v>
      </c>
      <c r="L197" s="539" t="s">
        <v>578</v>
      </c>
    </row>
    <row r="198" spans="1:252" s="329" customFormat="1" ht="34.5">
      <c r="A198" s="512" t="s">
        <v>909</v>
      </c>
      <c r="B198" s="512" t="s">
        <v>291</v>
      </c>
      <c r="C198" s="513" t="s">
        <v>64</v>
      </c>
      <c r="D198" s="513" t="s">
        <v>47</v>
      </c>
      <c r="E198" s="525">
        <v>8400</v>
      </c>
      <c r="F198" s="521">
        <v>10</v>
      </c>
      <c r="G198" s="392"/>
      <c r="H198" s="515"/>
      <c r="I198" s="515">
        <f t="shared" si="9"/>
        <v>63</v>
      </c>
      <c r="J198" s="515">
        <f t="shared" si="10"/>
        <v>84</v>
      </c>
      <c r="K198" s="538" t="s">
        <v>252</v>
      </c>
      <c r="L198" s="539" t="s">
        <v>578</v>
      </c>
      <c r="M198" s="328"/>
      <c r="N198" s="328"/>
      <c r="O198" s="328"/>
      <c r="P198" s="328"/>
      <c r="Q198" s="328"/>
      <c r="R198" s="328"/>
      <c r="S198" s="328"/>
      <c r="T198" s="328"/>
      <c r="U198" s="215"/>
      <c r="V198" s="215"/>
      <c r="W198" s="215"/>
      <c r="X198" s="215"/>
      <c r="Y198" s="215"/>
      <c r="Z198" s="215"/>
      <c r="AA198" s="215"/>
      <c r="AB198" s="215"/>
      <c r="AC198" s="215"/>
      <c r="AD198" s="215"/>
      <c r="AE198" s="215"/>
      <c r="AF198" s="215"/>
      <c r="AG198" s="215"/>
      <c r="AH198" s="215"/>
      <c r="AI198" s="215"/>
      <c r="AJ198" s="215"/>
      <c r="AK198" s="215"/>
      <c r="AL198" s="215"/>
      <c r="AM198" s="215"/>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5"/>
      <c r="BQ198" s="215"/>
      <c r="BR198" s="215"/>
      <c r="BS198" s="215"/>
      <c r="BT198" s="215"/>
      <c r="BU198" s="215"/>
      <c r="BV198" s="215"/>
      <c r="BW198" s="215"/>
      <c r="BX198" s="215"/>
      <c r="BY198" s="215"/>
      <c r="BZ198" s="215"/>
      <c r="CA198" s="215"/>
      <c r="CB198" s="215"/>
      <c r="CC198" s="215"/>
      <c r="CD198" s="215"/>
      <c r="CE198" s="215"/>
      <c r="CF198" s="215"/>
      <c r="CG198" s="215"/>
      <c r="CH198" s="215"/>
      <c r="CI198" s="215"/>
      <c r="CJ198" s="215"/>
      <c r="CK198" s="215"/>
      <c r="CL198" s="215"/>
      <c r="CM198" s="215"/>
      <c r="CN198" s="215"/>
      <c r="CO198" s="215"/>
      <c r="CP198" s="215"/>
      <c r="CQ198" s="215"/>
      <c r="CR198" s="215"/>
      <c r="CS198" s="215"/>
      <c r="CT198" s="215"/>
      <c r="CU198" s="215"/>
      <c r="CV198" s="215"/>
      <c r="CW198" s="215"/>
      <c r="CX198" s="215"/>
      <c r="CY198" s="215"/>
      <c r="CZ198" s="215"/>
      <c r="DA198" s="215"/>
      <c r="DB198" s="215"/>
      <c r="DC198" s="215"/>
      <c r="DD198" s="215"/>
      <c r="DE198" s="215"/>
      <c r="DF198" s="215"/>
      <c r="DG198" s="215"/>
      <c r="DH198" s="215"/>
      <c r="DI198" s="215"/>
      <c r="DJ198" s="215"/>
      <c r="DK198" s="215"/>
      <c r="DL198" s="215"/>
      <c r="DM198" s="215"/>
      <c r="DN198" s="215"/>
      <c r="DO198" s="215"/>
      <c r="DP198" s="215"/>
      <c r="DQ198" s="215"/>
      <c r="DR198" s="215"/>
      <c r="DS198" s="215"/>
      <c r="DT198" s="215"/>
      <c r="DU198" s="215"/>
      <c r="DV198" s="215"/>
      <c r="DW198" s="215"/>
      <c r="DX198" s="215"/>
      <c r="DY198" s="215"/>
      <c r="DZ198" s="215"/>
      <c r="EA198" s="215"/>
      <c r="EB198" s="215"/>
      <c r="EC198" s="215"/>
      <c r="ED198" s="215"/>
      <c r="EE198" s="215"/>
      <c r="EF198" s="215"/>
      <c r="EG198" s="215"/>
      <c r="EH198" s="215"/>
      <c r="EI198" s="215"/>
      <c r="EJ198" s="215"/>
      <c r="EK198" s="215"/>
      <c r="EL198" s="215"/>
      <c r="EM198" s="215"/>
      <c r="EN198" s="215"/>
      <c r="EO198" s="215"/>
      <c r="EP198" s="215"/>
      <c r="EQ198" s="215"/>
      <c r="ER198" s="215"/>
      <c r="ES198" s="215"/>
      <c r="ET198" s="215"/>
      <c r="EU198" s="215"/>
      <c r="EV198" s="215"/>
      <c r="EW198" s="215"/>
      <c r="EX198" s="215"/>
      <c r="EY198" s="215"/>
      <c r="EZ198" s="215"/>
      <c r="FA198" s="215"/>
      <c r="FB198" s="215"/>
      <c r="FC198" s="215"/>
      <c r="FD198" s="215"/>
      <c r="FE198" s="215"/>
      <c r="FF198" s="215"/>
      <c r="FG198" s="215"/>
      <c r="FH198" s="215"/>
      <c r="FI198" s="215"/>
      <c r="FJ198" s="215"/>
      <c r="FK198" s="215"/>
      <c r="FL198" s="215"/>
      <c r="FM198" s="215"/>
      <c r="FN198" s="215"/>
      <c r="FO198" s="215"/>
      <c r="FP198" s="215"/>
      <c r="FQ198" s="215"/>
      <c r="FR198" s="215"/>
      <c r="FS198" s="215"/>
      <c r="FT198" s="215"/>
      <c r="FU198" s="215"/>
      <c r="FV198" s="215"/>
      <c r="FW198" s="215"/>
      <c r="FX198" s="215"/>
      <c r="FY198" s="215"/>
      <c r="FZ198" s="215"/>
      <c r="GA198" s="215"/>
      <c r="GB198" s="215"/>
      <c r="GC198" s="215"/>
      <c r="GD198" s="215"/>
      <c r="GE198" s="215"/>
      <c r="GF198" s="215"/>
      <c r="GG198" s="215"/>
      <c r="GH198" s="215"/>
      <c r="GI198" s="215"/>
      <c r="GJ198" s="215"/>
      <c r="GK198" s="215"/>
      <c r="GL198" s="215"/>
      <c r="GM198" s="215"/>
      <c r="GN198" s="215"/>
      <c r="GO198" s="215"/>
      <c r="GP198" s="215"/>
      <c r="GQ198" s="215"/>
      <c r="GR198" s="215"/>
      <c r="GS198" s="215"/>
      <c r="GT198" s="215"/>
      <c r="GU198" s="215"/>
      <c r="GV198" s="215"/>
      <c r="GW198" s="215"/>
      <c r="GX198" s="215"/>
      <c r="GY198" s="215"/>
      <c r="GZ198" s="215"/>
      <c r="HA198" s="215"/>
      <c r="HB198" s="215"/>
      <c r="HC198" s="215"/>
      <c r="HD198" s="215"/>
      <c r="HE198" s="215"/>
      <c r="HF198" s="215"/>
      <c r="HG198" s="215"/>
      <c r="HH198" s="215"/>
      <c r="HI198" s="215"/>
      <c r="HJ198" s="215"/>
      <c r="HK198" s="215"/>
      <c r="HL198" s="215"/>
      <c r="HM198" s="215"/>
      <c r="HN198" s="215"/>
      <c r="HO198" s="215"/>
      <c r="HP198" s="215"/>
      <c r="HQ198" s="215"/>
      <c r="HR198" s="215"/>
      <c r="HS198" s="215"/>
      <c r="HT198" s="215"/>
      <c r="HU198" s="215"/>
      <c r="HV198" s="215"/>
      <c r="HW198" s="215"/>
      <c r="HX198" s="215"/>
      <c r="HY198" s="215"/>
      <c r="HZ198" s="215"/>
      <c r="IA198" s="215"/>
      <c r="IB198" s="215"/>
      <c r="IC198" s="215"/>
      <c r="ID198" s="215"/>
      <c r="IE198" s="215"/>
      <c r="IF198" s="215"/>
      <c r="IG198" s="215"/>
      <c r="IH198" s="215"/>
      <c r="II198" s="215"/>
      <c r="IJ198" s="215"/>
      <c r="IK198" s="215"/>
      <c r="IL198" s="215"/>
      <c r="IM198" s="215"/>
      <c r="IN198" s="215"/>
      <c r="IO198" s="215"/>
      <c r="IP198" s="215"/>
      <c r="IQ198" s="215"/>
      <c r="IR198" s="215"/>
    </row>
    <row r="199" spans="1:252" s="329" customFormat="1" ht="34.5">
      <c r="A199" s="512" t="s">
        <v>910</v>
      </c>
      <c r="B199" s="512" t="s">
        <v>291</v>
      </c>
      <c r="C199" s="513" t="s">
        <v>64</v>
      </c>
      <c r="D199" s="513" t="s">
        <v>47</v>
      </c>
      <c r="E199" s="525">
        <v>8400</v>
      </c>
      <c r="F199" s="521">
        <v>10</v>
      </c>
      <c r="G199" s="392"/>
      <c r="H199" s="515"/>
      <c r="I199" s="515">
        <f t="shared" si="9"/>
        <v>63</v>
      </c>
      <c r="J199" s="515">
        <f t="shared" si="10"/>
        <v>84</v>
      </c>
      <c r="K199" s="538" t="s">
        <v>252</v>
      </c>
      <c r="L199" s="539" t="s">
        <v>578</v>
      </c>
      <c r="M199" s="328"/>
      <c r="N199" s="328"/>
      <c r="O199" s="328"/>
      <c r="P199" s="328"/>
      <c r="Q199" s="328"/>
      <c r="R199" s="328"/>
      <c r="S199" s="328"/>
      <c r="T199" s="328"/>
      <c r="U199" s="215"/>
      <c r="V199" s="215"/>
      <c r="W199" s="215"/>
      <c r="X199" s="215"/>
      <c r="Y199" s="215"/>
      <c r="Z199" s="215"/>
      <c r="AA199" s="215"/>
      <c r="AB199" s="215"/>
      <c r="AC199" s="215"/>
      <c r="AD199" s="215"/>
      <c r="AE199" s="215"/>
      <c r="AF199" s="215"/>
      <c r="AG199" s="215"/>
      <c r="AH199" s="215"/>
      <c r="AI199" s="215"/>
      <c r="AJ199" s="215"/>
      <c r="AK199" s="215"/>
      <c r="AL199" s="215"/>
      <c r="AM199" s="215"/>
      <c r="AN199" s="215"/>
      <c r="AO199" s="215"/>
      <c r="AP199" s="215"/>
      <c r="AQ199" s="215"/>
      <c r="AR199" s="215"/>
      <c r="AS199" s="215"/>
      <c r="AT199" s="215"/>
      <c r="AU199" s="215"/>
      <c r="AV199" s="215"/>
      <c r="AW199" s="215"/>
      <c r="AX199" s="215"/>
      <c r="AY199" s="215"/>
      <c r="AZ199" s="215"/>
      <c r="BA199" s="215"/>
      <c r="BB199" s="215"/>
      <c r="BC199" s="215"/>
      <c r="BD199" s="215"/>
      <c r="BE199" s="215"/>
      <c r="BF199" s="215"/>
      <c r="BG199" s="215"/>
      <c r="BH199" s="215"/>
      <c r="BI199" s="215"/>
      <c r="BJ199" s="215"/>
      <c r="BK199" s="215"/>
      <c r="BL199" s="215"/>
      <c r="BM199" s="215"/>
      <c r="BN199" s="215"/>
      <c r="BO199" s="215"/>
      <c r="BP199" s="215"/>
      <c r="BQ199" s="215"/>
      <c r="BR199" s="215"/>
      <c r="BS199" s="215"/>
      <c r="BT199" s="215"/>
      <c r="BU199" s="215"/>
      <c r="BV199" s="215"/>
      <c r="BW199" s="215"/>
      <c r="BX199" s="215"/>
      <c r="BY199" s="215"/>
      <c r="BZ199" s="215"/>
      <c r="CA199" s="215"/>
      <c r="CB199" s="215"/>
      <c r="CC199" s="215"/>
      <c r="CD199" s="215"/>
      <c r="CE199" s="215"/>
      <c r="CF199" s="215"/>
      <c r="CG199" s="215"/>
      <c r="CH199" s="215"/>
      <c r="CI199" s="215"/>
      <c r="CJ199" s="215"/>
      <c r="CK199" s="215"/>
      <c r="CL199" s="215"/>
      <c r="CM199" s="215"/>
      <c r="CN199" s="215"/>
      <c r="CO199" s="215"/>
      <c r="CP199" s="215"/>
      <c r="CQ199" s="215"/>
      <c r="CR199" s="215"/>
      <c r="CS199" s="215"/>
      <c r="CT199" s="215"/>
      <c r="CU199" s="215"/>
      <c r="CV199" s="215"/>
      <c r="CW199" s="215"/>
      <c r="CX199" s="215"/>
      <c r="CY199" s="215"/>
      <c r="CZ199" s="215"/>
      <c r="DA199" s="215"/>
      <c r="DB199" s="215"/>
      <c r="DC199" s="215"/>
      <c r="DD199" s="215"/>
      <c r="DE199" s="215"/>
      <c r="DF199" s="215"/>
      <c r="DG199" s="215"/>
      <c r="DH199" s="215"/>
      <c r="DI199" s="215"/>
      <c r="DJ199" s="215"/>
      <c r="DK199" s="215"/>
      <c r="DL199" s="215"/>
      <c r="DM199" s="215"/>
      <c r="DN199" s="215"/>
      <c r="DO199" s="215"/>
      <c r="DP199" s="215"/>
      <c r="DQ199" s="215"/>
      <c r="DR199" s="215"/>
      <c r="DS199" s="215"/>
      <c r="DT199" s="215"/>
      <c r="DU199" s="215"/>
      <c r="DV199" s="215"/>
      <c r="DW199" s="215"/>
      <c r="DX199" s="215"/>
      <c r="DY199" s="215"/>
      <c r="DZ199" s="215"/>
      <c r="EA199" s="215"/>
      <c r="EB199" s="215"/>
      <c r="EC199" s="215"/>
      <c r="ED199" s="215"/>
      <c r="EE199" s="215"/>
      <c r="EF199" s="215"/>
      <c r="EG199" s="215"/>
      <c r="EH199" s="215"/>
      <c r="EI199" s="215"/>
      <c r="EJ199" s="215"/>
      <c r="EK199" s="215"/>
      <c r="EL199" s="215"/>
      <c r="EM199" s="215"/>
      <c r="EN199" s="215"/>
      <c r="EO199" s="215"/>
      <c r="EP199" s="215"/>
      <c r="EQ199" s="215"/>
      <c r="ER199" s="215"/>
      <c r="ES199" s="215"/>
      <c r="ET199" s="215"/>
      <c r="EU199" s="215"/>
      <c r="EV199" s="215"/>
      <c r="EW199" s="215"/>
      <c r="EX199" s="215"/>
      <c r="EY199" s="215"/>
      <c r="EZ199" s="215"/>
      <c r="FA199" s="215"/>
      <c r="FB199" s="215"/>
      <c r="FC199" s="215"/>
      <c r="FD199" s="215"/>
      <c r="FE199" s="215"/>
      <c r="FF199" s="215"/>
      <c r="FG199" s="215"/>
      <c r="FH199" s="215"/>
      <c r="FI199" s="215"/>
      <c r="FJ199" s="215"/>
      <c r="FK199" s="215"/>
      <c r="FL199" s="215"/>
      <c r="FM199" s="215"/>
      <c r="FN199" s="215"/>
      <c r="FO199" s="215"/>
      <c r="FP199" s="215"/>
      <c r="FQ199" s="215"/>
      <c r="FR199" s="215"/>
      <c r="FS199" s="215"/>
      <c r="FT199" s="215"/>
      <c r="FU199" s="215"/>
      <c r="FV199" s="215"/>
      <c r="FW199" s="215"/>
      <c r="FX199" s="215"/>
      <c r="FY199" s="215"/>
      <c r="FZ199" s="215"/>
      <c r="GA199" s="215"/>
      <c r="GB199" s="215"/>
      <c r="GC199" s="215"/>
      <c r="GD199" s="215"/>
      <c r="GE199" s="215"/>
      <c r="GF199" s="215"/>
      <c r="GG199" s="215"/>
      <c r="GH199" s="215"/>
      <c r="GI199" s="215"/>
      <c r="GJ199" s="215"/>
      <c r="GK199" s="215"/>
      <c r="GL199" s="215"/>
      <c r="GM199" s="215"/>
      <c r="GN199" s="215"/>
      <c r="GO199" s="215"/>
      <c r="GP199" s="215"/>
      <c r="GQ199" s="215"/>
      <c r="GR199" s="215"/>
      <c r="GS199" s="215"/>
      <c r="GT199" s="215"/>
      <c r="GU199" s="215"/>
      <c r="GV199" s="215"/>
      <c r="GW199" s="215"/>
      <c r="GX199" s="215"/>
      <c r="GY199" s="215"/>
      <c r="GZ199" s="215"/>
      <c r="HA199" s="215"/>
      <c r="HB199" s="215"/>
      <c r="HC199" s="215"/>
      <c r="HD199" s="215"/>
      <c r="HE199" s="215"/>
      <c r="HF199" s="215"/>
      <c r="HG199" s="215"/>
      <c r="HH199" s="215"/>
      <c r="HI199" s="215"/>
      <c r="HJ199" s="215"/>
      <c r="HK199" s="215"/>
      <c r="HL199" s="215"/>
      <c r="HM199" s="215"/>
      <c r="HN199" s="215"/>
      <c r="HO199" s="215"/>
      <c r="HP199" s="215"/>
      <c r="HQ199" s="215"/>
      <c r="HR199" s="215"/>
      <c r="HS199" s="215"/>
      <c r="HT199" s="215"/>
      <c r="HU199" s="215"/>
      <c r="HV199" s="215"/>
      <c r="HW199" s="215"/>
      <c r="HX199" s="215"/>
      <c r="HY199" s="215"/>
      <c r="HZ199" s="215"/>
      <c r="IA199" s="215"/>
      <c r="IB199" s="215"/>
      <c r="IC199" s="215"/>
      <c r="ID199" s="215"/>
      <c r="IE199" s="215"/>
      <c r="IF199" s="215"/>
      <c r="IG199" s="215"/>
      <c r="IH199" s="215"/>
      <c r="II199" s="215"/>
      <c r="IJ199" s="215"/>
      <c r="IK199" s="215"/>
      <c r="IL199" s="215"/>
      <c r="IM199" s="215"/>
      <c r="IN199" s="215"/>
      <c r="IO199" s="215"/>
      <c r="IP199" s="215"/>
      <c r="IQ199" s="215"/>
      <c r="IR199" s="215"/>
    </row>
    <row r="200" spans="1:252" s="329" customFormat="1" ht="34.5">
      <c r="A200" s="512" t="s">
        <v>1300</v>
      </c>
      <c r="B200" s="512" t="s">
        <v>291</v>
      </c>
      <c r="C200" s="513" t="s">
        <v>64</v>
      </c>
      <c r="D200" s="513" t="s">
        <v>47</v>
      </c>
      <c r="E200" s="525">
        <v>22000</v>
      </c>
      <c r="F200" s="521">
        <v>10</v>
      </c>
      <c r="G200" s="392"/>
      <c r="H200" s="515"/>
      <c r="I200" s="515">
        <f t="shared" si="9"/>
        <v>165</v>
      </c>
      <c r="J200" s="515">
        <f t="shared" si="10"/>
        <v>220</v>
      </c>
      <c r="K200" s="538" t="s">
        <v>252</v>
      </c>
      <c r="L200" s="539" t="s">
        <v>578</v>
      </c>
      <c r="M200" s="328"/>
      <c r="N200" s="328"/>
      <c r="O200" s="328"/>
      <c r="P200" s="328"/>
      <c r="Q200" s="328"/>
      <c r="R200" s="328"/>
      <c r="S200" s="328"/>
      <c r="T200" s="328"/>
      <c r="U200" s="215"/>
      <c r="V200" s="215"/>
      <c r="W200" s="215"/>
      <c r="X200" s="215"/>
      <c r="Y200" s="215"/>
      <c r="Z200" s="215"/>
      <c r="AA200" s="215"/>
      <c r="AB200" s="215"/>
      <c r="AC200" s="215"/>
      <c r="AD200" s="215"/>
      <c r="AE200" s="215"/>
      <c r="AF200" s="215"/>
      <c r="AG200" s="215"/>
      <c r="AH200" s="215"/>
      <c r="AI200" s="215"/>
      <c r="AJ200" s="215"/>
      <c r="AK200" s="215"/>
      <c r="AL200" s="215"/>
      <c r="AM200" s="215"/>
      <c r="AN200" s="215"/>
      <c r="AO200" s="215"/>
      <c r="AP200" s="215"/>
      <c r="AQ200" s="215"/>
      <c r="AR200" s="215"/>
      <c r="AS200" s="215"/>
      <c r="AT200" s="215"/>
      <c r="AU200" s="215"/>
      <c r="AV200" s="215"/>
      <c r="AW200" s="215"/>
      <c r="AX200" s="215"/>
      <c r="AY200" s="215"/>
      <c r="AZ200" s="215"/>
      <c r="BA200" s="215"/>
      <c r="BB200" s="215"/>
      <c r="BC200" s="215"/>
      <c r="BD200" s="215"/>
      <c r="BE200" s="215"/>
      <c r="BF200" s="215"/>
      <c r="BG200" s="215"/>
      <c r="BH200" s="215"/>
      <c r="BI200" s="215"/>
      <c r="BJ200" s="215"/>
      <c r="BK200" s="215"/>
      <c r="BL200" s="215"/>
      <c r="BM200" s="215"/>
      <c r="BN200" s="215"/>
      <c r="BO200" s="215"/>
      <c r="BP200" s="215"/>
      <c r="BQ200" s="215"/>
      <c r="BR200" s="215"/>
      <c r="BS200" s="215"/>
      <c r="BT200" s="215"/>
      <c r="BU200" s="215"/>
      <c r="BV200" s="215"/>
      <c r="BW200" s="215"/>
      <c r="BX200" s="215"/>
      <c r="BY200" s="215"/>
      <c r="BZ200" s="215"/>
      <c r="CA200" s="215"/>
      <c r="CB200" s="215"/>
      <c r="CC200" s="215"/>
      <c r="CD200" s="215"/>
      <c r="CE200" s="215"/>
      <c r="CF200" s="215"/>
      <c r="CG200" s="215"/>
      <c r="CH200" s="215"/>
      <c r="CI200" s="215"/>
      <c r="CJ200" s="215"/>
      <c r="CK200" s="215"/>
      <c r="CL200" s="215"/>
      <c r="CM200" s="215"/>
      <c r="CN200" s="215"/>
      <c r="CO200" s="215"/>
      <c r="CP200" s="215"/>
      <c r="CQ200" s="215"/>
      <c r="CR200" s="215"/>
      <c r="CS200" s="215"/>
      <c r="CT200" s="215"/>
      <c r="CU200" s="215"/>
      <c r="CV200" s="215"/>
      <c r="CW200" s="215"/>
      <c r="CX200" s="215"/>
      <c r="CY200" s="215"/>
      <c r="CZ200" s="215"/>
      <c r="DA200" s="215"/>
      <c r="DB200" s="215"/>
      <c r="DC200" s="215"/>
      <c r="DD200" s="215"/>
      <c r="DE200" s="215"/>
      <c r="DF200" s="215"/>
      <c r="DG200" s="215"/>
      <c r="DH200" s="215"/>
      <c r="DI200" s="215"/>
      <c r="DJ200" s="215"/>
      <c r="DK200" s="215"/>
      <c r="DL200" s="215"/>
      <c r="DM200" s="215"/>
      <c r="DN200" s="215"/>
      <c r="DO200" s="215"/>
      <c r="DP200" s="215"/>
      <c r="DQ200" s="215"/>
      <c r="DR200" s="215"/>
      <c r="DS200" s="215"/>
      <c r="DT200" s="215"/>
      <c r="DU200" s="215"/>
      <c r="DV200" s="215"/>
      <c r="DW200" s="215"/>
      <c r="DX200" s="215"/>
      <c r="DY200" s="215"/>
      <c r="DZ200" s="215"/>
      <c r="EA200" s="215"/>
      <c r="EB200" s="215"/>
      <c r="EC200" s="215"/>
      <c r="ED200" s="215"/>
      <c r="EE200" s="215"/>
      <c r="EF200" s="215"/>
      <c r="EG200" s="215"/>
      <c r="EH200" s="215"/>
      <c r="EI200" s="215"/>
      <c r="EJ200" s="215"/>
      <c r="EK200" s="215"/>
      <c r="EL200" s="215"/>
      <c r="EM200" s="215"/>
      <c r="EN200" s="215"/>
      <c r="EO200" s="215"/>
      <c r="EP200" s="215"/>
      <c r="EQ200" s="215"/>
      <c r="ER200" s="215"/>
      <c r="ES200" s="215"/>
      <c r="ET200" s="215"/>
      <c r="EU200" s="215"/>
      <c r="EV200" s="215"/>
      <c r="EW200" s="215"/>
      <c r="EX200" s="215"/>
      <c r="EY200" s="215"/>
      <c r="EZ200" s="215"/>
      <c r="FA200" s="215"/>
      <c r="FB200" s="215"/>
      <c r="FC200" s="215"/>
      <c r="FD200" s="215"/>
      <c r="FE200" s="215"/>
      <c r="FF200" s="215"/>
      <c r="FG200" s="215"/>
      <c r="FH200" s="215"/>
      <c r="FI200" s="215"/>
      <c r="FJ200" s="215"/>
      <c r="FK200" s="215"/>
      <c r="FL200" s="215"/>
      <c r="FM200" s="215"/>
      <c r="FN200" s="215"/>
      <c r="FO200" s="215"/>
      <c r="FP200" s="215"/>
      <c r="FQ200" s="215"/>
      <c r="FR200" s="215"/>
      <c r="FS200" s="215"/>
      <c r="FT200" s="215"/>
      <c r="FU200" s="215"/>
      <c r="FV200" s="215"/>
      <c r="FW200" s="215"/>
      <c r="FX200" s="215"/>
      <c r="FY200" s="215"/>
      <c r="FZ200" s="215"/>
      <c r="GA200" s="215"/>
      <c r="GB200" s="215"/>
      <c r="GC200" s="215"/>
      <c r="GD200" s="215"/>
      <c r="GE200" s="215"/>
      <c r="GF200" s="215"/>
      <c r="GG200" s="215"/>
      <c r="GH200" s="215"/>
      <c r="GI200" s="215"/>
      <c r="GJ200" s="215"/>
      <c r="GK200" s="215"/>
      <c r="GL200" s="215"/>
      <c r="GM200" s="215"/>
      <c r="GN200" s="215"/>
      <c r="GO200" s="215"/>
      <c r="GP200" s="215"/>
      <c r="GQ200" s="215"/>
      <c r="GR200" s="215"/>
      <c r="GS200" s="215"/>
      <c r="GT200" s="215"/>
      <c r="GU200" s="215"/>
      <c r="GV200" s="215"/>
      <c r="GW200" s="215"/>
      <c r="GX200" s="215"/>
      <c r="GY200" s="215"/>
      <c r="GZ200" s="215"/>
      <c r="HA200" s="215"/>
      <c r="HB200" s="215"/>
      <c r="HC200" s="215"/>
      <c r="HD200" s="215"/>
      <c r="HE200" s="215"/>
      <c r="HF200" s="215"/>
      <c r="HG200" s="215"/>
      <c r="HH200" s="215"/>
      <c r="HI200" s="215"/>
      <c r="HJ200" s="215"/>
      <c r="HK200" s="215"/>
      <c r="HL200" s="215"/>
      <c r="HM200" s="215"/>
      <c r="HN200" s="215"/>
      <c r="HO200" s="215"/>
      <c r="HP200" s="215"/>
      <c r="HQ200" s="215"/>
      <c r="HR200" s="215"/>
      <c r="HS200" s="215"/>
      <c r="HT200" s="215"/>
      <c r="HU200" s="215"/>
      <c r="HV200" s="215"/>
      <c r="HW200" s="215"/>
      <c r="HX200" s="215"/>
      <c r="HY200" s="215"/>
      <c r="HZ200" s="215"/>
      <c r="IA200" s="215"/>
      <c r="IB200" s="215"/>
      <c r="IC200" s="215"/>
      <c r="ID200" s="215"/>
      <c r="IE200" s="215"/>
      <c r="IF200" s="215"/>
      <c r="IG200" s="215"/>
      <c r="IH200" s="215"/>
      <c r="II200" s="215"/>
      <c r="IJ200" s="215"/>
      <c r="IK200" s="215"/>
      <c r="IL200" s="215"/>
      <c r="IM200" s="215"/>
      <c r="IN200" s="215"/>
      <c r="IO200" s="215"/>
      <c r="IP200" s="215"/>
      <c r="IQ200" s="215"/>
      <c r="IR200" s="215"/>
    </row>
    <row r="201" spans="1:252" s="329" customFormat="1" ht="46.5" customHeight="1">
      <c r="A201" s="524" t="s">
        <v>911</v>
      </c>
      <c r="B201" s="512" t="s">
        <v>596</v>
      </c>
      <c r="C201" s="513" t="s">
        <v>64</v>
      </c>
      <c r="D201" s="513" t="s">
        <v>47</v>
      </c>
      <c r="E201" s="525">
        <v>4200</v>
      </c>
      <c r="F201" s="521">
        <v>150</v>
      </c>
      <c r="G201" s="392"/>
      <c r="H201" s="515"/>
      <c r="I201" s="515">
        <f t="shared" si="9"/>
        <v>473</v>
      </c>
      <c r="J201" s="515">
        <f t="shared" ref="J201:J232" si="11">+E201*F201/1000</f>
        <v>630</v>
      </c>
      <c r="K201" s="538" t="s">
        <v>252</v>
      </c>
      <c r="L201" s="539" t="s">
        <v>578</v>
      </c>
      <c r="M201" s="328"/>
      <c r="N201" s="328"/>
      <c r="O201" s="328"/>
      <c r="P201" s="328"/>
      <c r="Q201" s="328"/>
      <c r="R201" s="328"/>
      <c r="S201" s="328"/>
      <c r="T201" s="328"/>
      <c r="U201" s="215"/>
      <c r="V201" s="215"/>
      <c r="W201" s="215"/>
      <c r="X201" s="215"/>
      <c r="Y201" s="215"/>
      <c r="Z201" s="215"/>
      <c r="AA201" s="215"/>
      <c r="AB201" s="215"/>
      <c r="AC201" s="215"/>
      <c r="AD201" s="215"/>
      <c r="AE201" s="215"/>
      <c r="AF201" s="215"/>
      <c r="AG201" s="215"/>
      <c r="AH201" s="215"/>
      <c r="AI201" s="215"/>
      <c r="AJ201" s="215"/>
      <c r="AK201" s="215"/>
      <c r="AL201" s="215"/>
      <c r="AM201" s="215"/>
      <c r="AN201" s="215"/>
      <c r="AO201" s="215"/>
      <c r="AP201" s="215"/>
      <c r="AQ201" s="215"/>
      <c r="AR201" s="215"/>
      <c r="AS201" s="215"/>
      <c r="AT201" s="215"/>
      <c r="AU201" s="215"/>
      <c r="AV201" s="215"/>
      <c r="AW201" s="215"/>
      <c r="AX201" s="215"/>
      <c r="AY201" s="215"/>
      <c r="AZ201" s="215"/>
      <c r="BA201" s="215"/>
      <c r="BB201" s="215"/>
      <c r="BC201" s="215"/>
      <c r="BD201" s="215"/>
      <c r="BE201" s="215"/>
      <c r="BF201" s="215"/>
      <c r="BG201" s="215"/>
      <c r="BH201" s="215"/>
      <c r="BI201" s="215"/>
      <c r="BJ201" s="215"/>
      <c r="BK201" s="215"/>
      <c r="BL201" s="215"/>
      <c r="BM201" s="215"/>
      <c r="BN201" s="215"/>
      <c r="BO201" s="215"/>
      <c r="BP201" s="215"/>
      <c r="BQ201" s="215"/>
      <c r="BR201" s="215"/>
      <c r="BS201" s="215"/>
      <c r="BT201" s="215"/>
      <c r="BU201" s="215"/>
      <c r="BV201" s="215"/>
      <c r="BW201" s="215"/>
      <c r="BX201" s="215"/>
      <c r="BY201" s="215"/>
      <c r="BZ201" s="215"/>
      <c r="CA201" s="215"/>
      <c r="CB201" s="215"/>
      <c r="CC201" s="215"/>
      <c r="CD201" s="215"/>
      <c r="CE201" s="215"/>
      <c r="CF201" s="215"/>
      <c r="CG201" s="215"/>
      <c r="CH201" s="215"/>
      <c r="CI201" s="215"/>
      <c r="CJ201" s="215"/>
      <c r="CK201" s="215"/>
      <c r="CL201" s="215"/>
      <c r="CM201" s="215"/>
      <c r="CN201" s="215"/>
      <c r="CO201" s="215"/>
      <c r="CP201" s="215"/>
      <c r="CQ201" s="215"/>
      <c r="CR201" s="215"/>
      <c r="CS201" s="215"/>
      <c r="CT201" s="215"/>
      <c r="CU201" s="215"/>
      <c r="CV201" s="215"/>
      <c r="CW201" s="215"/>
      <c r="CX201" s="215"/>
      <c r="CY201" s="215"/>
      <c r="CZ201" s="215"/>
      <c r="DA201" s="215"/>
      <c r="DB201" s="215"/>
      <c r="DC201" s="215"/>
      <c r="DD201" s="215"/>
      <c r="DE201" s="215"/>
      <c r="DF201" s="215"/>
      <c r="DG201" s="215"/>
      <c r="DH201" s="215"/>
      <c r="DI201" s="215"/>
      <c r="DJ201" s="215"/>
      <c r="DK201" s="215"/>
      <c r="DL201" s="215"/>
      <c r="DM201" s="215"/>
      <c r="DN201" s="215"/>
      <c r="DO201" s="215"/>
      <c r="DP201" s="215"/>
      <c r="DQ201" s="215"/>
      <c r="DR201" s="215"/>
      <c r="DS201" s="215"/>
      <c r="DT201" s="215"/>
      <c r="DU201" s="215"/>
      <c r="DV201" s="215"/>
      <c r="DW201" s="215"/>
      <c r="DX201" s="215"/>
      <c r="DY201" s="215"/>
      <c r="DZ201" s="215"/>
      <c r="EA201" s="215"/>
      <c r="EB201" s="215"/>
      <c r="EC201" s="215"/>
      <c r="ED201" s="215"/>
      <c r="EE201" s="215"/>
      <c r="EF201" s="215"/>
      <c r="EG201" s="215"/>
      <c r="EH201" s="215"/>
      <c r="EI201" s="215"/>
      <c r="EJ201" s="215"/>
      <c r="EK201" s="215"/>
      <c r="EL201" s="215"/>
      <c r="EM201" s="215"/>
      <c r="EN201" s="215"/>
      <c r="EO201" s="215"/>
      <c r="EP201" s="215"/>
      <c r="EQ201" s="215"/>
      <c r="ER201" s="215"/>
      <c r="ES201" s="215"/>
      <c r="ET201" s="215"/>
      <c r="EU201" s="215"/>
      <c r="EV201" s="215"/>
      <c r="EW201" s="215"/>
      <c r="EX201" s="215"/>
      <c r="EY201" s="215"/>
      <c r="EZ201" s="215"/>
      <c r="FA201" s="215"/>
      <c r="FB201" s="215"/>
      <c r="FC201" s="215"/>
      <c r="FD201" s="215"/>
      <c r="FE201" s="215"/>
      <c r="FF201" s="215"/>
      <c r="FG201" s="215"/>
      <c r="FH201" s="215"/>
      <c r="FI201" s="215"/>
      <c r="FJ201" s="215"/>
      <c r="FK201" s="215"/>
      <c r="FL201" s="215"/>
      <c r="FM201" s="215"/>
      <c r="FN201" s="215"/>
      <c r="FO201" s="215"/>
      <c r="FP201" s="215"/>
      <c r="FQ201" s="215"/>
      <c r="FR201" s="215"/>
      <c r="FS201" s="215"/>
      <c r="FT201" s="215"/>
      <c r="FU201" s="215"/>
      <c r="FV201" s="215"/>
      <c r="FW201" s="215"/>
      <c r="FX201" s="215"/>
      <c r="FY201" s="215"/>
      <c r="FZ201" s="215"/>
      <c r="GA201" s="215"/>
      <c r="GB201" s="215"/>
      <c r="GC201" s="215"/>
      <c r="GD201" s="215"/>
      <c r="GE201" s="215"/>
      <c r="GF201" s="215"/>
      <c r="GG201" s="215"/>
      <c r="GH201" s="215"/>
      <c r="GI201" s="215"/>
      <c r="GJ201" s="215"/>
      <c r="GK201" s="215"/>
      <c r="GL201" s="215"/>
      <c r="GM201" s="215"/>
      <c r="GN201" s="215"/>
      <c r="GO201" s="215"/>
      <c r="GP201" s="215"/>
      <c r="GQ201" s="215"/>
      <c r="GR201" s="215"/>
      <c r="GS201" s="215"/>
      <c r="GT201" s="215"/>
      <c r="GU201" s="215"/>
      <c r="GV201" s="215"/>
      <c r="GW201" s="215"/>
      <c r="GX201" s="215"/>
      <c r="GY201" s="215"/>
      <c r="GZ201" s="215"/>
      <c r="HA201" s="215"/>
      <c r="HB201" s="215"/>
      <c r="HC201" s="215"/>
      <c r="HD201" s="215"/>
      <c r="HE201" s="215"/>
      <c r="HF201" s="215"/>
      <c r="HG201" s="215"/>
      <c r="HH201" s="215"/>
      <c r="HI201" s="215"/>
      <c r="HJ201" s="215"/>
      <c r="HK201" s="215"/>
      <c r="HL201" s="215"/>
      <c r="HM201" s="215"/>
      <c r="HN201" s="215"/>
      <c r="HO201" s="215"/>
      <c r="HP201" s="215"/>
      <c r="HQ201" s="215"/>
      <c r="HR201" s="215"/>
      <c r="HS201" s="215"/>
      <c r="HT201" s="215"/>
      <c r="HU201" s="215"/>
      <c r="HV201" s="215"/>
      <c r="HW201" s="215"/>
      <c r="HX201" s="215"/>
      <c r="HY201" s="215"/>
      <c r="HZ201" s="215"/>
      <c r="IA201" s="215"/>
      <c r="IB201" s="215"/>
      <c r="IC201" s="215"/>
      <c r="ID201" s="215"/>
      <c r="IE201" s="215"/>
      <c r="IF201" s="215"/>
      <c r="IG201" s="215"/>
      <c r="IH201" s="215"/>
      <c r="II201" s="215"/>
      <c r="IJ201" s="215"/>
      <c r="IK201" s="215"/>
      <c r="IL201" s="215"/>
      <c r="IM201" s="215"/>
      <c r="IN201" s="215"/>
      <c r="IO201" s="215"/>
      <c r="IP201" s="215"/>
      <c r="IQ201" s="215"/>
      <c r="IR201" s="215"/>
    </row>
    <row r="202" spans="1:252" s="329" customFormat="1">
      <c r="A202" s="524" t="s">
        <v>912</v>
      </c>
      <c r="B202" s="512" t="s">
        <v>292</v>
      </c>
      <c r="C202" s="513" t="s">
        <v>288</v>
      </c>
      <c r="D202" s="513" t="s">
        <v>47</v>
      </c>
      <c r="E202" s="525">
        <v>2150</v>
      </c>
      <c r="F202" s="513">
        <v>195000</v>
      </c>
      <c r="G202" s="392">
        <v>103200</v>
      </c>
      <c r="H202" s="515">
        <f>ROUND(J202/2,0)</f>
        <v>209625</v>
      </c>
      <c r="I202" s="515">
        <f t="shared" si="9"/>
        <v>314438</v>
      </c>
      <c r="J202" s="515">
        <f t="shared" si="11"/>
        <v>419250</v>
      </c>
      <c r="K202" s="538" t="s">
        <v>252</v>
      </c>
      <c r="L202" s="539" t="s">
        <v>266</v>
      </c>
      <c r="M202" s="328"/>
      <c r="N202" s="328"/>
      <c r="O202" s="328"/>
      <c r="P202" s="328"/>
      <c r="Q202" s="328"/>
      <c r="R202" s="328"/>
      <c r="S202" s="328"/>
      <c r="T202" s="328"/>
    </row>
    <row r="203" spans="1:252" s="329" customFormat="1">
      <c r="A203" s="524" t="s">
        <v>913</v>
      </c>
      <c r="B203" s="512" t="s">
        <v>594</v>
      </c>
      <c r="C203" s="513" t="s">
        <v>64</v>
      </c>
      <c r="D203" s="513" t="s">
        <v>47</v>
      </c>
      <c r="E203" s="525">
        <v>60</v>
      </c>
      <c r="F203" s="521">
        <v>500</v>
      </c>
      <c r="G203" s="392"/>
      <c r="H203" s="515"/>
      <c r="I203" s="515"/>
      <c r="J203" s="515">
        <f t="shared" si="11"/>
        <v>30</v>
      </c>
      <c r="K203" s="538" t="s">
        <v>252</v>
      </c>
      <c r="L203" s="539" t="s">
        <v>578</v>
      </c>
      <c r="M203" s="328"/>
      <c r="N203" s="328"/>
      <c r="O203" s="328"/>
      <c r="P203" s="328"/>
      <c r="Q203" s="328"/>
      <c r="R203" s="328"/>
      <c r="S203" s="328"/>
      <c r="T203" s="328"/>
      <c r="U203" s="215"/>
      <c r="V203" s="215"/>
      <c r="W203" s="215"/>
      <c r="X203" s="215"/>
      <c r="Y203" s="215"/>
      <c r="Z203" s="215"/>
      <c r="AA203" s="215"/>
      <c r="AB203" s="215"/>
      <c r="AC203" s="215"/>
      <c r="AD203" s="215"/>
      <c r="AE203" s="215"/>
      <c r="AF203" s="215"/>
      <c r="AG203" s="215"/>
      <c r="AH203" s="215"/>
      <c r="AI203" s="215"/>
      <c r="AJ203" s="215"/>
      <c r="AK203" s="215"/>
      <c r="AL203" s="215"/>
      <c r="AM203" s="215"/>
      <c r="AN203" s="215"/>
      <c r="AO203" s="215"/>
      <c r="AP203" s="215"/>
      <c r="AQ203" s="215"/>
      <c r="AR203" s="215"/>
      <c r="AS203" s="215"/>
      <c r="AT203" s="215"/>
      <c r="AU203" s="215"/>
      <c r="AV203" s="215"/>
      <c r="AW203" s="215"/>
      <c r="AX203" s="215"/>
      <c r="AY203" s="215"/>
      <c r="AZ203" s="215"/>
      <c r="BA203" s="215"/>
      <c r="BB203" s="215"/>
      <c r="BC203" s="215"/>
      <c r="BD203" s="215"/>
      <c r="BE203" s="215"/>
      <c r="BF203" s="215"/>
      <c r="BG203" s="215"/>
      <c r="BH203" s="215"/>
      <c r="BI203" s="215"/>
      <c r="BJ203" s="215"/>
      <c r="BK203" s="215"/>
      <c r="BL203" s="215"/>
      <c r="BM203" s="215"/>
      <c r="BN203" s="215"/>
      <c r="BO203" s="215"/>
      <c r="BP203" s="215"/>
      <c r="BQ203" s="215"/>
      <c r="BR203" s="215"/>
      <c r="BS203" s="215"/>
      <c r="BT203" s="215"/>
      <c r="BU203" s="215"/>
      <c r="BV203" s="215"/>
      <c r="BW203" s="215"/>
      <c r="BX203" s="215"/>
      <c r="BY203" s="215"/>
      <c r="BZ203" s="215"/>
      <c r="CA203" s="215"/>
      <c r="CB203" s="215"/>
      <c r="CC203" s="215"/>
      <c r="CD203" s="215"/>
      <c r="CE203" s="215"/>
      <c r="CF203" s="215"/>
      <c r="CG203" s="215"/>
      <c r="CH203" s="215"/>
      <c r="CI203" s="215"/>
      <c r="CJ203" s="215"/>
      <c r="CK203" s="215"/>
      <c r="CL203" s="215"/>
      <c r="CM203" s="215"/>
      <c r="CN203" s="215"/>
      <c r="CO203" s="215"/>
      <c r="CP203" s="215"/>
      <c r="CQ203" s="215"/>
      <c r="CR203" s="215"/>
      <c r="CS203" s="215"/>
      <c r="CT203" s="215"/>
      <c r="CU203" s="215"/>
      <c r="CV203" s="215"/>
      <c r="CW203" s="215"/>
      <c r="CX203" s="215"/>
      <c r="CY203" s="215"/>
      <c r="CZ203" s="215"/>
      <c r="DA203" s="215"/>
      <c r="DB203" s="215"/>
      <c r="DC203" s="215"/>
      <c r="DD203" s="215"/>
      <c r="DE203" s="215"/>
      <c r="DF203" s="215"/>
      <c r="DG203" s="215"/>
      <c r="DH203" s="215"/>
      <c r="DI203" s="215"/>
      <c r="DJ203" s="215"/>
      <c r="DK203" s="215"/>
      <c r="DL203" s="215"/>
      <c r="DM203" s="215"/>
      <c r="DN203" s="215"/>
      <c r="DO203" s="215"/>
      <c r="DP203" s="215"/>
      <c r="DQ203" s="215"/>
      <c r="DR203" s="215"/>
      <c r="DS203" s="215"/>
      <c r="DT203" s="215"/>
      <c r="DU203" s="215"/>
      <c r="DV203" s="215"/>
      <c r="DW203" s="215"/>
      <c r="DX203" s="215"/>
      <c r="DY203" s="215"/>
      <c r="DZ203" s="215"/>
      <c r="EA203" s="215"/>
      <c r="EB203" s="215"/>
      <c r="EC203" s="215"/>
      <c r="ED203" s="215"/>
      <c r="EE203" s="215"/>
      <c r="EF203" s="215"/>
      <c r="EG203" s="215"/>
      <c r="EH203" s="215"/>
      <c r="EI203" s="215"/>
      <c r="EJ203" s="215"/>
      <c r="EK203" s="215"/>
      <c r="EL203" s="215"/>
      <c r="EM203" s="215"/>
      <c r="EN203" s="215"/>
      <c r="EO203" s="215"/>
      <c r="EP203" s="215"/>
      <c r="EQ203" s="215"/>
      <c r="ER203" s="215"/>
      <c r="ES203" s="215"/>
      <c r="ET203" s="215"/>
      <c r="EU203" s="215"/>
      <c r="EV203" s="215"/>
      <c r="EW203" s="215"/>
      <c r="EX203" s="215"/>
      <c r="EY203" s="215"/>
      <c r="EZ203" s="215"/>
      <c r="FA203" s="215"/>
      <c r="FB203" s="215"/>
      <c r="FC203" s="215"/>
      <c r="FD203" s="215"/>
      <c r="FE203" s="215"/>
      <c r="FF203" s="215"/>
      <c r="FG203" s="215"/>
      <c r="FH203" s="215"/>
      <c r="FI203" s="215"/>
      <c r="FJ203" s="215"/>
      <c r="FK203" s="215"/>
      <c r="FL203" s="215"/>
      <c r="FM203" s="215"/>
      <c r="FN203" s="215"/>
      <c r="FO203" s="215"/>
      <c r="FP203" s="215"/>
      <c r="FQ203" s="215"/>
      <c r="FR203" s="215"/>
      <c r="FS203" s="215"/>
      <c r="FT203" s="215"/>
      <c r="FU203" s="215"/>
      <c r="FV203" s="215"/>
      <c r="FW203" s="215"/>
      <c r="FX203" s="215"/>
      <c r="FY203" s="215"/>
      <c r="FZ203" s="215"/>
      <c r="GA203" s="215"/>
      <c r="GB203" s="215"/>
      <c r="GC203" s="215"/>
      <c r="GD203" s="215"/>
      <c r="GE203" s="215"/>
      <c r="GF203" s="215"/>
      <c r="GG203" s="215"/>
      <c r="GH203" s="215"/>
      <c r="GI203" s="215"/>
      <c r="GJ203" s="215"/>
      <c r="GK203" s="215"/>
      <c r="GL203" s="215"/>
      <c r="GM203" s="215"/>
      <c r="GN203" s="215"/>
      <c r="GO203" s="215"/>
      <c r="GP203" s="215"/>
      <c r="GQ203" s="215"/>
      <c r="GR203" s="215"/>
      <c r="GS203" s="215"/>
      <c r="GT203" s="215"/>
      <c r="GU203" s="215"/>
      <c r="GV203" s="215"/>
      <c r="GW203" s="215"/>
      <c r="GX203" s="215"/>
      <c r="GY203" s="215"/>
      <c r="GZ203" s="215"/>
      <c r="HA203" s="215"/>
      <c r="HB203" s="215"/>
      <c r="HC203" s="215"/>
      <c r="HD203" s="215"/>
      <c r="HE203" s="215"/>
      <c r="HF203" s="215"/>
      <c r="HG203" s="215"/>
      <c r="HH203" s="215"/>
      <c r="HI203" s="215"/>
      <c r="HJ203" s="215"/>
      <c r="HK203" s="215"/>
      <c r="HL203" s="215"/>
      <c r="HM203" s="215"/>
      <c r="HN203" s="215"/>
      <c r="HO203" s="215"/>
      <c r="HP203" s="215"/>
      <c r="HQ203" s="215"/>
      <c r="HR203" s="215"/>
      <c r="HS203" s="215"/>
      <c r="HT203" s="215"/>
      <c r="HU203" s="215"/>
      <c r="HV203" s="215"/>
      <c r="HW203" s="215"/>
      <c r="HX203" s="215"/>
      <c r="HY203" s="215"/>
      <c r="HZ203" s="215"/>
      <c r="IA203" s="215"/>
      <c r="IB203" s="215"/>
      <c r="IC203" s="215"/>
      <c r="ID203" s="215"/>
      <c r="IE203" s="215"/>
      <c r="IF203" s="215"/>
      <c r="IG203" s="215"/>
      <c r="IH203" s="215"/>
      <c r="II203" s="215"/>
      <c r="IJ203" s="215"/>
      <c r="IK203" s="215"/>
      <c r="IL203" s="215"/>
      <c r="IM203" s="215"/>
      <c r="IN203" s="215"/>
      <c r="IO203" s="215"/>
      <c r="IP203" s="215"/>
      <c r="IQ203" s="215"/>
      <c r="IR203" s="215"/>
    </row>
    <row r="204" spans="1:252" s="329" customFormat="1" ht="43.5" customHeight="1">
      <c r="A204" s="524" t="s">
        <v>914</v>
      </c>
      <c r="B204" s="512" t="s">
        <v>293</v>
      </c>
      <c r="C204" s="513" t="s">
        <v>64</v>
      </c>
      <c r="D204" s="513" t="s">
        <v>47</v>
      </c>
      <c r="E204" s="525">
        <v>250</v>
      </c>
      <c r="F204" s="513">
        <v>600</v>
      </c>
      <c r="G204" s="392"/>
      <c r="H204" s="515"/>
      <c r="I204" s="515">
        <f t="shared" ref="I204:I250" si="12">ROUND(J204/4*3,0)</f>
        <v>113</v>
      </c>
      <c r="J204" s="515">
        <f t="shared" si="11"/>
        <v>150</v>
      </c>
      <c r="K204" s="538" t="s">
        <v>252</v>
      </c>
      <c r="L204" s="539" t="s">
        <v>266</v>
      </c>
      <c r="M204" s="328"/>
      <c r="N204" s="328"/>
      <c r="O204" s="328"/>
      <c r="P204" s="328"/>
      <c r="Q204" s="328"/>
      <c r="R204" s="328"/>
      <c r="S204" s="328"/>
      <c r="T204" s="328"/>
    </row>
    <row r="205" spans="1:252" s="329" customFormat="1">
      <c r="A205" s="524" t="s">
        <v>915</v>
      </c>
      <c r="B205" s="512" t="s">
        <v>294</v>
      </c>
      <c r="C205" s="513" t="s">
        <v>64</v>
      </c>
      <c r="D205" s="513" t="s">
        <v>47</v>
      </c>
      <c r="E205" s="525">
        <v>80</v>
      </c>
      <c r="F205" s="513">
        <v>4500</v>
      </c>
      <c r="G205" s="392"/>
      <c r="H205" s="515"/>
      <c r="I205" s="515">
        <f t="shared" si="12"/>
        <v>270</v>
      </c>
      <c r="J205" s="515">
        <f t="shared" si="11"/>
        <v>360</v>
      </c>
      <c r="K205" s="538" t="s">
        <v>252</v>
      </c>
      <c r="L205" s="539" t="s">
        <v>266</v>
      </c>
      <c r="M205" s="328"/>
      <c r="N205" s="328"/>
      <c r="O205" s="328"/>
      <c r="P205" s="328"/>
      <c r="Q205" s="328"/>
      <c r="R205" s="328"/>
      <c r="S205" s="328"/>
      <c r="T205" s="328"/>
    </row>
    <row r="206" spans="1:252" s="329" customFormat="1">
      <c r="A206" s="524" t="s">
        <v>916</v>
      </c>
      <c r="B206" s="512" t="s">
        <v>295</v>
      </c>
      <c r="C206" s="513" t="s">
        <v>64</v>
      </c>
      <c r="D206" s="513" t="s">
        <v>47</v>
      </c>
      <c r="E206" s="525">
        <v>140</v>
      </c>
      <c r="F206" s="513">
        <v>600</v>
      </c>
      <c r="G206" s="392"/>
      <c r="H206" s="515"/>
      <c r="I206" s="515">
        <f t="shared" si="12"/>
        <v>63</v>
      </c>
      <c r="J206" s="515">
        <f t="shared" si="11"/>
        <v>84</v>
      </c>
      <c r="K206" s="538" t="s">
        <v>252</v>
      </c>
      <c r="L206" s="539" t="s">
        <v>266</v>
      </c>
      <c r="M206" s="328"/>
      <c r="N206" s="328"/>
      <c r="O206" s="328"/>
      <c r="P206" s="328"/>
      <c r="Q206" s="328"/>
      <c r="R206" s="328"/>
      <c r="S206" s="328"/>
      <c r="T206" s="328"/>
    </row>
    <row r="207" spans="1:252" ht="20.25" customHeight="1">
      <c r="A207" s="524" t="s">
        <v>917</v>
      </c>
      <c r="B207" s="512" t="s">
        <v>295</v>
      </c>
      <c r="C207" s="513" t="s">
        <v>64</v>
      </c>
      <c r="D207" s="513" t="s">
        <v>47</v>
      </c>
      <c r="E207" s="525">
        <v>80</v>
      </c>
      <c r="F207" s="521">
        <v>2000</v>
      </c>
      <c r="G207" s="392"/>
      <c r="H207" s="515"/>
      <c r="I207" s="515">
        <f t="shared" si="12"/>
        <v>120</v>
      </c>
      <c r="J207" s="515">
        <f t="shared" si="11"/>
        <v>160</v>
      </c>
      <c r="K207" s="538" t="s">
        <v>252</v>
      </c>
      <c r="L207" s="539" t="s">
        <v>578</v>
      </c>
    </row>
    <row r="208" spans="1:252">
      <c r="A208" s="524" t="s">
        <v>918</v>
      </c>
      <c r="B208" s="512" t="s">
        <v>593</v>
      </c>
      <c r="C208" s="513" t="s">
        <v>64</v>
      </c>
      <c r="D208" s="513" t="s">
        <v>47</v>
      </c>
      <c r="E208" s="525">
        <v>50</v>
      </c>
      <c r="F208" s="521">
        <v>700</v>
      </c>
      <c r="G208" s="392"/>
      <c r="H208" s="515"/>
      <c r="I208" s="515">
        <f t="shared" si="12"/>
        <v>26</v>
      </c>
      <c r="J208" s="515">
        <f t="shared" si="11"/>
        <v>35</v>
      </c>
      <c r="K208" s="538" t="s">
        <v>252</v>
      </c>
      <c r="L208" s="539" t="s">
        <v>578</v>
      </c>
    </row>
    <row r="209" spans="1:252" ht="43.5" customHeight="1">
      <c r="A209" s="524" t="s">
        <v>919</v>
      </c>
      <c r="B209" s="512" t="s">
        <v>296</v>
      </c>
      <c r="C209" s="513" t="s">
        <v>64</v>
      </c>
      <c r="D209" s="513" t="s">
        <v>47</v>
      </c>
      <c r="E209" s="525">
        <v>25</v>
      </c>
      <c r="F209" s="513">
        <v>300</v>
      </c>
      <c r="G209" s="392"/>
      <c r="H209" s="515"/>
      <c r="I209" s="515">
        <f t="shared" si="12"/>
        <v>6</v>
      </c>
      <c r="J209" s="515">
        <f t="shared" si="11"/>
        <v>7.5</v>
      </c>
      <c r="K209" s="538" t="s">
        <v>252</v>
      </c>
      <c r="L209" s="539" t="s">
        <v>266</v>
      </c>
      <c r="U209" s="329"/>
      <c r="V209" s="329"/>
      <c r="W209" s="329"/>
      <c r="X209" s="329"/>
      <c r="Y209" s="329"/>
      <c r="Z209" s="329"/>
      <c r="AA209" s="329"/>
      <c r="AB209" s="329"/>
      <c r="AC209" s="329"/>
      <c r="AD209" s="329"/>
      <c r="AE209" s="329"/>
      <c r="AF209" s="329"/>
      <c r="AG209" s="329"/>
      <c r="AH209" s="329"/>
      <c r="AI209" s="329"/>
      <c r="AJ209" s="329"/>
      <c r="AK209" s="329"/>
      <c r="AL209" s="329"/>
      <c r="AM209" s="329"/>
      <c r="AN209" s="329"/>
      <c r="AO209" s="329"/>
      <c r="AP209" s="329"/>
      <c r="AQ209" s="329"/>
      <c r="AR209" s="329"/>
      <c r="AS209" s="329"/>
      <c r="AT209" s="329"/>
      <c r="AU209" s="329"/>
      <c r="AV209" s="329"/>
      <c r="AW209" s="329"/>
      <c r="AX209" s="329"/>
      <c r="AY209" s="329"/>
      <c r="AZ209" s="329"/>
      <c r="BA209" s="329"/>
      <c r="BB209" s="329"/>
      <c r="BC209" s="329"/>
      <c r="BD209" s="329"/>
      <c r="BE209" s="329"/>
      <c r="BF209" s="329"/>
      <c r="BG209" s="329"/>
      <c r="BH209" s="329"/>
      <c r="BI209" s="329"/>
      <c r="BJ209" s="329"/>
      <c r="BK209" s="329"/>
      <c r="BL209" s="329"/>
      <c r="BM209" s="329"/>
      <c r="BN209" s="329"/>
      <c r="BO209" s="329"/>
      <c r="BP209" s="329"/>
      <c r="BQ209" s="329"/>
      <c r="BR209" s="329"/>
      <c r="BS209" s="329"/>
      <c r="BT209" s="329"/>
      <c r="BU209" s="329"/>
      <c r="BV209" s="329"/>
      <c r="BW209" s="329"/>
      <c r="BX209" s="329"/>
      <c r="BY209" s="329"/>
      <c r="BZ209" s="329"/>
      <c r="CA209" s="329"/>
      <c r="CB209" s="329"/>
      <c r="CC209" s="329"/>
      <c r="CD209" s="329"/>
      <c r="CE209" s="329"/>
      <c r="CF209" s="329"/>
      <c r="CG209" s="329"/>
      <c r="CH209" s="329"/>
      <c r="CI209" s="329"/>
      <c r="CJ209" s="329"/>
      <c r="CK209" s="329"/>
      <c r="CL209" s="329"/>
      <c r="CM209" s="329"/>
      <c r="CN209" s="329"/>
      <c r="CO209" s="329"/>
      <c r="CP209" s="329"/>
      <c r="CQ209" s="329"/>
      <c r="CR209" s="329"/>
      <c r="CS209" s="329"/>
      <c r="CT209" s="329"/>
      <c r="CU209" s="329"/>
      <c r="CV209" s="329"/>
      <c r="CW209" s="329"/>
      <c r="CX209" s="329"/>
      <c r="CY209" s="329"/>
      <c r="CZ209" s="329"/>
      <c r="DA209" s="329"/>
      <c r="DB209" s="329"/>
      <c r="DC209" s="329"/>
      <c r="DD209" s="329"/>
      <c r="DE209" s="329"/>
      <c r="DF209" s="329"/>
      <c r="DG209" s="329"/>
      <c r="DH209" s="329"/>
      <c r="DI209" s="329"/>
      <c r="DJ209" s="329"/>
      <c r="DK209" s="329"/>
      <c r="DL209" s="329"/>
      <c r="DM209" s="329"/>
      <c r="DN209" s="329"/>
      <c r="DO209" s="329"/>
      <c r="DP209" s="329"/>
      <c r="DQ209" s="329"/>
      <c r="DR209" s="329"/>
      <c r="DS209" s="329"/>
      <c r="DT209" s="329"/>
      <c r="DU209" s="329"/>
      <c r="DV209" s="329"/>
      <c r="DW209" s="329"/>
      <c r="DX209" s="329"/>
      <c r="DY209" s="329"/>
      <c r="DZ209" s="329"/>
      <c r="EA209" s="329"/>
      <c r="EB209" s="329"/>
      <c r="EC209" s="329"/>
      <c r="ED209" s="329"/>
      <c r="EE209" s="329"/>
      <c r="EF209" s="329"/>
      <c r="EG209" s="329"/>
      <c r="EH209" s="329"/>
      <c r="EI209" s="329"/>
      <c r="EJ209" s="329"/>
      <c r="EK209" s="329"/>
      <c r="EL209" s="329"/>
      <c r="EM209" s="329"/>
      <c r="EN209" s="329"/>
      <c r="EO209" s="329"/>
      <c r="EP209" s="329"/>
      <c r="EQ209" s="329"/>
      <c r="ER209" s="329"/>
      <c r="ES209" s="329"/>
      <c r="ET209" s="329"/>
      <c r="EU209" s="329"/>
      <c r="EV209" s="329"/>
      <c r="EW209" s="329"/>
      <c r="EX209" s="329"/>
      <c r="EY209" s="329"/>
      <c r="EZ209" s="329"/>
      <c r="FA209" s="329"/>
      <c r="FB209" s="329"/>
      <c r="FC209" s="329"/>
      <c r="FD209" s="329"/>
      <c r="FE209" s="329"/>
      <c r="FF209" s="329"/>
      <c r="FG209" s="329"/>
      <c r="FH209" s="329"/>
      <c r="FI209" s="329"/>
      <c r="FJ209" s="329"/>
      <c r="FK209" s="329"/>
      <c r="FL209" s="329"/>
      <c r="FM209" s="329"/>
      <c r="FN209" s="329"/>
      <c r="FO209" s="329"/>
      <c r="FP209" s="329"/>
      <c r="FQ209" s="329"/>
      <c r="FR209" s="329"/>
      <c r="FS209" s="329"/>
      <c r="FT209" s="329"/>
      <c r="FU209" s="329"/>
      <c r="FV209" s="329"/>
      <c r="FW209" s="329"/>
      <c r="FX209" s="329"/>
      <c r="FY209" s="329"/>
      <c r="FZ209" s="329"/>
      <c r="GA209" s="329"/>
      <c r="GB209" s="329"/>
      <c r="GC209" s="329"/>
      <c r="GD209" s="329"/>
      <c r="GE209" s="329"/>
      <c r="GF209" s="329"/>
      <c r="GG209" s="329"/>
      <c r="GH209" s="329"/>
      <c r="GI209" s="329"/>
      <c r="GJ209" s="329"/>
      <c r="GK209" s="329"/>
      <c r="GL209" s="329"/>
      <c r="GM209" s="329"/>
      <c r="GN209" s="329"/>
      <c r="GO209" s="329"/>
      <c r="GP209" s="329"/>
      <c r="GQ209" s="329"/>
      <c r="GR209" s="329"/>
      <c r="GS209" s="329"/>
      <c r="GT209" s="329"/>
      <c r="GU209" s="329"/>
      <c r="GV209" s="329"/>
      <c r="GW209" s="329"/>
      <c r="GX209" s="329"/>
      <c r="GY209" s="329"/>
      <c r="GZ209" s="329"/>
      <c r="HA209" s="329"/>
      <c r="HB209" s="329"/>
      <c r="HC209" s="329"/>
      <c r="HD209" s="329"/>
      <c r="HE209" s="329"/>
      <c r="HF209" s="329"/>
      <c r="HG209" s="329"/>
      <c r="HH209" s="329"/>
      <c r="HI209" s="329"/>
      <c r="HJ209" s="329"/>
      <c r="HK209" s="329"/>
      <c r="HL209" s="329"/>
      <c r="HM209" s="329"/>
      <c r="HN209" s="329"/>
      <c r="HO209" s="329"/>
      <c r="HP209" s="329"/>
      <c r="HQ209" s="329"/>
      <c r="HR209" s="329"/>
      <c r="HS209" s="329"/>
      <c r="HT209" s="329"/>
      <c r="HU209" s="329"/>
      <c r="HV209" s="329"/>
      <c r="HW209" s="329"/>
      <c r="HX209" s="329"/>
      <c r="HY209" s="329"/>
      <c r="HZ209" s="329"/>
      <c r="IA209" s="329"/>
      <c r="IB209" s="329"/>
      <c r="IC209" s="329"/>
      <c r="ID209" s="329"/>
      <c r="IE209" s="329"/>
      <c r="IF209" s="329"/>
      <c r="IG209" s="329"/>
      <c r="IH209" s="329"/>
      <c r="II209" s="329"/>
      <c r="IJ209" s="329"/>
      <c r="IK209" s="329"/>
      <c r="IL209" s="329"/>
      <c r="IM209" s="329"/>
      <c r="IN209" s="329"/>
      <c r="IO209" s="329"/>
      <c r="IP209" s="329"/>
      <c r="IQ209" s="329"/>
      <c r="IR209" s="329"/>
    </row>
    <row r="210" spans="1:252">
      <c r="A210" s="524" t="s">
        <v>970</v>
      </c>
      <c r="B210" s="512" t="s">
        <v>661</v>
      </c>
      <c r="C210" s="513" t="s">
        <v>64</v>
      </c>
      <c r="D210" s="513" t="s">
        <v>47</v>
      </c>
      <c r="E210" s="525">
        <v>7500</v>
      </c>
      <c r="F210" s="513">
        <v>10</v>
      </c>
      <c r="G210" s="392"/>
      <c r="H210" s="515"/>
      <c r="I210" s="515">
        <f t="shared" si="12"/>
        <v>56</v>
      </c>
      <c r="J210" s="515">
        <f t="shared" si="11"/>
        <v>75</v>
      </c>
      <c r="K210" s="538" t="s">
        <v>252</v>
      </c>
      <c r="L210" s="539" t="s">
        <v>266</v>
      </c>
      <c r="U210" s="329"/>
      <c r="V210" s="329"/>
      <c r="W210" s="329"/>
      <c r="X210" s="329"/>
      <c r="Y210" s="329"/>
      <c r="Z210" s="329"/>
      <c r="AA210" s="329"/>
      <c r="AB210" s="329"/>
      <c r="AC210" s="329"/>
      <c r="AD210" s="329"/>
      <c r="AE210" s="329"/>
      <c r="AF210" s="329"/>
      <c r="AG210" s="329"/>
      <c r="AH210" s="329"/>
      <c r="AI210" s="329"/>
      <c r="AJ210" s="329"/>
      <c r="AK210" s="329"/>
      <c r="AL210" s="329"/>
      <c r="AM210" s="329"/>
      <c r="AN210" s="329"/>
      <c r="AO210" s="329"/>
      <c r="AP210" s="329"/>
      <c r="AQ210" s="329"/>
      <c r="AR210" s="329"/>
      <c r="AS210" s="329"/>
      <c r="AT210" s="329"/>
      <c r="AU210" s="329"/>
      <c r="AV210" s="329"/>
      <c r="AW210" s="329"/>
      <c r="AX210" s="329"/>
      <c r="AY210" s="329"/>
      <c r="AZ210" s="329"/>
      <c r="BA210" s="329"/>
      <c r="BB210" s="329"/>
      <c r="BC210" s="329"/>
      <c r="BD210" s="329"/>
      <c r="BE210" s="329"/>
      <c r="BF210" s="329"/>
      <c r="BG210" s="329"/>
      <c r="BH210" s="329"/>
      <c r="BI210" s="329"/>
      <c r="BJ210" s="329"/>
      <c r="BK210" s="329"/>
      <c r="BL210" s="329"/>
      <c r="BM210" s="329"/>
      <c r="BN210" s="329"/>
      <c r="BO210" s="329"/>
      <c r="BP210" s="329"/>
      <c r="BQ210" s="329"/>
      <c r="BR210" s="329"/>
      <c r="BS210" s="329"/>
      <c r="BT210" s="329"/>
      <c r="BU210" s="329"/>
      <c r="BV210" s="329"/>
      <c r="BW210" s="329"/>
      <c r="BX210" s="329"/>
      <c r="BY210" s="329"/>
      <c r="BZ210" s="329"/>
      <c r="CA210" s="329"/>
      <c r="CB210" s="329"/>
      <c r="CC210" s="329"/>
      <c r="CD210" s="329"/>
      <c r="CE210" s="329"/>
      <c r="CF210" s="329"/>
      <c r="CG210" s="329"/>
      <c r="CH210" s="329"/>
      <c r="CI210" s="329"/>
      <c r="CJ210" s="329"/>
      <c r="CK210" s="329"/>
      <c r="CL210" s="329"/>
      <c r="CM210" s="329"/>
      <c r="CN210" s="329"/>
      <c r="CO210" s="329"/>
      <c r="CP210" s="329"/>
      <c r="CQ210" s="329"/>
      <c r="CR210" s="329"/>
      <c r="CS210" s="329"/>
      <c r="CT210" s="329"/>
      <c r="CU210" s="329"/>
      <c r="CV210" s="329"/>
      <c r="CW210" s="329"/>
      <c r="CX210" s="329"/>
      <c r="CY210" s="329"/>
      <c r="CZ210" s="329"/>
      <c r="DA210" s="329"/>
      <c r="DB210" s="329"/>
      <c r="DC210" s="329"/>
      <c r="DD210" s="329"/>
      <c r="DE210" s="329"/>
      <c r="DF210" s="329"/>
      <c r="DG210" s="329"/>
      <c r="DH210" s="329"/>
      <c r="DI210" s="329"/>
      <c r="DJ210" s="329"/>
      <c r="DK210" s="329"/>
      <c r="DL210" s="329"/>
      <c r="DM210" s="329"/>
      <c r="DN210" s="329"/>
      <c r="DO210" s="329"/>
      <c r="DP210" s="329"/>
      <c r="DQ210" s="329"/>
      <c r="DR210" s="329"/>
      <c r="DS210" s="329"/>
      <c r="DT210" s="329"/>
      <c r="DU210" s="329"/>
      <c r="DV210" s="329"/>
      <c r="DW210" s="329"/>
      <c r="DX210" s="329"/>
      <c r="DY210" s="329"/>
      <c r="DZ210" s="329"/>
      <c r="EA210" s="329"/>
      <c r="EB210" s="329"/>
      <c r="EC210" s="329"/>
      <c r="ED210" s="329"/>
      <c r="EE210" s="329"/>
      <c r="EF210" s="329"/>
      <c r="EG210" s="329"/>
      <c r="EH210" s="329"/>
      <c r="EI210" s="329"/>
      <c r="EJ210" s="329"/>
      <c r="EK210" s="329"/>
      <c r="EL210" s="329"/>
      <c r="EM210" s="329"/>
      <c r="EN210" s="329"/>
      <c r="EO210" s="329"/>
      <c r="EP210" s="329"/>
      <c r="EQ210" s="329"/>
      <c r="ER210" s="329"/>
      <c r="ES210" s="329"/>
      <c r="ET210" s="329"/>
      <c r="EU210" s="329"/>
      <c r="EV210" s="329"/>
      <c r="EW210" s="329"/>
      <c r="EX210" s="329"/>
      <c r="EY210" s="329"/>
      <c r="EZ210" s="329"/>
      <c r="FA210" s="329"/>
      <c r="FB210" s="329"/>
      <c r="FC210" s="329"/>
      <c r="FD210" s="329"/>
      <c r="FE210" s="329"/>
      <c r="FF210" s="329"/>
      <c r="FG210" s="329"/>
      <c r="FH210" s="329"/>
      <c r="FI210" s="329"/>
      <c r="FJ210" s="329"/>
      <c r="FK210" s="329"/>
      <c r="FL210" s="329"/>
      <c r="FM210" s="329"/>
      <c r="FN210" s="329"/>
      <c r="FO210" s="329"/>
      <c r="FP210" s="329"/>
      <c r="FQ210" s="329"/>
      <c r="FR210" s="329"/>
      <c r="FS210" s="329"/>
      <c r="FT210" s="329"/>
      <c r="FU210" s="329"/>
      <c r="FV210" s="329"/>
      <c r="FW210" s="329"/>
      <c r="FX210" s="329"/>
      <c r="FY210" s="329"/>
      <c r="FZ210" s="329"/>
      <c r="GA210" s="329"/>
      <c r="GB210" s="329"/>
      <c r="GC210" s="329"/>
      <c r="GD210" s="329"/>
      <c r="GE210" s="329"/>
      <c r="GF210" s="329"/>
      <c r="GG210" s="329"/>
      <c r="GH210" s="329"/>
      <c r="GI210" s="329"/>
      <c r="GJ210" s="329"/>
      <c r="GK210" s="329"/>
      <c r="GL210" s="329"/>
      <c r="GM210" s="329"/>
      <c r="GN210" s="329"/>
      <c r="GO210" s="329"/>
      <c r="GP210" s="329"/>
      <c r="GQ210" s="329"/>
      <c r="GR210" s="329"/>
      <c r="GS210" s="329"/>
      <c r="GT210" s="329"/>
      <c r="GU210" s="329"/>
      <c r="GV210" s="329"/>
      <c r="GW210" s="329"/>
      <c r="GX210" s="329"/>
      <c r="GY210" s="329"/>
      <c r="GZ210" s="329"/>
      <c r="HA210" s="329"/>
      <c r="HB210" s="329"/>
      <c r="HC210" s="329"/>
      <c r="HD210" s="329"/>
      <c r="HE210" s="329"/>
      <c r="HF210" s="329"/>
      <c r="HG210" s="329"/>
      <c r="HH210" s="329"/>
      <c r="HI210" s="329"/>
      <c r="HJ210" s="329"/>
      <c r="HK210" s="329"/>
      <c r="HL210" s="329"/>
      <c r="HM210" s="329"/>
      <c r="HN210" s="329"/>
      <c r="HO210" s="329"/>
      <c r="HP210" s="329"/>
      <c r="HQ210" s="329"/>
      <c r="HR210" s="329"/>
      <c r="HS210" s="329"/>
      <c r="HT210" s="329"/>
      <c r="HU210" s="329"/>
      <c r="HV210" s="329"/>
      <c r="HW210" s="329"/>
      <c r="HX210" s="329"/>
      <c r="HY210" s="329"/>
      <c r="HZ210" s="329"/>
      <c r="IA210" s="329"/>
      <c r="IB210" s="329"/>
      <c r="IC210" s="329"/>
      <c r="ID210" s="329"/>
      <c r="IE210" s="329"/>
      <c r="IF210" s="329"/>
      <c r="IG210" s="329"/>
      <c r="IH210" s="329"/>
      <c r="II210" s="329"/>
      <c r="IJ210" s="329"/>
      <c r="IK210" s="329"/>
      <c r="IL210" s="329"/>
      <c r="IM210" s="329"/>
      <c r="IN210" s="329"/>
      <c r="IO210" s="329"/>
      <c r="IP210" s="329"/>
      <c r="IQ210" s="329"/>
      <c r="IR210" s="329"/>
    </row>
    <row r="211" spans="1:252" ht="34.5">
      <c r="A211" s="524" t="s">
        <v>920</v>
      </c>
      <c r="B211" s="512" t="s">
        <v>297</v>
      </c>
      <c r="C211" s="513" t="s">
        <v>64</v>
      </c>
      <c r="D211" s="513" t="s">
        <v>47</v>
      </c>
      <c r="E211" s="525">
        <v>1500</v>
      </c>
      <c r="F211" s="513">
        <v>40</v>
      </c>
      <c r="G211" s="392"/>
      <c r="H211" s="515"/>
      <c r="I211" s="515">
        <f t="shared" si="12"/>
        <v>45</v>
      </c>
      <c r="J211" s="515">
        <f t="shared" si="11"/>
        <v>60</v>
      </c>
      <c r="K211" s="538" t="s">
        <v>252</v>
      </c>
      <c r="L211" s="539" t="s">
        <v>266</v>
      </c>
      <c r="U211" s="329"/>
      <c r="V211" s="329"/>
      <c r="W211" s="329"/>
      <c r="X211" s="329"/>
      <c r="Y211" s="329"/>
      <c r="Z211" s="329"/>
      <c r="AA211" s="329"/>
      <c r="AB211" s="329"/>
      <c r="AC211" s="329"/>
      <c r="AD211" s="329"/>
      <c r="AE211" s="329"/>
      <c r="AF211" s="329"/>
      <c r="AG211" s="329"/>
      <c r="AH211" s="329"/>
      <c r="AI211" s="329"/>
      <c r="AJ211" s="329"/>
      <c r="AK211" s="329"/>
      <c r="AL211" s="329"/>
      <c r="AM211" s="329"/>
      <c r="AN211" s="329"/>
      <c r="AO211" s="329"/>
      <c r="AP211" s="329"/>
      <c r="AQ211" s="329"/>
      <c r="AR211" s="329"/>
      <c r="AS211" s="329"/>
      <c r="AT211" s="329"/>
      <c r="AU211" s="329"/>
      <c r="AV211" s="329"/>
      <c r="AW211" s="329"/>
      <c r="AX211" s="329"/>
      <c r="AY211" s="329"/>
      <c r="AZ211" s="329"/>
      <c r="BA211" s="329"/>
      <c r="BB211" s="329"/>
      <c r="BC211" s="329"/>
      <c r="BD211" s="329"/>
      <c r="BE211" s="329"/>
      <c r="BF211" s="329"/>
      <c r="BG211" s="329"/>
      <c r="BH211" s="329"/>
      <c r="BI211" s="329"/>
      <c r="BJ211" s="329"/>
      <c r="BK211" s="329"/>
      <c r="BL211" s="329"/>
      <c r="BM211" s="329"/>
      <c r="BN211" s="329"/>
      <c r="BO211" s="329"/>
      <c r="BP211" s="329"/>
      <c r="BQ211" s="329"/>
      <c r="BR211" s="329"/>
      <c r="BS211" s="329"/>
      <c r="BT211" s="329"/>
      <c r="BU211" s="329"/>
      <c r="BV211" s="329"/>
      <c r="BW211" s="329"/>
      <c r="BX211" s="329"/>
      <c r="BY211" s="329"/>
      <c r="BZ211" s="329"/>
      <c r="CA211" s="329"/>
      <c r="CB211" s="329"/>
      <c r="CC211" s="329"/>
      <c r="CD211" s="329"/>
      <c r="CE211" s="329"/>
      <c r="CF211" s="329"/>
      <c r="CG211" s="329"/>
      <c r="CH211" s="329"/>
      <c r="CI211" s="329"/>
      <c r="CJ211" s="329"/>
      <c r="CK211" s="329"/>
      <c r="CL211" s="329"/>
      <c r="CM211" s="329"/>
      <c r="CN211" s="329"/>
      <c r="CO211" s="329"/>
      <c r="CP211" s="329"/>
      <c r="CQ211" s="329"/>
      <c r="CR211" s="329"/>
      <c r="CS211" s="329"/>
      <c r="CT211" s="329"/>
      <c r="CU211" s="329"/>
      <c r="CV211" s="329"/>
      <c r="CW211" s="329"/>
      <c r="CX211" s="329"/>
      <c r="CY211" s="329"/>
      <c r="CZ211" s="329"/>
      <c r="DA211" s="329"/>
      <c r="DB211" s="329"/>
      <c r="DC211" s="329"/>
      <c r="DD211" s="329"/>
      <c r="DE211" s="329"/>
      <c r="DF211" s="329"/>
      <c r="DG211" s="329"/>
      <c r="DH211" s="329"/>
      <c r="DI211" s="329"/>
      <c r="DJ211" s="329"/>
      <c r="DK211" s="329"/>
      <c r="DL211" s="329"/>
      <c r="DM211" s="329"/>
      <c r="DN211" s="329"/>
      <c r="DO211" s="329"/>
      <c r="DP211" s="329"/>
      <c r="DQ211" s="329"/>
      <c r="DR211" s="329"/>
      <c r="DS211" s="329"/>
      <c r="DT211" s="329"/>
      <c r="DU211" s="329"/>
      <c r="DV211" s="329"/>
      <c r="DW211" s="329"/>
      <c r="DX211" s="329"/>
      <c r="DY211" s="329"/>
      <c r="DZ211" s="329"/>
      <c r="EA211" s="329"/>
      <c r="EB211" s="329"/>
      <c r="EC211" s="329"/>
      <c r="ED211" s="329"/>
      <c r="EE211" s="329"/>
      <c r="EF211" s="329"/>
      <c r="EG211" s="329"/>
      <c r="EH211" s="329"/>
      <c r="EI211" s="329"/>
      <c r="EJ211" s="329"/>
      <c r="EK211" s="329"/>
      <c r="EL211" s="329"/>
      <c r="EM211" s="329"/>
      <c r="EN211" s="329"/>
      <c r="EO211" s="329"/>
      <c r="EP211" s="329"/>
      <c r="EQ211" s="329"/>
      <c r="ER211" s="329"/>
      <c r="ES211" s="329"/>
      <c r="ET211" s="329"/>
      <c r="EU211" s="329"/>
      <c r="EV211" s="329"/>
      <c r="EW211" s="329"/>
      <c r="EX211" s="329"/>
      <c r="EY211" s="329"/>
      <c r="EZ211" s="329"/>
      <c r="FA211" s="329"/>
      <c r="FB211" s="329"/>
      <c r="FC211" s="329"/>
      <c r="FD211" s="329"/>
      <c r="FE211" s="329"/>
      <c r="FF211" s="329"/>
      <c r="FG211" s="329"/>
      <c r="FH211" s="329"/>
      <c r="FI211" s="329"/>
      <c r="FJ211" s="329"/>
      <c r="FK211" s="329"/>
      <c r="FL211" s="329"/>
      <c r="FM211" s="329"/>
      <c r="FN211" s="329"/>
      <c r="FO211" s="329"/>
      <c r="FP211" s="329"/>
      <c r="FQ211" s="329"/>
      <c r="FR211" s="329"/>
      <c r="FS211" s="329"/>
      <c r="FT211" s="329"/>
      <c r="FU211" s="329"/>
      <c r="FV211" s="329"/>
      <c r="FW211" s="329"/>
      <c r="FX211" s="329"/>
      <c r="FY211" s="329"/>
      <c r="FZ211" s="329"/>
      <c r="GA211" s="329"/>
      <c r="GB211" s="329"/>
      <c r="GC211" s="329"/>
      <c r="GD211" s="329"/>
      <c r="GE211" s="329"/>
      <c r="GF211" s="329"/>
      <c r="GG211" s="329"/>
      <c r="GH211" s="329"/>
      <c r="GI211" s="329"/>
      <c r="GJ211" s="329"/>
      <c r="GK211" s="329"/>
      <c r="GL211" s="329"/>
      <c r="GM211" s="329"/>
      <c r="GN211" s="329"/>
      <c r="GO211" s="329"/>
      <c r="GP211" s="329"/>
      <c r="GQ211" s="329"/>
      <c r="GR211" s="329"/>
      <c r="GS211" s="329"/>
      <c r="GT211" s="329"/>
      <c r="GU211" s="329"/>
      <c r="GV211" s="329"/>
      <c r="GW211" s="329"/>
      <c r="GX211" s="329"/>
      <c r="GY211" s="329"/>
      <c r="GZ211" s="329"/>
      <c r="HA211" s="329"/>
      <c r="HB211" s="329"/>
      <c r="HC211" s="329"/>
      <c r="HD211" s="329"/>
      <c r="HE211" s="329"/>
      <c r="HF211" s="329"/>
      <c r="HG211" s="329"/>
      <c r="HH211" s="329"/>
      <c r="HI211" s="329"/>
      <c r="HJ211" s="329"/>
      <c r="HK211" s="329"/>
      <c r="HL211" s="329"/>
      <c r="HM211" s="329"/>
      <c r="HN211" s="329"/>
      <c r="HO211" s="329"/>
      <c r="HP211" s="329"/>
      <c r="HQ211" s="329"/>
      <c r="HR211" s="329"/>
      <c r="HS211" s="329"/>
      <c r="HT211" s="329"/>
      <c r="HU211" s="329"/>
      <c r="HV211" s="329"/>
      <c r="HW211" s="329"/>
      <c r="HX211" s="329"/>
      <c r="HY211" s="329"/>
      <c r="HZ211" s="329"/>
      <c r="IA211" s="329"/>
      <c r="IB211" s="329"/>
      <c r="IC211" s="329"/>
      <c r="ID211" s="329"/>
      <c r="IE211" s="329"/>
      <c r="IF211" s="329"/>
      <c r="IG211" s="329"/>
      <c r="IH211" s="329"/>
      <c r="II211" s="329"/>
      <c r="IJ211" s="329"/>
      <c r="IK211" s="329"/>
      <c r="IL211" s="329"/>
      <c r="IM211" s="329"/>
      <c r="IN211" s="329"/>
      <c r="IO211" s="329"/>
      <c r="IP211" s="329"/>
      <c r="IQ211" s="329"/>
      <c r="IR211" s="329"/>
    </row>
    <row r="212" spans="1:252">
      <c r="A212" s="524" t="s">
        <v>921</v>
      </c>
      <c r="B212" s="512" t="s">
        <v>298</v>
      </c>
      <c r="C212" s="513" t="s">
        <v>64</v>
      </c>
      <c r="D212" s="513" t="s">
        <v>47</v>
      </c>
      <c r="E212" s="525">
        <v>180</v>
      </c>
      <c r="F212" s="513">
        <v>400</v>
      </c>
      <c r="G212" s="392"/>
      <c r="H212" s="515"/>
      <c r="I212" s="515">
        <f t="shared" si="12"/>
        <v>54</v>
      </c>
      <c r="J212" s="515">
        <f t="shared" si="11"/>
        <v>72</v>
      </c>
      <c r="K212" s="538" t="s">
        <v>252</v>
      </c>
      <c r="L212" s="539" t="s">
        <v>266</v>
      </c>
      <c r="U212" s="329"/>
      <c r="V212" s="329"/>
      <c r="W212" s="329"/>
      <c r="X212" s="329"/>
      <c r="Y212" s="329"/>
      <c r="Z212" s="329"/>
      <c r="AA212" s="329"/>
      <c r="AB212" s="329"/>
      <c r="AC212" s="329"/>
      <c r="AD212" s="329"/>
      <c r="AE212" s="329"/>
      <c r="AF212" s="329"/>
      <c r="AG212" s="329"/>
      <c r="AH212" s="329"/>
      <c r="AI212" s="329"/>
      <c r="AJ212" s="329"/>
      <c r="AK212" s="329"/>
      <c r="AL212" s="329"/>
      <c r="AM212" s="329"/>
      <c r="AN212" s="329"/>
      <c r="AO212" s="329"/>
      <c r="AP212" s="329"/>
      <c r="AQ212" s="329"/>
      <c r="AR212" s="329"/>
      <c r="AS212" s="329"/>
      <c r="AT212" s="329"/>
      <c r="AU212" s="329"/>
      <c r="AV212" s="329"/>
      <c r="AW212" s="329"/>
      <c r="AX212" s="329"/>
      <c r="AY212" s="329"/>
      <c r="AZ212" s="329"/>
      <c r="BA212" s="329"/>
      <c r="BB212" s="329"/>
      <c r="BC212" s="329"/>
      <c r="BD212" s="329"/>
      <c r="BE212" s="329"/>
      <c r="BF212" s="329"/>
      <c r="BG212" s="329"/>
      <c r="BH212" s="329"/>
      <c r="BI212" s="329"/>
      <c r="BJ212" s="329"/>
      <c r="BK212" s="329"/>
      <c r="BL212" s="329"/>
      <c r="BM212" s="329"/>
      <c r="BN212" s="329"/>
      <c r="BO212" s="329"/>
      <c r="BP212" s="329"/>
      <c r="BQ212" s="329"/>
      <c r="BR212" s="329"/>
      <c r="BS212" s="329"/>
      <c r="BT212" s="329"/>
      <c r="BU212" s="329"/>
      <c r="BV212" s="329"/>
      <c r="BW212" s="329"/>
      <c r="BX212" s="329"/>
      <c r="BY212" s="329"/>
      <c r="BZ212" s="329"/>
      <c r="CA212" s="329"/>
      <c r="CB212" s="329"/>
      <c r="CC212" s="329"/>
      <c r="CD212" s="329"/>
      <c r="CE212" s="329"/>
      <c r="CF212" s="329"/>
      <c r="CG212" s="329"/>
      <c r="CH212" s="329"/>
      <c r="CI212" s="329"/>
      <c r="CJ212" s="329"/>
      <c r="CK212" s="329"/>
      <c r="CL212" s="329"/>
      <c r="CM212" s="329"/>
      <c r="CN212" s="329"/>
      <c r="CO212" s="329"/>
      <c r="CP212" s="329"/>
      <c r="CQ212" s="329"/>
      <c r="CR212" s="329"/>
      <c r="CS212" s="329"/>
      <c r="CT212" s="329"/>
      <c r="CU212" s="329"/>
      <c r="CV212" s="329"/>
      <c r="CW212" s="329"/>
      <c r="CX212" s="329"/>
      <c r="CY212" s="329"/>
      <c r="CZ212" s="329"/>
      <c r="DA212" s="329"/>
      <c r="DB212" s="329"/>
      <c r="DC212" s="329"/>
      <c r="DD212" s="329"/>
      <c r="DE212" s="329"/>
      <c r="DF212" s="329"/>
      <c r="DG212" s="329"/>
      <c r="DH212" s="329"/>
      <c r="DI212" s="329"/>
      <c r="DJ212" s="329"/>
      <c r="DK212" s="329"/>
      <c r="DL212" s="329"/>
      <c r="DM212" s="329"/>
      <c r="DN212" s="329"/>
      <c r="DO212" s="329"/>
      <c r="DP212" s="329"/>
      <c r="DQ212" s="329"/>
      <c r="DR212" s="329"/>
      <c r="DS212" s="329"/>
      <c r="DT212" s="329"/>
      <c r="DU212" s="329"/>
      <c r="DV212" s="329"/>
      <c r="DW212" s="329"/>
      <c r="DX212" s="329"/>
      <c r="DY212" s="329"/>
      <c r="DZ212" s="329"/>
      <c r="EA212" s="329"/>
      <c r="EB212" s="329"/>
      <c r="EC212" s="329"/>
      <c r="ED212" s="329"/>
      <c r="EE212" s="329"/>
      <c r="EF212" s="329"/>
      <c r="EG212" s="329"/>
      <c r="EH212" s="329"/>
      <c r="EI212" s="329"/>
      <c r="EJ212" s="329"/>
      <c r="EK212" s="329"/>
      <c r="EL212" s="329"/>
      <c r="EM212" s="329"/>
      <c r="EN212" s="329"/>
      <c r="EO212" s="329"/>
      <c r="EP212" s="329"/>
      <c r="EQ212" s="329"/>
      <c r="ER212" s="329"/>
      <c r="ES212" s="329"/>
      <c r="ET212" s="329"/>
      <c r="EU212" s="329"/>
      <c r="EV212" s="329"/>
      <c r="EW212" s="329"/>
      <c r="EX212" s="329"/>
      <c r="EY212" s="329"/>
      <c r="EZ212" s="329"/>
      <c r="FA212" s="329"/>
      <c r="FB212" s="329"/>
      <c r="FC212" s="329"/>
      <c r="FD212" s="329"/>
      <c r="FE212" s="329"/>
      <c r="FF212" s="329"/>
      <c r="FG212" s="329"/>
      <c r="FH212" s="329"/>
      <c r="FI212" s="329"/>
      <c r="FJ212" s="329"/>
      <c r="FK212" s="329"/>
      <c r="FL212" s="329"/>
      <c r="FM212" s="329"/>
      <c r="FN212" s="329"/>
      <c r="FO212" s="329"/>
      <c r="FP212" s="329"/>
      <c r="FQ212" s="329"/>
      <c r="FR212" s="329"/>
      <c r="FS212" s="329"/>
      <c r="FT212" s="329"/>
      <c r="FU212" s="329"/>
      <c r="FV212" s="329"/>
      <c r="FW212" s="329"/>
      <c r="FX212" s="329"/>
      <c r="FY212" s="329"/>
      <c r="FZ212" s="329"/>
      <c r="GA212" s="329"/>
      <c r="GB212" s="329"/>
      <c r="GC212" s="329"/>
      <c r="GD212" s="329"/>
      <c r="GE212" s="329"/>
      <c r="GF212" s="329"/>
      <c r="GG212" s="329"/>
      <c r="GH212" s="329"/>
      <c r="GI212" s="329"/>
      <c r="GJ212" s="329"/>
      <c r="GK212" s="329"/>
      <c r="GL212" s="329"/>
      <c r="GM212" s="329"/>
      <c r="GN212" s="329"/>
      <c r="GO212" s="329"/>
      <c r="GP212" s="329"/>
      <c r="GQ212" s="329"/>
      <c r="GR212" s="329"/>
      <c r="GS212" s="329"/>
      <c r="GT212" s="329"/>
      <c r="GU212" s="329"/>
      <c r="GV212" s="329"/>
      <c r="GW212" s="329"/>
      <c r="GX212" s="329"/>
      <c r="GY212" s="329"/>
      <c r="GZ212" s="329"/>
      <c r="HA212" s="329"/>
      <c r="HB212" s="329"/>
      <c r="HC212" s="329"/>
      <c r="HD212" s="329"/>
      <c r="HE212" s="329"/>
      <c r="HF212" s="329"/>
      <c r="HG212" s="329"/>
      <c r="HH212" s="329"/>
      <c r="HI212" s="329"/>
      <c r="HJ212" s="329"/>
      <c r="HK212" s="329"/>
      <c r="HL212" s="329"/>
      <c r="HM212" s="329"/>
      <c r="HN212" s="329"/>
      <c r="HO212" s="329"/>
      <c r="HP212" s="329"/>
      <c r="HQ212" s="329"/>
      <c r="HR212" s="329"/>
      <c r="HS212" s="329"/>
      <c r="HT212" s="329"/>
      <c r="HU212" s="329"/>
      <c r="HV212" s="329"/>
      <c r="HW212" s="329"/>
      <c r="HX212" s="329"/>
      <c r="HY212" s="329"/>
      <c r="HZ212" s="329"/>
      <c r="IA212" s="329"/>
      <c r="IB212" s="329"/>
      <c r="IC212" s="329"/>
      <c r="ID212" s="329"/>
      <c r="IE212" s="329"/>
      <c r="IF212" s="329"/>
      <c r="IG212" s="329"/>
      <c r="IH212" s="329"/>
      <c r="II212" s="329"/>
      <c r="IJ212" s="329"/>
      <c r="IK212" s="329"/>
      <c r="IL212" s="329"/>
      <c r="IM212" s="329"/>
      <c r="IN212" s="329"/>
      <c r="IO212" s="329"/>
      <c r="IP212" s="329"/>
      <c r="IQ212" s="329"/>
      <c r="IR212" s="329"/>
    </row>
    <row r="213" spans="1:252" ht="42.75" customHeight="1">
      <c r="A213" s="524" t="s">
        <v>922</v>
      </c>
      <c r="B213" s="512" t="s">
        <v>299</v>
      </c>
      <c r="C213" s="513" t="s">
        <v>64</v>
      </c>
      <c r="D213" s="513" t="s">
        <v>47</v>
      </c>
      <c r="E213" s="525">
        <v>80</v>
      </c>
      <c r="F213" s="513">
        <v>50</v>
      </c>
      <c r="G213" s="392"/>
      <c r="H213" s="515"/>
      <c r="I213" s="515">
        <f t="shared" si="12"/>
        <v>3</v>
      </c>
      <c r="J213" s="515">
        <f t="shared" si="11"/>
        <v>4</v>
      </c>
      <c r="K213" s="538" t="s">
        <v>252</v>
      </c>
      <c r="L213" s="539" t="s">
        <v>266</v>
      </c>
      <c r="U213" s="329"/>
      <c r="V213" s="329"/>
      <c r="W213" s="329"/>
      <c r="X213" s="329"/>
      <c r="Y213" s="329"/>
      <c r="Z213" s="329"/>
      <c r="AA213" s="329"/>
      <c r="AB213" s="329"/>
      <c r="AC213" s="329"/>
      <c r="AD213" s="329"/>
      <c r="AE213" s="329"/>
      <c r="AF213" s="329"/>
      <c r="AG213" s="329"/>
      <c r="AH213" s="329"/>
      <c r="AI213" s="329"/>
      <c r="AJ213" s="329"/>
      <c r="AK213" s="329"/>
      <c r="AL213" s="329"/>
      <c r="AM213" s="329"/>
      <c r="AN213" s="329"/>
      <c r="AO213" s="329"/>
      <c r="AP213" s="329"/>
      <c r="AQ213" s="329"/>
      <c r="AR213" s="329"/>
      <c r="AS213" s="329"/>
      <c r="AT213" s="329"/>
      <c r="AU213" s="329"/>
      <c r="AV213" s="329"/>
      <c r="AW213" s="329"/>
      <c r="AX213" s="329"/>
      <c r="AY213" s="329"/>
      <c r="AZ213" s="329"/>
      <c r="BA213" s="329"/>
      <c r="BB213" s="329"/>
      <c r="BC213" s="329"/>
      <c r="BD213" s="329"/>
      <c r="BE213" s="329"/>
      <c r="BF213" s="329"/>
      <c r="BG213" s="329"/>
      <c r="BH213" s="329"/>
      <c r="BI213" s="329"/>
      <c r="BJ213" s="329"/>
      <c r="BK213" s="329"/>
      <c r="BL213" s="329"/>
      <c r="BM213" s="329"/>
      <c r="BN213" s="329"/>
      <c r="BO213" s="329"/>
      <c r="BP213" s="329"/>
      <c r="BQ213" s="329"/>
      <c r="BR213" s="329"/>
      <c r="BS213" s="329"/>
      <c r="BT213" s="329"/>
      <c r="BU213" s="329"/>
      <c r="BV213" s="329"/>
      <c r="BW213" s="329"/>
      <c r="BX213" s="329"/>
      <c r="BY213" s="329"/>
      <c r="BZ213" s="329"/>
      <c r="CA213" s="329"/>
      <c r="CB213" s="329"/>
      <c r="CC213" s="329"/>
      <c r="CD213" s="329"/>
      <c r="CE213" s="329"/>
      <c r="CF213" s="329"/>
      <c r="CG213" s="329"/>
      <c r="CH213" s="329"/>
      <c r="CI213" s="329"/>
      <c r="CJ213" s="329"/>
      <c r="CK213" s="329"/>
      <c r="CL213" s="329"/>
      <c r="CM213" s="329"/>
      <c r="CN213" s="329"/>
      <c r="CO213" s="329"/>
      <c r="CP213" s="329"/>
      <c r="CQ213" s="329"/>
      <c r="CR213" s="329"/>
      <c r="CS213" s="329"/>
      <c r="CT213" s="329"/>
      <c r="CU213" s="329"/>
      <c r="CV213" s="329"/>
      <c r="CW213" s="329"/>
      <c r="CX213" s="329"/>
      <c r="CY213" s="329"/>
      <c r="CZ213" s="329"/>
      <c r="DA213" s="329"/>
      <c r="DB213" s="329"/>
      <c r="DC213" s="329"/>
      <c r="DD213" s="329"/>
      <c r="DE213" s="329"/>
      <c r="DF213" s="329"/>
      <c r="DG213" s="329"/>
      <c r="DH213" s="329"/>
      <c r="DI213" s="329"/>
      <c r="DJ213" s="329"/>
      <c r="DK213" s="329"/>
      <c r="DL213" s="329"/>
      <c r="DM213" s="329"/>
      <c r="DN213" s="329"/>
      <c r="DO213" s="329"/>
      <c r="DP213" s="329"/>
      <c r="DQ213" s="329"/>
      <c r="DR213" s="329"/>
      <c r="DS213" s="329"/>
      <c r="DT213" s="329"/>
      <c r="DU213" s="329"/>
      <c r="DV213" s="329"/>
      <c r="DW213" s="329"/>
      <c r="DX213" s="329"/>
      <c r="DY213" s="329"/>
      <c r="DZ213" s="329"/>
      <c r="EA213" s="329"/>
      <c r="EB213" s="329"/>
      <c r="EC213" s="329"/>
      <c r="ED213" s="329"/>
      <c r="EE213" s="329"/>
      <c r="EF213" s="329"/>
      <c r="EG213" s="329"/>
      <c r="EH213" s="329"/>
      <c r="EI213" s="329"/>
      <c r="EJ213" s="329"/>
      <c r="EK213" s="329"/>
      <c r="EL213" s="329"/>
      <c r="EM213" s="329"/>
      <c r="EN213" s="329"/>
      <c r="EO213" s="329"/>
      <c r="EP213" s="329"/>
      <c r="EQ213" s="329"/>
      <c r="ER213" s="329"/>
      <c r="ES213" s="329"/>
      <c r="ET213" s="329"/>
      <c r="EU213" s="329"/>
      <c r="EV213" s="329"/>
      <c r="EW213" s="329"/>
      <c r="EX213" s="329"/>
      <c r="EY213" s="329"/>
      <c r="EZ213" s="329"/>
      <c r="FA213" s="329"/>
      <c r="FB213" s="329"/>
      <c r="FC213" s="329"/>
      <c r="FD213" s="329"/>
      <c r="FE213" s="329"/>
      <c r="FF213" s="329"/>
      <c r="FG213" s="329"/>
      <c r="FH213" s="329"/>
      <c r="FI213" s="329"/>
      <c r="FJ213" s="329"/>
      <c r="FK213" s="329"/>
      <c r="FL213" s="329"/>
      <c r="FM213" s="329"/>
      <c r="FN213" s="329"/>
      <c r="FO213" s="329"/>
      <c r="FP213" s="329"/>
      <c r="FQ213" s="329"/>
      <c r="FR213" s="329"/>
      <c r="FS213" s="329"/>
      <c r="FT213" s="329"/>
      <c r="FU213" s="329"/>
      <c r="FV213" s="329"/>
      <c r="FW213" s="329"/>
      <c r="FX213" s="329"/>
      <c r="FY213" s="329"/>
      <c r="FZ213" s="329"/>
      <c r="GA213" s="329"/>
      <c r="GB213" s="329"/>
      <c r="GC213" s="329"/>
      <c r="GD213" s="329"/>
      <c r="GE213" s="329"/>
      <c r="GF213" s="329"/>
      <c r="GG213" s="329"/>
      <c r="GH213" s="329"/>
      <c r="GI213" s="329"/>
      <c r="GJ213" s="329"/>
      <c r="GK213" s="329"/>
      <c r="GL213" s="329"/>
      <c r="GM213" s="329"/>
      <c r="GN213" s="329"/>
      <c r="GO213" s="329"/>
      <c r="GP213" s="329"/>
      <c r="GQ213" s="329"/>
      <c r="GR213" s="329"/>
      <c r="GS213" s="329"/>
      <c r="GT213" s="329"/>
      <c r="GU213" s="329"/>
      <c r="GV213" s="329"/>
      <c r="GW213" s="329"/>
      <c r="GX213" s="329"/>
      <c r="GY213" s="329"/>
      <c r="GZ213" s="329"/>
      <c r="HA213" s="329"/>
      <c r="HB213" s="329"/>
      <c r="HC213" s="329"/>
      <c r="HD213" s="329"/>
      <c r="HE213" s="329"/>
      <c r="HF213" s="329"/>
      <c r="HG213" s="329"/>
      <c r="HH213" s="329"/>
      <c r="HI213" s="329"/>
      <c r="HJ213" s="329"/>
      <c r="HK213" s="329"/>
      <c r="HL213" s="329"/>
      <c r="HM213" s="329"/>
      <c r="HN213" s="329"/>
      <c r="HO213" s="329"/>
      <c r="HP213" s="329"/>
      <c r="HQ213" s="329"/>
      <c r="HR213" s="329"/>
      <c r="HS213" s="329"/>
      <c r="HT213" s="329"/>
      <c r="HU213" s="329"/>
      <c r="HV213" s="329"/>
      <c r="HW213" s="329"/>
      <c r="HX213" s="329"/>
      <c r="HY213" s="329"/>
      <c r="HZ213" s="329"/>
      <c r="IA213" s="329"/>
      <c r="IB213" s="329"/>
      <c r="IC213" s="329"/>
      <c r="ID213" s="329"/>
      <c r="IE213" s="329"/>
      <c r="IF213" s="329"/>
      <c r="IG213" s="329"/>
      <c r="IH213" s="329"/>
      <c r="II213" s="329"/>
      <c r="IJ213" s="329"/>
      <c r="IK213" s="329"/>
      <c r="IL213" s="329"/>
      <c r="IM213" s="329"/>
      <c r="IN213" s="329"/>
      <c r="IO213" s="329"/>
      <c r="IP213" s="329"/>
      <c r="IQ213" s="329"/>
      <c r="IR213" s="329"/>
    </row>
    <row r="214" spans="1:252">
      <c r="A214" s="524" t="s">
        <v>923</v>
      </c>
      <c r="B214" s="512" t="s">
        <v>300</v>
      </c>
      <c r="C214" s="513" t="s">
        <v>64</v>
      </c>
      <c r="D214" s="513" t="s">
        <v>47</v>
      </c>
      <c r="E214" s="525">
        <v>130</v>
      </c>
      <c r="F214" s="513">
        <v>150</v>
      </c>
      <c r="G214" s="392"/>
      <c r="H214" s="515"/>
      <c r="I214" s="515">
        <f t="shared" si="12"/>
        <v>15</v>
      </c>
      <c r="J214" s="515">
        <f t="shared" si="11"/>
        <v>19.5</v>
      </c>
      <c r="K214" s="538" t="s">
        <v>252</v>
      </c>
      <c r="L214" s="539" t="s">
        <v>266</v>
      </c>
      <c r="U214" s="329"/>
      <c r="V214" s="329"/>
      <c r="W214" s="329"/>
      <c r="X214" s="329"/>
      <c r="Y214" s="329"/>
      <c r="Z214" s="329"/>
      <c r="AA214" s="329"/>
      <c r="AB214" s="329"/>
      <c r="AC214" s="329"/>
      <c r="AD214" s="329"/>
      <c r="AE214" s="329"/>
      <c r="AF214" s="329"/>
      <c r="AG214" s="329"/>
      <c r="AH214" s="329"/>
      <c r="AI214" s="329"/>
      <c r="AJ214" s="329"/>
      <c r="AK214" s="329"/>
      <c r="AL214" s="329"/>
      <c r="AM214" s="329"/>
      <c r="AN214" s="329"/>
      <c r="AO214" s="329"/>
      <c r="AP214" s="329"/>
      <c r="AQ214" s="329"/>
      <c r="AR214" s="329"/>
      <c r="AS214" s="329"/>
      <c r="AT214" s="329"/>
      <c r="AU214" s="329"/>
      <c r="AV214" s="329"/>
      <c r="AW214" s="329"/>
      <c r="AX214" s="329"/>
      <c r="AY214" s="329"/>
      <c r="AZ214" s="329"/>
      <c r="BA214" s="329"/>
      <c r="BB214" s="329"/>
      <c r="BC214" s="329"/>
      <c r="BD214" s="329"/>
      <c r="BE214" s="329"/>
      <c r="BF214" s="329"/>
      <c r="BG214" s="329"/>
      <c r="BH214" s="329"/>
      <c r="BI214" s="329"/>
      <c r="BJ214" s="329"/>
      <c r="BK214" s="329"/>
      <c r="BL214" s="329"/>
      <c r="BM214" s="329"/>
      <c r="BN214" s="329"/>
      <c r="BO214" s="329"/>
      <c r="BP214" s="329"/>
      <c r="BQ214" s="329"/>
      <c r="BR214" s="329"/>
      <c r="BS214" s="329"/>
      <c r="BT214" s="329"/>
      <c r="BU214" s="329"/>
      <c r="BV214" s="329"/>
      <c r="BW214" s="329"/>
      <c r="BX214" s="329"/>
      <c r="BY214" s="329"/>
      <c r="BZ214" s="329"/>
      <c r="CA214" s="329"/>
      <c r="CB214" s="329"/>
      <c r="CC214" s="329"/>
      <c r="CD214" s="329"/>
      <c r="CE214" s="329"/>
      <c r="CF214" s="329"/>
      <c r="CG214" s="329"/>
      <c r="CH214" s="329"/>
      <c r="CI214" s="329"/>
      <c r="CJ214" s="329"/>
      <c r="CK214" s="329"/>
      <c r="CL214" s="329"/>
      <c r="CM214" s="329"/>
      <c r="CN214" s="329"/>
      <c r="CO214" s="329"/>
      <c r="CP214" s="329"/>
      <c r="CQ214" s="329"/>
      <c r="CR214" s="329"/>
      <c r="CS214" s="329"/>
      <c r="CT214" s="329"/>
      <c r="CU214" s="329"/>
      <c r="CV214" s="329"/>
      <c r="CW214" s="329"/>
      <c r="CX214" s="329"/>
      <c r="CY214" s="329"/>
      <c r="CZ214" s="329"/>
      <c r="DA214" s="329"/>
      <c r="DB214" s="329"/>
      <c r="DC214" s="329"/>
      <c r="DD214" s="329"/>
      <c r="DE214" s="329"/>
      <c r="DF214" s="329"/>
      <c r="DG214" s="329"/>
      <c r="DH214" s="329"/>
      <c r="DI214" s="329"/>
      <c r="DJ214" s="329"/>
      <c r="DK214" s="329"/>
      <c r="DL214" s="329"/>
      <c r="DM214" s="329"/>
      <c r="DN214" s="329"/>
      <c r="DO214" s="329"/>
      <c r="DP214" s="329"/>
      <c r="DQ214" s="329"/>
      <c r="DR214" s="329"/>
      <c r="DS214" s="329"/>
      <c r="DT214" s="329"/>
      <c r="DU214" s="329"/>
      <c r="DV214" s="329"/>
      <c r="DW214" s="329"/>
      <c r="DX214" s="329"/>
      <c r="DY214" s="329"/>
      <c r="DZ214" s="329"/>
      <c r="EA214" s="329"/>
      <c r="EB214" s="329"/>
      <c r="EC214" s="329"/>
      <c r="ED214" s="329"/>
      <c r="EE214" s="329"/>
      <c r="EF214" s="329"/>
      <c r="EG214" s="329"/>
      <c r="EH214" s="329"/>
      <c r="EI214" s="329"/>
      <c r="EJ214" s="329"/>
      <c r="EK214" s="329"/>
      <c r="EL214" s="329"/>
      <c r="EM214" s="329"/>
      <c r="EN214" s="329"/>
      <c r="EO214" s="329"/>
      <c r="EP214" s="329"/>
      <c r="EQ214" s="329"/>
      <c r="ER214" s="329"/>
      <c r="ES214" s="329"/>
      <c r="ET214" s="329"/>
      <c r="EU214" s="329"/>
      <c r="EV214" s="329"/>
      <c r="EW214" s="329"/>
      <c r="EX214" s="329"/>
      <c r="EY214" s="329"/>
      <c r="EZ214" s="329"/>
      <c r="FA214" s="329"/>
      <c r="FB214" s="329"/>
      <c r="FC214" s="329"/>
      <c r="FD214" s="329"/>
      <c r="FE214" s="329"/>
      <c r="FF214" s="329"/>
      <c r="FG214" s="329"/>
      <c r="FH214" s="329"/>
      <c r="FI214" s="329"/>
      <c r="FJ214" s="329"/>
      <c r="FK214" s="329"/>
      <c r="FL214" s="329"/>
      <c r="FM214" s="329"/>
      <c r="FN214" s="329"/>
      <c r="FO214" s="329"/>
      <c r="FP214" s="329"/>
      <c r="FQ214" s="329"/>
      <c r="FR214" s="329"/>
      <c r="FS214" s="329"/>
      <c r="FT214" s="329"/>
      <c r="FU214" s="329"/>
      <c r="FV214" s="329"/>
      <c r="FW214" s="329"/>
      <c r="FX214" s="329"/>
      <c r="FY214" s="329"/>
      <c r="FZ214" s="329"/>
      <c r="GA214" s="329"/>
      <c r="GB214" s="329"/>
      <c r="GC214" s="329"/>
      <c r="GD214" s="329"/>
      <c r="GE214" s="329"/>
      <c r="GF214" s="329"/>
      <c r="GG214" s="329"/>
      <c r="GH214" s="329"/>
      <c r="GI214" s="329"/>
      <c r="GJ214" s="329"/>
      <c r="GK214" s="329"/>
      <c r="GL214" s="329"/>
      <c r="GM214" s="329"/>
      <c r="GN214" s="329"/>
      <c r="GO214" s="329"/>
      <c r="GP214" s="329"/>
      <c r="GQ214" s="329"/>
      <c r="GR214" s="329"/>
      <c r="GS214" s="329"/>
      <c r="GT214" s="329"/>
      <c r="GU214" s="329"/>
      <c r="GV214" s="329"/>
      <c r="GW214" s="329"/>
      <c r="GX214" s="329"/>
      <c r="GY214" s="329"/>
      <c r="GZ214" s="329"/>
      <c r="HA214" s="329"/>
      <c r="HB214" s="329"/>
      <c r="HC214" s="329"/>
      <c r="HD214" s="329"/>
      <c r="HE214" s="329"/>
      <c r="HF214" s="329"/>
      <c r="HG214" s="329"/>
      <c r="HH214" s="329"/>
      <c r="HI214" s="329"/>
      <c r="HJ214" s="329"/>
      <c r="HK214" s="329"/>
      <c r="HL214" s="329"/>
      <c r="HM214" s="329"/>
      <c r="HN214" s="329"/>
      <c r="HO214" s="329"/>
      <c r="HP214" s="329"/>
      <c r="HQ214" s="329"/>
      <c r="HR214" s="329"/>
      <c r="HS214" s="329"/>
      <c r="HT214" s="329"/>
      <c r="HU214" s="329"/>
      <c r="HV214" s="329"/>
      <c r="HW214" s="329"/>
      <c r="HX214" s="329"/>
      <c r="HY214" s="329"/>
      <c r="HZ214" s="329"/>
      <c r="IA214" s="329"/>
      <c r="IB214" s="329"/>
      <c r="IC214" s="329"/>
      <c r="ID214" s="329"/>
      <c r="IE214" s="329"/>
      <c r="IF214" s="329"/>
      <c r="IG214" s="329"/>
      <c r="IH214" s="329"/>
      <c r="II214" s="329"/>
      <c r="IJ214" s="329"/>
      <c r="IK214" s="329"/>
      <c r="IL214" s="329"/>
      <c r="IM214" s="329"/>
      <c r="IN214" s="329"/>
      <c r="IO214" s="329"/>
      <c r="IP214" s="329"/>
      <c r="IQ214" s="329"/>
      <c r="IR214" s="329"/>
    </row>
    <row r="215" spans="1:252">
      <c r="A215" s="524" t="s">
        <v>924</v>
      </c>
      <c r="B215" s="512" t="s">
        <v>300</v>
      </c>
      <c r="C215" s="513" t="s">
        <v>64</v>
      </c>
      <c r="D215" s="513" t="s">
        <v>47</v>
      </c>
      <c r="E215" s="525">
        <v>140</v>
      </c>
      <c r="F215" s="521">
        <v>500</v>
      </c>
      <c r="G215" s="392"/>
      <c r="H215" s="515"/>
      <c r="I215" s="515">
        <f t="shared" si="12"/>
        <v>53</v>
      </c>
      <c r="J215" s="515">
        <f t="shared" si="11"/>
        <v>70</v>
      </c>
      <c r="K215" s="538" t="s">
        <v>252</v>
      </c>
      <c r="L215" s="539" t="s">
        <v>578</v>
      </c>
    </row>
    <row r="216" spans="1:252">
      <c r="A216" s="524" t="s">
        <v>925</v>
      </c>
      <c r="B216" s="512" t="s">
        <v>301</v>
      </c>
      <c r="C216" s="513" t="s">
        <v>64</v>
      </c>
      <c r="D216" s="513" t="s">
        <v>47</v>
      </c>
      <c r="E216" s="525">
        <v>40</v>
      </c>
      <c r="F216" s="513">
        <v>51</v>
      </c>
      <c r="G216" s="392"/>
      <c r="H216" s="515"/>
      <c r="I216" s="515">
        <f t="shared" si="12"/>
        <v>2</v>
      </c>
      <c r="J216" s="515">
        <f t="shared" si="11"/>
        <v>2.04</v>
      </c>
      <c r="K216" s="538" t="s">
        <v>252</v>
      </c>
      <c r="L216" s="539" t="s">
        <v>266</v>
      </c>
      <c r="U216" s="329"/>
      <c r="V216" s="329"/>
      <c r="W216" s="329"/>
      <c r="X216" s="329"/>
      <c r="Y216" s="329"/>
      <c r="Z216" s="329"/>
      <c r="AA216" s="329"/>
      <c r="AB216" s="329"/>
      <c r="AC216" s="329"/>
      <c r="AD216" s="329"/>
      <c r="AE216" s="329"/>
      <c r="AF216" s="329"/>
      <c r="AG216" s="329"/>
      <c r="AH216" s="329"/>
      <c r="AI216" s="329"/>
      <c r="AJ216" s="329"/>
      <c r="AK216" s="329"/>
      <c r="AL216" s="329"/>
      <c r="AM216" s="329"/>
      <c r="AN216" s="329"/>
      <c r="AO216" s="329"/>
      <c r="AP216" s="329"/>
      <c r="AQ216" s="329"/>
      <c r="AR216" s="329"/>
      <c r="AS216" s="329"/>
      <c r="AT216" s="329"/>
      <c r="AU216" s="329"/>
      <c r="AV216" s="329"/>
      <c r="AW216" s="329"/>
      <c r="AX216" s="329"/>
      <c r="AY216" s="329"/>
      <c r="AZ216" s="329"/>
      <c r="BA216" s="329"/>
      <c r="BB216" s="329"/>
      <c r="BC216" s="329"/>
      <c r="BD216" s="329"/>
      <c r="BE216" s="329"/>
      <c r="BF216" s="329"/>
      <c r="BG216" s="329"/>
      <c r="BH216" s="329"/>
      <c r="BI216" s="329"/>
      <c r="BJ216" s="329"/>
      <c r="BK216" s="329"/>
      <c r="BL216" s="329"/>
      <c r="BM216" s="329"/>
      <c r="BN216" s="329"/>
      <c r="BO216" s="329"/>
      <c r="BP216" s="329"/>
      <c r="BQ216" s="329"/>
      <c r="BR216" s="329"/>
      <c r="BS216" s="329"/>
      <c r="BT216" s="329"/>
      <c r="BU216" s="329"/>
      <c r="BV216" s="329"/>
      <c r="BW216" s="329"/>
      <c r="BX216" s="329"/>
      <c r="BY216" s="329"/>
      <c r="BZ216" s="329"/>
      <c r="CA216" s="329"/>
      <c r="CB216" s="329"/>
      <c r="CC216" s="329"/>
      <c r="CD216" s="329"/>
      <c r="CE216" s="329"/>
      <c r="CF216" s="329"/>
      <c r="CG216" s="329"/>
      <c r="CH216" s="329"/>
      <c r="CI216" s="329"/>
      <c r="CJ216" s="329"/>
      <c r="CK216" s="329"/>
      <c r="CL216" s="329"/>
      <c r="CM216" s="329"/>
      <c r="CN216" s="329"/>
      <c r="CO216" s="329"/>
      <c r="CP216" s="329"/>
      <c r="CQ216" s="329"/>
      <c r="CR216" s="329"/>
      <c r="CS216" s="329"/>
      <c r="CT216" s="329"/>
      <c r="CU216" s="329"/>
      <c r="CV216" s="329"/>
      <c r="CW216" s="329"/>
      <c r="CX216" s="329"/>
      <c r="CY216" s="329"/>
      <c r="CZ216" s="329"/>
      <c r="DA216" s="329"/>
      <c r="DB216" s="329"/>
      <c r="DC216" s="329"/>
      <c r="DD216" s="329"/>
      <c r="DE216" s="329"/>
      <c r="DF216" s="329"/>
      <c r="DG216" s="329"/>
      <c r="DH216" s="329"/>
      <c r="DI216" s="329"/>
      <c r="DJ216" s="329"/>
      <c r="DK216" s="329"/>
      <c r="DL216" s="329"/>
      <c r="DM216" s="329"/>
      <c r="DN216" s="329"/>
      <c r="DO216" s="329"/>
      <c r="DP216" s="329"/>
      <c r="DQ216" s="329"/>
      <c r="DR216" s="329"/>
      <c r="DS216" s="329"/>
      <c r="DT216" s="329"/>
      <c r="DU216" s="329"/>
      <c r="DV216" s="329"/>
      <c r="DW216" s="329"/>
      <c r="DX216" s="329"/>
      <c r="DY216" s="329"/>
      <c r="DZ216" s="329"/>
      <c r="EA216" s="329"/>
      <c r="EB216" s="329"/>
      <c r="EC216" s="329"/>
      <c r="ED216" s="329"/>
      <c r="EE216" s="329"/>
      <c r="EF216" s="329"/>
      <c r="EG216" s="329"/>
      <c r="EH216" s="329"/>
      <c r="EI216" s="329"/>
      <c r="EJ216" s="329"/>
      <c r="EK216" s="329"/>
      <c r="EL216" s="329"/>
      <c r="EM216" s="329"/>
      <c r="EN216" s="329"/>
      <c r="EO216" s="329"/>
      <c r="EP216" s="329"/>
      <c r="EQ216" s="329"/>
      <c r="ER216" s="329"/>
      <c r="ES216" s="329"/>
      <c r="ET216" s="329"/>
      <c r="EU216" s="329"/>
      <c r="EV216" s="329"/>
      <c r="EW216" s="329"/>
      <c r="EX216" s="329"/>
      <c r="EY216" s="329"/>
      <c r="EZ216" s="329"/>
      <c r="FA216" s="329"/>
      <c r="FB216" s="329"/>
      <c r="FC216" s="329"/>
      <c r="FD216" s="329"/>
      <c r="FE216" s="329"/>
      <c r="FF216" s="329"/>
      <c r="FG216" s="329"/>
      <c r="FH216" s="329"/>
      <c r="FI216" s="329"/>
      <c r="FJ216" s="329"/>
      <c r="FK216" s="329"/>
      <c r="FL216" s="329"/>
      <c r="FM216" s="329"/>
      <c r="FN216" s="329"/>
      <c r="FO216" s="329"/>
      <c r="FP216" s="329"/>
      <c r="FQ216" s="329"/>
      <c r="FR216" s="329"/>
      <c r="FS216" s="329"/>
      <c r="FT216" s="329"/>
      <c r="FU216" s="329"/>
      <c r="FV216" s="329"/>
      <c r="FW216" s="329"/>
      <c r="FX216" s="329"/>
      <c r="FY216" s="329"/>
      <c r="FZ216" s="329"/>
      <c r="GA216" s="329"/>
      <c r="GB216" s="329"/>
      <c r="GC216" s="329"/>
      <c r="GD216" s="329"/>
      <c r="GE216" s="329"/>
      <c r="GF216" s="329"/>
      <c r="GG216" s="329"/>
      <c r="GH216" s="329"/>
      <c r="GI216" s="329"/>
      <c r="GJ216" s="329"/>
      <c r="GK216" s="329"/>
      <c r="GL216" s="329"/>
      <c r="GM216" s="329"/>
      <c r="GN216" s="329"/>
      <c r="GO216" s="329"/>
      <c r="GP216" s="329"/>
      <c r="GQ216" s="329"/>
      <c r="GR216" s="329"/>
      <c r="GS216" s="329"/>
      <c r="GT216" s="329"/>
      <c r="GU216" s="329"/>
      <c r="GV216" s="329"/>
      <c r="GW216" s="329"/>
      <c r="GX216" s="329"/>
      <c r="GY216" s="329"/>
      <c r="GZ216" s="329"/>
      <c r="HA216" s="329"/>
      <c r="HB216" s="329"/>
      <c r="HC216" s="329"/>
      <c r="HD216" s="329"/>
      <c r="HE216" s="329"/>
      <c r="HF216" s="329"/>
      <c r="HG216" s="329"/>
      <c r="HH216" s="329"/>
      <c r="HI216" s="329"/>
      <c r="HJ216" s="329"/>
      <c r="HK216" s="329"/>
      <c r="HL216" s="329"/>
      <c r="HM216" s="329"/>
      <c r="HN216" s="329"/>
      <c r="HO216" s="329"/>
      <c r="HP216" s="329"/>
      <c r="HQ216" s="329"/>
      <c r="HR216" s="329"/>
      <c r="HS216" s="329"/>
      <c r="HT216" s="329"/>
      <c r="HU216" s="329"/>
      <c r="HV216" s="329"/>
      <c r="HW216" s="329"/>
      <c r="HX216" s="329"/>
      <c r="HY216" s="329"/>
      <c r="HZ216" s="329"/>
      <c r="IA216" s="329"/>
      <c r="IB216" s="329"/>
      <c r="IC216" s="329"/>
      <c r="ID216" s="329"/>
      <c r="IE216" s="329"/>
      <c r="IF216" s="329"/>
      <c r="IG216" s="329"/>
      <c r="IH216" s="329"/>
      <c r="II216" s="329"/>
      <c r="IJ216" s="329"/>
      <c r="IK216" s="329"/>
      <c r="IL216" s="329"/>
      <c r="IM216" s="329"/>
      <c r="IN216" s="329"/>
      <c r="IO216" s="329"/>
      <c r="IP216" s="329"/>
      <c r="IQ216" s="329"/>
      <c r="IR216" s="329"/>
    </row>
    <row r="217" spans="1:252" ht="44.25" customHeight="1">
      <c r="A217" s="524" t="s">
        <v>1297</v>
      </c>
      <c r="B217" s="512" t="s">
        <v>1291</v>
      </c>
      <c r="C217" s="513" t="s">
        <v>64</v>
      </c>
      <c r="D217" s="513" t="s">
        <v>132</v>
      </c>
      <c r="E217" s="525">
        <v>400</v>
      </c>
      <c r="F217" s="513">
        <v>20</v>
      </c>
      <c r="G217" s="392"/>
      <c r="H217" s="515"/>
      <c r="I217" s="515">
        <f t="shared" si="12"/>
        <v>6</v>
      </c>
      <c r="J217" s="515">
        <f t="shared" si="11"/>
        <v>8</v>
      </c>
      <c r="K217" s="538" t="s">
        <v>252</v>
      </c>
      <c r="L217" s="539" t="s">
        <v>578</v>
      </c>
      <c r="U217" s="329"/>
      <c r="V217" s="329"/>
      <c r="W217" s="329"/>
      <c r="X217" s="329"/>
      <c r="Y217" s="329"/>
      <c r="Z217" s="329"/>
      <c r="AA217" s="329"/>
      <c r="AB217" s="329"/>
      <c r="AC217" s="329"/>
      <c r="AD217" s="329"/>
      <c r="AE217" s="329"/>
      <c r="AF217" s="329"/>
      <c r="AG217" s="329"/>
      <c r="AH217" s="329"/>
      <c r="AI217" s="329"/>
      <c r="AJ217" s="329"/>
      <c r="AK217" s="329"/>
      <c r="AL217" s="329"/>
      <c r="AM217" s="329"/>
      <c r="AN217" s="329"/>
      <c r="AO217" s="329"/>
      <c r="AP217" s="329"/>
      <c r="AQ217" s="329"/>
      <c r="AR217" s="329"/>
      <c r="AS217" s="329"/>
      <c r="AT217" s="329"/>
      <c r="AU217" s="329"/>
      <c r="AV217" s="329"/>
      <c r="AW217" s="329"/>
      <c r="AX217" s="329"/>
      <c r="AY217" s="329"/>
      <c r="AZ217" s="329"/>
      <c r="BA217" s="329"/>
      <c r="BB217" s="329"/>
      <c r="BC217" s="329"/>
      <c r="BD217" s="329"/>
      <c r="BE217" s="329"/>
      <c r="BF217" s="329"/>
      <c r="BG217" s="329"/>
      <c r="BH217" s="329"/>
      <c r="BI217" s="329"/>
      <c r="BJ217" s="329"/>
      <c r="BK217" s="329"/>
      <c r="BL217" s="329"/>
      <c r="BM217" s="329"/>
      <c r="BN217" s="329"/>
      <c r="BO217" s="329"/>
      <c r="BP217" s="329"/>
      <c r="BQ217" s="329"/>
      <c r="BR217" s="329"/>
      <c r="BS217" s="329"/>
      <c r="BT217" s="329"/>
      <c r="BU217" s="329"/>
      <c r="BV217" s="329"/>
      <c r="BW217" s="329"/>
      <c r="BX217" s="329"/>
      <c r="BY217" s="329"/>
      <c r="BZ217" s="329"/>
      <c r="CA217" s="329"/>
      <c r="CB217" s="329"/>
      <c r="CC217" s="329"/>
      <c r="CD217" s="329"/>
      <c r="CE217" s="329"/>
      <c r="CF217" s="329"/>
      <c r="CG217" s="329"/>
      <c r="CH217" s="329"/>
      <c r="CI217" s="329"/>
      <c r="CJ217" s="329"/>
      <c r="CK217" s="329"/>
      <c r="CL217" s="329"/>
      <c r="CM217" s="329"/>
      <c r="CN217" s="329"/>
      <c r="CO217" s="329"/>
      <c r="CP217" s="329"/>
      <c r="CQ217" s="329"/>
      <c r="CR217" s="329"/>
      <c r="CS217" s="329"/>
      <c r="CT217" s="329"/>
      <c r="CU217" s="329"/>
      <c r="CV217" s="329"/>
      <c r="CW217" s="329"/>
      <c r="CX217" s="329"/>
      <c r="CY217" s="329"/>
      <c r="CZ217" s="329"/>
      <c r="DA217" s="329"/>
      <c r="DB217" s="329"/>
      <c r="DC217" s="329"/>
      <c r="DD217" s="329"/>
      <c r="DE217" s="329"/>
      <c r="DF217" s="329"/>
      <c r="DG217" s="329"/>
      <c r="DH217" s="329"/>
      <c r="DI217" s="329"/>
      <c r="DJ217" s="329"/>
      <c r="DK217" s="329"/>
      <c r="DL217" s="329"/>
      <c r="DM217" s="329"/>
      <c r="DN217" s="329"/>
      <c r="DO217" s="329"/>
      <c r="DP217" s="329"/>
      <c r="DQ217" s="329"/>
      <c r="DR217" s="329"/>
      <c r="DS217" s="329"/>
      <c r="DT217" s="329"/>
      <c r="DU217" s="329"/>
      <c r="DV217" s="329"/>
      <c r="DW217" s="329"/>
      <c r="DX217" s="329"/>
      <c r="DY217" s="329"/>
      <c r="DZ217" s="329"/>
      <c r="EA217" s="329"/>
      <c r="EB217" s="329"/>
      <c r="EC217" s="329"/>
      <c r="ED217" s="329"/>
      <c r="EE217" s="329"/>
      <c r="EF217" s="329"/>
      <c r="EG217" s="329"/>
      <c r="EH217" s="329"/>
      <c r="EI217" s="329"/>
      <c r="EJ217" s="329"/>
      <c r="EK217" s="329"/>
      <c r="EL217" s="329"/>
      <c r="EM217" s="329"/>
      <c r="EN217" s="329"/>
      <c r="EO217" s="329"/>
      <c r="EP217" s="329"/>
      <c r="EQ217" s="329"/>
      <c r="ER217" s="329"/>
      <c r="ES217" s="329"/>
      <c r="ET217" s="329"/>
      <c r="EU217" s="329"/>
      <c r="EV217" s="329"/>
      <c r="EW217" s="329"/>
      <c r="EX217" s="329"/>
      <c r="EY217" s="329"/>
      <c r="EZ217" s="329"/>
      <c r="FA217" s="329"/>
      <c r="FB217" s="329"/>
      <c r="FC217" s="329"/>
      <c r="FD217" s="329"/>
      <c r="FE217" s="329"/>
      <c r="FF217" s="329"/>
      <c r="FG217" s="329"/>
      <c r="FH217" s="329"/>
      <c r="FI217" s="329"/>
      <c r="FJ217" s="329"/>
      <c r="FK217" s="329"/>
      <c r="FL217" s="329"/>
      <c r="FM217" s="329"/>
      <c r="FN217" s="329"/>
      <c r="FO217" s="329"/>
      <c r="FP217" s="329"/>
      <c r="FQ217" s="329"/>
      <c r="FR217" s="329"/>
      <c r="FS217" s="329"/>
      <c r="FT217" s="329"/>
      <c r="FU217" s="329"/>
      <c r="FV217" s="329"/>
      <c r="FW217" s="329"/>
      <c r="FX217" s="329"/>
      <c r="FY217" s="329"/>
      <c r="FZ217" s="329"/>
      <c r="GA217" s="329"/>
      <c r="GB217" s="329"/>
      <c r="GC217" s="329"/>
      <c r="GD217" s="329"/>
      <c r="GE217" s="329"/>
      <c r="GF217" s="329"/>
      <c r="GG217" s="329"/>
      <c r="GH217" s="329"/>
      <c r="GI217" s="329"/>
      <c r="GJ217" s="329"/>
      <c r="GK217" s="329"/>
      <c r="GL217" s="329"/>
      <c r="GM217" s="329"/>
      <c r="GN217" s="329"/>
      <c r="GO217" s="329"/>
      <c r="GP217" s="329"/>
      <c r="GQ217" s="329"/>
      <c r="GR217" s="329"/>
      <c r="GS217" s="329"/>
      <c r="GT217" s="329"/>
      <c r="GU217" s="329"/>
      <c r="GV217" s="329"/>
      <c r="GW217" s="329"/>
      <c r="GX217" s="329"/>
      <c r="GY217" s="329"/>
      <c r="GZ217" s="329"/>
      <c r="HA217" s="329"/>
      <c r="HB217" s="329"/>
      <c r="HC217" s="329"/>
      <c r="HD217" s="329"/>
      <c r="HE217" s="329"/>
      <c r="HF217" s="329"/>
      <c r="HG217" s="329"/>
      <c r="HH217" s="329"/>
      <c r="HI217" s="329"/>
      <c r="HJ217" s="329"/>
      <c r="HK217" s="329"/>
      <c r="HL217" s="329"/>
      <c r="HM217" s="329"/>
      <c r="HN217" s="329"/>
      <c r="HO217" s="329"/>
      <c r="HP217" s="329"/>
      <c r="HQ217" s="329"/>
      <c r="HR217" s="329"/>
      <c r="HS217" s="329"/>
      <c r="HT217" s="329"/>
      <c r="HU217" s="329"/>
      <c r="HV217" s="329"/>
      <c r="HW217" s="329"/>
      <c r="HX217" s="329"/>
      <c r="HY217" s="329"/>
      <c r="HZ217" s="329"/>
      <c r="IA217" s="329"/>
      <c r="IB217" s="329"/>
      <c r="IC217" s="329"/>
      <c r="ID217" s="329"/>
      <c r="IE217" s="329"/>
      <c r="IF217" s="329"/>
      <c r="IG217" s="329"/>
      <c r="IH217" s="329"/>
      <c r="II217" s="329"/>
      <c r="IJ217" s="329"/>
      <c r="IK217" s="329"/>
      <c r="IL217" s="329"/>
      <c r="IM217" s="329"/>
      <c r="IN217" s="329"/>
      <c r="IO217" s="329"/>
      <c r="IP217" s="329"/>
      <c r="IQ217" s="329"/>
      <c r="IR217" s="329"/>
    </row>
    <row r="218" spans="1:252" ht="43.5" customHeight="1">
      <c r="A218" s="524" t="s">
        <v>926</v>
      </c>
      <c r="B218" s="512" t="s">
        <v>302</v>
      </c>
      <c r="C218" s="513" t="s">
        <v>64</v>
      </c>
      <c r="D218" s="513" t="s">
        <v>132</v>
      </c>
      <c r="E218" s="525">
        <v>60</v>
      </c>
      <c r="F218" s="513">
        <v>3500</v>
      </c>
      <c r="G218" s="392"/>
      <c r="H218" s="515"/>
      <c r="I218" s="515">
        <f t="shared" si="12"/>
        <v>158</v>
      </c>
      <c r="J218" s="515">
        <f t="shared" si="11"/>
        <v>210</v>
      </c>
      <c r="K218" s="538" t="s">
        <v>252</v>
      </c>
      <c r="L218" s="539" t="s">
        <v>266</v>
      </c>
      <c r="U218" s="329"/>
      <c r="V218" s="329"/>
      <c r="W218" s="329"/>
      <c r="X218" s="329"/>
      <c r="Y218" s="329"/>
      <c r="Z218" s="329"/>
      <c r="AA218" s="329"/>
      <c r="AB218" s="329"/>
      <c r="AC218" s="329"/>
      <c r="AD218" s="329"/>
      <c r="AE218" s="329"/>
      <c r="AF218" s="329"/>
      <c r="AG218" s="329"/>
      <c r="AH218" s="329"/>
      <c r="AI218" s="329"/>
      <c r="AJ218" s="329"/>
      <c r="AK218" s="329"/>
      <c r="AL218" s="329"/>
      <c r="AM218" s="329"/>
      <c r="AN218" s="329"/>
      <c r="AO218" s="329"/>
      <c r="AP218" s="329"/>
      <c r="AQ218" s="329"/>
      <c r="AR218" s="329"/>
      <c r="AS218" s="329"/>
      <c r="AT218" s="329"/>
      <c r="AU218" s="329"/>
      <c r="AV218" s="329"/>
      <c r="AW218" s="329"/>
      <c r="AX218" s="329"/>
      <c r="AY218" s="329"/>
      <c r="AZ218" s="329"/>
      <c r="BA218" s="329"/>
      <c r="BB218" s="329"/>
      <c r="BC218" s="329"/>
      <c r="BD218" s="329"/>
      <c r="BE218" s="329"/>
      <c r="BF218" s="329"/>
      <c r="BG218" s="329"/>
      <c r="BH218" s="329"/>
      <c r="BI218" s="329"/>
      <c r="BJ218" s="329"/>
      <c r="BK218" s="329"/>
      <c r="BL218" s="329"/>
      <c r="BM218" s="329"/>
      <c r="BN218" s="329"/>
      <c r="BO218" s="329"/>
      <c r="BP218" s="329"/>
      <c r="BQ218" s="329"/>
      <c r="BR218" s="329"/>
      <c r="BS218" s="329"/>
      <c r="BT218" s="329"/>
      <c r="BU218" s="329"/>
      <c r="BV218" s="329"/>
      <c r="BW218" s="329"/>
      <c r="BX218" s="329"/>
      <c r="BY218" s="329"/>
      <c r="BZ218" s="329"/>
      <c r="CA218" s="329"/>
      <c r="CB218" s="329"/>
      <c r="CC218" s="329"/>
      <c r="CD218" s="329"/>
      <c r="CE218" s="329"/>
      <c r="CF218" s="329"/>
      <c r="CG218" s="329"/>
      <c r="CH218" s="329"/>
      <c r="CI218" s="329"/>
      <c r="CJ218" s="329"/>
      <c r="CK218" s="329"/>
      <c r="CL218" s="329"/>
      <c r="CM218" s="329"/>
      <c r="CN218" s="329"/>
      <c r="CO218" s="329"/>
      <c r="CP218" s="329"/>
      <c r="CQ218" s="329"/>
      <c r="CR218" s="329"/>
      <c r="CS218" s="329"/>
      <c r="CT218" s="329"/>
      <c r="CU218" s="329"/>
      <c r="CV218" s="329"/>
      <c r="CW218" s="329"/>
      <c r="CX218" s="329"/>
      <c r="CY218" s="329"/>
      <c r="CZ218" s="329"/>
      <c r="DA218" s="329"/>
      <c r="DB218" s="329"/>
      <c r="DC218" s="329"/>
      <c r="DD218" s="329"/>
      <c r="DE218" s="329"/>
      <c r="DF218" s="329"/>
      <c r="DG218" s="329"/>
      <c r="DH218" s="329"/>
      <c r="DI218" s="329"/>
      <c r="DJ218" s="329"/>
      <c r="DK218" s="329"/>
      <c r="DL218" s="329"/>
      <c r="DM218" s="329"/>
      <c r="DN218" s="329"/>
      <c r="DO218" s="329"/>
      <c r="DP218" s="329"/>
      <c r="DQ218" s="329"/>
      <c r="DR218" s="329"/>
      <c r="DS218" s="329"/>
      <c r="DT218" s="329"/>
      <c r="DU218" s="329"/>
      <c r="DV218" s="329"/>
      <c r="DW218" s="329"/>
      <c r="DX218" s="329"/>
      <c r="DY218" s="329"/>
      <c r="DZ218" s="329"/>
      <c r="EA218" s="329"/>
      <c r="EB218" s="329"/>
      <c r="EC218" s="329"/>
      <c r="ED218" s="329"/>
      <c r="EE218" s="329"/>
      <c r="EF218" s="329"/>
      <c r="EG218" s="329"/>
      <c r="EH218" s="329"/>
      <c r="EI218" s="329"/>
      <c r="EJ218" s="329"/>
      <c r="EK218" s="329"/>
      <c r="EL218" s="329"/>
      <c r="EM218" s="329"/>
      <c r="EN218" s="329"/>
      <c r="EO218" s="329"/>
      <c r="EP218" s="329"/>
      <c r="EQ218" s="329"/>
      <c r="ER218" s="329"/>
      <c r="ES218" s="329"/>
      <c r="ET218" s="329"/>
      <c r="EU218" s="329"/>
      <c r="EV218" s="329"/>
      <c r="EW218" s="329"/>
      <c r="EX218" s="329"/>
      <c r="EY218" s="329"/>
      <c r="EZ218" s="329"/>
      <c r="FA218" s="329"/>
      <c r="FB218" s="329"/>
      <c r="FC218" s="329"/>
      <c r="FD218" s="329"/>
      <c r="FE218" s="329"/>
      <c r="FF218" s="329"/>
      <c r="FG218" s="329"/>
      <c r="FH218" s="329"/>
      <c r="FI218" s="329"/>
      <c r="FJ218" s="329"/>
      <c r="FK218" s="329"/>
      <c r="FL218" s="329"/>
      <c r="FM218" s="329"/>
      <c r="FN218" s="329"/>
      <c r="FO218" s="329"/>
      <c r="FP218" s="329"/>
      <c r="FQ218" s="329"/>
      <c r="FR218" s="329"/>
      <c r="FS218" s="329"/>
      <c r="FT218" s="329"/>
      <c r="FU218" s="329"/>
      <c r="FV218" s="329"/>
      <c r="FW218" s="329"/>
      <c r="FX218" s="329"/>
      <c r="FY218" s="329"/>
      <c r="FZ218" s="329"/>
      <c r="GA218" s="329"/>
      <c r="GB218" s="329"/>
      <c r="GC218" s="329"/>
      <c r="GD218" s="329"/>
      <c r="GE218" s="329"/>
      <c r="GF218" s="329"/>
      <c r="GG218" s="329"/>
      <c r="GH218" s="329"/>
      <c r="GI218" s="329"/>
      <c r="GJ218" s="329"/>
      <c r="GK218" s="329"/>
      <c r="GL218" s="329"/>
      <c r="GM218" s="329"/>
      <c r="GN218" s="329"/>
      <c r="GO218" s="329"/>
      <c r="GP218" s="329"/>
      <c r="GQ218" s="329"/>
      <c r="GR218" s="329"/>
      <c r="GS218" s="329"/>
      <c r="GT218" s="329"/>
      <c r="GU218" s="329"/>
      <c r="GV218" s="329"/>
      <c r="GW218" s="329"/>
      <c r="GX218" s="329"/>
      <c r="GY218" s="329"/>
      <c r="GZ218" s="329"/>
      <c r="HA218" s="329"/>
      <c r="HB218" s="329"/>
      <c r="HC218" s="329"/>
      <c r="HD218" s="329"/>
      <c r="HE218" s="329"/>
      <c r="HF218" s="329"/>
      <c r="HG218" s="329"/>
      <c r="HH218" s="329"/>
      <c r="HI218" s="329"/>
      <c r="HJ218" s="329"/>
      <c r="HK218" s="329"/>
      <c r="HL218" s="329"/>
      <c r="HM218" s="329"/>
      <c r="HN218" s="329"/>
      <c r="HO218" s="329"/>
      <c r="HP218" s="329"/>
      <c r="HQ218" s="329"/>
      <c r="HR218" s="329"/>
      <c r="HS218" s="329"/>
      <c r="HT218" s="329"/>
      <c r="HU218" s="329"/>
      <c r="HV218" s="329"/>
      <c r="HW218" s="329"/>
      <c r="HX218" s="329"/>
      <c r="HY218" s="329"/>
      <c r="HZ218" s="329"/>
      <c r="IA218" s="329"/>
      <c r="IB218" s="329"/>
      <c r="IC218" s="329"/>
      <c r="ID218" s="329"/>
      <c r="IE218" s="329"/>
      <c r="IF218" s="329"/>
      <c r="IG218" s="329"/>
      <c r="IH218" s="329"/>
      <c r="II218" s="329"/>
      <c r="IJ218" s="329"/>
      <c r="IK218" s="329"/>
      <c r="IL218" s="329"/>
      <c r="IM218" s="329"/>
      <c r="IN218" s="329"/>
      <c r="IO218" s="329"/>
      <c r="IP218" s="329"/>
      <c r="IQ218" s="329"/>
      <c r="IR218" s="329"/>
    </row>
    <row r="219" spans="1:252" ht="47.25" customHeight="1">
      <c r="A219" s="524" t="s">
        <v>927</v>
      </c>
      <c r="B219" s="512" t="s">
        <v>303</v>
      </c>
      <c r="C219" s="513" t="s">
        <v>64</v>
      </c>
      <c r="D219" s="513" t="s">
        <v>132</v>
      </c>
      <c r="E219" s="525">
        <v>110</v>
      </c>
      <c r="F219" s="513">
        <v>2000</v>
      </c>
      <c r="G219" s="392"/>
      <c r="H219" s="515"/>
      <c r="I219" s="515">
        <f t="shared" si="12"/>
        <v>165</v>
      </c>
      <c r="J219" s="515">
        <f t="shared" si="11"/>
        <v>220</v>
      </c>
      <c r="K219" s="538" t="s">
        <v>252</v>
      </c>
      <c r="L219" s="539" t="s">
        <v>266</v>
      </c>
      <c r="U219" s="329"/>
      <c r="V219" s="329"/>
      <c r="W219" s="329"/>
      <c r="X219" s="329"/>
      <c r="Y219" s="329"/>
      <c r="Z219" s="329"/>
      <c r="AA219" s="329"/>
      <c r="AB219" s="329"/>
      <c r="AC219" s="329"/>
      <c r="AD219" s="329"/>
      <c r="AE219" s="329"/>
      <c r="AF219" s="329"/>
      <c r="AG219" s="329"/>
      <c r="AH219" s="329"/>
      <c r="AI219" s="329"/>
      <c r="AJ219" s="329"/>
      <c r="AK219" s="329"/>
      <c r="AL219" s="329"/>
      <c r="AM219" s="329"/>
      <c r="AN219" s="329"/>
      <c r="AO219" s="329"/>
      <c r="AP219" s="329"/>
      <c r="AQ219" s="329"/>
      <c r="AR219" s="329"/>
      <c r="AS219" s="329"/>
      <c r="AT219" s="329"/>
      <c r="AU219" s="329"/>
      <c r="AV219" s="329"/>
      <c r="AW219" s="329"/>
      <c r="AX219" s="329"/>
      <c r="AY219" s="329"/>
      <c r="AZ219" s="329"/>
      <c r="BA219" s="329"/>
      <c r="BB219" s="329"/>
      <c r="BC219" s="329"/>
      <c r="BD219" s="329"/>
      <c r="BE219" s="329"/>
      <c r="BF219" s="329"/>
      <c r="BG219" s="329"/>
      <c r="BH219" s="329"/>
      <c r="BI219" s="329"/>
      <c r="BJ219" s="329"/>
      <c r="BK219" s="329"/>
      <c r="BL219" s="329"/>
      <c r="BM219" s="329"/>
      <c r="BN219" s="329"/>
      <c r="BO219" s="329"/>
      <c r="BP219" s="329"/>
      <c r="BQ219" s="329"/>
      <c r="BR219" s="329"/>
      <c r="BS219" s="329"/>
      <c r="BT219" s="329"/>
      <c r="BU219" s="329"/>
      <c r="BV219" s="329"/>
      <c r="BW219" s="329"/>
      <c r="BX219" s="329"/>
      <c r="BY219" s="329"/>
      <c r="BZ219" s="329"/>
      <c r="CA219" s="329"/>
      <c r="CB219" s="329"/>
      <c r="CC219" s="329"/>
      <c r="CD219" s="329"/>
      <c r="CE219" s="329"/>
      <c r="CF219" s="329"/>
      <c r="CG219" s="329"/>
      <c r="CH219" s="329"/>
      <c r="CI219" s="329"/>
      <c r="CJ219" s="329"/>
      <c r="CK219" s="329"/>
      <c r="CL219" s="329"/>
      <c r="CM219" s="329"/>
      <c r="CN219" s="329"/>
      <c r="CO219" s="329"/>
      <c r="CP219" s="329"/>
      <c r="CQ219" s="329"/>
      <c r="CR219" s="329"/>
      <c r="CS219" s="329"/>
      <c r="CT219" s="329"/>
      <c r="CU219" s="329"/>
      <c r="CV219" s="329"/>
      <c r="CW219" s="329"/>
      <c r="CX219" s="329"/>
      <c r="CY219" s="329"/>
      <c r="CZ219" s="329"/>
      <c r="DA219" s="329"/>
      <c r="DB219" s="329"/>
      <c r="DC219" s="329"/>
      <c r="DD219" s="329"/>
      <c r="DE219" s="329"/>
      <c r="DF219" s="329"/>
      <c r="DG219" s="329"/>
      <c r="DH219" s="329"/>
      <c r="DI219" s="329"/>
      <c r="DJ219" s="329"/>
      <c r="DK219" s="329"/>
      <c r="DL219" s="329"/>
      <c r="DM219" s="329"/>
      <c r="DN219" s="329"/>
      <c r="DO219" s="329"/>
      <c r="DP219" s="329"/>
      <c r="DQ219" s="329"/>
      <c r="DR219" s="329"/>
      <c r="DS219" s="329"/>
      <c r="DT219" s="329"/>
      <c r="DU219" s="329"/>
      <c r="DV219" s="329"/>
      <c r="DW219" s="329"/>
      <c r="DX219" s="329"/>
      <c r="DY219" s="329"/>
      <c r="DZ219" s="329"/>
      <c r="EA219" s="329"/>
      <c r="EB219" s="329"/>
      <c r="EC219" s="329"/>
      <c r="ED219" s="329"/>
      <c r="EE219" s="329"/>
      <c r="EF219" s="329"/>
      <c r="EG219" s="329"/>
      <c r="EH219" s="329"/>
      <c r="EI219" s="329"/>
      <c r="EJ219" s="329"/>
      <c r="EK219" s="329"/>
      <c r="EL219" s="329"/>
      <c r="EM219" s="329"/>
      <c r="EN219" s="329"/>
      <c r="EO219" s="329"/>
      <c r="EP219" s="329"/>
      <c r="EQ219" s="329"/>
      <c r="ER219" s="329"/>
      <c r="ES219" s="329"/>
      <c r="ET219" s="329"/>
      <c r="EU219" s="329"/>
      <c r="EV219" s="329"/>
      <c r="EW219" s="329"/>
      <c r="EX219" s="329"/>
      <c r="EY219" s="329"/>
      <c r="EZ219" s="329"/>
      <c r="FA219" s="329"/>
      <c r="FB219" s="329"/>
      <c r="FC219" s="329"/>
      <c r="FD219" s="329"/>
      <c r="FE219" s="329"/>
      <c r="FF219" s="329"/>
      <c r="FG219" s="329"/>
      <c r="FH219" s="329"/>
      <c r="FI219" s="329"/>
      <c r="FJ219" s="329"/>
      <c r="FK219" s="329"/>
      <c r="FL219" s="329"/>
      <c r="FM219" s="329"/>
      <c r="FN219" s="329"/>
      <c r="FO219" s="329"/>
      <c r="FP219" s="329"/>
      <c r="FQ219" s="329"/>
      <c r="FR219" s="329"/>
      <c r="FS219" s="329"/>
      <c r="FT219" s="329"/>
      <c r="FU219" s="329"/>
      <c r="FV219" s="329"/>
      <c r="FW219" s="329"/>
      <c r="FX219" s="329"/>
      <c r="FY219" s="329"/>
      <c r="FZ219" s="329"/>
      <c r="GA219" s="329"/>
      <c r="GB219" s="329"/>
      <c r="GC219" s="329"/>
      <c r="GD219" s="329"/>
      <c r="GE219" s="329"/>
      <c r="GF219" s="329"/>
      <c r="GG219" s="329"/>
      <c r="GH219" s="329"/>
      <c r="GI219" s="329"/>
      <c r="GJ219" s="329"/>
      <c r="GK219" s="329"/>
      <c r="GL219" s="329"/>
      <c r="GM219" s="329"/>
      <c r="GN219" s="329"/>
      <c r="GO219" s="329"/>
      <c r="GP219" s="329"/>
      <c r="GQ219" s="329"/>
      <c r="GR219" s="329"/>
      <c r="GS219" s="329"/>
      <c r="GT219" s="329"/>
      <c r="GU219" s="329"/>
      <c r="GV219" s="329"/>
      <c r="GW219" s="329"/>
      <c r="GX219" s="329"/>
      <c r="GY219" s="329"/>
      <c r="GZ219" s="329"/>
      <c r="HA219" s="329"/>
      <c r="HB219" s="329"/>
      <c r="HC219" s="329"/>
      <c r="HD219" s="329"/>
      <c r="HE219" s="329"/>
      <c r="HF219" s="329"/>
      <c r="HG219" s="329"/>
      <c r="HH219" s="329"/>
      <c r="HI219" s="329"/>
      <c r="HJ219" s="329"/>
      <c r="HK219" s="329"/>
      <c r="HL219" s="329"/>
      <c r="HM219" s="329"/>
      <c r="HN219" s="329"/>
      <c r="HO219" s="329"/>
      <c r="HP219" s="329"/>
      <c r="HQ219" s="329"/>
      <c r="HR219" s="329"/>
      <c r="HS219" s="329"/>
      <c r="HT219" s="329"/>
      <c r="HU219" s="329"/>
      <c r="HV219" s="329"/>
      <c r="HW219" s="329"/>
      <c r="HX219" s="329"/>
      <c r="HY219" s="329"/>
      <c r="HZ219" s="329"/>
      <c r="IA219" s="329"/>
      <c r="IB219" s="329"/>
      <c r="IC219" s="329"/>
      <c r="ID219" s="329"/>
      <c r="IE219" s="329"/>
      <c r="IF219" s="329"/>
      <c r="IG219" s="329"/>
      <c r="IH219" s="329"/>
      <c r="II219" s="329"/>
      <c r="IJ219" s="329"/>
      <c r="IK219" s="329"/>
      <c r="IL219" s="329"/>
      <c r="IM219" s="329"/>
      <c r="IN219" s="329"/>
      <c r="IO219" s="329"/>
      <c r="IP219" s="329"/>
      <c r="IQ219" s="329"/>
      <c r="IR219" s="329"/>
    </row>
    <row r="220" spans="1:252" ht="60" customHeight="1">
      <c r="A220" s="524" t="s">
        <v>928</v>
      </c>
      <c r="B220" s="512" t="s">
        <v>304</v>
      </c>
      <c r="C220" s="513" t="s">
        <v>64</v>
      </c>
      <c r="D220" s="513" t="s">
        <v>47</v>
      </c>
      <c r="E220" s="525">
        <v>7</v>
      </c>
      <c r="F220" s="513">
        <v>16000</v>
      </c>
      <c r="G220" s="392"/>
      <c r="H220" s="515"/>
      <c r="I220" s="515">
        <f t="shared" si="12"/>
        <v>84</v>
      </c>
      <c r="J220" s="515">
        <f t="shared" si="11"/>
        <v>112</v>
      </c>
      <c r="K220" s="538" t="s">
        <v>252</v>
      </c>
      <c r="L220" s="539" t="s">
        <v>266</v>
      </c>
      <c r="U220" s="329"/>
      <c r="V220" s="329"/>
      <c r="W220" s="329"/>
      <c r="X220" s="329"/>
      <c r="Y220" s="329"/>
      <c r="Z220" s="329"/>
      <c r="AA220" s="329"/>
      <c r="AB220" s="329"/>
      <c r="AC220" s="329"/>
      <c r="AD220" s="329"/>
      <c r="AE220" s="329"/>
      <c r="AF220" s="329"/>
      <c r="AG220" s="329"/>
      <c r="AH220" s="329"/>
      <c r="AI220" s="329"/>
      <c r="AJ220" s="329"/>
      <c r="AK220" s="329"/>
      <c r="AL220" s="329"/>
      <c r="AM220" s="329"/>
      <c r="AN220" s="329"/>
      <c r="AO220" s="329"/>
      <c r="AP220" s="329"/>
      <c r="AQ220" s="329"/>
      <c r="AR220" s="329"/>
      <c r="AS220" s="329"/>
      <c r="AT220" s="329"/>
      <c r="AU220" s="329"/>
      <c r="AV220" s="329"/>
      <c r="AW220" s="329"/>
      <c r="AX220" s="329"/>
      <c r="AY220" s="329"/>
      <c r="AZ220" s="329"/>
      <c r="BA220" s="329"/>
      <c r="BB220" s="329"/>
      <c r="BC220" s="329"/>
      <c r="BD220" s="329"/>
      <c r="BE220" s="329"/>
      <c r="BF220" s="329"/>
      <c r="BG220" s="329"/>
      <c r="BH220" s="329"/>
      <c r="BI220" s="329"/>
      <c r="BJ220" s="329"/>
      <c r="BK220" s="329"/>
      <c r="BL220" s="329"/>
      <c r="BM220" s="329"/>
      <c r="BN220" s="329"/>
      <c r="BO220" s="329"/>
      <c r="BP220" s="329"/>
      <c r="BQ220" s="329"/>
      <c r="BR220" s="329"/>
      <c r="BS220" s="329"/>
      <c r="BT220" s="329"/>
      <c r="BU220" s="329"/>
      <c r="BV220" s="329"/>
      <c r="BW220" s="329"/>
      <c r="BX220" s="329"/>
      <c r="BY220" s="329"/>
      <c r="BZ220" s="329"/>
      <c r="CA220" s="329"/>
      <c r="CB220" s="329"/>
      <c r="CC220" s="329"/>
      <c r="CD220" s="329"/>
      <c r="CE220" s="329"/>
      <c r="CF220" s="329"/>
      <c r="CG220" s="329"/>
      <c r="CH220" s="329"/>
      <c r="CI220" s="329"/>
      <c r="CJ220" s="329"/>
      <c r="CK220" s="329"/>
      <c r="CL220" s="329"/>
      <c r="CM220" s="329"/>
      <c r="CN220" s="329"/>
      <c r="CO220" s="329"/>
      <c r="CP220" s="329"/>
      <c r="CQ220" s="329"/>
      <c r="CR220" s="329"/>
      <c r="CS220" s="329"/>
      <c r="CT220" s="329"/>
      <c r="CU220" s="329"/>
      <c r="CV220" s="329"/>
      <c r="CW220" s="329"/>
      <c r="CX220" s="329"/>
      <c r="CY220" s="329"/>
      <c r="CZ220" s="329"/>
      <c r="DA220" s="329"/>
      <c r="DB220" s="329"/>
      <c r="DC220" s="329"/>
      <c r="DD220" s="329"/>
      <c r="DE220" s="329"/>
      <c r="DF220" s="329"/>
      <c r="DG220" s="329"/>
      <c r="DH220" s="329"/>
      <c r="DI220" s="329"/>
      <c r="DJ220" s="329"/>
      <c r="DK220" s="329"/>
      <c r="DL220" s="329"/>
      <c r="DM220" s="329"/>
      <c r="DN220" s="329"/>
      <c r="DO220" s="329"/>
      <c r="DP220" s="329"/>
      <c r="DQ220" s="329"/>
      <c r="DR220" s="329"/>
      <c r="DS220" s="329"/>
      <c r="DT220" s="329"/>
      <c r="DU220" s="329"/>
      <c r="DV220" s="329"/>
      <c r="DW220" s="329"/>
      <c r="DX220" s="329"/>
      <c r="DY220" s="329"/>
      <c r="DZ220" s="329"/>
      <c r="EA220" s="329"/>
      <c r="EB220" s="329"/>
      <c r="EC220" s="329"/>
      <c r="ED220" s="329"/>
      <c r="EE220" s="329"/>
      <c r="EF220" s="329"/>
      <c r="EG220" s="329"/>
      <c r="EH220" s="329"/>
      <c r="EI220" s="329"/>
      <c r="EJ220" s="329"/>
      <c r="EK220" s="329"/>
      <c r="EL220" s="329"/>
      <c r="EM220" s="329"/>
      <c r="EN220" s="329"/>
      <c r="EO220" s="329"/>
      <c r="EP220" s="329"/>
      <c r="EQ220" s="329"/>
      <c r="ER220" s="329"/>
      <c r="ES220" s="329"/>
      <c r="ET220" s="329"/>
      <c r="EU220" s="329"/>
      <c r="EV220" s="329"/>
      <c r="EW220" s="329"/>
      <c r="EX220" s="329"/>
      <c r="EY220" s="329"/>
      <c r="EZ220" s="329"/>
      <c r="FA220" s="329"/>
      <c r="FB220" s="329"/>
      <c r="FC220" s="329"/>
      <c r="FD220" s="329"/>
      <c r="FE220" s="329"/>
      <c r="FF220" s="329"/>
      <c r="FG220" s="329"/>
      <c r="FH220" s="329"/>
      <c r="FI220" s="329"/>
      <c r="FJ220" s="329"/>
      <c r="FK220" s="329"/>
      <c r="FL220" s="329"/>
      <c r="FM220" s="329"/>
      <c r="FN220" s="329"/>
      <c r="FO220" s="329"/>
      <c r="FP220" s="329"/>
      <c r="FQ220" s="329"/>
      <c r="FR220" s="329"/>
      <c r="FS220" s="329"/>
      <c r="FT220" s="329"/>
      <c r="FU220" s="329"/>
      <c r="FV220" s="329"/>
      <c r="FW220" s="329"/>
      <c r="FX220" s="329"/>
      <c r="FY220" s="329"/>
      <c r="FZ220" s="329"/>
      <c r="GA220" s="329"/>
      <c r="GB220" s="329"/>
      <c r="GC220" s="329"/>
      <c r="GD220" s="329"/>
      <c r="GE220" s="329"/>
      <c r="GF220" s="329"/>
      <c r="GG220" s="329"/>
      <c r="GH220" s="329"/>
      <c r="GI220" s="329"/>
      <c r="GJ220" s="329"/>
      <c r="GK220" s="329"/>
      <c r="GL220" s="329"/>
      <c r="GM220" s="329"/>
      <c r="GN220" s="329"/>
      <c r="GO220" s="329"/>
      <c r="GP220" s="329"/>
      <c r="GQ220" s="329"/>
      <c r="GR220" s="329"/>
      <c r="GS220" s="329"/>
      <c r="GT220" s="329"/>
      <c r="GU220" s="329"/>
      <c r="GV220" s="329"/>
      <c r="GW220" s="329"/>
      <c r="GX220" s="329"/>
      <c r="GY220" s="329"/>
      <c r="GZ220" s="329"/>
      <c r="HA220" s="329"/>
      <c r="HB220" s="329"/>
      <c r="HC220" s="329"/>
      <c r="HD220" s="329"/>
      <c r="HE220" s="329"/>
      <c r="HF220" s="329"/>
      <c r="HG220" s="329"/>
      <c r="HH220" s="329"/>
      <c r="HI220" s="329"/>
      <c r="HJ220" s="329"/>
      <c r="HK220" s="329"/>
      <c r="HL220" s="329"/>
      <c r="HM220" s="329"/>
      <c r="HN220" s="329"/>
      <c r="HO220" s="329"/>
      <c r="HP220" s="329"/>
      <c r="HQ220" s="329"/>
      <c r="HR220" s="329"/>
      <c r="HS220" s="329"/>
      <c r="HT220" s="329"/>
      <c r="HU220" s="329"/>
      <c r="HV220" s="329"/>
      <c r="HW220" s="329"/>
      <c r="HX220" s="329"/>
      <c r="HY220" s="329"/>
      <c r="HZ220" s="329"/>
      <c r="IA220" s="329"/>
      <c r="IB220" s="329"/>
      <c r="IC220" s="329"/>
      <c r="ID220" s="329"/>
      <c r="IE220" s="329"/>
      <c r="IF220" s="329"/>
      <c r="IG220" s="329"/>
      <c r="IH220" s="329"/>
      <c r="II220" s="329"/>
      <c r="IJ220" s="329"/>
      <c r="IK220" s="329"/>
      <c r="IL220" s="329"/>
      <c r="IM220" s="329"/>
      <c r="IN220" s="329"/>
      <c r="IO220" s="329"/>
      <c r="IP220" s="329"/>
      <c r="IQ220" s="329"/>
      <c r="IR220" s="329"/>
    </row>
    <row r="221" spans="1:252" s="329" customFormat="1" ht="60" customHeight="1">
      <c r="A221" s="524" t="s">
        <v>929</v>
      </c>
      <c r="B221" s="512" t="s">
        <v>304</v>
      </c>
      <c r="C221" s="513" t="s">
        <v>64</v>
      </c>
      <c r="D221" s="513" t="s">
        <v>47</v>
      </c>
      <c r="E221" s="525">
        <v>8</v>
      </c>
      <c r="F221" s="521">
        <v>20000</v>
      </c>
      <c r="G221" s="392"/>
      <c r="H221" s="515"/>
      <c r="I221" s="515">
        <f t="shared" si="12"/>
        <v>120</v>
      </c>
      <c r="J221" s="515">
        <f t="shared" si="11"/>
        <v>160</v>
      </c>
      <c r="K221" s="538" t="s">
        <v>252</v>
      </c>
      <c r="L221" s="539" t="s">
        <v>578</v>
      </c>
      <c r="M221" s="328"/>
      <c r="N221" s="328"/>
      <c r="O221" s="328"/>
      <c r="P221" s="328"/>
      <c r="Q221" s="328"/>
      <c r="R221" s="328"/>
      <c r="S221" s="328"/>
      <c r="T221" s="328"/>
      <c r="U221" s="215"/>
      <c r="V221" s="215"/>
      <c r="W221" s="215"/>
      <c r="X221" s="215"/>
      <c r="Y221" s="215"/>
      <c r="Z221" s="215"/>
      <c r="AA221" s="215"/>
      <c r="AB221" s="215"/>
      <c r="AC221" s="215"/>
      <c r="AD221" s="215"/>
      <c r="AE221" s="215"/>
      <c r="AF221" s="215"/>
      <c r="AG221" s="215"/>
      <c r="AH221" s="215"/>
      <c r="AI221" s="215"/>
      <c r="AJ221" s="215"/>
      <c r="AK221" s="215"/>
      <c r="AL221" s="215"/>
      <c r="AM221" s="215"/>
      <c r="AN221" s="215"/>
      <c r="AO221" s="215"/>
      <c r="AP221" s="215"/>
      <c r="AQ221" s="215"/>
      <c r="AR221" s="215"/>
      <c r="AS221" s="215"/>
      <c r="AT221" s="215"/>
      <c r="AU221" s="215"/>
      <c r="AV221" s="215"/>
      <c r="AW221" s="215"/>
      <c r="AX221" s="215"/>
      <c r="AY221" s="215"/>
      <c r="AZ221" s="215"/>
      <c r="BA221" s="215"/>
      <c r="BB221" s="215"/>
      <c r="BC221" s="215"/>
      <c r="BD221" s="215"/>
      <c r="BE221" s="215"/>
      <c r="BF221" s="215"/>
      <c r="BG221" s="215"/>
      <c r="BH221" s="215"/>
      <c r="BI221" s="215"/>
      <c r="BJ221" s="215"/>
      <c r="BK221" s="215"/>
      <c r="BL221" s="215"/>
      <c r="BM221" s="215"/>
      <c r="BN221" s="215"/>
      <c r="BO221" s="215"/>
      <c r="BP221" s="215"/>
      <c r="BQ221" s="215"/>
      <c r="BR221" s="215"/>
      <c r="BS221" s="215"/>
      <c r="BT221" s="215"/>
      <c r="BU221" s="215"/>
      <c r="BV221" s="215"/>
      <c r="BW221" s="215"/>
      <c r="BX221" s="215"/>
      <c r="BY221" s="215"/>
      <c r="BZ221" s="215"/>
      <c r="CA221" s="215"/>
      <c r="CB221" s="215"/>
      <c r="CC221" s="215"/>
      <c r="CD221" s="215"/>
      <c r="CE221" s="215"/>
      <c r="CF221" s="215"/>
      <c r="CG221" s="215"/>
      <c r="CH221" s="215"/>
      <c r="CI221" s="215"/>
      <c r="CJ221" s="215"/>
      <c r="CK221" s="215"/>
      <c r="CL221" s="215"/>
      <c r="CM221" s="215"/>
      <c r="CN221" s="215"/>
      <c r="CO221" s="215"/>
      <c r="CP221" s="215"/>
      <c r="CQ221" s="215"/>
      <c r="CR221" s="215"/>
      <c r="CS221" s="215"/>
      <c r="CT221" s="215"/>
      <c r="CU221" s="215"/>
      <c r="CV221" s="215"/>
      <c r="CW221" s="215"/>
      <c r="CX221" s="215"/>
      <c r="CY221" s="215"/>
      <c r="CZ221" s="215"/>
      <c r="DA221" s="215"/>
      <c r="DB221" s="215"/>
      <c r="DC221" s="215"/>
      <c r="DD221" s="215"/>
      <c r="DE221" s="215"/>
      <c r="DF221" s="215"/>
      <c r="DG221" s="215"/>
      <c r="DH221" s="215"/>
      <c r="DI221" s="215"/>
      <c r="DJ221" s="215"/>
      <c r="DK221" s="215"/>
      <c r="DL221" s="215"/>
      <c r="DM221" s="215"/>
      <c r="DN221" s="215"/>
      <c r="DO221" s="215"/>
      <c r="DP221" s="215"/>
      <c r="DQ221" s="215"/>
      <c r="DR221" s="215"/>
      <c r="DS221" s="215"/>
      <c r="DT221" s="215"/>
      <c r="DU221" s="215"/>
      <c r="DV221" s="215"/>
      <c r="DW221" s="215"/>
      <c r="DX221" s="215"/>
      <c r="DY221" s="215"/>
      <c r="DZ221" s="215"/>
      <c r="EA221" s="215"/>
      <c r="EB221" s="215"/>
      <c r="EC221" s="215"/>
      <c r="ED221" s="215"/>
      <c r="EE221" s="215"/>
      <c r="EF221" s="215"/>
      <c r="EG221" s="215"/>
      <c r="EH221" s="215"/>
      <c r="EI221" s="215"/>
      <c r="EJ221" s="215"/>
      <c r="EK221" s="215"/>
      <c r="EL221" s="215"/>
      <c r="EM221" s="215"/>
      <c r="EN221" s="215"/>
      <c r="EO221" s="215"/>
      <c r="EP221" s="215"/>
      <c r="EQ221" s="215"/>
      <c r="ER221" s="215"/>
      <c r="ES221" s="215"/>
      <c r="ET221" s="215"/>
      <c r="EU221" s="215"/>
      <c r="EV221" s="215"/>
      <c r="EW221" s="215"/>
      <c r="EX221" s="215"/>
      <c r="EY221" s="215"/>
      <c r="EZ221" s="215"/>
      <c r="FA221" s="215"/>
      <c r="FB221" s="215"/>
      <c r="FC221" s="215"/>
      <c r="FD221" s="215"/>
      <c r="FE221" s="215"/>
      <c r="FF221" s="215"/>
      <c r="FG221" s="215"/>
      <c r="FH221" s="215"/>
      <c r="FI221" s="215"/>
      <c r="FJ221" s="215"/>
      <c r="FK221" s="215"/>
      <c r="FL221" s="215"/>
      <c r="FM221" s="215"/>
      <c r="FN221" s="215"/>
      <c r="FO221" s="215"/>
      <c r="FP221" s="215"/>
      <c r="FQ221" s="215"/>
      <c r="FR221" s="215"/>
      <c r="FS221" s="215"/>
      <c r="FT221" s="215"/>
      <c r="FU221" s="215"/>
      <c r="FV221" s="215"/>
      <c r="FW221" s="215"/>
      <c r="FX221" s="215"/>
      <c r="FY221" s="215"/>
      <c r="FZ221" s="215"/>
      <c r="GA221" s="215"/>
      <c r="GB221" s="215"/>
      <c r="GC221" s="215"/>
      <c r="GD221" s="215"/>
      <c r="GE221" s="215"/>
      <c r="GF221" s="215"/>
      <c r="GG221" s="215"/>
      <c r="GH221" s="215"/>
      <c r="GI221" s="215"/>
      <c r="GJ221" s="215"/>
      <c r="GK221" s="215"/>
      <c r="GL221" s="215"/>
      <c r="GM221" s="215"/>
      <c r="GN221" s="215"/>
      <c r="GO221" s="215"/>
      <c r="GP221" s="215"/>
      <c r="GQ221" s="215"/>
      <c r="GR221" s="215"/>
      <c r="GS221" s="215"/>
      <c r="GT221" s="215"/>
      <c r="GU221" s="215"/>
      <c r="GV221" s="215"/>
      <c r="GW221" s="215"/>
      <c r="GX221" s="215"/>
      <c r="GY221" s="215"/>
      <c r="GZ221" s="215"/>
      <c r="HA221" s="215"/>
      <c r="HB221" s="215"/>
      <c r="HC221" s="215"/>
      <c r="HD221" s="215"/>
      <c r="HE221" s="215"/>
      <c r="HF221" s="215"/>
      <c r="HG221" s="215"/>
      <c r="HH221" s="215"/>
      <c r="HI221" s="215"/>
      <c r="HJ221" s="215"/>
      <c r="HK221" s="215"/>
      <c r="HL221" s="215"/>
      <c r="HM221" s="215"/>
      <c r="HN221" s="215"/>
      <c r="HO221" s="215"/>
      <c r="HP221" s="215"/>
      <c r="HQ221" s="215"/>
      <c r="HR221" s="215"/>
      <c r="HS221" s="215"/>
      <c r="HT221" s="215"/>
      <c r="HU221" s="215"/>
      <c r="HV221" s="215"/>
      <c r="HW221" s="215"/>
      <c r="HX221" s="215"/>
      <c r="HY221" s="215"/>
      <c r="HZ221" s="215"/>
      <c r="IA221" s="215"/>
      <c r="IB221" s="215"/>
      <c r="IC221" s="215"/>
      <c r="ID221" s="215"/>
      <c r="IE221" s="215"/>
      <c r="IF221" s="215"/>
      <c r="IG221" s="215"/>
      <c r="IH221" s="215"/>
      <c r="II221" s="215"/>
      <c r="IJ221" s="215"/>
      <c r="IK221" s="215"/>
      <c r="IL221" s="215"/>
      <c r="IM221" s="215"/>
      <c r="IN221" s="215"/>
      <c r="IO221" s="215"/>
      <c r="IP221" s="215"/>
      <c r="IQ221" s="215"/>
      <c r="IR221" s="215"/>
    </row>
    <row r="222" spans="1:252" s="329" customFormat="1" ht="39.75" customHeight="1">
      <c r="A222" s="524" t="s">
        <v>930</v>
      </c>
      <c r="B222" s="512" t="s">
        <v>305</v>
      </c>
      <c r="C222" s="513" t="s">
        <v>64</v>
      </c>
      <c r="D222" s="513" t="s">
        <v>47</v>
      </c>
      <c r="E222" s="525">
        <v>40</v>
      </c>
      <c r="F222" s="513">
        <v>10000</v>
      </c>
      <c r="G222" s="392"/>
      <c r="H222" s="515"/>
      <c r="I222" s="515">
        <f t="shared" si="12"/>
        <v>300</v>
      </c>
      <c r="J222" s="515">
        <f t="shared" si="11"/>
        <v>400</v>
      </c>
      <c r="K222" s="538" t="s">
        <v>252</v>
      </c>
      <c r="L222" s="539" t="s">
        <v>266</v>
      </c>
      <c r="M222" s="328"/>
      <c r="N222" s="328"/>
      <c r="O222" s="328"/>
      <c r="P222" s="328"/>
      <c r="Q222" s="328"/>
      <c r="R222" s="328"/>
      <c r="S222" s="328"/>
      <c r="T222" s="328"/>
    </row>
    <row r="223" spans="1:252" s="329" customFormat="1" ht="39.75" customHeight="1">
      <c r="A223" s="524" t="s">
        <v>931</v>
      </c>
      <c r="B223" s="512" t="s">
        <v>305</v>
      </c>
      <c r="C223" s="513" t="s">
        <v>64</v>
      </c>
      <c r="D223" s="513" t="s">
        <v>47</v>
      </c>
      <c r="E223" s="525">
        <v>60</v>
      </c>
      <c r="F223" s="521">
        <v>1000</v>
      </c>
      <c r="G223" s="392"/>
      <c r="H223" s="515"/>
      <c r="I223" s="515">
        <f t="shared" si="12"/>
        <v>45</v>
      </c>
      <c r="J223" s="515">
        <f t="shared" si="11"/>
        <v>60</v>
      </c>
      <c r="K223" s="538" t="s">
        <v>252</v>
      </c>
      <c r="L223" s="539" t="s">
        <v>578</v>
      </c>
      <c r="M223" s="328"/>
      <c r="N223" s="328"/>
      <c r="O223" s="328"/>
      <c r="P223" s="328"/>
      <c r="Q223" s="328"/>
      <c r="R223" s="328"/>
      <c r="S223" s="328"/>
      <c r="T223" s="328"/>
      <c r="U223" s="215"/>
      <c r="V223" s="215"/>
      <c r="W223" s="215"/>
      <c r="X223" s="215"/>
      <c r="Y223" s="215"/>
      <c r="Z223" s="215"/>
      <c r="AA223" s="215"/>
      <c r="AB223" s="215"/>
      <c r="AC223" s="215"/>
      <c r="AD223" s="215"/>
      <c r="AE223" s="215"/>
      <c r="AF223" s="215"/>
      <c r="AG223" s="215"/>
      <c r="AH223" s="215"/>
      <c r="AI223" s="215"/>
      <c r="AJ223" s="215"/>
      <c r="AK223" s="215"/>
      <c r="AL223" s="215"/>
      <c r="AM223" s="215"/>
      <c r="AN223" s="215"/>
      <c r="AO223" s="215"/>
      <c r="AP223" s="215"/>
      <c r="AQ223" s="215"/>
      <c r="AR223" s="215"/>
      <c r="AS223" s="215"/>
      <c r="AT223" s="215"/>
      <c r="AU223" s="215"/>
      <c r="AV223" s="215"/>
      <c r="AW223" s="215"/>
      <c r="AX223" s="215"/>
      <c r="AY223" s="215"/>
      <c r="AZ223" s="215"/>
      <c r="BA223" s="215"/>
      <c r="BB223" s="215"/>
      <c r="BC223" s="215"/>
      <c r="BD223" s="215"/>
      <c r="BE223" s="215"/>
      <c r="BF223" s="215"/>
      <c r="BG223" s="215"/>
      <c r="BH223" s="215"/>
      <c r="BI223" s="215"/>
      <c r="BJ223" s="215"/>
      <c r="BK223" s="215"/>
      <c r="BL223" s="215"/>
      <c r="BM223" s="215"/>
      <c r="BN223" s="215"/>
      <c r="BO223" s="215"/>
      <c r="BP223" s="215"/>
      <c r="BQ223" s="215"/>
      <c r="BR223" s="215"/>
      <c r="BS223" s="215"/>
      <c r="BT223" s="215"/>
      <c r="BU223" s="215"/>
      <c r="BV223" s="215"/>
      <c r="BW223" s="215"/>
      <c r="BX223" s="215"/>
      <c r="BY223" s="215"/>
      <c r="BZ223" s="215"/>
      <c r="CA223" s="215"/>
      <c r="CB223" s="215"/>
      <c r="CC223" s="215"/>
      <c r="CD223" s="215"/>
      <c r="CE223" s="215"/>
      <c r="CF223" s="215"/>
      <c r="CG223" s="215"/>
      <c r="CH223" s="215"/>
      <c r="CI223" s="215"/>
      <c r="CJ223" s="215"/>
      <c r="CK223" s="215"/>
      <c r="CL223" s="215"/>
      <c r="CM223" s="215"/>
      <c r="CN223" s="215"/>
      <c r="CO223" s="215"/>
      <c r="CP223" s="215"/>
      <c r="CQ223" s="215"/>
      <c r="CR223" s="215"/>
      <c r="CS223" s="215"/>
      <c r="CT223" s="215"/>
      <c r="CU223" s="215"/>
      <c r="CV223" s="215"/>
      <c r="CW223" s="215"/>
      <c r="CX223" s="215"/>
      <c r="CY223" s="215"/>
      <c r="CZ223" s="215"/>
      <c r="DA223" s="215"/>
      <c r="DB223" s="215"/>
      <c r="DC223" s="215"/>
      <c r="DD223" s="215"/>
      <c r="DE223" s="215"/>
      <c r="DF223" s="215"/>
      <c r="DG223" s="215"/>
      <c r="DH223" s="215"/>
      <c r="DI223" s="215"/>
      <c r="DJ223" s="215"/>
      <c r="DK223" s="215"/>
      <c r="DL223" s="215"/>
      <c r="DM223" s="215"/>
      <c r="DN223" s="215"/>
      <c r="DO223" s="215"/>
      <c r="DP223" s="215"/>
      <c r="DQ223" s="215"/>
      <c r="DR223" s="215"/>
      <c r="DS223" s="215"/>
      <c r="DT223" s="215"/>
      <c r="DU223" s="215"/>
      <c r="DV223" s="215"/>
      <c r="DW223" s="215"/>
      <c r="DX223" s="215"/>
      <c r="DY223" s="215"/>
      <c r="DZ223" s="215"/>
      <c r="EA223" s="215"/>
      <c r="EB223" s="215"/>
      <c r="EC223" s="215"/>
      <c r="ED223" s="215"/>
      <c r="EE223" s="215"/>
      <c r="EF223" s="215"/>
      <c r="EG223" s="215"/>
      <c r="EH223" s="215"/>
      <c r="EI223" s="215"/>
      <c r="EJ223" s="215"/>
      <c r="EK223" s="215"/>
      <c r="EL223" s="215"/>
      <c r="EM223" s="215"/>
      <c r="EN223" s="215"/>
      <c r="EO223" s="215"/>
      <c r="EP223" s="215"/>
      <c r="EQ223" s="215"/>
      <c r="ER223" s="215"/>
      <c r="ES223" s="215"/>
      <c r="ET223" s="215"/>
      <c r="EU223" s="215"/>
      <c r="EV223" s="215"/>
      <c r="EW223" s="215"/>
      <c r="EX223" s="215"/>
      <c r="EY223" s="215"/>
      <c r="EZ223" s="215"/>
      <c r="FA223" s="215"/>
      <c r="FB223" s="215"/>
      <c r="FC223" s="215"/>
      <c r="FD223" s="215"/>
      <c r="FE223" s="215"/>
      <c r="FF223" s="215"/>
      <c r="FG223" s="215"/>
      <c r="FH223" s="215"/>
      <c r="FI223" s="215"/>
      <c r="FJ223" s="215"/>
      <c r="FK223" s="215"/>
      <c r="FL223" s="215"/>
      <c r="FM223" s="215"/>
      <c r="FN223" s="215"/>
      <c r="FO223" s="215"/>
      <c r="FP223" s="215"/>
      <c r="FQ223" s="215"/>
      <c r="FR223" s="215"/>
      <c r="FS223" s="215"/>
      <c r="FT223" s="215"/>
      <c r="FU223" s="215"/>
      <c r="FV223" s="215"/>
      <c r="FW223" s="215"/>
      <c r="FX223" s="215"/>
      <c r="FY223" s="215"/>
      <c r="FZ223" s="215"/>
      <c r="GA223" s="215"/>
      <c r="GB223" s="215"/>
      <c r="GC223" s="215"/>
      <c r="GD223" s="215"/>
      <c r="GE223" s="215"/>
      <c r="GF223" s="215"/>
      <c r="GG223" s="215"/>
      <c r="GH223" s="215"/>
      <c r="GI223" s="215"/>
      <c r="GJ223" s="215"/>
      <c r="GK223" s="215"/>
      <c r="GL223" s="215"/>
      <c r="GM223" s="215"/>
      <c r="GN223" s="215"/>
      <c r="GO223" s="215"/>
      <c r="GP223" s="215"/>
      <c r="GQ223" s="215"/>
      <c r="GR223" s="215"/>
      <c r="GS223" s="215"/>
      <c r="GT223" s="215"/>
      <c r="GU223" s="215"/>
      <c r="GV223" s="215"/>
      <c r="GW223" s="215"/>
      <c r="GX223" s="215"/>
      <c r="GY223" s="215"/>
      <c r="GZ223" s="215"/>
      <c r="HA223" s="215"/>
      <c r="HB223" s="215"/>
      <c r="HC223" s="215"/>
      <c r="HD223" s="215"/>
      <c r="HE223" s="215"/>
      <c r="HF223" s="215"/>
      <c r="HG223" s="215"/>
      <c r="HH223" s="215"/>
      <c r="HI223" s="215"/>
      <c r="HJ223" s="215"/>
      <c r="HK223" s="215"/>
      <c r="HL223" s="215"/>
      <c r="HM223" s="215"/>
      <c r="HN223" s="215"/>
      <c r="HO223" s="215"/>
      <c r="HP223" s="215"/>
      <c r="HQ223" s="215"/>
      <c r="HR223" s="215"/>
      <c r="HS223" s="215"/>
      <c r="HT223" s="215"/>
      <c r="HU223" s="215"/>
      <c r="HV223" s="215"/>
      <c r="HW223" s="215"/>
      <c r="HX223" s="215"/>
      <c r="HY223" s="215"/>
      <c r="HZ223" s="215"/>
      <c r="IA223" s="215"/>
      <c r="IB223" s="215"/>
      <c r="IC223" s="215"/>
      <c r="ID223" s="215"/>
      <c r="IE223" s="215"/>
      <c r="IF223" s="215"/>
      <c r="IG223" s="215"/>
      <c r="IH223" s="215"/>
      <c r="II223" s="215"/>
      <c r="IJ223" s="215"/>
      <c r="IK223" s="215"/>
      <c r="IL223" s="215"/>
      <c r="IM223" s="215"/>
      <c r="IN223" s="215"/>
      <c r="IO223" s="215"/>
      <c r="IP223" s="215"/>
      <c r="IQ223" s="215"/>
      <c r="IR223" s="215"/>
    </row>
    <row r="224" spans="1:252" s="329" customFormat="1" ht="39.75" customHeight="1">
      <c r="A224" s="524" t="s">
        <v>937</v>
      </c>
      <c r="B224" s="512" t="s">
        <v>306</v>
      </c>
      <c r="C224" s="513" t="s">
        <v>64</v>
      </c>
      <c r="D224" s="513" t="s">
        <v>47</v>
      </c>
      <c r="E224" s="525">
        <v>40</v>
      </c>
      <c r="F224" s="513">
        <v>1000</v>
      </c>
      <c r="G224" s="392"/>
      <c r="H224" s="515"/>
      <c r="I224" s="515">
        <f t="shared" si="12"/>
        <v>30</v>
      </c>
      <c r="J224" s="515">
        <f t="shared" si="11"/>
        <v>40</v>
      </c>
      <c r="K224" s="538" t="s">
        <v>252</v>
      </c>
      <c r="L224" s="539" t="s">
        <v>266</v>
      </c>
      <c r="M224" s="328"/>
      <c r="N224" s="328"/>
      <c r="O224" s="328"/>
      <c r="P224" s="328"/>
      <c r="Q224" s="328"/>
      <c r="R224" s="328"/>
      <c r="S224" s="328"/>
      <c r="T224" s="328"/>
    </row>
    <row r="225" spans="1:252" s="329" customFormat="1" ht="39" customHeight="1">
      <c r="A225" s="524" t="s">
        <v>938</v>
      </c>
      <c r="B225" s="512" t="s">
        <v>306</v>
      </c>
      <c r="C225" s="513" t="s">
        <v>64</v>
      </c>
      <c r="D225" s="513" t="s">
        <v>47</v>
      </c>
      <c r="E225" s="525">
        <v>60</v>
      </c>
      <c r="F225" s="521">
        <v>1000</v>
      </c>
      <c r="G225" s="392"/>
      <c r="H225" s="515"/>
      <c r="I225" s="515">
        <f t="shared" si="12"/>
        <v>45</v>
      </c>
      <c r="J225" s="515">
        <f t="shared" si="11"/>
        <v>60</v>
      </c>
      <c r="K225" s="538" t="s">
        <v>252</v>
      </c>
      <c r="L225" s="539" t="s">
        <v>578</v>
      </c>
      <c r="M225" s="328"/>
      <c r="N225" s="328"/>
      <c r="O225" s="328"/>
      <c r="P225" s="328"/>
      <c r="Q225" s="328"/>
      <c r="R225" s="328"/>
      <c r="S225" s="328"/>
      <c r="T225" s="328"/>
      <c r="U225" s="215"/>
      <c r="V225" s="215"/>
      <c r="W225" s="215"/>
      <c r="X225" s="215"/>
      <c r="Y225" s="215"/>
      <c r="Z225" s="215"/>
      <c r="AA225" s="215"/>
      <c r="AB225" s="215"/>
      <c r="AC225" s="215"/>
      <c r="AD225" s="215"/>
      <c r="AE225" s="215"/>
      <c r="AF225" s="215"/>
      <c r="AG225" s="215"/>
      <c r="AH225" s="215"/>
      <c r="AI225" s="215"/>
      <c r="AJ225" s="215"/>
      <c r="AK225" s="215"/>
      <c r="AL225" s="215"/>
      <c r="AM225" s="215"/>
      <c r="AN225" s="215"/>
      <c r="AO225" s="215"/>
      <c r="AP225" s="215"/>
      <c r="AQ225" s="215"/>
      <c r="AR225" s="215"/>
      <c r="AS225" s="215"/>
      <c r="AT225" s="215"/>
      <c r="AU225" s="215"/>
      <c r="AV225" s="215"/>
      <c r="AW225" s="215"/>
      <c r="AX225" s="215"/>
      <c r="AY225" s="215"/>
      <c r="AZ225" s="215"/>
      <c r="BA225" s="215"/>
      <c r="BB225" s="215"/>
      <c r="BC225" s="215"/>
      <c r="BD225" s="215"/>
      <c r="BE225" s="215"/>
      <c r="BF225" s="215"/>
      <c r="BG225" s="215"/>
      <c r="BH225" s="215"/>
      <c r="BI225" s="215"/>
      <c r="BJ225" s="215"/>
      <c r="BK225" s="215"/>
      <c r="BL225" s="215"/>
      <c r="BM225" s="215"/>
      <c r="BN225" s="215"/>
      <c r="BO225" s="215"/>
      <c r="BP225" s="215"/>
      <c r="BQ225" s="215"/>
      <c r="BR225" s="215"/>
      <c r="BS225" s="215"/>
      <c r="BT225" s="215"/>
      <c r="BU225" s="215"/>
      <c r="BV225" s="215"/>
      <c r="BW225" s="215"/>
      <c r="BX225" s="215"/>
      <c r="BY225" s="215"/>
      <c r="BZ225" s="215"/>
      <c r="CA225" s="215"/>
      <c r="CB225" s="215"/>
      <c r="CC225" s="215"/>
      <c r="CD225" s="215"/>
      <c r="CE225" s="215"/>
      <c r="CF225" s="215"/>
      <c r="CG225" s="215"/>
      <c r="CH225" s="215"/>
      <c r="CI225" s="215"/>
      <c r="CJ225" s="215"/>
      <c r="CK225" s="215"/>
      <c r="CL225" s="215"/>
      <c r="CM225" s="215"/>
      <c r="CN225" s="215"/>
      <c r="CO225" s="215"/>
      <c r="CP225" s="215"/>
      <c r="CQ225" s="215"/>
      <c r="CR225" s="215"/>
      <c r="CS225" s="215"/>
      <c r="CT225" s="215"/>
      <c r="CU225" s="215"/>
      <c r="CV225" s="215"/>
      <c r="CW225" s="215"/>
      <c r="CX225" s="215"/>
      <c r="CY225" s="215"/>
      <c r="CZ225" s="215"/>
      <c r="DA225" s="215"/>
      <c r="DB225" s="215"/>
      <c r="DC225" s="215"/>
      <c r="DD225" s="215"/>
      <c r="DE225" s="215"/>
      <c r="DF225" s="215"/>
      <c r="DG225" s="215"/>
      <c r="DH225" s="215"/>
      <c r="DI225" s="215"/>
      <c r="DJ225" s="215"/>
      <c r="DK225" s="215"/>
      <c r="DL225" s="215"/>
      <c r="DM225" s="215"/>
      <c r="DN225" s="215"/>
      <c r="DO225" s="215"/>
      <c r="DP225" s="215"/>
      <c r="DQ225" s="215"/>
      <c r="DR225" s="215"/>
      <c r="DS225" s="215"/>
      <c r="DT225" s="215"/>
      <c r="DU225" s="215"/>
      <c r="DV225" s="215"/>
      <c r="DW225" s="215"/>
      <c r="DX225" s="215"/>
      <c r="DY225" s="215"/>
      <c r="DZ225" s="215"/>
      <c r="EA225" s="215"/>
      <c r="EB225" s="215"/>
      <c r="EC225" s="215"/>
      <c r="ED225" s="215"/>
      <c r="EE225" s="215"/>
      <c r="EF225" s="215"/>
      <c r="EG225" s="215"/>
      <c r="EH225" s="215"/>
      <c r="EI225" s="215"/>
      <c r="EJ225" s="215"/>
      <c r="EK225" s="215"/>
      <c r="EL225" s="215"/>
      <c r="EM225" s="215"/>
      <c r="EN225" s="215"/>
      <c r="EO225" s="215"/>
      <c r="EP225" s="215"/>
      <c r="EQ225" s="215"/>
      <c r="ER225" s="215"/>
      <c r="ES225" s="215"/>
      <c r="ET225" s="215"/>
      <c r="EU225" s="215"/>
      <c r="EV225" s="215"/>
      <c r="EW225" s="215"/>
      <c r="EX225" s="215"/>
      <c r="EY225" s="215"/>
      <c r="EZ225" s="215"/>
      <c r="FA225" s="215"/>
      <c r="FB225" s="215"/>
      <c r="FC225" s="215"/>
      <c r="FD225" s="215"/>
      <c r="FE225" s="215"/>
      <c r="FF225" s="215"/>
      <c r="FG225" s="215"/>
      <c r="FH225" s="215"/>
      <c r="FI225" s="215"/>
      <c r="FJ225" s="215"/>
      <c r="FK225" s="215"/>
      <c r="FL225" s="215"/>
      <c r="FM225" s="215"/>
      <c r="FN225" s="215"/>
      <c r="FO225" s="215"/>
      <c r="FP225" s="215"/>
      <c r="FQ225" s="215"/>
      <c r="FR225" s="215"/>
      <c r="FS225" s="215"/>
      <c r="FT225" s="215"/>
      <c r="FU225" s="215"/>
      <c r="FV225" s="215"/>
      <c r="FW225" s="215"/>
      <c r="FX225" s="215"/>
      <c r="FY225" s="215"/>
      <c r="FZ225" s="215"/>
      <c r="GA225" s="215"/>
      <c r="GB225" s="215"/>
      <c r="GC225" s="215"/>
      <c r="GD225" s="215"/>
      <c r="GE225" s="215"/>
      <c r="GF225" s="215"/>
      <c r="GG225" s="215"/>
      <c r="GH225" s="215"/>
      <c r="GI225" s="215"/>
      <c r="GJ225" s="215"/>
      <c r="GK225" s="215"/>
      <c r="GL225" s="215"/>
      <c r="GM225" s="215"/>
      <c r="GN225" s="215"/>
      <c r="GO225" s="215"/>
      <c r="GP225" s="215"/>
      <c r="GQ225" s="215"/>
      <c r="GR225" s="215"/>
      <c r="GS225" s="215"/>
      <c r="GT225" s="215"/>
      <c r="GU225" s="215"/>
      <c r="GV225" s="215"/>
      <c r="GW225" s="215"/>
      <c r="GX225" s="215"/>
      <c r="GY225" s="215"/>
      <c r="GZ225" s="215"/>
      <c r="HA225" s="215"/>
      <c r="HB225" s="215"/>
      <c r="HC225" s="215"/>
      <c r="HD225" s="215"/>
      <c r="HE225" s="215"/>
      <c r="HF225" s="215"/>
      <c r="HG225" s="215"/>
      <c r="HH225" s="215"/>
      <c r="HI225" s="215"/>
      <c r="HJ225" s="215"/>
      <c r="HK225" s="215"/>
      <c r="HL225" s="215"/>
      <c r="HM225" s="215"/>
      <c r="HN225" s="215"/>
      <c r="HO225" s="215"/>
      <c r="HP225" s="215"/>
      <c r="HQ225" s="215"/>
      <c r="HR225" s="215"/>
      <c r="HS225" s="215"/>
      <c r="HT225" s="215"/>
      <c r="HU225" s="215"/>
      <c r="HV225" s="215"/>
      <c r="HW225" s="215"/>
      <c r="HX225" s="215"/>
      <c r="HY225" s="215"/>
      <c r="HZ225" s="215"/>
      <c r="IA225" s="215"/>
      <c r="IB225" s="215"/>
      <c r="IC225" s="215"/>
      <c r="ID225" s="215"/>
      <c r="IE225" s="215"/>
      <c r="IF225" s="215"/>
      <c r="IG225" s="215"/>
      <c r="IH225" s="215"/>
      <c r="II225" s="215"/>
      <c r="IJ225" s="215"/>
      <c r="IK225" s="215"/>
      <c r="IL225" s="215"/>
      <c r="IM225" s="215"/>
      <c r="IN225" s="215"/>
      <c r="IO225" s="215"/>
      <c r="IP225" s="215"/>
      <c r="IQ225" s="215"/>
      <c r="IR225" s="215"/>
    </row>
    <row r="226" spans="1:252" s="329" customFormat="1" ht="39" customHeight="1">
      <c r="A226" s="524" t="s">
        <v>939</v>
      </c>
      <c r="B226" s="512" t="s">
        <v>681</v>
      </c>
      <c r="C226" s="513" t="s">
        <v>64</v>
      </c>
      <c r="D226" s="513" t="s">
        <v>47</v>
      </c>
      <c r="E226" s="525">
        <v>650</v>
      </c>
      <c r="F226" s="521">
        <v>500</v>
      </c>
      <c r="G226" s="392"/>
      <c r="H226" s="515"/>
      <c r="I226" s="515">
        <f t="shared" si="12"/>
        <v>244</v>
      </c>
      <c r="J226" s="515">
        <f t="shared" si="11"/>
        <v>325</v>
      </c>
      <c r="K226" s="538" t="s">
        <v>252</v>
      </c>
      <c r="L226" s="539" t="s">
        <v>578</v>
      </c>
      <c r="M226" s="328"/>
      <c r="N226" s="328"/>
      <c r="O226" s="328"/>
      <c r="P226" s="328"/>
      <c r="Q226" s="328"/>
      <c r="R226" s="328"/>
      <c r="S226" s="328"/>
      <c r="T226" s="328"/>
      <c r="U226" s="215"/>
      <c r="V226" s="215"/>
      <c r="W226" s="215"/>
      <c r="X226" s="215"/>
      <c r="Y226" s="215"/>
      <c r="Z226" s="215"/>
      <c r="AA226" s="215"/>
      <c r="AB226" s="215"/>
      <c r="AC226" s="215"/>
      <c r="AD226" s="215"/>
      <c r="AE226" s="215"/>
      <c r="AF226" s="215"/>
      <c r="AG226" s="215"/>
      <c r="AH226" s="215"/>
      <c r="AI226" s="215"/>
      <c r="AJ226" s="215"/>
      <c r="AK226" s="215"/>
      <c r="AL226" s="215"/>
      <c r="AM226" s="215"/>
      <c r="AN226" s="215"/>
      <c r="AO226" s="215"/>
      <c r="AP226" s="215"/>
      <c r="AQ226" s="215"/>
      <c r="AR226" s="215"/>
      <c r="AS226" s="215"/>
      <c r="AT226" s="215"/>
      <c r="AU226" s="215"/>
      <c r="AV226" s="215"/>
      <c r="AW226" s="215"/>
      <c r="AX226" s="215"/>
      <c r="AY226" s="215"/>
      <c r="AZ226" s="215"/>
      <c r="BA226" s="215"/>
      <c r="BB226" s="215"/>
      <c r="BC226" s="215"/>
      <c r="BD226" s="215"/>
      <c r="BE226" s="215"/>
      <c r="BF226" s="215"/>
      <c r="BG226" s="215"/>
      <c r="BH226" s="215"/>
      <c r="BI226" s="215"/>
      <c r="BJ226" s="215"/>
      <c r="BK226" s="215"/>
      <c r="BL226" s="215"/>
      <c r="BM226" s="215"/>
      <c r="BN226" s="215"/>
      <c r="BO226" s="215"/>
      <c r="BP226" s="215"/>
      <c r="BQ226" s="215"/>
      <c r="BR226" s="215"/>
      <c r="BS226" s="215"/>
      <c r="BT226" s="215"/>
      <c r="BU226" s="215"/>
      <c r="BV226" s="215"/>
      <c r="BW226" s="215"/>
      <c r="BX226" s="215"/>
      <c r="BY226" s="215"/>
      <c r="BZ226" s="215"/>
      <c r="CA226" s="215"/>
      <c r="CB226" s="215"/>
      <c r="CC226" s="215"/>
      <c r="CD226" s="215"/>
      <c r="CE226" s="215"/>
      <c r="CF226" s="215"/>
      <c r="CG226" s="215"/>
      <c r="CH226" s="215"/>
      <c r="CI226" s="215"/>
      <c r="CJ226" s="215"/>
      <c r="CK226" s="215"/>
      <c r="CL226" s="215"/>
      <c r="CM226" s="215"/>
      <c r="CN226" s="215"/>
      <c r="CO226" s="215"/>
      <c r="CP226" s="215"/>
      <c r="CQ226" s="215"/>
      <c r="CR226" s="215"/>
      <c r="CS226" s="215"/>
      <c r="CT226" s="215"/>
      <c r="CU226" s="215"/>
      <c r="CV226" s="215"/>
      <c r="CW226" s="215"/>
      <c r="CX226" s="215"/>
      <c r="CY226" s="215"/>
      <c r="CZ226" s="215"/>
      <c r="DA226" s="215"/>
      <c r="DB226" s="215"/>
      <c r="DC226" s="215"/>
      <c r="DD226" s="215"/>
      <c r="DE226" s="215"/>
      <c r="DF226" s="215"/>
      <c r="DG226" s="215"/>
      <c r="DH226" s="215"/>
      <c r="DI226" s="215"/>
      <c r="DJ226" s="215"/>
      <c r="DK226" s="215"/>
      <c r="DL226" s="215"/>
      <c r="DM226" s="215"/>
      <c r="DN226" s="215"/>
      <c r="DO226" s="215"/>
      <c r="DP226" s="215"/>
      <c r="DQ226" s="215"/>
      <c r="DR226" s="215"/>
      <c r="DS226" s="215"/>
      <c r="DT226" s="215"/>
      <c r="DU226" s="215"/>
      <c r="DV226" s="215"/>
      <c r="DW226" s="215"/>
      <c r="DX226" s="215"/>
      <c r="DY226" s="215"/>
      <c r="DZ226" s="215"/>
      <c r="EA226" s="215"/>
      <c r="EB226" s="215"/>
      <c r="EC226" s="215"/>
      <c r="ED226" s="215"/>
      <c r="EE226" s="215"/>
      <c r="EF226" s="215"/>
      <c r="EG226" s="215"/>
      <c r="EH226" s="215"/>
      <c r="EI226" s="215"/>
      <c r="EJ226" s="215"/>
      <c r="EK226" s="215"/>
      <c r="EL226" s="215"/>
      <c r="EM226" s="215"/>
      <c r="EN226" s="215"/>
      <c r="EO226" s="215"/>
      <c r="EP226" s="215"/>
      <c r="EQ226" s="215"/>
      <c r="ER226" s="215"/>
      <c r="ES226" s="215"/>
      <c r="ET226" s="215"/>
      <c r="EU226" s="215"/>
      <c r="EV226" s="215"/>
      <c r="EW226" s="215"/>
      <c r="EX226" s="215"/>
      <c r="EY226" s="215"/>
      <c r="EZ226" s="215"/>
      <c r="FA226" s="215"/>
      <c r="FB226" s="215"/>
      <c r="FC226" s="215"/>
      <c r="FD226" s="215"/>
      <c r="FE226" s="215"/>
      <c r="FF226" s="215"/>
      <c r="FG226" s="215"/>
      <c r="FH226" s="215"/>
      <c r="FI226" s="215"/>
      <c r="FJ226" s="215"/>
      <c r="FK226" s="215"/>
      <c r="FL226" s="215"/>
      <c r="FM226" s="215"/>
      <c r="FN226" s="215"/>
      <c r="FO226" s="215"/>
      <c r="FP226" s="215"/>
      <c r="FQ226" s="215"/>
      <c r="FR226" s="215"/>
      <c r="FS226" s="215"/>
      <c r="FT226" s="215"/>
      <c r="FU226" s="215"/>
      <c r="FV226" s="215"/>
      <c r="FW226" s="215"/>
      <c r="FX226" s="215"/>
      <c r="FY226" s="215"/>
      <c r="FZ226" s="215"/>
      <c r="GA226" s="215"/>
      <c r="GB226" s="215"/>
      <c r="GC226" s="215"/>
      <c r="GD226" s="215"/>
      <c r="GE226" s="215"/>
      <c r="GF226" s="215"/>
      <c r="GG226" s="215"/>
      <c r="GH226" s="215"/>
      <c r="GI226" s="215"/>
      <c r="GJ226" s="215"/>
      <c r="GK226" s="215"/>
      <c r="GL226" s="215"/>
      <c r="GM226" s="215"/>
      <c r="GN226" s="215"/>
      <c r="GO226" s="215"/>
      <c r="GP226" s="215"/>
      <c r="GQ226" s="215"/>
      <c r="GR226" s="215"/>
      <c r="GS226" s="215"/>
      <c r="GT226" s="215"/>
      <c r="GU226" s="215"/>
      <c r="GV226" s="215"/>
      <c r="GW226" s="215"/>
      <c r="GX226" s="215"/>
      <c r="GY226" s="215"/>
      <c r="GZ226" s="215"/>
      <c r="HA226" s="215"/>
      <c r="HB226" s="215"/>
      <c r="HC226" s="215"/>
      <c r="HD226" s="215"/>
      <c r="HE226" s="215"/>
      <c r="HF226" s="215"/>
      <c r="HG226" s="215"/>
      <c r="HH226" s="215"/>
      <c r="HI226" s="215"/>
      <c r="HJ226" s="215"/>
      <c r="HK226" s="215"/>
      <c r="HL226" s="215"/>
      <c r="HM226" s="215"/>
      <c r="HN226" s="215"/>
      <c r="HO226" s="215"/>
      <c r="HP226" s="215"/>
      <c r="HQ226" s="215"/>
      <c r="HR226" s="215"/>
      <c r="HS226" s="215"/>
      <c r="HT226" s="215"/>
      <c r="HU226" s="215"/>
      <c r="HV226" s="215"/>
      <c r="HW226" s="215"/>
      <c r="HX226" s="215"/>
      <c r="HY226" s="215"/>
      <c r="HZ226" s="215"/>
      <c r="IA226" s="215"/>
      <c r="IB226" s="215"/>
      <c r="IC226" s="215"/>
      <c r="ID226" s="215"/>
      <c r="IE226" s="215"/>
      <c r="IF226" s="215"/>
      <c r="IG226" s="215"/>
      <c r="IH226" s="215"/>
      <c r="II226" s="215"/>
      <c r="IJ226" s="215"/>
      <c r="IK226" s="215"/>
      <c r="IL226" s="215"/>
      <c r="IM226" s="215"/>
      <c r="IN226" s="215"/>
      <c r="IO226" s="215"/>
      <c r="IP226" s="215"/>
      <c r="IQ226" s="215"/>
      <c r="IR226" s="215"/>
    </row>
    <row r="227" spans="1:252" s="329" customFormat="1" ht="39" customHeight="1">
      <c r="A227" s="524" t="s">
        <v>940</v>
      </c>
      <c r="B227" s="512" t="s">
        <v>307</v>
      </c>
      <c r="C227" s="513" t="s">
        <v>64</v>
      </c>
      <c r="D227" s="513" t="s">
        <v>47</v>
      </c>
      <c r="E227" s="525">
        <v>670</v>
      </c>
      <c r="F227" s="513">
        <v>400</v>
      </c>
      <c r="G227" s="392"/>
      <c r="H227" s="515"/>
      <c r="I227" s="515">
        <f t="shared" si="12"/>
        <v>201</v>
      </c>
      <c r="J227" s="515">
        <f t="shared" si="11"/>
        <v>268</v>
      </c>
      <c r="K227" s="538" t="s">
        <v>252</v>
      </c>
      <c r="L227" s="539" t="s">
        <v>266</v>
      </c>
      <c r="M227" s="328"/>
      <c r="N227" s="328"/>
      <c r="O227" s="328"/>
      <c r="P227" s="328"/>
      <c r="Q227" s="328"/>
      <c r="R227" s="328"/>
      <c r="S227" s="328"/>
      <c r="T227" s="328"/>
    </row>
    <row r="228" spans="1:252" s="329" customFormat="1" ht="39" customHeight="1">
      <c r="A228" s="524" t="s">
        <v>941</v>
      </c>
      <c r="B228" s="512" t="s">
        <v>308</v>
      </c>
      <c r="C228" s="513" t="s">
        <v>64</v>
      </c>
      <c r="D228" s="513" t="s">
        <v>47</v>
      </c>
      <c r="E228" s="525">
        <v>850</v>
      </c>
      <c r="F228" s="513">
        <v>300</v>
      </c>
      <c r="G228" s="392"/>
      <c r="H228" s="515"/>
      <c r="I228" s="515">
        <f t="shared" si="12"/>
        <v>191</v>
      </c>
      <c r="J228" s="515">
        <f t="shared" si="11"/>
        <v>255</v>
      </c>
      <c r="K228" s="538" t="s">
        <v>252</v>
      </c>
      <c r="L228" s="539" t="s">
        <v>266</v>
      </c>
      <c r="M228" s="328"/>
      <c r="N228" s="328"/>
      <c r="O228" s="328"/>
      <c r="P228" s="328"/>
      <c r="Q228" s="328"/>
      <c r="R228" s="328"/>
      <c r="S228" s="328"/>
      <c r="T228" s="328"/>
    </row>
    <row r="229" spans="1:252" s="329" customFormat="1" ht="45.75" customHeight="1">
      <c r="A229" s="524" t="s">
        <v>942</v>
      </c>
      <c r="B229" s="512" t="s">
        <v>309</v>
      </c>
      <c r="C229" s="513" t="s">
        <v>64</v>
      </c>
      <c r="D229" s="513" t="s">
        <v>47</v>
      </c>
      <c r="E229" s="525">
        <v>4000</v>
      </c>
      <c r="F229" s="513">
        <v>5</v>
      </c>
      <c r="G229" s="392"/>
      <c r="H229" s="515"/>
      <c r="I229" s="515">
        <f t="shared" si="12"/>
        <v>15</v>
      </c>
      <c r="J229" s="515">
        <f t="shared" si="11"/>
        <v>20</v>
      </c>
      <c r="K229" s="538" t="s">
        <v>252</v>
      </c>
      <c r="L229" s="539" t="s">
        <v>266</v>
      </c>
      <c r="M229" s="328"/>
      <c r="N229" s="328"/>
      <c r="O229" s="328"/>
      <c r="P229" s="328"/>
      <c r="Q229" s="328"/>
      <c r="R229" s="328"/>
      <c r="S229" s="328"/>
      <c r="T229" s="328"/>
    </row>
    <row r="230" spans="1:252" s="329" customFormat="1" ht="44.25" customHeight="1">
      <c r="A230" s="524" t="s">
        <v>1298</v>
      </c>
      <c r="B230" s="512" t="s">
        <v>1290</v>
      </c>
      <c r="C230" s="513" t="s">
        <v>64</v>
      </c>
      <c r="D230" s="513" t="s">
        <v>47</v>
      </c>
      <c r="E230" s="525">
        <v>4500</v>
      </c>
      <c r="F230" s="513">
        <v>10</v>
      </c>
      <c r="G230" s="392"/>
      <c r="H230" s="515"/>
      <c r="I230" s="515">
        <f t="shared" si="12"/>
        <v>34</v>
      </c>
      <c r="J230" s="515">
        <f t="shared" si="11"/>
        <v>45</v>
      </c>
      <c r="K230" s="538" t="s">
        <v>252</v>
      </c>
      <c r="L230" s="539" t="s">
        <v>578</v>
      </c>
      <c r="M230" s="328"/>
      <c r="N230" s="328"/>
      <c r="O230" s="328"/>
      <c r="P230" s="328"/>
      <c r="Q230" s="328"/>
      <c r="R230" s="328"/>
      <c r="S230" s="328"/>
      <c r="T230" s="328"/>
    </row>
    <row r="231" spans="1:252" s="329" customFormat="1">
      <c r="A231" s="524" t="s">
        <v>943</v>
      </c>
      <c r="B231" s="512" t="s">
        <v>310</v>
      </c>
      <c r="C231" s="513" t="s">
        <v>64</v>
      </c>
      <c r="D231" s="513" t="s">
        <v>47</v>
      </c>
      <c r="E231" s="525">
        <v>2500</v>
      </c>
      <c r="F231" s="513">
        <v>30</v>
      </c>
      <c r="G231" s="392"/>
      <c r="H231" s="515"/>
      <c r="I231" s="515">
        <f t="shared" si="12"/>
        <v>56</v>
      </c>
      <c r="J231" s="515">
        <f t="shared" si="11"/>
        <v>75</v>
      </c>
      <c r="K231" s="538" t="s">
        <v>252</v>
      </c>
      <c r="L231" s="539" t="s">
        <v>266</v>
      </c>
      <c r="M231" s="328"/>
      <c r="N231" s="328"/>
      <c r="O231" s="328"/>
      <c r="P231" s="328"/>
      <c r="Q231" s="328"/>
      <c r="R231" s="328"/>
      <c r="S231" s="328"/>
      <c r="T231" s="328"/>
    </row>
    <row r="232" spans="1:252" s="329" customFormat="1">
      <c r="A232" s="524" t="s">
        <v>1299</v>
      </c>
      <c r="B232" s="512" t="s">
        <v>1292</v>
      </c>
      <c r="C232" s="513" t="s">
        <v>64</v>
      </c>
      <c r="D232" s="513" t="s">
        <v>47</v>
      </c>
      <c r="E232" s="525">
        <v>7000</v>
      </c>
      <c r="F232" s="513">
        <v>10</v>
      </c>
      <c r="G232" s="392"/>
      <c r="H232" s="515"/>
      <c r="I232" s="515">
        <f t="shared" si="12"/>
        <v>53</v>
      </c>
      <c r="J232" s="515">
        <f t="shared" si="11"/>
        <v>70</v>
      </c>
      <c r="K232" s="538" t="s">
        <v>252</v>
      </c>
      <c r="L232" s="539" t="s">
        <v>578</v>
      </c>
      <c r="M232" s="328"/>
      <c r="N232" s="328"/>
      <c r="O232" s="328"/>
      <c r="P232" s="328"/>
      <c r="Q232" s="328"/>
      <c r="R232" s="328"/>
      <c r="S232" s="328"/>
      <c r="T232" s="328"/>
    </row>
    <row r="233" spans="1:252" s="329" customFormat="1" ht="25.5" customHeight="1">
      <c r="A233" s="524" t="s">
        <v>944</v>
      </c>
      <c r="B233" s="512" t="s">
        <v>595</v>
      </c>
      <c r="C233" s="513" t="s">
        <v>64</v>
      </c>
      <c r="D233" s="513" t="s">
        <v>47</v>
      </c>
      <c r="E233" s="525">
        <v>1800</v>
      </c>
      <c r="F233" s="521">
        <v>50</v>
      </c>
      <c r="G233" s="392"/>
      <c r="H233" s="515"/>
      <c r="I233" s="515">
        <f t="shared" si="12"/>
        <v>68</v>
      </c>
      <c r="J233" s="515">
        <f t="shared" ref="J233:J269" si="13">+E233*F233/1000</f>
        <v>90</v>
      </c>
      <c r="K233" s="538" t="s">
        <v>252</v>
      </c>
      <c r="L233" s="539" t="s">
        <v>578</v>
      </c>
      <c r="M233" s="328"/>
      <c r="N233" s="328"/>
      <c r="O233" s="328"/>
      <c r="P233" s="328"/>
      <c r="Q233" s="328"/>
      <c r="R233" s="328"/>
      <c r="S233" s="328"/>
      <c r="T233" s="328"/>
      <c r="U233" s="215"/>
      <c r="V233" s="215"/>
      <c r="W233" s="215"/>
      <c r="X233" s="215"/>
      <c r="Y233" s="215"/>
      <c r="Z233" s="215"/>
      <c r="AA233" s="215"/>
      <c r="AB233" s="215"/>
      <c r="AC233" s="215"/>
      <c r="AD233" s="215"/>
      <c r="AE233" s="215"/>
      <c r="AF233" s="215"/>
      <c r="AG233" s="215"/>
      <c r="AH233" s="215"/>
      <c r="AI233" s="215"/>
      <c r="AJ233" s="215"/>
      <c r="AK233" s="215"/>
      <c r="AL233" s="215"/>
      <c r="AM233" s="215"/>
      <c r="AN233" s="215"/>
      <c r="AO233" s="215"/>
      <c r="AP233" s="215"/>
      <c r="AQ233" s="215"/>
      <c r="AR233" s="215"/>
      <c r="AS233" s="215"/>
      <c r="AT233" s="215"/>
      <c r="AU233" s="215"/>
      <c r="AV233" s="215"/>
      <c r="AW233" s="215"/>
      <c r="AX233" s="215"/>
      <c r="AY233" s="215"/>
      <c r="AZ233" s="215"/>
      <c r="BA233" s="215"/>
      <c r="BB233" s="215"/>
      <c r="BC233" s="215"/>
      <c r="BD233" s="215"/>
      <c r="BE233" s="215"/>
      <c r="BF233" s="215"/>
      <c r="BG233" s="215"/>
      <c r="BH233" s="215"/>
      <c r="BI233" s="215"/>
      <c r="BJ233" s="215"/>
      <c r="BK233" s="215"/>
      <c r="BL233" s="215"/>
      <c r="BM233" s="215"/>
      <c r="BN233" s="215"/>
      <c r="BO233" s="215"/>
      <c r="BP233" s="215"/>
      <c r="BQ233" s="215"/>
      <c r="BR233" s="215"/>
      <c r="BS233" s="215"/>
      <c r="BT233" s="215"/>
      <c r="BU233" s="215"/>
      <c r="BV233" s="215"/>
      <c r="BW233" s="215"/>
      <c r="BX233" s="215"/>
      <c r="BY233" s="215"/>
      <c r="BZ233" s="215"/>
      <c r="CA233" s="215"/>
      <c r="CB233" s="215"/>
      <c r="CC233" s="215"/>
      <c r="CD233" s="215"/>
      <c r="CE233" s="215"/>
      <c r="CF233" s="215"/>
      <c r="CG233" s="215"/>
      <c r="CH233" s="215"/>
      <c r="CI233" s="215"/>
      <c r="CJ233" s="215"/>
      <c r="CK233" s="215"/>
      <c r="CL233" s="215"/>
      <c r="CM233" s="215"/>
      <c r="CN233" s="215"/>
      <c r="CO233" s="215"/>
      <c r="CP233" s="215"/>
      <c r="CQ233" s="215"/>
      <c r="CR233" s="215"/>
      <c r="CS233" s="215"/>
      <c r="CT233" s="215"/>
      <c r="CU233" s="215"/>
      <c r="CV233" s="215"/>
      <c r="CW233" s="215"/>
      <c r="CX233" s="215"/>
      <c r="CY233" s="215"/>
      <c r="CZ233" s="215"/>
      <c r="DA233" s="215"/>
      <c r="DB233" s="215"/>
      <c r="DC233" s="215"/>
      <c r="DD233" s="215"/>
      <c r="DE233" s="215"/>
      <c r="DF233" s="215"/>
      <c r="DG233" s="215"/>
      <c r="DH233" s="215"/>
      <c r="DI233" s="215"/>
      <c r="DJ233" s="215"/>
      <c r="DK233" s="215"/>
      <c r="DL233" s="215"/>
      <c r="DM233" s="215"/>
      <c r="DN233" s="215"/>
      <c r="DO233" s="215"/>
      <c r="DP233" s="215"/>
      <c r="DQ233" s="215"/>
      <c r="DR233" s="215"/>
      <c r="DS233" s="215"/>
      <c r="DT233" s="215"/>
      <c r="DU233" s="215"/>
      <c r="DV233" s="215"/>
      <c r="DW233" s="215"/>
      <c r="DX233" s="215"/>
      <c r="DY233" s="215"/>
      <c r="DZ233" s="215"/>
      <c r="EA233" s="215"/>
      <c r="EB233" s="215"/>
      <c r="EC233" s="215"/>
      <c r="ED233" s="215"/>
      <c r="EE233" s="215"/>
      <c r="EF233" s="215"/>
      <c r="EG233" s="215"/>
      <c r="EH233" s="215"/>
      <c r="EI233" s="215"/>
      <c r="EJ233" s="215"/>
      <c r="EK233" s="215"/>
      <c r="EL233" s="215"/>
      <c r="EM233" s="215"/>
      <c r="EN233" s="215"/>
      <c r="EO233" s="215"/>
      <c r="EP233" s="215"/>
      <c r="EQ233" s="215"/>
      <c r="ER233" s="215"/>
      <c r="ES233" s="215"/>
      <c r="ET233" s="215"/>
      <c r="EU233" s="215"/>
      <c r="EV233" s="215"/>
      <c r="EW233" s="215"/>
      <c r="EX233" s="215"/>
      <c r="EY233" s="215"/>
      <c r="EZ233" s="215"/>
      <c r="FA233" s="215"/>
      <c r="FB233" s="215"/>
      <c r="FC233" s="215"/>
      <c r="FD233" s="215"/>
      <c r="FE233" s="215"/>
      <c r="FF233" s="215"/>
      <c r="FG233" s="215"/>
      <c r="FH233" s="215"/>
      <c r="FI233" s="215"/>
      <c r="FJ233" s="215"/>
      <c r="FK233" s="215"/>
      <c r="FL233" s="215"/>
      <c r="FM233" s="215"/>
      <c r="FN233" s="215"/>
      <c r="FO233" s="215"/>
      <c r="FP233" s="215"/>
      <c r="FQ233" s="215"/>
      <c r="FR233" s="215"/>
      <c r="FS233" s="215"/>
      <c r="FT233" s="215"/>
      <c r="FU233" s="215"/>
      <c r="FV233" s="215"/>
      <c r="FW233" s="215"/>
      <c r="FX233" s="215"/>
      <c r="FY233" s="215"/>
      <c r="FZ233" s="215"/>
      <c r="GA233" s="215"/>
      <c r="GB233" s="215"/>
      <c r="GC233" s="215"/>
      <c r="GD233" s="215"/>
      <c r="GE233" s="215"/>
      <c r="GF233" s="215"/>
      <c r="GG233" s="215"/>
      <c r="GH233" s="215"/>
      <c r="GI233" s="215"/>
      <c r="GJ233" s="215"/>
      <c r="GK233" s="215"/>
      <c r="GL233" s="215"/>
      <c r="GM233" s="215"/>
      <c r="GN233" s="215"/>
      <c r="GO233" s="215"/>
      <c r="GP233" s="215"/>
      <c r="GQ233" s="215"/>
      <c r="GR233" s="215"/>
      <c r="GS233" s="215"/>
      <c r="GT233" s="215"/>
      <c r="GU233" s="215"/>
      <c r="GV233" s="215"/>
      <c r="GW233" s="215"/>
      <c r="GX233" s="215"/>
      <c r="GY233" s="215"/>
      <c r="GZ233" s="215"/>
      <c r="HA233" s="215"/>
      <c r="HB233" s="215"/>
      <c r="HC233" s="215"/>
      <c r="HD233" s="215"/>
      <c r="HE233" s="215"/>
      <c r="HF233" s="215"/>
      <c r="HG233" s="215"/>
      <c r="HH233" s="215"/>
      <c r="HI233" s="215"/>
      <c r="HJ233" s="215"/>
      <c r="HK233" s="215"/>
      <c r="HL233" s="215"/>
      <c r="HM233" s="215"/>
      <c r="HN233" s="215"/>
      <c r="HO233" s="215"/>
      <c r="HP233" s="215"/>
      <c r="HQ233" s="215"/>
      <c r="HR233" s="215"/>
      <c r="HS233" s="215"/>
      <c r="HT233" s="215"/>
      <c r="HU233" s="215"/>
      <c r="HV233" s="215"/>
      <c r="HW233" s="215"/>
      <c r="HX233" s="215"/>
      <c r="HY233" s="215"/>
      <c r="HZ233" s="215"/>
      <c r="IA233" s="215"/>
      <c r="IB233" s="215"/>
      <c r="IC233" s="215"/>
      <c r="ID233" s="215"/>
      <c r="IE233" s="215"/>
      <c r="IF233" s="215"/>
      <c r="IG233" s="215"/>
      <c r="IH233" s="215"/>
      <c r="II233" s="215"/>
      <c r="IJ233" s="215"/>
      <c r="IK233" s="215"/>
      <c r="IL233" s="215"/>
      <c r="IM233" s="215"/>
      <c r="IN233" s="215"/>
      <c r="IO233" s="215"/>
      <c r="IP233" s="215"/>
      <c r="IQ233" s="215"/>
      <c r="IR233" s="215"/>
    </row>
    <row r="234" spans="1:252" s="329" customFormat="1" ht="34.5">
      <c r="A234" s="524" t="s">
        <v>945</v>
      </c>
      <c r="B234" s="512" t="s">
        <v>682</v>
      </c>
      <c r="C234" s="513" t="s">
        <v>64</v>
      </c>
      <c r="D234" s="513" t="s">
        <v>132</v>
      </c>
      <c r="E234" s="525">
        <v>1750</v>
      </c>
      <c r="F234" s="521">
        <v>2756</v>
      </c>
      <c r="G234" s="392">
        <v>1140</v>
      </c>
      <c r="H234" s="515">
        <f>ROUND(J234/2,0)</f>
        <v>2412</v>
      </c>
      <c r="I234" s="515">
        <f t="shared" si="12"/>
        <v>3617</v>
      </c>
      <c r="J234" s="515">
        <f t="shared" si="13"/>
        <v>4823</v>
      </c>
      <c r="K234" s="538" t="s">
        <v>252</v>
      </c>
      <c r="L234" s="539" t="s">
        <v>578</v>
      </c>
      <c r="M234" s="328"/>
      <c r="N234" s="328"/>
      <c r="O234" s="328"/>
      <c r="P234" s="328"/>
      <c r="Q234" s="328"/>
      <c r="R234" s="328"/>
      <c r="S234" s="328"/>
      <c r="T234" s="328"/>
      <c r="U234" s="215"/>
      <c r="V234" s="215"/>
      <c r="W234" s="215"/>
      <c r="X234" s="215"/>
      <c r="Y234" s="215"/>
      <c r="Z234" s="215"/>
      <c r="AA234" s="215"/>
      <c r="AB234" s="215"/>
      <c r="AC234" s="215"/>
      <c r="AD234" s="215"/>
      <c r="AE234" s="215"/>
      <c r="AF234" s="215"/>
      <c r="AG234" s="215"/>
      <c r="AH234" s="215"/>
      <c r="AI234" s="215"/>
      <c r="AJ234" s="215"/>
      <c r="AK234" s="215"/>
      <c r="AL234" s="215"/>
      <c r="AM234" s="215"/>
      <c r="AN234" s="215"/>
      <c r="AO234" s="215"/>
      <c r="AP234" s="215"/>
      <c r="AQ234" s="215"/>
      <c r="AR234" s="215"/>
      <c r="AS234" s="215"/>
      <c r="AT234" s="215"/>
      <c r="AU234" s="215"/>
      <c r="AV234" s="215"/>
      <c r="AW234" s="215"/>
      <c r="AX234" s="215"/>
      <c r="AY234" s="215"/>
      <c r="AZ234" s="215"/>
      <c r="BA234" s="215"/>
      <c r="BB234" s="215"/>
      <c r="BC234" s="215"/>
      <c r="BD234" s="215"/>
      <c r="BE234" s="215"/>
      <c r="BF234" s="215"/>
      <c r="BG234" s="215"/>
      <c r="BH234" s="215"/>
      <c r="BI234" s="215"/>
      <c r="BJ234" s="215"/>
      <c r="BK234" s="215"/>
      <c r="BL234" s="215"/>
      <c r="BM234" s="215"/>
      <c r="BN234" s="215"/>
      <c r="BO234" s="215"/>
      <c r="BP234" s="215"/>
      <c r="BQ234" s="215"/>
      <c r="BR234" s="215"/>
      <c r="BS234" s="215"/>
      <c r="BT234" s="215"/>
      <c r="BU234" s="215"/>
      <c r="BV234" s="215"/>
      <c r="BW234" s="215"/>
      <c r="BX234" s="215"/>
      <c r="BY234" s="215"/>
      <c r="BZ234" s="215"/>
      <c r="CA234" s="215"/>
      <c r="CB234" s="215"/>
      <c r="CC234" s="215"/>
      <c r="CD234" s="215"/>
      <c r="CE234" s="215"/>
      <c r="CF234" s="215"/>
      <c r="CG234" s="215"/>
      <c r="CH234" s="215"/>
      <c r="CI234" s="215"/>
      <c r="CJ234" s="215"/>
      <c r="CK234" s="215"/>
      <c r="CL234" s="215"/>
      <c r="CM234" s="215"/>
      <c r="CN234" s="215"/>
      <c r="CO234" s="215"/>
      <c r="CP234" s="215"/>
      <c r="CQ234" s="215"/>
      <c r="CR234" s="215"/>
      <c r="CS234" s="215"/>
      <c r="CT234" s="215"/>
      <c r="CU234" s="215"/>
      <c r="CV234" s="215"/>
      <c r="CW234" s="215"/>
      <c r="CX234" s="215"/>
      <c r="CY234" s="215"/>
      <c r="CZ234" s="215"/>
      <c r="DA234" s="215"/>
      <c r="DB234" s="215"/>
      <c r="DC234" s="215"/>
      <c r="DD234" s="215"/>
      <c r="DE234" s="215"/>
      <c r="DF234" s="215"/>
      <c r="DG234" s="215"/>
      <c r="DH234" s="215"/>
      <c r="DI234" s="215"/>
      <c r="DJ234" s="215"/>
      <c r="DK234" s="215"/>
      <c r="DL234" s="215"/>
      <c r="DM234" s="215"/>
      <c r="DN234" s="215"/>
      <c r="DO234" s="215"/>
      <c r="DP234" s="215"/>
      <c r="DQ234" s="215"/>
      <c r="DR234" s="215"/>
      <c r="DS234" s="215"/>
      <c r="DT234" s="215"/>
      <c r="DU234" s="215"/>
      <c r="DV234" s="215"/>
      <c r="DW234" s="215"/>
      <c r="DX234" s="215"/>
      <c r="DY234" s="215"/>
      <c r="DZ234" s="215"/>
      <c r="EA234" s="215"/>
      <c r="EB234" s="215"/>
      <c r="EC234" s="215"/>
      <c r="ED234" s="215"/>
      <c r="EE234" s="215"/>
      <c r="EF234" s="215"/>
      <c r="EG234" s="215"/>
      <c r="EH234" s="215"/>
      <c r="EI234" s="215"/>
      <c r="EJ234" s="215"/>
      <c r="EK234" s="215"/>
      <c r="EL234" s="215"/>
      <c r="EM234" s="215"/>
      <c r="EN234" s="215"/>
      <c r="EO234" s="215"/>
      <c r="EP234" s="215"/>
      <c r="EQ234" s="215"/>
      <c r="ER234" s="215"/>
      <c r="ES234" s="215"/>
      <c r="ET234" s="215"/>
      <c r="EU234" s="215"/>
      <c r="EV234" s="215"/>
      <c r="EW234" s="215"/>
      <c r="EX234" s="215"/>
      <c r="EY234" s="215"/>
      <c r="EZ234" s="215"/>
      <c r="FA234" s="215"/>
      <c r="FB234" s="215"/>
      <c r="FC234" s="215"/>
      <c r="FD234" s="215"/>
      <c r="FE234" s="215"/>
      <c r="FF234" s="215"/>
      <c r="FG234" s="215"/>
      <c r="FH234" s="215"/>
      <c r="FI234" s="215"/>
      <c r="FJ234" s="215"/>
      <c r="FK234" s="215"/>
      <c r="FL234" s="215"/>
      <c r="FM234" s="215"/>
      <c r="FN234" s="215"/>
      <c r="FO234" s="215"/>
      <c r="FP234" s="215"/>
      <c r="FQ234" s="215"/>
      <c r="FR234" s="215"/>
      <c r="FS234" s="215"/>
      <c r="FT234" s="215"/>
      <c r="FU234" s="215"/>
      <c r="FV234" s="215"/>
      <c r="FW234" s="215"/>
      <c r="FX234" s="215"/>
      <c r="FY234" s="215"/>
      <c r="FZ234" s="215"/>
      <c r="GA234" s="215"/>
      <c r="GB234" s="215"/>
      <c r="GC234" s="215"/>
      <c r="GD234" s="215"/>
      <c r="GE234" s="215"/>
      <c r="GF234" s="215"/>
      <c r="GG234" s="215"/>
      <c r="GH234" s="215"/>
      <c r="GI234" s="215"/>
      <c r="GJ234" s="215"/>
      <c r="GK234" s="215"/>
      <c r="GL234" s="215"/>
      <c r="GM234" s="215"/>
      <c r="GN234" s="215"/>
      <c r="GO234" s="215"/>
      <c r="GP234" s="215"/>
      <c r="GQ234" s="215"/>
      <c r="GR234" s="215"/>
      <c r="GS234" s="215"/>
      <c r="GT234" s="215"/>
      <c r="GU234" s="215"/>
      <c r="GV234" s="215"/>
      <c r="GW234" s="215"/>
      <c r="GX234" s="215"/>
      <c r="GY234" s="215"/>
      <c r="GZ234" s="215"/>
      <c r="HA234" s="215"/>
      <c r="HB234" s="215"/>
      <c r="HC234" s="215"/>
      <c r="HD234" s="215"/>
      <c r="HE234" s="215"/>
      <c r="HF234" s="215"/>
      <c r="HG234" s="215"/>
      <c r="HH234" s="215"/>
      <c r="HI234" s="215"/>
      <c r="HJ234" s="215"/>
      <c r="HK234" s="215"/>
      <c r="HL234" s="215"/>
      <c r="HM234" s="215"/>
      <c r="HN234" s="215"/>
      <c r="HO234" s="215"/>
      <c r="HP234" s="215"/>
      <c r="HQ234" s="215"/>
      <c r="HR234" s="215"/>
      <c r="HS234" s="215"/>
      <c r="HT234" s="215"/>
      <c r="HU234" s="215"/>
      <c r="HV234" s="215"/>
      <c r="HW234" s="215"/>
      <c r="HX234" s="215"/>
      <c r="HY234" s="215"/>
      <c r="HZ234" s="215"/>
      <c r="IA234" s="215"/>
      <c r="IB234" s="215"/>
      <c r="IC234" s="215"/>
      <c r="ID234" s="215"/>
      <c r="IE234" s="215"/>
      <c r="IF234" s="215"/>
      <c r="IG234" s="215"/>
      <c r="IH234" s="215"/>
      <c r="II234" s="215"/>
      <c r="IJ234" s="215"/>
      <c r="IK234" s="215"/>
      <c r="IL234" s="215"/>
      <c r="IM234" s="215"/>
      <c r="IN234" s="215"/>
      <c r="IO234" s="215"/>
      <c r="IP234" s="215"/>
      <c r="IQ234" s="215"/>
      <c r="IR234" s="215"/>
    </row>
    <row r="235" spans="1:252" s="329" customFormat="1" ht="34.5">
      <c r="A235" s="524" t="s">
        <v>946</v>
      </c>
      <c r="B235" s="512" t="s">
        <v>133</v>
      </c>
      <c r="C235" s="513" t="s">
        <v>64</v>
      </c>
      <c r="D235" s="513" t="s">
        <v>132</v>
      </c>
      <c r="E235" s="525">
        <v>1700</v>
      </c>
      <c r="F235" s="513">
        <v>13000</v>
      </c>
      <c r="G235" s="392">
        <v>3800</v>
      </c>
      <c r="H235" s="515">
        <v>3800</v>
      </c>
      <c r="I235" s="515">
        <f t="shared" si="12"/>
        <v>16575</v>
      </c>
      <c r="J235" s="515">
        <f t="shared" si="13"/>
        <v>22100</v>
      </c>
      <c r="K235" s="538" t="s">
        <v>252</v>
      </c>
      <c r="L235" s="539" t="s">
        <v>266</v>
      </c>
      <c r="M235" s="328"/>
      <c r="N235" s="328"/>
      <c r="O235" s="328"/>
      <c r="P235" s="328"/>
      <c r="Q235" s="328"/>
      <c r="R235" s="328"/>
      <c r="S235" s="328"/>
      <c r="T235" s="328"/>
    </row>
    <row r="236" spans="1:252" s="329" customFormat="1" ht="28.5" customHeight="1">
      <c r="A236" s="524" t="s">
        <v>947</v>
      </c>
      <c r="B236" s="512" t="s">
        <v>311</v>
      </c>
      <c r="C236" s="513" t="s">
        <v>64</v>
      </c>
      <c r="D236" s="513" t="s">
        <v>47</v>
      </c>
      <c r="E236" s="525">
        <v>600</v>
      </c>
      <c r="F236" s="513">
        <v>200</v>
      </c>
      <c r="G236" s="392"/>
      <c r="H236" s="515"/>
      <c r="I236" s="515">
        <f t="shared" si="12"/>
        <v>90</v>
      </c>
      <c r="J236" s="515">
        <f t="shared" si="13"/>
        <v>120</v>
      </c>
      <c r="K236" s="538" t="s">
        <v>252</v>
      </c>
      <c r="L236" s="539" t="s">
        <v>266</v>
      </c>
      <c r="M236" s="328"/>
      <c r="N236" s="328"/>
      <c r="O236" s="328"/>
      <c r="P236" s="328"/>
      <c r="Q236" s="328"/>
      <c r="R236" s="328"/>
      <c r="S236" s="328"/>
      <c r="T236" s="328"/>
    </row>
    <row r="237" spans="1:252" s="329" customFormat="1" ht="34.5">
      <c r="A237" s="524" t="s">
        <v>948</v>
      </c>
      <c r="B237" s="512" t="s">
        <v>313</v>
      </c>
      <c r="C237" s="513" t="s">
        <v>64</v>
      </c>
      <c r="D237" s="513" t="s">
        <v>47</v>
      </c>
      <c r="E237" s="525">
        <v>55</v>
      </c>
      <c r="F237" s="513">
        <v>1000</v>
      </c>
      <c r="G237" s="392"/>
      <c r="H237" s="515"/>
      <c r="I237" s="515">
        <f t="shared" si="12"/>
        <v>41</v>
      </c>
      <c r="J237" s="515">
        <f t="shared" si="13"/>
        <v>55</v>
      </c>
      <c r="K237" s="538" t="s">
        <v>252</v>
      </c>
      <c r="L237" s="539" t="s">
        <v>266</v>
      </c>
      <c r="M237" s="328"/>
      <c r="N237" s="328"/>
      <c r="O237" s="328"/>
      <c r="P237" s="328"/>
      <c r="Q237" s="328"/>
      <c r="R237" s="328"/>
      <c r="S237" s="328"/>
      <c r="T237" s="328"/>
    </row>
    <row r="238" spans="1:252" s="329" customFormat="1">
      <c r="A238" s="524" t="s">
        <v>949</v>
      </c>
      <c r="B238" s="512" t="s">
        <v>312</v>
      </c>
      <c r="C238" s="513" t="s">
        <v>64</v>
      </c>
      <c r="D238" s="513" t="s">
        <v>47</v>
      </c>
      <c r="E238" s="525">
        <v>8</v>
      </c>
      <c r="F238" s="513">
        <v>20000</v>
      </c>
      <c r="G238" s="392"/>
      <c r="H238" s="515"/>
      <c r="I238" s="515">
        <f t="shared" si="12"/>
        <v>120</v>
      </c>
      <c r="J238" s="515">
        <f t="shared" si="13"/>
        <v>160</v>
      </c>
      <c r="K238" s="538" t="s">
        <v>252</v>
      </c>
      <c r="L238" s="539" t="s">
        <v>266</v>
      </c>
      <c r="M238" s="328"/>
      <c r="N238" s="328"/>
      <c r="O238" s="328"/>
      <c r="P238" s="328"/>
      <c r="Q238" s="328"/>
      <c r="R238" s="328"/>
      <c r="S238" s="328"/>
      <c r="T238" s="328"/>
    </row>
    <row r="239" spans="1:252" s="329" customFormat="1">
      <c r="A239" s="524" t="s">
        <v>950</v>
      </c>
      <c r="B239" s="512" t="s">
        <v>312</v>
      </c>
      <c r="C239" s="513" t="s">
        <v>64</v>
      </c>
      <c r="D239" s="513" t="s">
        <v>47</v>
      </c>
      <c r="E239" s="525">
        <v>6</v>
      </c>
      <c r="F239" s="513">
        <v>40000</v>
      </c>
      <c r="G239" s="392"/>
      <c r="H239" s="515"/>
      <c r="I239" s="515">
        <f t="shared" si="12"/>
        <v>180</v>
      </c>
      <c r="J239" s="515">
        <f t="shared" si="13"/>
        <v>240</v>
      </c>
      <c r="K239" s="538" t="s">
        <v>252</v>
      </c>
      <c r="L239" s="539" t="s">
        <v>266</v>
      </c>
      <c r="M239" s="328"/>
      <c r="N239" s="328"/>
      <c r="O239" s="328"/>
      <c r="P239" s="328"/>
      <c r="Q239" s="328"/>
      <c r="R239" s="328"/>
      <c r="S239" s="328"/>
      <c r="T239" s="328"/>
    </row>
    <row r="240" spans="1:252" s="329" customFormat="1">
      <c r="A240" s="524" t="s">
        <v>951</v>
      </c>
      <c r="B240" s="512" t="s">
        <v>312</v>
      </c>
      <c r="C240" s="513" t="s">
        <v>64</v>
      </c>
      <c r="D240" s="513" t="s">
        <v>47</v>
      </c>
      <c r="E240" s="525">
        <v>7</v>
      </c>
      <c r="F240" s="513">
        <v>20000</v>
      </c>
      <c r="G240" s="392"/>
      <c r="H240" s="515"/>
      <c r="I240" s="515">
        <f t="shared" si="12"/>
        <v>105</v>
      </c>
      <c r="J240" s="515">
        <f t="shared" si="13"/>
        <v>140</v>
      </c>
      <c r="K240" s="538" t="s">
        <v>252</v>
      </c>
      <c r="L240" s="539" t="s">
        <v>266</v>
      </c>
      <c r="M240" s="328"/>
      <c r="N240" s="328"/>
      <c r="O240" s="328"/>
      <c r="P240" s="328"/>
      <c r="Q240" s="328"/>
      <c r="R240" s="328"/>
      <c r="S240" s="328"/>
      <c r="T240" s="328"/>
    </row>
    <row r="241" spans="1:252" s="329" customFormat="1">
      <c r="A241" s="524" t="s">
        <v>952</v>
      </c>
      <c r="B241" s="512" t="s">
        <v>312</v>
      </c>
      <c r="C241" s="513" t="s">
        <v>64</v>
      </c>
      <c r="D241" s="513" t="s">
        <v>47</v>
      </c>
      <c r="E241" s="525">
        <v>20</v>
      </c>
      <c r="F241" s="513">
        <v>1500</v>
      </c>
      <c r="G241" s="392"/>
      <c r="H241" s="515"/>
      <c r="I241" s="515">
        <f t="shared" si="12"/>
        <v>23</v>
      </c>
      <c r="J241" s="515">
        <f t="shared" si="13"/>
        <v>30</v>
      </c>
      <c r="K241" s="538" t="s">
        <v>252</v>
      </c>
      <c r="L241" s="539" t="s">
        <v>266</v>
      </c>
      <c r="M241" s="328"/>
      <c r="N241" s="328"/>
      <c r="O241" s="328"/>
      <c r="P241" s="328"/>
      <c r="Q241" s="328"/>
      <c r="R241" s="328"/>
      <c r="S241" s="328"/>
      <c r="T241" s="328"/>
    </row>
    <row r="242" spans="1:252" s="329" customFormat="1">
      <c r="A242" s="524" t="s">
        <v>953</v>
      </c>
      <c r="B242" s="512" t="s">
        <v>312</v>
      </c>
      <c r="C242" s="513" t="s">
        <v>64</v>
      </c>
      <c r="D242" s="513" t="s">
        <v>47</v>
      </c>
      <c r="E242" s="525">
        <v>25</v>
      </c>
      <c r="F242" s="513">
        <v>500</v>
      </c>
      <c r="G242" s="392"/>
      <c r="H242" s="515"/>
      <c r="I242" s="515">
        <f t="shared" si="12"/>
        <v>9</v>
      </c>
      <c r="J242" s="515">
        <f t="shared" si="13"/>
        <v>12.5</v>
      </c>
      <c r="K242" s="538" t="s">
        <v>252</v>
      </c>
      <c r="L242" s="539" t="s">
        <v>266</v>
      </c>
      <c r="M242" s="328"/>
      <c r="N242" s="328"/>
      <c r="O242" s="328"/>
      <c r="P242" s="328"/>
      <c r="Q242" s="328"/>
      <c r="R242" s="328"/>
      <c r="S242" s="328"/>
      <c r="T242" s="328"/>
    </row>
    <row r="243" spans="1:252" s="329" customFormat="1" ht="40.5" customHeight="1">
      <c r="A243" s="524" t="s">
        <v>954</v>
      </c>
      <c r="B243" s="512" t="s">
        <v>314</v>
      </c>
      <c r="C243" s="513" t="s">
        <v>64</v>
      </c>
      <c r="D243" s="513" t="s">
        <v>132</v>
      </c>
      <c r="E243" s="525">
        <v>80</v>
      </c>
      <c r="F243" s="513">
        <v>200</v>
      </c>
      <c r="G243" s="392"/>
      <c r="H243" s="515"/>
      <c r="I243" s="515">
        <f t="shared" si="12"/>
        <v>12</v>
      </c>
      <c r="J243" s="515">
        <f t="shared" si="13"/>
        <v>16</v>
      </c>
      <c r="K243" s="538" t="s">
        <v>252</v>
      </c>
      <c r="L243" s="539" t="s">
        <v>266</v>
      </c>
      <c r="M243" s="328"/>
      <c r="N243" s="328"/>
      <c r="O243" s="328"/>
      <c r="P243" s="328"/>
      <c r="Q243" s="328"/>
      <c r="R243" s="328"/>
      <c r="S243" s="328"/>
      <c r="T243" s="328"/>
    </row>
    <row r="244" spans="1:252" s="329" customFormat="1" ht="40.5" customHeight="1">
      <c r="A244" s="524" t="s">
        <v>955</v>
      </c>
      <c r="B244" s="512" t="s">
        <v>314</v>
      </c>
      <c r="C244" s="513" t="s">
        <v>64</v>
      </c>
      <c r="D244" s="513" t="s">
        <v>132</v>
      </c>
      <c r="E244" s="525">
        <v>140</v>
      </c>
      <c r="F244" s="521">
        <v>1000</v>
      </c>
      <c r="G244" s="392"/>
      <c r="H244" s="515"/>
      <c r="I244" s="515">
        <f t="shared" si="12"/>
        <v>105</v>
      </c>
      <c r="J244" s="515">
        <f t="shared" si="13"/>
        <v>140</v>
      </c>
      <c r="K244" s="538" t="s">
        <v>252</v>
      </c>
      <c r="L244" s="539" t="s">
        <v>578</v>
      </c>
      <c r="M244" s="328"/>
      <c r="N244" s="328"/>
      <c r="O244" s="328"/>
      <c r="P244" s="328"/>
      <c r="Q244" s="328"/>
      <c r="R244" s="328"/>
      <c r="S244" s="328"/>
      <c r="T244" s="328"/>
      <c r="U244" s="215"/>
      <c r="V244" s="215"/>
      <c r="W244" s="215"/>
      <c r="X244" s="215"/>
      <c r="Y244" s="215"/>
      <c r="Z244" s="215"/>
      <c r="AA244" s="215"/>
      <c r="AB244" s="215"/>
      <c r="AC244" s="215"/>
      <c r="AD244" s="215"/>
      <c r="AE244" s="215"/>
      <c r="AF244" s="215"/>
      <c r="AG244" s="215"/>
      <c r="AH244" s="215"/>
      <c r="AI244" s="215"/>
      <c r="AJ244" s="215"/>
      <c r="AK244" s="215"/>
      <c r="AL244" s="215"/>
      <c r="AM244" s="215"/>
      <c r="AN244" s="215"/>
      <c r="AO244" s="215"/>
      <c r="AP244" s="215"/>
      <c r="AQ244" s="215"/>
      <c r="AR244" s="215"/>
      <c r="AS244" s="215"/>
      <c r="AT244" s="215"/>
      <c r="AU244" s="215"/>
      <c r="AV244" s="215"/>
      <c r="AW244" s="215"/>
      <c r="AX244" s="215"/>
      <c r="AY244" s="215"/>
      <c r="AZ244" s="215"/>
      <c r="BA244" s="215"/>
      <c r="BB244" s="215"/>
      <c r="BC244" s="215"/>
      <c r="BD244" s="215"/>
      <c r="BE244" s="215"/>
      <c r="BF244" s="215"/>
      <c r="BG244" s="215"/>
      <c r="BH244" s="215"/>
      <c r="BI244" s="215"/>
      <c r="BJ244" s="215"/>
      <c r="BK244" s="215"/>
      <c r="BL244" s="215"/>
      <c r="BM244" s="215"/>
      <c r="BN244" s="215"/>
      <c r="BO244" s="215"/>
      <c r="BP244" s="215"/>
      <c r="BQ244" s="215"/>
      <c r="BR244" s="215"/>
      <c r="BS244" s="215"/>
      <c r="BT244" s="215"/>
      <c r="BU244" s="215"/>
      <c r="BV244" s="215"/>
      <c r="BW244" s="215"/>
      <c r="BX244" s="215"/>
      <c r="BY244" s="215"/>
      <c r="BZ244" s="215"/>
      <c r="CA244" s="215"/>
      <c r="CB244" s="215"/>
      <c r="CC244" s="215"/>
      <c r="CD244" s="215"/>
      <c r="CE244" s="215"/>
      <c r="CF244" s="215"/>
      <c r="CG244" s="215"/>
      <c r="CH244" s="215"/>
      <c r="CI244" s="215"/>
      <c r="CJ244" s="215"/>
      <c r="CK244" s="215"/>
      <c r="CL244" s="215"/>
      <c r="CM244" s="215"/>
      <c r="CN244" s="215"/>
      <c r="CO244" s="215"/>
      <c r="CP244" s="215"/>
      <c r="CQ244" s="215"/>
      <c r="CR244" s="215"/>
      <c r="CS244" s="215"/>
      <c r="CT244" s="215"/>
      <c r="CU244" s="215"/>
      <c r="CV244" s="215"/>
      <c r="CW244" s="215"/>
      <c r="CX244" s="215"/>
      <c r="CY244" s="215"/>
      <c r="CZ244" s="215"/>
      <c r="DA244" s="215"/>
      <c r="DB244" s="215"/>
      <c r="DC244" s="215"/>
      <c r="DD244" s="215"/>
      <c r="DE244" s="215"/>
      <c r="DF244" s="215"/>
      <c r="DG244" s="215"/>
      <c r="DH244" s="215"/>
      <c r="DI244" s="215"/>
      <c r="DJ244" s="215"/>
      <c r="DK244" s="215"/>
      <c r="DL244" s="215"/>
      <c r="DM244" s="215"/>
      <c r="DN244" s="215"/>
      <c r="DO244" s="215"/>
      <c r="DP244" s="215"/>
      <c r="DQ244" s="215"/>
      <c r="DR244" s="215"/>
      <c r="DS244" s="215"/>
      <c r="DT244" s="215"/>
      <c r="DU244" s="215"/>
      <c r="DV244" s="215"/>
      <c r="DW244" s="215"/>
      <c r="DX244" s="215"/>
      <c r="DY244" s="215"/>
      <c r="DZ244" s="215"/>
      <c r="EA244" s="215"/>
      <c r="EB244" s="215"/>
      <c r="EC244" s="215"/>
      <c r="ED244" s="215"/>
      <c r="EE244" s="215"/>
      <c r="EF244" s="215"/>
      <c r="EG244" s="215"/>
      <c r="EH244" s="215"/>
      <c r="EI244" s="215"/>
      <c r="EJ244" s="215"/>
      <c r="EK244" s="215"/>
      <c r="EL244" s="215"/>
      <c r="EM244" s="215"/>
      <c r="EN244" s="215"/>
      <c r="EO244" s="215"/>
      <c r="EP244" s="215"/>
      <c r="EQ244" s="215"/>
      <c r="ER244" s="215"/>
      <c r="ES244" s="215"/>
      <c r="ET244" s="215"/>
      <c r="EU244" s="215"/>
      <c r="EV244" s="215"/>
      <c r="EW244" s="215"/>
      <c r="EX244" s="215"/>
      <c r="EY244" s="215"/>
      <c r="EZ244" s="215"/>
      <c r="FA244" s="215"/>
      <c r="FB244" s="215"/>
      <c r="FC244" s="215"/>
      <c r="FD244" s="215"/>
      <c r="FE244" s="215"/>
      <c r="FF244" s="215"/>
      <c r="FG244" s="215"/>
      <c r="FH244" s="215"/>
      <c r="FI244" s="215"/>
      <c r="FJ244" s="215"/>
      <c r="FK244" s="215"/>
      <c r="FL244" s="215"/>
      <c r="FM244" s="215"/>
      <c r="FN244" s="215"/>
      <c r="FO244" s="215"/>
      <c r="FP244" s="215"/>
      <c r="FQ244" s="215"/>
      <c r="FR244" s="215"/>
      <c r="FS244" s="215"/>
      <c r="FT244" s="215"/>
      <c r="FU244" s="215"/>
      <c r="FV244" s="215"/>
      <c r="FW244" s="215"/>
      <c r="FX244" s="215"/>
      <c r="FY244" s="215"/>
      <c r="FZ244" s="215"/>
      <c r="GA244" s="215"/>
      <c r="GB244" s="215"/>
      <c r="GC244" s="215"/>
      <c r="GD244" s="215"/>
      <c r="GE244" s="215"/>
      <c r="GF244" s="215"/>
      <c r="GG244" s="215"/>
      <c r="GH244" s="215"/>
      <c r="GI244" s="215"/>
      <c r="GJ244" s="215"/>
      <c r="GK244" s="215"/>
      <c r="GL244" s="215"/>
      <c r="GM244" s="215"/>
      <c r="GN244" s="215"/>
      <c r="GO244" s="215"/>
      <c r="GP244" s="215"/>
      <c r="GQ244" s="215"/>
      <c r="GR244" s="215"/>
      <c r="GS244" s="215"/>
      <c r="GT244" s="215"/>
      <c r="GU244" s="215"/>
      <c r="GV244" s="215"/>
      <c r="GW244" s="215"/>
      <c r="GX244" s="215"/>
      <c r="GY244" s="215"/>
      <c r="GZ244" s="215"/>
      <c r="HA244" s="215"/>
      <c r="HB244" s="215"/>
      <c r="HC244" s="215"/>
      <c r="HD244" s="215"/>
      <c r="HE244" s="215"/>
      <c r="HF244" s="215"/>
      <c r="HG244" s="215"/>
      <c r="HH244" s="215"/>
      <c r="HI244" s="215"/>
      <c r="HJ244" s="215"/>
      <c r="HK244" s="215"/>
      <c r="HL244" s="215"/>
      <c r="HM244" s="215"/>
      <c r="HN244" s="215"/>
      <c r="HO244" s="215"/>
      <c r="HP244" s="215"/>
      <c r="HQ244" s="215"/>
      <c r="HR244" s="215"/>
      <c r="HS244" s="215"/>
      <c r="HT244" s="215"/>
      <c r="HU244" s="215"/>
      <c r="HV244" s="215"/>
      <c r="HW244" s="215"/>
      <c r="HX244" s="215"/>
      <c r="HY244" s="215"/>
      <c r="HZ244" s="215"/>
      <c r="IA244" s="215"/>
      <c r="IB244" s="215"/>
      <c r="IC244" s="215"/>
      <c r="ID244" s="215"/>
      <c r="IE244" s="215"/>
      <c r="IF244" s="215"/>
      <c r="IG244" s="215"/>
      <c r="IH244" s="215"/>
      <c r="II244" s="215"/>
      <c r="IJ244" s="215"/>
      <c r="IK244" s="215"/>
      <c r="IL244" s="215"/>
      <c r="IM244" s="215"/>
      <c r="IN244" s="215"/>
      <c r="IO244" s="215"/>
      <c r="IP244" s="215"/>
      <c r="IQ244" s="215"/>
      <c r="IR244" s="215"/>
    </row>
    <row r="245" spans="1:252" s="329" customFormat="1" ht="40.5" customHeight="1">
      <c r="A245" s="524" t="s">
        <v>956</v>
      </c>
      <c r="B245" s="512" t="s">
        <v>315</v>
      </c>
      <c r="C245" s="513" t="s">
        <v>64</v>
      </c>
      <c r="D245" s="513" t="s">
        <v>132</v>
      </c>
      <c r="E245" s="525">
        <v>150</v>
      </c>
      <c r="F245" s="513">
        <v>200</v>
      </c>
      <c r="G245" s="392"/>
      <c r="H245" s="515"/>
      <c r="I245" s="515">
        <f t="shared" si="12"/>
        <v>23</v>
      </c>
      <c r="J245" s="515">
        <f t="shared" si="13"/>
        <v>30</v>
      </c>
      <c r="K245" s="538" t="s">
        <v>252</v>
      </c>
      <c r="L245" s="539" t="s">
        <v>266</v>
      </c>
      <c r="M245" s="328"/>
      <c r="N245" s="328"/>
      <c r="O245" s="328"/>
      <c r="P245" s="328"/>
      <c r="Q245" s="328"/>
      <c r="R245" s="328"/>
      <c r="S245" s="328"/>
      <c r="T245" s="328"/>
    </row>
    <row r="246" spans="1:252" s="329" customFormat="1">
      <c r="A246" s="524" t="s">
        <v>957</v>
      </c>
      <c r="B246" s="512" t="s">
        <v>316</v>
      </c>
      <c r="C246" s="513" t="s">
        <v>64</v>
      </c>
      <c r="D246" s="513" t="s">
        <v>47</v>
      </c>
      <c r="E246" s="525">
        <v>100</v>
      </c>
      <c r="F246" s="513">
        <v>2500</v>
      </c>
      <c r="G246" s="392">
        <v>250</v>
      </c>
      <c r="H246" s="515"/>
      <c r="I246" s="515">
        <f t="shared" si="12"/>
        <v>188</v>
      </c>
      <c r="J246" s="515">
        <f t="shared" si="13"/>
        <v>250</v>
      </c>
      <c r="K246" s="538" t="s">
        <v>252</v>
      </c>
      <c r="L246" s="539" t="s">
        <v>266</v>
      </c>
      <c r="M246" s="328"/>
      <c r="N246" s="328"/>
      <c r="O246" s="328"/>
      <c r="P246" s="328"/>
      <c r="Q246" s="328"/>
      <c r="R246" s="328"/>
      <c r="S246" s="328"/>
      <c r="T246" s="328"/>
    </row>
    <row r="247" spans="1:252" s="329" customFormat="1">
      <c r="A247" s="524" t="s">
        <v>958</v>
      </c>
      <c r="B247" s="512" t="s">
        <v>316</v>
      </c>
      <c r="C247" s="513" t="s">
        <v>64</v>
      </c>
      <c r="D247" s="513" t="s">
        <v>47</v>
      </c>
      <c r="E247" s="525">
        <v>60</v>
      </c>
      <c r="F247" s="513">
        <v>4050</v>
      </c>
      <c r="G247" s="392">
        <v>243</v>
      </c>
      <c r="H247" s="515"/>
      <c r="I247" s="515">
        <f t="shared" si="12"/>
        <v>182</v>
      </c>
      <c r="J247" s="515">
        <f t="shared" si="13"/>
        <v>243</v>
      </c>
      <c r="K247" s="538" t="s">
        <v>252</v>
      </c>
      <c r="L247" s="539" t="s">
        <v>266</v>
      </c>
      <c r="M247" s="328"/>
      <c r="N247" s="328"/>
      <c r="O247" s="328"/>
      <c r="P247" s="328"/>
      <c r="Q247" s="328"/>
      <c r="R247" s="328"/>
      <c r="S247" s="328"/>
      <c r="T247" s="328"/>
    </row>
    <row r="248" spans="1:252" s="329" customFormat="1" ht="34.5">
      <c r="A248" s="524" t="s">
        <v>959</v>
      </c>
      <c r="B248" s="512" t="s">
        <v>317</v>
      </c>
      <c r="C248" s="513" t="s">
        <v>64</v>
      </c>
      <c r="D248" s="513" t="s">
        <v>47</v>
      </c>
      <c r="E248" s="525">
        <v>70</v>
      </c>
      <c r="F248" s="513">
        <v>4000</v>
      </c>
      <c r="G248" s="392"/>
      <c r="H248" s="515"/>
      <c r="I248" s="515">
        <f t="shared" si="12"/>
        <v>210</v>
      </c>
      <c r="J248" s="515">
        <f t="shared" si="13"/>
        <v>280</v>
      </c>
      <c r="K248" s="538" t="s">
        <v>252</v>
      </c>
      <c r="L248" s="539" t="s">
        <v>266</v>
      </c>
      <c r="M248" s="328"/>
      <c r="N248" s="328"/>
      <c r="O248" s="328"/>
      <c r="P248" s="328"/>
      <c r="Q248" s="328"/>
      <c r="R248" s="328"/>
      <c r="S248" s="328"/>
      <c r="T248" s="328"/>
    </row>
    <row r="249" spans="1:252" s="329" customFormat="1" ht="34.5">
      <c r="A249" s="524" t="s">
        <v>960</v>
      </c>
      <c r="B249" s="512" t="s">
        <v>318</v>
      </c>
      <c r="C249" s="513" t="s">
        <v>64</v>
      </c>
      <c r="D249" s="513" t="s">
        <v>47</v>
      </c>
      <c r="E249" s="525">
        <v>110</v>
      </c>
      <c r="F249" s="513">
        <v>500</v>
      </c>
      <c r="G249" s="392"/>
      <c r="H249" s="515"/>
      <c r="I249" s="515">
        <f t="shared" si="12"/>
        <v>41</v>
      </c>
      <c r="J249" s="515">
        <f t="shared" si="13"/>
        <v>55</v>
      </c>
      <c r="K249" s="538" t="s">
        <v>252</v>
      </c>
      <c r="L249" s="539" t="s">
        <v>266</v>
      </c>
      <c r="M249" s="328"/>
      <c r="N249" s="328"/>
      <c r="O249" s="328"/>
      <c r="P249" s="328"/>
      <c r="Q249" s="328"/>
      <c r="R249" s="328"/>
      <c r="S249" s="328"/>
      <c r="T249" s="328"/>
    </row>
    <row r="250" spans="1:252" s="329" customFormat="1">
      <c r="A250" s="524" t="s">
        <v>961</v>
      </c>
      <c r="B250" s="512" t="s">
        <v>319</v>
      </c>
      <c r="C250" s="513" t="s">
        <v>64</v>
      </c>
      <c r="D250" s="513" t="s">
        <v>47</v>
      </c>
      <c r="E250" s="525">
        <v>2500</v>
      </c>
      <c r="F250" s="513">
        <v>40</v>
      </c>
      <c r="G250" s="392"/>
      <c r="H250" s="515"/>
      <c r="I250" s="515">
        <f t="shared" si="12"/>
        <v>75</v>
      </c>
      <c r="J250" s="515">
        <f t="shared" si="13"/>
        <v>100</v>
      </c>
      <c r="K250" s="538" t="s">
        <v>252</v>
      </c>
      <c r="L250" s="539" t="s">
        <v>266</v>
      </c>
      <c r="M250" s="328"/>
      <c r="N250" s="328"/>
      <c r="O250" s="328"/>
      <c r="P250" s="328"/>
      <c r="Q250" s="328"/>
      <c r="R250" s="328"/>
      <c r="S250" s="328"/>
      <c r="T250" s="328"/>
    </row>
    <row r="251" spans="1:252" s="329" customFormat="1">
      <c r="A251" s="524" t="s">
        <v>962</v>
      </c>
      <c r="B251" s="512" t="s">
        <v>320</v>
      </c>
      <c r="C251" s="513" t="s">
        <v>64</v>
      </c>
      <c r="D251" s="513" t="s">
        <v>47</v>
      </c>
      <c r="E251" s="525">
        <v>4500</v>
      </c>
      <c r="F251" s="521">
        <v>45</v>
      </c>
      <c r="G251" s="392"/>
      <c r="H251" s="515"/>
      <c r="I251" s="515"/>
      <c r="J251" s="515">
        <f t="shared" si="13"/>
        <v>202.5</v>
      </c>
      <c r="K251" s="538" t="s">
        <v>252</v>
      </c>
      <c r="L251" s="539" t="s">
        <v>578</v>
      </c>
      <c r="M251" s="328"/>
      <c r="N251" s="328"/>
      <c r="O251" s="328"/>
      <c r="P251" s="328"/>
      <c r="Q251" s="328"/>
      <c r="R251" s="328"/>
      <c r="S251" s="328"/>
      <c r="T251" s="328"/>
      <c r="U251" s="215"/>
      <c r="V251" s="215"/>
      <c r="W251" s="215"/>
      <c r="X251" s="215"/>
      <c r="Y251" s="215"/>
      <c r="Z251" s="215"/>
      <c r="AA251" s="215"/>
      <c r="AB251" s="215"/>
      <c r="AC251" s="215"/>
      <c r="AD251" s="215"/>
      <c r="AE251" s="215"/>
      <c r="AF251" s="215"/>
      <c r="AG251" s="215"/>
      <c r="AH251" s="215"/>
      <c r="AI251" s="215"/>
      <c r="AJ251" s="215"/>
      <c r="AK251" s="215"/>
      <c r="AL251" s="215"/>
      <c r="AM251" s="215"/>
      <c r="AN251" s="215"/>
      <c r="AO251" s="215"/>
      <c r="AP251" s="215"/>
      <c r="AQ251" s="215"/>
      <c r="AR251" s="215"/>
      <c r="AS251" s="215"/>
      <c r="AT251" s="215"/>
      <c r="AU251" s="215"/>
      <c r="AV251" s="215"/>
      <c r="AW251" s="215"/>
      <c r="AX251" s="215"/>
      <c r="AY251" s="215"/>
      <c r="AZ251" s="215"/>
      <c r="BA251" s="215"/>
      <c r="BB251" s="215"/>
      <c r="BC251" s="215"/>
      <c r="BD251" s="215"/>
      <c r="BE251" s="215"/>
      <c r="BF251" s="215"/>
      <c r="BG251" s="215"/>
      <c r="BH251" s="215"/>
      <c r="BI251" s="215"/>
      <c r="BJ251" s="215"/>
      <c r="BK251" s="215"/>
      <c r="BL251" s="215"/>
      <c r="BM251" s="215"/>
      <c r="BN251" s="215"/>
      <c r="BO251" s="215"/>
      <c r="BP251" s="215"/>
      <c r="BQ251" s="215"/>
      <c r="BR251" s="215"/>
      <c r="BS251" s="215"/>
      <c r="BT251" s="215"/>
      <c r="BU251" s="215"/>
      <c r="BV251" s="215"/>
      <c r="BW251" s="215"/>
      <c r="BX251" s="215"/>
      <c r="BY251" s="215"/>
      <c r="BZ251" s="215"/>
      <c r="CA251" s="215"/>
      <c r="CB251" s="215"/>
      <c r="CC251" s="215"/>
      <c r="CD251" s="215"/>
      <c r="CE251" s="215"/>
      <c r="CF251" s="215"/>
      <c r="CG251" s="215"/>
      <c r="CH251" s="215"/>
      <c r="CI251" s="215"/>
      <c r="CJ251" s="215"/>
      <c r="CK251" s="215"/>
      <c r="CL251" s="215"/>
      <c r="CM251" s="215"/>
      <c r="CN251" s="215"/>
      <c r="CO251" s="215"/>
      <c r="CP251" s="215"/>
      <c r="CQ251" s="215"/>
      <c r="CR251" s="215"/>
      <c r="CS251" s="215"/>
      <c r="CT251" s="215"/>
      <c r="CU251" s="215"/>
      <c r="CV251" s="215"/>
      <c r="CW251" s="215"/>
      <c r="CX251" s="215"/>
      <c r="CY251" s="215"/>
      <c r="CZ251" s="215"/>
      <c r="DA251" s="215"/>
      <c r="DB251" s="215"/>
      <c r="DC251" s="215"/>
      <c r="DD251" s="215"/>
      <c r="DE251" s="215"/>
      <c r="DF251" s="215"/>
      <c r="DG251" s="215"/>
      <c r="DH251" s="215"/>
      <c r="DI251" s="215"/>
      <c r="DJ251" s="215"/>
      <c r="DK251" s="215"/>
      <c r="DL251" s="215"/>
      <c r="DM251" s="215"/>
      <c r="DN251" s="215"/>
      <c r="DO251" s="215"/>
      <c r="DP251" s="215"/>
      <c r="DQ251" s="215"/>
      <c r="DR251" s="215"/>
      <c r="DS251" s="215"/>
      <c r="DT251" s="215"/>
      <c r="DU251" s="215"/>
      <c r="DV251" s="215"/>
      <c r="DW251" s="215"/>
      <c r="DX251" s="215"/>
      <c r="DY251" s="215"/>
      <c r="DZ251" s="215"/>
      <c r="EA251" s="215"/>
      <c r="EB251" s="215"/>
      <c r="EC251" s="215"/>
      <c r="ED251" s="215"/>
      <c r="EE251" s="215"/>
      <c r="EF251" s="215"/>
      <c r="EG251" s="215"/>
      <c r="EH251" s="215"/>
      <c r="EI251" s="215"/>
      <c r="EJ251" s="215"/>
      <c r="EK251" s="215"/>
      <c r="EL251" s="215"/>
      <c r="EM251" s="215"/>
      <c r="EN251" s="215"/>
      <c r="EO251" s="215"/>
      <c r="EP251" s="215"/>
      <c r="EQ251" s="215"/>
      <c r="ER251" s="215"/>
      <c r="ES251" s="215"/>
      <c r="ET251" s="215"/>
      <c r="EU251" s="215"/>
      <c r="EV251" s="215"/>
      <c r="EW251" s="215"/>
      <c r="EX251" s="215"/>
      <c r="EY251" s="215"/>
      <c r="EZ251" s="215"/>
      <c r="FA251" s="215"/>
      <c r="FB251" s="215"/>
      <c r="FC251" s="215"/>
      <c r="FD251" s="215"/>
      <c r="FE251" s="215"/>
      <c r="FF251" s="215"/>
      <c r="FG251" s="215"/>
      <c r="FH251" s="215"/>
      <c r="FI251" s="215"/>
      <c r="FJ251" s="215"/>
      <c r="FK251" s="215"/>
      <c r="FL251" s="215"/>
      <c r="FM251" s="215"/>
      <c r="FN251" s="215"/>
      <c r="FO251" s="215"/>
      <c r="FP251" s="215"/>
      <c r="FQ251" s="215"/>
      <c r="FR251" s="215"/>
      <c r="FS251" s="215"/>
      <c r="FT251" s="215"/>
      <c r="FU251" s="215"/>
      <c r="FV251" s="215"/>
      <c r="FW251" s="215"/>
      <c r="FX251" s="215"/>
      <c r="FY251" s="215"/>
      <c r="FZ251" s="215"/>
      <c r="GA251" s="215"/>
      <c r="GB251" s="215"/>
      <c r="GC251" s="215"/>
      <c r="GD251" s="215"/>
      <c r="GE251" s="215"/>
      <c r="GF251" s="215"/>
      <c r="GG251" s="215"/>
      <c r="GH251" s="215"/>
      <c r="GI251" s="215"/>
      <c r="GJ251" s="215"/>
      <c r="GK251" s="215"/>
      <c r="GL251" s="215"/>
      <c r="GM251" s="215"/>
      <c r="GN251" s="215"/>
      <c r="GO251" s="215"/>
      <c r="GP251" s="215"/>
      <c r="GQ251" s="215"/>
      <c r="GR251" s="215"/>
      <c r="GS251" s="215"/>
      <c r="GT251" s="215"/>
      <c r="GU251" s="215"/>
      <c r="GV251" s="215"/>
      <c r="GW251" s="215"/>
      <c r="GX251" s="215"/>
      <c r="GY251" s="215"/>
      <c r="GZ251" s="215"/>
      <c r="HA251" s="215"/>
      <c r="HB251" s="215"/>
      <c r="HC251" s="215"/>
      <c r="HD251" s="215"/>
      <c r="HE251" s="215"/>
      <c r="HF251" s="215"/>
      <c r="HG251" s="215"/>
      <c r="HH251" s="215"/>
      <c r="HI251" s="215"/>
      <c r="HJ251" s="215"/>
      <c r="HK251" s="215"/>
      <c r="HL251" s="215"/>
      <c r="HM251" s="215"/>
      <c r="HN251" s="215"/>
      <c r="HO251" s="215"/>
      <c r="HP251" s="215"/>
      <c r="HQ251" s="215"/>
      <c r="HR251" s="215"/>
      <c r="HS251" s="215"/>
      <c r="HT251" s="215"/>
      <c r="HU251" s="215"/>
      <c r="HV251" s="215"/>
      <c r="HW251" s="215"/>
      <c r="HX251" s="215"/>
      <c r="HY251" s="215"/>
      <c r="HZ251" s="215"/>
      <c r="IA251" s="215"/>
      <c r="IB251" s="215"/>
      <c r="IC251" s="215"/>
      <c r="ID251" s="215"/>
      <c r="IE251" s="215"/>
      <c r="IF251" s="215"/>
      <c r="IG251" s="215"/>
      <c r="IH251" s="215"/>
      <c r="II251" s="215"/>
      <c r="IJ251" s="215"/>
      <c r="IK251" s="215"/>
      <c r="IL251" s="215"/>
      <c r="IM251" s="215"/>
      <c r="IN251" s="215"/>
      <c r="IO251" s="215"/>
      <c r="IP251" s="215"/>
      <c r="IQ251" s="215"/>
      <c r="IR251" s="215"/>
    </row>
    <row r="252" spans="1:252" s="329" customFormat="1">
      <c r="A252" s="524" t="s">
        <v>963</v>
      </c>
      <c r="B252" s="512" t="s">
        <v>320</v>
      </c>
      <c r="C252" s="513" t="s">
        <v>64</v>
      </c>
      <c r="D252" s="513" t="s">
        <v>47</v>
      </c>
      <c r="E252" s="525">
        <v>3600</v>
      </c>
      <c r="F252" s="513">
        <v>30</v>
      </c>
      <c r="G252" s="392"/>
      <c r="H252" s="515"/>
      <c r="I252" s="515">
        <f t="shared" ref="I252:I269" si="14">ROUND(J252/4*3,0)</f>
        <v>81</v>
      </c>
      <c r="J252" s="515">
        <f t="shared" si="13"/>
        <v>108</v>
      </c>
      <c r="K252" s="538" t="s">
        <v>252</v>
      </c>
      <c r="L252" s="539" t="s">
        <v>266</v>
      </c>
      <c r="M252" s="328"/>
      <c r="N252" s="328"/>
      <c r="O252" s="328"/>
      <c r="P252" s="328"/>
      <c r="Q252" s="328"/>
      <c r="R252" s="328"/>
      <c r="S252" s="328"/>
      <c r="T252" s="328"/>
    </row>
    <row r="253" spans="1:252" s="329" customFormat="1">
      <c r="A253" s="524" t="s">
        <v>964</v>
      </c>
      <c r="B253" s="512" t="s">
        <v>321</v>
      </c>
      <c r="C253" s="513" t="s">
        <v>64</v>
      </c>
      <c r="D253" s="513" t="s">
        <v>47</v>
      </c>
      <c r="E253" s="525">
        <v>5900</v>
      </c>
      <c r="F253" s="513">
        <v>20</v>
      </c>
      <c r="G253" s="392"/>
      <c r="H253" s="515"/>
      <c r="I253" s="515">
        <f t="shared" si="14"/>
        <v>89</v>
      </c>
      <c r="J253" s="515">
        <f t="shared" si="13"/>
        <v>118</v>
      </c>
      <c r="K253" s="538" t="s">
        <v>252</v>
      </c>
      <c r="L253" s="539" t="s">
        <v>266</v>
      </c>
      <c r="M253" s="328"/>
      <c r="N253" s="328"/>
      <c r="O253" s="328"/>
      <c r="P253" s="328"/>
      <c r="Q253" s="328"/>
      <c r="R253" s="328"/>
      <c r="S253" s="328"/>
      <c r="T253" s="328"/>
    </row>
    <row r="254" spans="1:252" s="329" customFormat="1" ht="43.5" customHeight="1">
      <c r="A254" s="524" t="s">
        <v>965</v>
      </c>
      <c r="B254" s="512" t="s">
        <v>322</v>
      </c>
      <c r="C254" s="513" t="s">
        <v>64</v>
      </c>
      <c r="D254" s="513" t="s">
        <v>47</v>
      </c>
      <c r="E254" s="525">
        <v>1200</v>
      </c>
      <c r="F254" s="513">
        <v>50</v>
      </c>
      <c r="G254" s="392"/>
      <c r="H254" s="515"/>
      <c r="I254" s="515">
        <f t="shared" si="14"/>
        <v>45</v>
      </c>
      <c r="J254" s="515">
        <f t="shared" si="13"/>
        <v>60</v>
      </c>
      <c r="K254" s="538" t="s">
        <v>252</v>
      </c>
      <c r="L254" s="539" t="s">
        <v>266</v>
      </c>
      <c r="M254" s="328"/>
      <c r="N254" s="328"/>
      <c r="O254" s="328"/>
      <c r="P254" s="328"/>
      <c r="Q254" s="328"/>
      <c r="R254" s="328"/>
      <c r="S254" s="328"/>
      <c r="T254" s="328"/>
    </row>
    <row r="255" spans="1:252" s="329" customFormat="1" ht="43.5" customHeight="1">
      <c r="A255" s="524" t="s">
        <v>966</v>
      </c>
      <c r="B255" s="512" t="s">
        <v>597</v>
      </c>
      <c r="C255" s="513" t="s">
        <v>64</v>
      </c>
      <c r="D255" s="513" t="s">
        <v>47</v>
      </c>
      <c r="E255" s="525">
        <v>2500</v>
      </c>
      <c r="F255" s="521">
        <v>13</v>
      </c>
      <c r="G255" s="392"/>
      <c r="H255" s="515"/>
      <c r="I255" s="515">
        <f t="shared" si="14"/>
        <v>24</v>
      </c>
      <c r="J255" s="515">
        <f t="shared" si="13"/>
        <v>32.5</v>
      </c>
      <c r="K255" s="538" t="s">
        <v>252</v>
      </c>
      <c r="L255" s="539" t="s">
        <v>578</v>
      </c>
      <c r="M255" s="328"/>
      <c r="N255" s="328"/>
      <c r="O255" s="328"/>
      <c r="P255" s="328"/>
      <c r="Q255" s="328"/>
      <c r="R255" s="328"/>
      <c r="S255" s="328"/>
      <c r="T255" s="328"/>
      <c r="U255" s="215"/>
      <c r="V255" s="215"/>
      <c r="W255" s="215"/>
      <c r="X255" s="215"/>
      <c r="Y255" s="215"/>
      <c r="Z255" s="215"/>
      <c r="AA255" s="215"/>
      <c r="AB255" s="215"/>
      <c r="AC255" s="215"/>
      <c r="AD255" s="215"/>
      <c r="AE255" s="215"/>
      <c r="AF255" s="215"/>
      <c r="AG255" s="215"/>
      <c r="AH255" s="215"/>
      <c r="AI255" s="215"/>
      <c r="AJ255" s="215"/>
      <c r="AK255" s="215"/>
      <c r="AL255" s="215"/>
      <c r="AM255" s="215"/>
      <c r="AN255" s="215"/>
      <c r="AO255" s="215"/>
      <c r="AP255" s="215"/>
      <c r="AQ255" s="215"/>
      <c r="AR255" s="215"/>
      <c r="AS255" s="215"/>
      <c r="AT255" s="215"/>
      <c r="AU255" s="215"/>
      <c r="AV255" s="215"/>
      <c r="AW255" s="215"/>
      <c r="AX255" s="215"/>
      <c r="AY255" s="215"/>
      <c r="AZ255" s="215"/>
      <c r="BA255" s="215"/>
      <c r="BB255" s="215"/>
      <c r="BC255" s="215"/>
      <c r="BD255" s="215"/>
      <c r="BE255" s="215"/>
      <c r="BF255" s="215"/>
      <c r="BG255" s="215"/>
      <c r="BH255" s="215"/>
      <c r="BI255" s="215"/>
      <c r="BJ255" s="215"/>
      <c r="BK255" s="215"/>
      <c r="BL255" s="215"/>
      <c r="BM255" s="215"/>
      <c r="BN255" s="215"/>
      <c r="BO255" s="215"/>
      <c r="BP255" s="215"/>
      <c r="BQ255" s="215"/>
      <c r="BR255" s="215"/>
      <c r="BS255" s="215"/>
      <c r="BT255" s="215"/>
      <c r="BU255" s="215"/>
      <c r="BV255" s="215"/>
      <c r="BW255" s="215"/>
      <c r="BX255" s="215"/>
      <c r="BY255" s="215"/>
      <c r="BZ255" s="215"/>
      <c r="CA255" s="215"/>
      <c r="CB255" s="215"/>
      <c r="CC255" s="215"/>
      <c r="CD255" s="215"/>
      <c r="CE255" s="215"/>
      <c r="CF255" s="215"/>
      <c r="CG255" s="215"/>
      <c r="CH255" s="215"/>
      <c r="CI255" s="215"/>
      <c r="CJ255" s="215"/>
      <c r="CK255" s="215"/>
      <c r="CL255" s="215"/>
      <c r="CM255" s="215"/>
      <c r="CN255" s="215"/>
      <c r="CO255" s="215"/>
      <c r="CP255" s="215"/>
      <c r="CQ255" s="215"/>
      <c r="CR255" s="215"/>
      <c r="CS255" s="215"/>
      <c r="CT255" s="215"/>
      <c r="CU255" s="215"/>
      <c r="CV255" s="215"/>
      <c r="CW255" s="215"/>
      <c r="CX255" s="215"/>
      <c r="CY255" s="215"/>
      <c r="CZ255" s="215"/>
      <c r="DA255" s="215"/>
      <c r="DB255" s="215"/>
      <c r="DC255" s="215"/>
      <c r="DD255" s="215"/>
      <c r="DE255" s="215"/>
      <c r="DF255" s="215"/>
      <c r="DG255" s="215"/>
      <c r="DH255" s="215"/>
      <c r="DI255" s="215"/>
      <c r="DJ255" s="215"/>
      <c r="DK255" s="215"/>
      <c r="DL255" s="215"/>
      <c r="DM255" s="215"/>
      <c r="DN255" s="215"/>
      <c r="DO255" s="215"/>
      <c r="DP255" s="215"/>
      <c r="DQ255" s="215"/>
      <c r="DR255" s="215"/>
      <c r="DS255" s="215"/>
      <c r="DT255" s="215"/>
      <c r="DU255" s="215"/>
      <c r="DV255" s="215"/>
      <c r="DW255" s="215"/>
      <c r="DX255" s="215"/>
      <c r="DY255" s="215"/>
      <c r="DZ255" s="215"/>
      <c r="EA255" s="215"/>
      <c r="EB255" s="215"/>
      <c r="EC255" s="215"/>
      <c r="ED255" s="215"/>
      <c r="EE255" s="215"/>
      <c r="EF255" s="215"/>
      <c r="EG255" s="215"/>
      <c r="EH255" s="215"/>
      <c r="EI255" s="215"/>
      <c r="EJ255" s="215"/>
      <c r="EK255" s="215"/>
      <c r="EL255" s="215"/>
      <c r="EM255" s="215"/>
      <c r="EN255" s="215"/>
      <c r="EO255" s="215"/>
      <c r="EP255" s="215"/>
      <c r="EQ255" s="215"/>
      <c r="ER255" s="215"/>
      <c r="ES255" s="215"/>
      <c r="ET255" s="215"/>
      <c r="EU255" s="215"/>
      <c r="EV255" s="215"/>
      <c r="EW255" s="215"/>
      <c r="EX255" s="215"/>
      <c r="EY255" s="215"/>
      <c r="EZ255" s="215"/>
      <c r="FA255" s="215"/>
      <c r="FB255" s="215"/>
      <c r="FC255" s="215"/>
      <c r="FD255" s="215"/>
      <c r="FE255" s="215"/>
      <c r="FF255" s="215"/>
      <c r="FG255" s="215"/>
      <c r="FH255" s="215"/>
      <c r="FI255" s="215"/>
      <c r="FJ255" s="215"/>
      <c r="FK255" s="215"/>
      <c r="FL255" s="215"/>
      <c r="FM255" s="215"/>
      <c r="FN255" s="215"/>
      <c r="FO255" s="215"/>
      <c r="FP255" s="215"/>
      <c r="FQ255" s="215"/>
      <c r="FR255" s="215"/>
      <c r="FS255" s="215"/>
      <c r="FT255" s="215"/>
      <c r="FU255" s="215"/>
      <c r="FV255" s="215"/>
      <c r="FW255" s="215"/>
      <c r="FX255" s="215"/>
      <c r="FY255" s="215"/>
      <c r="FZ255" s="215"/>
      <c r="GA255" s="215"/>
      <c r="GB255" s="215"/>
      <c r="GC255" s="215"/>
      <c r="GD255" s="215"/>
      <c r="GE255" s="215"/>
      <c r="GF255" s="215"/>
      <c r="GG255" s="215"/>
      <c r="GH255" s="215"/>
      <c r="GI255" s="215"/>
      <c r="GJ255" s="215"/>
      <c r="GK255" s="215"/>
      <c r="GL255" s="215"/>
      <c r="GM255" s="215"/>
      <c r="GN255" s="215"/>
      <c r="GO255" s="215"/>
      <c r="GP255" s="215"/>
      <c r="GQ255" s="215"/>
      <c r="GR255" s="215"/>
      <c r="GS255" s="215"/>
      <c r="GT255" s="215"/>
      <c r="GU255" s="215"/>
      <c r="GV255" s="215"/>
      <c r="GW255" s="215"/>
      <c r="GX255" s="215"/>
      <c r="GY255" s="215"/>
      <c r="GZ255" s="215"/>
      <c r="HA255" s="215"/>
      <c r="HB255" s="215"/>
      <c r="HC255" s="215"/>
      <c r="HD255" s="215"/>
      <c r="HE255" s="215"/>
      <c r="HF255" s="215"/>
      <c r="HG255" s="215"/>
      <c r="HH255" s="215"/>
      <c r="HI255" s="215"/>
      <c r="HJ255" s="215"/>
      <c r="HK255" s="215"/>
      <c r="HL255" s="215"/>
      <c r="HM255" s="215"/>
      <c r="HN255" s="215"/>
      <c r="HO255" s="215"/>
      <c r="HP255" s="215"/>
      <c r="HQ255" s="215"/>
      <c r="HR255" s="215"/>
      <c r="HS255" s="215"/>
      <c r="HT255" s="215"/>
      <c r="HU255" s="215"/>
      <c r="HV255" s="215"/>
      <c r="HW255" s="215"/>
      <c r="HX255" s="215"/>
      <c r="HY255" s="215"/>
      <c r="HZ255" s="215"/>
      <c r="IA255" s="215"/>
      <c r="IB255" s="215"/>
      <c r="IC255" s="215"/>
      <c r="ID255" s="215"/>
      <c r="IE255" s="215"/>
      <c r="IF255" s="215"/>
      <c r="IG255" s="215"/>
      <c r="IH255" s="215"/>
      <c r="II255" s="215"/>
      <c r="IJ255" s="215"/>
      <c r="IK255" s="215"/>
      <c r="IL255" s="215"/>
      <c r="IM255" s="215"/>
      <c r="IN255" s="215"/>
      <c r="IO255" s="215"/>
      <c r="IP255" s="215"/>
      <c r="IQ255" s="215"/>
      <c r="IR255" s="215"/>
    </row>
    <row r="256" spans="1:252" s="329" customFormat="1" ht="51.75">
      <c r="A256" s="524" t="s">
        <v>967</v>
      </c>
      <c r="B256" s="512" t="s">
        <v>323</v>
      </c>
      <c r="C256" s="513" t="s">
        <v>64</v>
      </c>
      <c r="D256" s="513" t="s">
        <v>47</v>
      </c>
      <c r="E256" s="525">
        <v>2200</v>
      </c>
      <c r="F256" s="513">
        <v>30</v>
      </c>
      <c r="G256" s="392"/>
      <c r="H256" s="515"/>
      <c r="I256" s="515">
        <f t="shared" si="14"/>
        <v>50</v>
      </c>
      <c r="J256" s="515">
        <f t="shared" si="13"/>
        <v>66</v>
      </c>
      <c r="K256" s="538" t="s">
        <v>252</v>
      </c>
      <c r="L256" s="539" t="s">
        <v>266</v>
      </c>
      <c r="M256" s="328"/>
      <c r="N256" s="328"/>
      <c r="O256" s="328"/>
      <c r="P256" s="328"/>
      <c r="Q256" s="328"/>
      <c r="R256" s="328"/>
      <c r="S256" s="328"/>
      <c r="T256" s="328"/>
    </row>
    <row r="257" spans="1:252" s="329" customFormat="1" ht="42" customHeight="1">
      <c r="A257" s="524" t="s">
        <v>968</v>
      </c>
      <c r="B257" s="512" t="s">
        <v>590</v>
      </c>
      <c r="C257" s="513" t="s">
        <v>64</v>
      </c>
      <c r="D257" s="513" t="s">
        <v>47</v>
      </c>
      <c r="E257" s="525">
        <v>11500</v>
      </c>
      <c r="F257" s="521">
        <v>400</v>
      </c>
      <c r="G257" s="392"/>
      <c r="H257" s="515">
        <f>ROUND(J257*30%,0)/2</f>
        <v>690</v>
      </c>
      <c r="I257" s="515">
        <f t="shared" si="14"/>
        <v>3450</v>
      </c>
      <c r="J257" s="515">
        <f t="shared" si="13"/>
        <v>4600</v>
      </c>
      <c r="K257" s="538" t="s">
        <v>252</v>
      </c>
      <c r="L257" s="539" t="s">
        <v>578</v>
      </c>
      <c r="M257" s="328"/>
      <c r="N257" s="328"/>
      <c r="O257" s="328"/>
      <c r="P257" s="328"/>
      <c r="Q257" s="328"/>
      <c r="R257" s="328"/>
      <c r="S257" s="328"/>
      <c r="T257" s="328"/>
      <c r="U257" s="215"/>
      <c r="V257" s="215"/>
      <c r="W257" s="215"/>
      <c r="X257" s="215"/>
      <c r="Y257" s="215"/>
      <c r="Z257" s="215"/>
      <c r="AA257" s="215"/>
      <c r="AB257" s="215"/>
      <c r="AC257" s="215"/>
      <c r="AD257" s="215"/>
      <c r="AE257" s="215"/>
      <c r="AF257" s="215"/>
      <c r="AG257" s="215"/>
      <c r="AH257" s="215"/>
      <c r="AI257" s="215"/>
      <c r="AJ257" s="215"/>
      <c r="AK257" s="215"/>
      <c r="AL257" s="215"/>
      <c r="AM257" s="215"/>
      <c r="AN257" s="215"/>
      <c r="AO257" s="215"/>
      <c r="AP257" s="215"/>
      <c r="AQ257" s="215"/>
      <c r="AR257" s="215"/>
      <c r="AS257" s="215"/>
      <c r="AT257" s="215"/>
      <c r="AU257" s="215"/>
      <c r="AV257" s="215"/>
      <c r="AW257" s="215"/>
      <c r="AX257" s="215"/>
      <c r="AY257" s="215"/>
      <c r="AZ257" s="215"/>
      <c r="BA257" s="215"/>
      <c r="BB257" s="215"/>
      <c r="BC257" s="215"/>
      <c r="BD257" s="215"/>
      <c r="BE257" s="215"/>
      <c r="BF257" s="215"/>
      <c r="BG257" s="215"/>
      <c r="BH257" s="215"/>
      <c r="BI257" s="215"/>
      <c r="BJ257" s="215"/>
      <c r="BK257" s="215"/>
      <c r="BL257" s="215"/>
      <c r="BM257" s="215"/>
      <c r="BN257" s="215"/>
      <c r="BO257" s="215"/>
      <c r="BP257" s="215"/>
      <c r="BQ257" s="215"/>
      <c r="BR257" s="215"/>
      <c r="BS257" s="215"/>
      <c r="BT257" s="215"/>
      <c r="BU257" s="215"/>
      <c r="BV257" s="215"/>
      <c r="BW257" s="215"/>
      <c r="BX257" s="215"/>
      <c r="BY257" s="215"/>
      <c r="BZ257" s="215"/>
      <c r="CA257" s="215"/>
      <c r="CB257" s="215"/>
      <c r="CC257" s="215"/>
      <c r="CD257" s="215"/>
      <c r="CE257" s="215"/>
      <c r="CF257" s="215"/>
      <c r="CG257" s="215"/>
      <c r="CH257" s="215"/>
      <c r="CI257" s="215"/>
      <c r="CJ257" s="215"/>
      <c r="CK257" s="215"/>
      <c r="CL257" s="215"/>
      <c r="CM257" s="215"/>
      <c r="CN257" s="215"/>
      <c r="CO257" s="215"/>
      <c r="CP257" s="215"/>
      <c r="CQ257" s="215"/>
      <c r="CR257" s="215"/>
      <c r="CS257" s="215"/>
      <c r="CT257" s="215"/>
      <c r="CU257" s="215"/>
      <c r="CV257" s="215"/>
      <c r="CW257" s="215"/>
      <c r="CX257" s="215"/>
      <c r="CY257" s="215"/>
      <c r="CZ257" s="215"/>
      <c r="DA257" s="215"/>
      <c r="DB257" s="215"/>
      <c r="DC257" s="215"/>
      <c r="DD257" s="215"/>
      <c r="DE257" s="215"/>
      <c r="DF257" s="215"/>
      <c r="DG257" s="215"/>
      <c r="DH257" s="215"/>
      <c r="DI257" s="215"/>
      <c r="DJ257" s="215"/>
      <c r="DK257" s="215"/>
      <c r="DL257" s="215"/>
      <c r="DM257" s="215"/>
      <c r="DN257" s="215"/>
      <c r="DO257" s="215"/>
      <c r="DP257" s="215"/>
      <c r="DQ257" s="215"/>
      <c r="DR257" s="215"/>
      <c r="DS257" s="215"/>
      <c r="DT257" s="215"/>
      <c r="DU257" s="215"/>
      <c r="DV257" s="215"/>
      <c r="DW257" s="215"/>
      <c r="DX257" s="215"/>
      <c r="DY257" s="215"/>
      <c r="DZ257" s="215"/>
      <c r="EA257" s="215"/>
      <c r="EB257" s="215"/>
      <c r="EC257" s="215"/>
      <c r="ED257" s="215"/>
      <c r="EE257" s="215"/>
      <c r="EF257" s="215"/>
      <c r="EG257" s="215"/>
      <c r="EH257" s="215"/>
      <c r="EI257" s="215"/>
      <c r="EJ257" s="215"/>
      <c r="EK257" s="215"/>
      <c r="EL257" s="215"/>
      <c r="EM257" s="215"/>
      <c r="EN257" s="215"/>
      <c r="EO257" s="215"/>
      <c r="EP257" s="215"/>
      <c r="EQ257" s="215"/>
      <c r="ER257" s="215"/>
      <c r="ES257" s="215"/>
      <c r="ET257" s="215"/>
      <c r="EU257" s="215"/>
      <c r="EV257" s="215"/>
      <c r="EW257" s="215"/>
      <c r="EX257" s="215"/>
      <c r="EY257" s="215"/>
      <c r="EZ257" s="215"/>
      <c r="FA257" s="215"/>
      <c r="FB257" s="215"/>
      <c r="FC257" s="215"/>
      <c r="FD257" s="215"/>
      <c r="FE257" s="215"/>
      <c r="FF257" s="215"/>
      <c r="FG257" s="215"/>
      <c r="FH257" s="215"/>
      <c r="FI257" s="215"/>
      <c r="FJ257" s="215"/>
      <c r="FK257" s="215"/>
      <c r="FL257" s="215"/>
      <c r="FM257" s="215"/>
      <c r="FN257" s="215"/>
      <c r="FO257" s="215"/>
      <c r="FP257" s="215"/>
      <c r="FQ257" s="215"/>
      <c r="FR257" s="215"/>
      <c r="FS257" s="215"/>
      <c r="FT257" s="215"/>
      <c r="FU257" s="215"/>
      <c r="FV257" s="215"/>
      <c r="FW257" s="215"/>
      <c r="FX257" s="215"/>
      <c r="FY257" s="215"/>
      <c r="FZ257" s="215"/>
      <c r="GA257" s="215"/>
      <c r="GB257" s="215"/>
      <c r="GC257" s="215"/>
      <c r="GD257" s="215"/>
      <c r="GE257" s="215"/>
      <c r="GF257" s="215"/>
      <c r="GG257" s="215"/>
      <c r="GH257" s="215"/>
      <c r="GI257" s="215"/>
      <c r="GJ257" s="215"/>
      <c r="GK257" s="215"/>
      <c r="GL257" s="215"/>
      <c r="GM257" s="215"/>
      <c r="GN257" s="215"/>
      <c r="GO257" s="215"/>
      <c r="GP257" s="215"/>
      <c r="GQ257" s="215"/>
      <c r="GR257" s="215"/>
      <c r="GS257" s="215"/>
      <c r="GT257" s="215"/>
      <c r="GU257" s="215"/>
      <c r="GV257" s="215"/>
      <c r="GW257" s="215"/>
      <c r="GX257" s="215"/>
      <c r="GY257" s="215"/>
      <c r="GZ257" s="215"/>
      <c r="HA257" s="215"/>
      <c r="HB257" s="215"/>
      <c r="HC257" s="215"/>
      <c r="HD257" s="215"/>
      <c r="HE257" s="215"/>
      <c r="HF257" s="215"/>
      <c r="HG257" s="215"/>
      <c r="HH257" s="215"/>
      <c r="HI257" s="215"/>
      <c r="HJ257" s="215"/>
      <c r="HK257" s="215"/>
      <c r="HL257" s="215"/>
      <c r="HM257" s="215"/>
      <c r="HN257" s="215"/>
      <c r="HO257" s="215"/>
      <c r="HP257" s="215"/>
      <c r="HQ257" s="215"/>
      <c r="HR257" s="215"/>
      <c r="HS257" s="215"/>
      <c r="HT257" s="215"/>
      <c r="HU257" s="215"/>
      <c r="HV257" s="215"/>
      <c r="HW257" s="215"/>
      <c r="HX257" s="215"/>
      <c r="HY257" s="215"/>
      <c r="HZ257" s="215"/>
      <c r="IA257" s="215"/>
      <c r="IB257" s="215"/>
      <c r="IC257" s="215"/>
      <c r="ID257" s="215"/>
      <c r="IE257" s="215"/>
      <c r="IF257" s="215"/>
      <c r="IG257" s="215"/>
      <c r="IH257" s="215"/>
      <c r="II257" s="215"/>
      <c r="IJ257" s="215"/>
      <c r="IK257" s="215"/>
      <c r="IL257" s="215"/>
      <c r="IM257" s="215"/>
      <c r="IN257" s="215"/>
      <c r="IO257" s="215"/>
      <c r="IP257" s="215"/>
      <c r="IQ257" s="215"/>
      <c r="IR257" s="215"/>
    </row>
    <row r="258" spans="1:252" s="329" customFormat="1">
      <c r="A258" s="524" t="s">
        <v>932</v>
      </c>
      <c r="B258" s="512" t="s">
        <v>592</v>
      </c>
      <c r="C258" s="513" t="s">
        <v>64</v>
      </c>
      <c r="D258" s="513" t="s">
        <v>129</v>
      </c>
      <c r="E258" s="525">
        <v>720</v>
      </c>
      <c r="F258" s="521">
        <v>328</v>
      </c>
      <c r="G258" s="392"/>
      <c r="H258" s="515">
        <f>ROUND(J258*30%,0)</f>
        <v>71</v>
      </c>
      <c r="I258" s="515">
        <f t="shared" si="14"/>
        <v>177</v>
      </c>
      <c r="J258" s="515">
        <f t="shared" si="13"/>
        <v>236.16</v>
      </c>
      <c r="K258" s="538" t="s">
        <v>252</v>
      </c>
      <c r="L258" s="539" t="s">
        <v>578</v>
      </c>
      <c r="M258" s="328"/>
      <c r="N258" s="328"/>
      <c r="O258" s="328"/>
      <c r="P258" s="328"/>
      <c r="Q258" s="328"/>
      <c r="R258" s="328"/>
      <c r="S258" s="328"/>
      <c r="T258" s="328"/>
      <c r="U258" s="215"/>
      <c r="V258" s="215"/>
      <c r="W258" s="215"/>
      <c r="X258" s="215"/>
      <c r="Y258" s="215"/>
      <c r="Z258" s="215"/>
      <c r="AA258" s="215"/>
      <c r="AB258" s="215"/>
      <c r="AC258" s="215"/>
      <c r="AD258" s="215"/>
      <c r="AE258" s="215"/>
      <c r="AF258" s="215"/>
      <c r="AG258" s="215"/>
      <c r="AH258" s="215"/>
      <c r="AI258" s="215"/>
      <c r="AJ258" s="215"/>
      <c r="AK258" s="215"/>
      <c r="AL258" s="215"/>
      <c r="AM258" s="215"/>
      <c r="AN258" s="215"/>
      <c r="AO258" s="215"/>
      <c r="AP258" s="215"/>
      <c r="AQ258" s="215"/>
      <c r="AR258" s="215"/>
      <c r="AS258" s="215"/>
      <c r="AT258" s="215"/>
      <c r="AU258" s="215"/>
      <c r="AV258" s="215"/>
      <c r="AW258" s="215"/>
      <c r="AX258" s="215"/>
      <c r="AY258" s="215"/>
      <c r="AZ258" s="215"/>
      <c r="BA258" s="215"/>
      <c r="BB258" s="215"/>
      <c r="BC258" s="215"/>
      <c r="BD258" s="215"/>
      <c r="BE258" s="215"/>
      <c r="BF258" s="215"/>
      <c r="BG258" s="215"/>
      <c r="BH258" s="215"/>
      <c r="BI258" s="215"/>
      <c r="BJ258" s="215"/>
      <c r="BK258" s="215"/>
      <c r="BL258" s="215"/>
      <c r="BM258" s="215"/>
      <c r="BN258" s="215"/>
      <c r="BO258" s="215"/>
      <c r="BP258" s="215"/>
      <c r="BQ258" s="215"/>
      <c r="BR258" s="215"/>
      <c r="BS258" s="215"/>
      <c r="BT258" s="215"/>
      <c r="BU258" s="215"/>
      <c r="BV258" s="215"/>
      <c r="BW258" s="215"/>
      <c r="BX258" s="215"/>
      <c r="BY258" s="215"/>
      <c r="BZ258" s="215"/>
      <c r="CA258" s="215"/>
      <c r="CB258" s="215"/>
      <c r="CC258" s="215"/>
      <c r="CD258" s="215"/>
      <c r="CE258" s="215"/>
      <c r="CF258" s="215"/>
      <c r="CG258" s="215"/>
      <c r="CH258" s="215"/>
      <c r="CI258" s="215"/>
      <c r="CJ258" s="215"/>
      <c r="CK258" s="215"/>
      <c r="CL258" s="215"/>
      <c r="CM258" s="215"/>
      <c r="CN258" s="215"/>
      <c r="CO258" s="215"/>
      <c r="CP258" s="215"/>
      <c r="CQ258" s="215"/>
      <c r="CR258" s="215"/>
      <c r="CS258" s="215"/>
      <c r="CT258" s="215"/>
      <c r="CU258" s="215"/>
      <c r="CV258" s="215"/>
      <c r="CW258" s="215"/>
      <c r="CX258" s="215"/>
      <c r="CY258" s="215"/>
      <c r="CZ258" s="215"/>
      <c r="DA258" s="215"/>
      <c r="DB258" s="215"/>
      <c r="DC258" s="215"/>
      <c r="DD258" s="215"/>
      <c r="DE258" s="215"/>
      <c r="DF258" s="215"/>
      <c r="DG258" s="215"/>
      <c r="DH258" s="215"/>
      <c r="DI258" s="215"/>
      <c r="DJ258" s="215"/>
      <c r="DK258" s="215"/>
      <c r="DL258" s="215"/>
      <c r="DM258" s="215"/>
      <c r="DN258" s="215"/>
      <c r="DO258" s="215"/>
      <c r="DP258" s="215"/>
      <c r="DQ258" s="215"/>
      <c r="DR258" s="215"/>
      <c r="DS258" s="215"/>
      <c r="DT258" s="215"/>
      <c r="DU258" s="215"/>
      <c r="DV258" s="215"/>
      <c r="DW258" s="215"/>
      <c r="DX258" s="215"/>
      <c r="DY258" s="215"/>
      <c r="DZ258" s="215"/>
      <c r="EA258" s="215"/>
      <c r="EB258" s="215"/>
      <c r="EC258" s="215"/>
      <c r="ED258" s="215"/>
      <c r="EE258" s="215"/>
      <c r="EF258" s="215"/>
      <c r="EG258" s="215"/>
      <c r="EH258" s="215"/>
      <c r="EI258" s="215"/>
      <c r="EJ258" s="215"/>
      <c r="EK258" s="215"/>
      <c r="EL258" s="215"/>
      <c r="EM258" s="215"/>
      <c r="EN258" s="215"/>
      <c r="EO258" s="215"/>
      <c r="EP258" s="215"/>
      <c r="EQ258" s="215"/>
      <c r="ER258" s="215"/>
      <c r="ES258" s="215"/>
      <c r="ET258" s="215"/>
      <c r="EU258" s="215"/>
      <c r="EV258" s="215"/>
      <c r="EW258" s="215"/>
      <c r="EX258" s="215"/>
      <c r="EY258" s="215"/>
      <c r="EZ258" s="215"/>
      <c r="FA258" s="215"/>
      <c r="FB258" s="215"/>
      <c r="FC258" s="215"/>
      <c r="FD258" s="215"/>
      <c r="FE258" s="215"/>
      <c r="FF258" s="215"/>
      <c r="FG258" s="215"/>
      <c r="FH258" s="215"/>
      <c r="FI258" s="215"/>
      <c r="FJ258" s="215"/>
      <c r="FK258" s="215"/>
      <c r="FL258" s="215"/>
      <c r="FM258" s="215"/>
      <c r="FN258" s="215"/>
      <c r="FO258" s="215"/>
      <c r="FP258" s="215"/>
      <c r="FQ258" s="215"/>
      <c r="FR258" s="215"/>
      <c r="FS258" s="215"/>
      <c r="FT258" s="215"/>
      <c r="FU258" s="215"/>
      <c r="FV258" s="215"/>
      <c r="FW258" s="215"/>
      <c r="FX258" s="215"/>
      <c r="FY258" s="215"/>
      <c r="FZ258" s="215"/>
      <c r="GA258" s="215"/>
      <c r="GB258" s="215"/>
      <c r="GC258" s="215"/>
      <c r="GD258" s="215"/>
      <c r="GE258" s="215"/>
      <c r="GF258" s="215"/>
      <c r="GG258" s="215"/>
      <c r="GH258" s="215"/>
      <c r="GI258" s="215"/>
      <c r="GJ258" s="215"/>
      <c r="GK258" s="215"/>
      <c r="GL258" s="215"/>
      <c r="GM258" s="215"/>
      <c r="GN258" s="215"/>
      <c r="GO258" s="215"/>
      <c r="GP258" s="215"/>
      <c r="GQ258" s="215"/>
      <c r="GR258" s="215"/>
      <c r="GS258" s="215"/>
      <c r="GT258" s="215"/>
      <c r="GU258" s="215"/>
      <c r="GV258" s="215"/>
      <c r="GW258" s="215"/>
      <c r="GX258" s="215"/>
      <c r="GY258" s="215"/>
      <c r="GZ258" s="215"/>
      <c r="HA258" s="215"/>
      <c r="HB258" s="215"/>
      <c r="HC258" s="215"/>
      <c r="HD258" s="215"/>
      <c r="HE258" s="215"/>
      <c r="HF258" s="215"/>
      <c r="HG258" s="215"/>
      <c r="HH258" s="215"/>
      <c r="HI258" s="215"/>
      <c r="HJ258" s="215"/>
      <c r="HK258" s="215"/>
      <c r="HL258" s="215"/>
      <c r="HM258" s="215"/>
      <c r="HN258" s="215"/>
      <c r="HO258" s="215"/>
      <c r="HP258" s="215"/>
      <c r="HQ258" s="215"/>
      <c r="HR258" s="215"/>
      <c r="HS258" s="215"/>
      <c r="HT258" s="215"/>
      <c r="HU258" s="215"/>
      <c r="HV258" s="215"/>
      <c r="HW258" s="215"/>
      <c r="HX258" s="215"/>
      <c r="HY258" s="215"/>
      <c r="HZ258" s="215"/>
      <c r="IA258" s="215"/>
      <c r="IB258" s="215"/>
      <c r="IC258" s="215"/>
      <c r="ID258" s="215"/>
      <c r="IE258" s="215"/>
      <c r="IF258" s="215"/>
      <c r="IG258" s="215"/>
      <c r="IH258" s="215"/>
      <c r="II258" s="215"/>
      <c r="IJ258" s="215"/>
      <c r="IK258" s="215"/>
      <c r="IL258" s="215"/>
      <c r="IM258" s="215"/>
      <c r="IN258" s="215"/>
      <c r="IO258" s="215"/>
      <c r="IP258" s="215"/>
      <c r="IQ258" s="215"/>
      <c r="IR258" s="215"/>
    </row>
    <row r="259" spans="1:252" s="329" customFormat="1">
      <c r="A259" s="524" t="s">
        <v>933</v>
      </c>
      <c r="B259" s="512" t="s">
        <v>592</v>
      </c>
      <c r="C259" s="513" t="s">
        <v>64</v>
      </c>
      <c r="D259" s="513" t="s">
        <v>129</v>
      </c>
      <c r="E259" s="525">
        <v>600</v>
      </c>
      <c r="F259" s="521">
        <v>6050</v>
      </c>
      <c r="G259" s="392"/>
      <c r="H259" s="515">
        <f>ROUND(J259*30%,0)/2</f>
        <v>544.5</v>
      </c>
      <c r="I259" s="515">
        <f t="shared" si="14"/>
        <v>2723</v>
      </c>
      <c r="J259" s="515">
        <f t="shared" si="13"/>
        <v>3630</v>
      </c>
      <c r="K259" s="538" t="s">
        <v>252</v>
      </c>
      <c r="L259" s="539" t="s">
        <v>578</v>
      </c>
      <c r="M259" s="328"/>
      <c r="N259" s="328"/>
      <c r="O259" s="328"/>
      <c r="P259" s="328"/>
      <c r="Q259" s="328"/>
      <c r="R259" s="328"/>
      <c r="S259" s="328"/>
      <c r="T259" s="328"/>
      <c r="U259" s="215"/>
      <c r="V259" s="215"/>
      <c r="W259" s="215"/>
      <c r="X259" s="215"/>
      <c r="Y259" s="215"/>
      <c r="Z259" s="215"/>
      <c r="AA259" s="215"/>
      <c r="AB259" s="215"/>
      <c r="AC259" s="215"/>
      <c r="AD259" s="215"/>
      <c r="AE259" s="215"/>
      <c r="AF259" s="215"/>
      <c r="AG259" s="215"/>
      <c r="AH259" s="215"/>
      <c r="AI259" s="215"/>
      <c r="AJ259" s="215"/>
      <c r="AK259" s="215"/>
      <c r="AL259" s="215"/>
      <c r="AM259" s="215"/>
      <c r="AN259" s="215"/>
      <c r="AO259" s="215"/>
      <c r="AP259" s="215"/>
      <c r="AQ259" s="215"/>
      <c r="AR259" s="215"/>
      <c r="AS259" s="215"/>
      <c r="AT259" s="215"/>
      <c r="AU259" s="215"/>
      <c r="AV259" s="215"/>
      <c r="AW259" s="215"/>
      <c r="AX259" s="215"/>
      <c r="AY259" s="215"/>
      <c r="AZ259" s="215"/>
      <c r="BA259" s="215"/>
      <c r="BB259" s="215"/>
      <c r="BC259" s="215"/>
      <c r="BD259" s="215"/>
      <c r="BE259" s="215"/>
      <c r="BF259" s="215"/>
      <c r="BG259" s="215"/>
      <c r="BH259" s="215"/>
      <c r="BI259" s="215"/>
      <c r="BJ259" s="215"/>
      <c r="BK259" s="215"/>
      <c r="BL259" s="215"/>
      <c r="BM259" s="215"/>
      <c r="BN259" s="215"/>
      <c r="BO259" s="215"/>
      <c r="BP259" s="215"/>
      <c r="BQ259" s="215"/>
      <c r="BR259" s="215"/>
      <c r="BS259" s="215"/>
      <c r="BT259" s="215"/>
      <c r="BU259" s="215"/>
      <c r="BV259" s="215"/>
      <c r="BW259" s="215"/>
      <c r="BX259" s="215"/>
      <c r="BY259" s="215"/>
      <c r="BZ259" s="215"/>
      <c r="CA259" s="215"/>
      <c r="CB259" s="215"/>
      <c r="CC259" s="215"/>
      <c r="CD259" s="215"/>
      <c r="CE259" s="215"/>
      <c r="CF259" s="215"/>
      <c r="CG259" s="215"/>
      <c r="CH259" s="215"/>
      <c r="CI259" s="215"/>
      <c r="CJ259" s="215"/>
      <c r="CK259" s="215"/>
      <c r="CL259" s="215"/>
      <c r="CM259" s="215"/>
      <c r="CN259" s="215"/>
      <c r="CO259" s="215"/>
      <c r="CP259" s="215"/>
      <c r="CQ259" s="215"/>
      <c r="CR259" s="215"/>
      <c r="CS259" s="215"/>
      <c r="CT259" s="215"/>
      <c r="CU259" s="215"/>
      <c r="CV259" s="215"/>
      <c r="CW259" s="215"/>
      <c r="CX259" s="215"/>
      <c r="CY259" s="215"/>
      <c r="CZ259" s="215"/>
      <c r="DA259" s="215"/>
      <c r="DB259" s="215"/>
      <c r="DC259" s="215"/>
      <c r="DD259" s="215"/>
      <c r="DE259" s="215"/>
      <c r="DF259" s="215"/>
      <c r="DG259" s="215"/>
      <c r="DH259" s="215"/>
      <c r="DI259" s="215"/>
      <c r="DJ259" s="215"/>
      <c r="DK259" s="215"/>
      <c r="DL259" s="215"/>
      <c r="DM259" s="215"/>
      <c r="DN259" s="215"/>
      <c r="DO259" s="215"/>
      <c r="DP259" s="215"/>
      <c r="DQ259" s="215"/>
      <c r="DR259" s="215"/>
      <c r="DS259" s="215"/>
      <c r="DT259" s="215"/>
      <c r="DU259" s="215"/>
      <c r="DV259" s="215"/>
      <c r="DW259" s="215"/>
      <c r="DX259" s="215"/>
      <c r="DY259" s="215"/>
      <c r="DZ259" s="215"/>
      <c r="EA259" s="215"/>
      <c r="EB259" s="215"/>
      <c r="EC259" s="215"/>
      <c r="ED259" s="215"/>
      <c r="EE259" s="215"/>
      <c r="EF259" s="215"/>
      <c r="EG259" s="215"/>
      <c r="EH259" s="215"/>
      <c r="EI259" s="215"/>
      <c r="EJ259" s="215"/>
      <c r="EK259" s="215"/>
      <c r="EL259" s="215"/>
      <c r="EM259" s="215"/>
      <c r="EN259" s="215"/>
      <c r="EO259" s="215"/>
      <c r="EP259" s="215"/>
      <c r="EQ259" s="215"/>
      <c r="ER259" s="215"/>
      <c r="ES259" s="215"/>
      <c r="ET259" s="215"/>
      <c r="EU259" s="215"/>
      <c r="EV259" s="215"/>
      <c r="EW259" s="215"/>
      <c r="EX259" s="215"/>
      <c r="EY259" s="215"/>
      <c r="EZ259" s="215"/>
      <c r="FA259" s="215"/>
      <c r="FB259" s="215"/>
      <c r="FC259" s="215"/>
      <c r="FD259" s="215"/>
      <c r="FE259" s="215"/>
      <c r="FF259" s="215"/>
      <c r="FG259" s="215"/>
      <c r="FH259" s="215"/>
      <c r="FI259" s="215"/>
      <c r="FJ259" s="215"/>
      <c r="FK259" s="215"/>
      <c r="FL259" s="215"/>
      <c r="FM259" s="215"/>
      <c r="FN259" s="215"/>
      <c r="FO259" s="215"/>
      <c r="FP259" s="215"/>
      <c r="FQ259" s="215"/>
      <c r="FR259" s="215"/>
      <c r="FS259" s="215"/>
      <c r="FT259" s="215"/>
      <c r="FU259" s="215"/>
      <c r="FV259" s="215"/>
      <c r="FW259" s="215"/>
      <c r="FX259" s="215"/>
      <c r="FY259" s="215"/>
      <c r="FZ259" s="215"/>
      <c r="GA259" s="215"/>
      <c r="GB259" s="215"/>
      <c r="GC259" s="215"/>
      <c r="GD259" s="215"/>
      <c r="GE259" s="215"/>
      <c r="GF259" s="215"/>
      <c r="GG259" s="215"/>
      <c r="GH259" s="215"/>
      <c r="GI259" s="215"/>
      <c r="GJ259" s="215"/>
      <c r="GK259" s="215"/>
      <c r="GL259" s="215"/>
      <c r="GM259" s="215"/>
      <c r="GN259" s="215"/>
      <c r="GO259" s="215"/>
      <c r="GP259" s="215"/>
      <c r="GQ259" s="215"/>
      <c r="GR259" s="215"/>
      <c r="GS259" s="215"/>
      <c r="GT259" s="215"/>
      <c r="GU259" s="215"/>
      <c r="GV259" s="215"/>
      <c r="GW259" s="215"/>
      <c r="GX259" s="215"/>
      <c r="GY259" s="215"/>
      <c r="GZ259" s="215"/>
      <c r="HA259" s="215"/>
      <c r="HB259" s="215"/>
      <c r="HC259" s="215"/>
      <c r="HD259" s="215"/>
      <c r="HE259" s="215"/>
      <c r="HF259" s="215"/>
      <c r="HG259" s="215"/>
      <c r="HH259" s="215"/>
      <c r="HI259" s="215"/>
      <c r="HJ259" s="215"/>
      <c r="HK259" s="215"/>
      <c r="HL259" s="215"/>
      <c r="HM259" s="215"/>
      <c r="HN259" s="215"/>
      <c r="HO259" s="215"/>
      <c r="HP259" s="215"/>
      <c r="HQ259" s="215"/>
      <c r="HR259" s="215"/>
      <c r="HS259" s="215"/>
      <c r="HT259" s="215"/>
      <c r="HU259" s="215"/>
      <c r="HV259" s="215"/>
      <c r="HW259" s="215"/>
      <c r="HX259" s="215"/>
      <c r="HY259" s="215"/>
      <c r="HZ259" s="215"/>
      <c r="IA259" s="215"/>
      <c r="IB259" s="215"/>
      <c r="IC259" s="215"/>
      <c r="ID259" s="215"/>
      <c r="IE259" s="215"/>
      <c r="IF259" s="215"/>
      <c r="IG259" s="215"/>
      <c r="IH259" s="215"/>
      <c r="II259" s="215"/>
      <c r="IJ259" s="215"/>
      <c r="IK259" s="215"/>
      <c r="IL259" s="215"/>
      <c r="IM259" s="215"/>
      <c r="IN259" s="215"/>
      <c r="IO259" s="215"/>
      <c r="IP259" s="215"/>
      <c r="IQ259" s="215"/>
      <c r="IR259" s="215"/>
    </row>
    <row r="260" spans="1:252" s="329" customFormat="1">
      <c r="A260" s="524" t="s">
        <v>934</v>
      </c>
      <c r="B260" s="512" t="s">
        <v>591</v>
      </c>
      <c r="C260" s="513" t="s">
        <v>64</v>
      </c>
      <c r="D260" s="513" t="s">
        <v>47</v>
      </c>
      <c r="E260" s="525">
        <v>60</v>
      </c>
      <c r="F260" s="521">
        <v>3000</v>
      </c>
      <c r="G260" s="392"/>
      <c r="H260" s="515">
        <f>ROUND(J260*30%,0)</f>
        <v>54</v>
      </c>
      <c r="I260" s="515">
        <f t="shared" si="14"/>
        <v>135</v>
      </c>
      <c r="J260" s="515">
        <f t="shared" si="13"/>
        <v>180</v>
      </c>
      <c r="K260" s="538" t="s">
        <v>252</v>
      </c>
      <c r="L260" s="539" t="s">
        <v>578</v>
      </c>
      <c r="M260" s="328"/>
      <c r="N260" s="328"/>
      <c r="O260" s="328"/>
      <c r="P260" s="328"/>
      <c r="Q260" s="328"/>
      <c r="R260" s="328"/>
      <c r="S260" s="328"/>
      <c r="T260" s="328"/>
      <c r="U260" s="215"/>
      <c r="V260" s="215"/>
      <c r="W260" s="215"/>
      <c r="X260" s="215"/>
      <c r="Y260" s="215"/>
      <c r="Z260" s="215"/>
      <c r="AA260" s="215"/>
      <c r="AB260" s="215"/>
      <c r="AC260" s="215"/>
      <c r="AD260" s="215"/>
      <c r="AE260" s="215"/>
      <c r="AF260" s="215"/>
      <c r="AG260" s="215"/>
      <c r="AH260" s="215"/>
      <c r="AI260" s="215"/>
      <c r="AJ260" s="215"/>
      <c r="AK260" s="215"/>
      <c r="AL260" s="215"/>
      <c r="AM260" s="215"/>
      <c r="AN260" s="215"/>
      <c r="AO260" s="215"/>
      <c r="AP260" s="215"/>
      <c r="AQ260" s="215"/>
      <c r="AR260" s="215"/>
      <c r="AS260" s="215"/>
      <c r="AT260" s="215"/>
      <c r="AU260" s="215"/>
      <c r="AV260" s="215"/>
      <c r="AW260" s="215"/>
      <c r="AX260" s="215"/>
      <c r="AY260" s="215"/>
      <c r="AZ260" s="215"/>
      <c r="BA260" s="215"/>
      <c r="BB260" s="215"/>
      <c r="BC260" s="215"/>
      <c r="BD260" s="215"/>
      <c r="BE260" s="215"/>
      <c r="BF260" s="215"/>
      <c r="BG260" s="215"/>
      <c r="BH260" s="215"/>
      <c r="BI260" s="215"/>
      <c r="BJ260" s="215"/>
      <c r="BK260" s="215"/>
      <c r="BL260" s="215"/>
      <c r="BM260" s="215"/>
      <c r="BN260" s="215"/>
      <c r="BO260" s="215"/>
      <c r="BP260" s="215"/>
      <c r="BQ260" s="215"/>
      <c r="BR260" s="215"/>
      <c r="BS260" s="215"/>
      <c r="BT260" s="215"/>
      <c r="BU260" s="215"/>
      <c r="BV260" s="215"/>
      <c r="BW260" s="215"/>
      <c r="BX260" s="215"/>
      <c r="BY260" s="215"/>
      <c r="BZ260" s="215"/>
      <c r="CA260" s="215"/>
      <c r="CB260" s="215"/>
      <c r="CC260" s="215"/>
      <c r="CD260" s="215"/>
      <c r="CE260" s="215"/>
      <c r="CF260" s="215"/>
      <c r="CG260" s="215"/>
      <c r="CH260" s="215"/>
      <c r="CI260" s="215"/>
      <c r="CJ260" s="215"/>
      <c r="CK260" s="215"/>
      <c r="CL260" s="215"/>
      <c r="CM260" s="215"/>
      <c r="CN260" s="215"/>
      <c r="CO260" s="215"/>
      <c r="CP260" s="215"/>
      <c r="CQ260" s="215"/>
      <c r="CR260" s="215"/>
      <c r="CS260" s="215"/>
      <c r="CT260" s="215"/>
      <c r="CU260" s="215"/>
      <c r="CV260" s="215"/>
      <c r="CW260" s="215"/>
      <c r="CX260" s="215"/>
      <c r="CY260" s="215"/>
      <c r="CZ260" s="215"/>
      <c r="DA260" s="215"/>
      <c r="DB260" s="215"/>
      <c r="DC260" s="215"/>
      <c r="DD260" s="215"/>
      <c r="DE260" s="215"/>
      <c r="DF260" s="215"/>
      <c r="DG260" s="215"/>
      <c r="DH260" s="215"/>
      <c r="DI260" s="215"/>
      <c r="DJ260" s="215"/>
      <c r="DK260" s="215"/>
      <c r="DL260" s="215"/>
      <c r="DM260" s="215"/>
      <c r="DN260" s="215"/>
      <c r="DO260" s="215"/>
      <c r="DP260" s="215"/>
      <c r="DQ260" s="215"/>
      <c r="DR260" s="215"/>
      <c r="DS260" s="215"/>
      <c r="DT260" s="215"/>
      <c r="DU260" s="215"/>
      <c r="DV260" s="215"/>
      <c r="DW260" s="215"/>
      <c r="DX260" s="215"/>
      <c r="DY260" s="215"/>
      <c r="DZ260" s="215"/>
      <c r="EA260" s="215"/>
      <c r="EB260" s="215"/>
      <c r="EC260" s="215"/>
      <c r="ED260" s="215"/>
      <c r="EE260" s="215"/>
      <c r="EF260" s="215"/>
      <c r="EG260" s="215"/>
      <c r="EH260" s="215"/>
      <c r="EI260" s="215"/>
      <c r="EJ260" s="215"/>
      <c r="EK260" s="215"/>
      <c r="EL260" s="215"/>
      <c r="EM260" s="215"/>
      <c r="EN260" s="215"/>
      <c r="EO260" s="215"/>
      <c r="EP260" s="215"/>
      <c r="EQ260" s="215"/>
      <c r="ER260" s="215"/>
      <c r="ES260" s="215"/>
      <c r="ET260" s="215"/>
      <c r="EU260" s="215"/>
      <c r="EV260" s="215"/>
      <c r="EW260" s="215"/>
      <c r="EX260" s="215"/>
      <c r="EY260" s="215"/>
      <c r="EZ260" s="215"/>
      <c r="FA260" s="215"/>
      <c r="FB260" s="215"/>
      <c r="FC260" s="215"/>
      <c r="FD260" s="215"/>
      <c r="FE260" s="215"/>
      <c r="FF260" s="215"/>
      <c r="FG260" s="215"/>
      <c r="FH260" s="215"/>
      <c r="FI260" s="215"/>
      <c r="FJ260" s="215"/>
      <c r="FK260" s="215"/>
      <c r="FL260" s="215"/>
      <c r="FM260" s="215"/>
      <c r="FN260" s="215"/>
      <c r="FO260" s="215"/>
      <c r="FP260" s="215"/>
      <c r="FQ260" s="215"/>
      <c r="FR260" s="215"/>
      <c r="FS260" s="215"/>
      <c r="FT260" s="215"/>
      <c r="FU260" s="215"/>
      <c r="FV260" s="215"/>
      <c r="FW260" s="215"/>
      <c r="FX260" s="215"/>
      <c r="FY260" s="215"/>
      <c r="FZ260" s="215"/>
      <c r="GA260" s="215"/>
      <c r="GB260" s="215"/>
      <c r="GC260" s="215"/>
      <c r="GD260" s="215"/>
      <c r="GE260" s="215"/>
      <c r="GF260" s="215"/>
      <c r="GG260" s="215"/>
      <c r="GH260" s="215"/>
      <c r="GI260" s="215"/>
      <c r="GJ260" s="215"/>
      <c r="GK260" s="215"/>
      <c r="GL260" s="215"/>
      <c r="GM260" s="215"/>
      <c r="GN260" s="215"/>
      <c r="GO260" s="215"/>
      <c r="GP260" s="215"/>
      <c r="GQ260" s="215"/>
      <c r="GR260" s="215"/>
      <c r="GS260" s="215"/>
      <c r="GT260" s="215"/>
      <c r="GU260" s="215"/>
      <c r="GV260" s="215"/>
      <c r="GW260" s="215"/>
      <c r="GX260" s="215"/>
      <c r="GY260" s="215"/>
      <c r="GZ260" s="215"/>
      <c r="HA260" s="215"/>
      <c r="HB260" s="215"/>
      <c r="HC260" s="215"/>
      <c r="HD260" s="215"/>
      <c r="HE260" s="215"/>
      <c r="HF260" s="215"/>
      <c r="HG260" s="215"/>
      <c r="HH260" s="215"/>
      <c r="HI260" s="215"/>
      <c r="HJ260" s="215"/>
      <c r="HK260" s="215"/>
      <c r="HL260" s="215"/>
      <c r="HM260" s="215"/>
      <c r="HN260" s="215"/>
      <c r="HO260" s="215"/>
      <c r="HP260" s="215"/>
      <c r="HQ260" s="215"/>
      <c r="HR260" s="215"/>
      <c r="HS260" s="215"/>
      <c r="HT260" s="215"/>
      <c r="HU260" s="215"/>
      <c r="HV260" s="215"/>
      <c r="HW260" s="215"/>
      <c r="HX260" s="215"/>
      <c r="HY260" s="215"/>
      <c r="HZ260" s="215"/>
      <c r="IA260" s="215"/>
      <c r="IB260" s="215"/>
      <c r="IC260" s="215"/>
      <c r="ID260" s="215"/>
      <c r="IE260" s="215"/>
      <c r="IF260" s="215"/>
      <c r="IG260" s="215"/>
      <c r="IH260" s="215"/>
      <c r="II260" s="215"/>
      <c r="IJ260" s="215"/>
      <c r="IK260" s="215"/>
      <c r="IL260" s="215"/>
      <c r="IM260" s="215"/>
      <c r="IN260" s="215"/>
      <c r="IO260" s="215"/>
      <c r="IP260" s="215"/>
      <c r="IQ260" s="215"/>
      <c r="IR260" s="215"/>
    </row>
    <row r="261" spans="1:252" s="329" customFormat="1">
      <c r="A261" s="524" t="s">
        <v>935</v>
      </c>
      <c r="B261" s="512" t="s">
        <v>591</v>
      </c>
      <c r="C261" s="513" t="s">
        <v>64</v>
      </c>
      <c r="D261" s="513" t="s">
        <v>47</v>
      </c>
      <c r="E261" s="525">
        <v>50</v>
      </c>
      <c r="F261" s="521">
        <v>7106</v>
      </c>
      <c r="G261" s="392"/>
      <c r="H261" s="515">
        <f>ROUND(J261*30%,0)</f>
        <v>107</v>
      </c>
      <c r="I261" s="515">
        <f t="shared" si="14"/>
        <v>266</v>
      </c>
      <c r="J261" s="515">
        <f t="shared" si="13"/>
        <v>355.3</v>
      </c>
      <c r="K261" s="538" t="s">
        <v>252</v>
      </c>
      <c r="L261" s="539" t="s">
        <v>578</v>
      </c>
      <c r="M261" s="328"/>
      <c r="N261" s="328"/>
      <c r="O261" s="328"/>
      <c r="P261" s="328"/>
      <c r="Q261" s="328"/>
      <c r="R261" s="328"/>
      <c r="S261" s="328"/>
      <c r="T261" s="328"/>
      <c r="U261" s="215"/>
      <c r="V261" s="215"/>
      <c r="W261" s="215"/>
      <c r="X261" s="215"/>
      <c r="Y261" s="215"/>
      <c r="Z261" s="215"/>
      <c r="AA261" s="215"/>
      <c r="AB261" s="215"/>
      <c r="AC261" s="215"/>
      <c r="AD261" s="215"/>
      <c r="AE261" s="215"/>
      <c r="AF261" s="215"/>
      <c r="AG261" s="215"/>
      <c r="AH261" s="215"/>
      <c r="AI261" s="215"/>
      <c r="AJ261" s="215"/>
      <c r="AK261" s="215"/>
      <c r="AL261" s="215"/>
      <c r="AM261" s="215"/>
      <c r="AN261" s="215"/>
      <c r="AO261" s="215"/>
      <c r="AP261" s="215"/>
      <c r="AQ261" s="215"/>
      <c r="AR261" s="215"/>
      <c r="AS261" s="215"/>
      <c r="AT261" s="215"/>
      <c r="AU261" s="215"/>
      <c r="AV261" s="215"/>
      <c r="AW261" s="215"/>
      <c r="AX261" s="215"/>
      <c r="AY261" s="215"/>
      <c r="AZ261" s="215"/>
      <c r="BA261" s="215"/>
      <c r="BB261" s="215"/>
      <c r="BC261" s="215"/>
      <c r="BD261" s="215"/>
      <c r="BE261" s="215"/>
      <c r="BF261" s="215"/>
      <c r="BG261" s="215"/>
      <c r="BH261" s="215"/>
      <c r="BI261" s="215"/>
      <c r="BJ261" s="215"/>
      <c r="BK261" s="215"/>
      <c r="BL261" s="215"/>
      <c r="BM261" s="215"/>
      <c r="BN261" s="215"/>
      <c r="BO261" s="215"/>
      <c r="BP261" s="215"/>
      <c r="BQ261" s="215"/>
      <c r="BR261" s="215"/>
      <c r="BS261" s="215"/>
      <c r="BT261" s="215"/>
      <c r="BU261" s="215"/>
      <c r="BV261" s="215"/>
      <c r="BW261" s="215"/>
      <c r="BX261" s="215"/>
      <c r="BY261" s="215"/>
      <c r="BZ261" s="215"/>
      <c r="CA261" s="215"/>
      <c r="CB261" s="215"/>
      <c r="CC261" s="215"/>
      <c r="CD261" s="215"/>
      <c r="CE261" s="215"/>
      <c r="CF261" s="215"/>
      <c r="CG261" s="215"/>
      <c r="CH261" s="215"/>
      <c r="CI261" s="215"/>
      <c r="CJ261" s="215"/>
      <c r="CK261" s="215"/>
      <c r="CL261" s="215"/>
      <c r="CM261" s="215"/>
      <c r="CN261" s="215"/>
      <c r="CO261" s="215"/>
      <c r="CP261" s="215"/>
      <c r="CQ261" s="215"/>
      <c r="CR261" s="215"/>
      <c r="CS261" s="215"/>
      <c r="CT261" s="215"/>
      <c r="CU261" s="215"/>
      <c r="CV261" s="215"/>
      <c r="CW261" s="215"/>
      <c r="CX261" s="215"/>
      <c r="CY261" s="215"/>
      <c r="CZ261" s="215"/>
      <c r="DA261" s="215"/>
      <c r="DB261" s="215"/>
      <c r="DC261" s="215"/>
      <c r="DD261" s="215"/>
      <c r="DE261" s="215"/>
      <c r="DF261" s="215"/>
      <c r="DG261" s="215"/>
      <c r="DH261" s="215"/>
      <c r="DI261" s="215"/>
      <c r="DJ261" s="215"/>
      <c r="DK261" s="215"/>
      <c r="DL261" s="215"/>
      <c r="DM261" s="215"/>
      <c r="DN261" s="215"/>
      <c r="DO261" s="215"/>
      <c r="DP261" s="215"/>
      <c r="DQ261" s="215"/>
      <c r="DR261" s="215"/>
      <c r="DS261" s="215"/>
      <c r="DT261" s="215"/>
      <c r="DU261" s="215"/>
      <c r="DV261" s="215"/>
      <c r="DW261" s="215"/>
      <c r="DX261" s="215"/>
      <c r="DY261" s="215"/>
      <c r="DZ261" s="215"/>
      <c r="EA261" s="215"/>
      <c r="EB261" s="215"/>
      <c r="EC261" s="215"/>
      <c r="ED261" s="215"/>
      <c r="EE261" s="215"/>
      <c r="EF261" s="215"/>
      <c r="EG261" s="215"/>
      <c r="EH261" s="215"/>
      <c r="EI261" s="215"/>
      <c r="EJ261" s="215"/>
      <c r="EK261" s="215"/>
      <c r="EL261" s="215"/>
      <c r="EM261" s="215"/>
      <c r="EN261" s="215"/>
      <c r="EO261" s="215"/>
      <c r="EP261" s="215"/>
      <c r="EQ261" s="215"/>
      <c r="ER261" s="215"/>
      <c r="ES261" s="215"/>
      <c r="ET261" s="215"/>
      <c r="EU261" s="215"/>
      <c r="EV261" s="215"/>
      <c r="EW261" s="215"/>
      <c r="EX261" s="215"/>
      <c r="EY261" s="215"/>
      <c r="EZ261" s="215"/>
      <c r="FA261" s="215"/>
      <c r="FB261" s="215"/>
      <c r="FC261" s="215"/>
      <c r="FD261" s="215"/>
      <c r="FE261" s="215"/>
      <c r="FF261" s="215"/>
      <c r="FG261" s="215"/>
      <c r="FH261" s="215"/>
      <c r="FI261" s="215"/>
      <c r="FJ261" s="215"/>
      <c r="FK261" s="215"/>
      <c r="FL261" s="215"/>
      <c r="FM261" s="215"/>
      <c r="FN261" s="215"/>
      <c r="FO261" s="215"/>
      <c r="FP261" s="215"/>
      <c r="FQ261" s="215"/>
      <c r="FR261" s="215"/>
      <c r="FS261" s="215"/>
      <c r="FT261" s="215"/>
      <c r="FU261" s="215"/>
      <c r="FV261" s="215"/>
      <c r="FW261" s="215"/>
      <c r="FX261" s="215"/>
      <c r="FY261" s="215"/>
      <c r="FZ261" s="215"/>
      <c r="GA261" s="215"/>
      <c r="GB261" s="215"/>
      <c r="GC261" s="215"/>
      <c r="GD261" s="215"/>
      <c r="GE261" s="215"/>
      <c r="GF261" s="215"/>
      <c r="GG261" s="215"/>
      <c r="GH261" s="215"/>
      <c r="GI261" s="215"/>
      <c r="GJ261" s="215"/>
      <c r="GK261" s="215"/>
      <c r="GL261" s="215"/>
      <c r="GM261" s="215"/>
      <c r="GN261" s="215"/>
      <c r="GO261" s="215"/>
      <c r="GP261" s="215"/>
      <c r="GQ261" s="215"/>
      <c r="GR261" s="215"/>
      <c r="GS261" s="215"/>
      <c r="GT261" s="215"/>
      <c r="GU261" s="215"/>
      <c r="GV261" s="215"/>
      <c r="GW261" s="215"/>
      <c r="GX261" s="215"/>
      <c r="GY261" s="215"/>
      <c r="GZ261" s="215"/>
      <c r="HA261" s="215"/>
      <c r="HB261" s="215"/>
      <c r="HC261" s="215"/>
      <c r="HD261" s="215"/>
      <c r="HE261" s="215"/>
      <c r="HF261" s="215"/>
      <c r="HG261" s="215"/>
      <c r="HH261" s="215"/>
      <c r="HI261" s="215"/>
      <c r="HJ261" s="215"/>
      <c r="HK261" s="215"/>
      <c r="HL261" s="215"/>
      <c r="HM261" s="215"/>
      <c r="HN261" s="215"/>
      <c r="HO261" s="215"/>
      <c r="HP261" s="215"/>
      <c r="HQ261" s="215"/>
      <c r="HR261" s="215"/>
      <c r="HS261" s="215"/>
      <c r="HT261" s="215"/>
      <c r="HU261" s="215"/>
      <c r="HV261" s="215"/>
      <c r="HW261" s="215"/>
      <c r="HX261" s="215"/>
      <c r="HY261" s="215"/>
      <c r="HZ261" s="215"/>
      <c r="IA261" s="215"/>
      <c r="IB261" s="215"/>
      <c r="IC261" s="215"/>
      <c r="ID261" s="215"/>
      <c r="IE261" s="215"/>
      <c r="IF261" s="215"/>
      <c r="IG261" s="215"/>
      <c r="IH261" s="215"/>
      <c r="II261" s="215"/>
      <c r="IJ261" s="215"/>
      <c r="IK261" s="215"/>
      <c r="IL261" s="215"/>
      <c r="IM261" s="215"/>
      <c r="IN261" s="215"/>
      <c r="IO261" s="215"/>
      <c r="IP261" s="215"/>
      <c r="IQ261" s="215"/>
      <c r="IR261" s="215"/>
    </row>
    <row r="262" spans="1:252" s="329" customFormat="1" ht="44.25" customHeight="1">
      <c r="A262" s="524" t="s">
        <v>936</v>
      </c>
      <c r="B262" s="512" t="s">
        <v>683</v>
      </c>
      <c r="C262" s="513" t="s">
        <v>64</v>
      </c>
      <c r="D262" s="513" t="s">
        <v>47</v>
      </c>
      <c r="E262" s="525">
        <v>600</v>
      </c>
      <c r="F262" s="521">
        <v>8000</v>
      </c>
      <c r="G262" s="392"/>
      <c r="H262" s="515">
        <f>ROUND(J262*30%,0)/2</f>
        <v>720</v>
      </c>
      <c r="I262" s="515">
        <f t="shared" si="14"/>
        <v>3600</v>
      </c>
      <c r="J262" s="515">
        <f t="shared" si="13"/>
        <v>4800</v>
      </c>
      <c r="K262" s="538" t="s">
        <v>252</v>
      </c>
      <c r="L262" s="539" t="s">
        <v>578</v>
      </c>
      <c r="M262" s="328"/>
      <c r="N262" s="328"/>
      <c r="O262" s="328"/>
      <c r="P262" s="328"/>
      <c r="Q262" s="328"/>
      <c r="R262" s="328"/>
      <c r="S262" s="328"/>
      <c r="T262" s="328"/>
      <c r="U262" s="215"/>
      <c r="V262" s="215"/>
      <c r="W262" s="215"/>
      <c r="X262" s="215"/>
      <c r="Y262" s="215"/>
      <c r="Z262" s="215"/>
      <c r="AA262" s="215"/>
      <c r="AB262" s="215"/>
      <c r="AC262" s="215"/>
      <c r="AD262" s="215"/>
      <c r="AE262" s="215"/>
      <c r="AF262" s="215"/>
      <c r="AG262" s="215"/>
      <c r="AH262" s="215"/>
      <c r="AI262" s="215"/>
      <c r="AJ262" s="215"/>
      <c r="AK262" s="215"/>
      <c r="AL262" s="215"/>
      <c r="AM262" s="215"/>
      <c r="AN262" s="215"/>
      <c r="AO262" s="215"/>
      <c r="AP262" s="215"/>
      <c r="AQ262" s="215"/>
      <c r="AR262" s="215"/>
      <c r="AS262" s="215"/>
      <c r="AT262" s="215"/>
      <c r="AU262" s="215"/>
      <c r="AV262" s="215"/>
      <c r="AW262" s="215"/>
      <c r="AX262" s="215"/>
      <c r="AY262" s="215"/>
      <c r="AZ262" s="215"/>
      <c r="BA262" s="215"/>
      <c r="BB262" s="215"/>
      <c r="BC262" s="215"/>
      <c r="BD262" s="215"/>
      <c r="BE262" s="215"/>
      <c r="BF262" s="215"/>
      <c r="BG262" s="215"/>
      <c r="BH262" s="215"/>
      <c r="BI262" s="215"/>
      <c r="BJ262" s="215"/>
      <c r="BK262" s="215"/>
      <c r="BL262" s="215"/>
      <c r="BM262" s="215"/>
      <c r="BN262" s="215"/>
      <c r="BO262" s="215"/>
      <c r="BP262" s="215"/>
      <c r="BQ262" s="215"/>
      <c r="BR262" s="215"/>
      <c r="BS262" s="215"/>
      <c r="BT262" s="215"/>
      <c r="BU262" s="215"/>
      <c r="BV262" s="215"/>
      <c r="BW262" s="215"/>
      <c r="BX262" s="215"/>
      <c r="BY262" s="215"/>
      <c r="BZ262" s="215"/>
      <c r="CA262" s="215"/>
      <c r="CB262" s="215"/>
      <c r="CC262" s="215"/>
      <c r="CD262" s="215"/>
      <c r="CE262" s="215"/>
      <c r="CF262" s="215"/>
      <c r="CG262" s="215"/>
      <c r="CH262" s="215"/>
      <c r="CI262" s="215"/>
      <c r="CJ262" s="215"/>
      <c r="CK262" s="215"/>
      <c r="CL262" s="215"/>
      <c r="CM262" s="215"/>
      <c r="CN262" s="215"/>
      <c r="CO262" s="215"/>
      <c r="CP262" s="215"/>
      <c r="CQ262" s="215"/>
      <c r="CR262" s="215"/>
      <c r="CS262" s="215"/>
      <c r="CT262" s="215"/>
      <c r="CU262" s="215"/>
      <c r="CV262" s="215"/>
      <c r="CW262" s="215"/>
      <c r="CX262" s="215"/>
      <c r="CY262" s="215"/>
      <c r="CZ262" s="215"/>
      <c r="DA262" s="215"/>
      <c r="DB262" s="215"/>
      <c r="DC262" s="215"/>
      <c r="DD262" s="215"/>
      <c r="DE262" s="215"/>
      <c r="DF262" s="215"/>
      <c r="DG262" s="215"/>
      <c r="DH262" s="215"/>
      <c r="DI262" s="215"/>
      <c r="DJ262" s="215"/>
      <c r="DK262" s="215"/>
      <c r="DL262" s="215"/>
      <c r="DM262" s="215"/>
      <c r="DN262" s="215"/>
      <c r="DO262" s="215"/>
      <c r="DP262" s="215"/>
      <c r="DQ262" s="215"/>
      <c r="DR262" s="215"/>
      <c r="DS262" s="215"/>
      <c r="DT262" s="215"/>
      <c r="DU262" s="215"/>
      <c r="DV262" s="215"/>
      <c r="DW262" s="215"/>
      <c r="DX262" s="215"/>
      <c r="DY262" s="215"/>
      <c r="DZ262" s="215"/>
      <c r="EA262" s="215"/>
      <c r="EB262" s="215"/>
      <c r="EC262" s="215"/>
      <c r="ED262" s="215"/>
      <c r="EE262" s="215"/>
      <c r="EF262" s="215"/>
      <c r="EG262" s="215"/>
      <c r="EH262" s="215"/>
      <c r="EI262" s="215"/>
      <c r="EJ262" s="215"/>
      <c r="EK262" s="215"/>
      <c r="EL262" s="215"/>
      <c r="EM262" s="215"/>
      <c r="EN262" s="215"/>
      <c r="EO262" s="215"/>
      <c r="EP262" s="215"/>
      <c r="EQ262" s="215"/>
      <c r="ER262" s="215"/>
      <c r="ES262" s="215"/>
      <c r="ET262" s="215"/>
      <c r="EU262" s="215"/>
      <c r="EV262" s="215"/>
      <c r="EW262" s="215"/>
      <c r="EX262" s="215"/>
      <c r="EY262" s="215"/>
      <c r="EZ262" s="215"/>
      <c r="FA262" s="215"/>
      <c r="FB262" s="215"/>
      <c r="FC262" s="215"/>
      <c r="FD262" s="215"/>
      <c r="FE262" s="215"/>
      <c r="FF262" s="215"/>
      <c r="FG262" s="215"/>
      <c r="FH262" s="215"/>
      <c r="FI262" s="215"/>
      <c r="FJ262" s="215"/>
      <c r="FK262" s="215"/>
      <c r="FL262" s="215"/>
      <c r="FM262" s="215"/>
      <c r="FN262" s="215"/>
      <c r="FO262" s="215"/>
      <c r="FP262" s="215"/>
      <c r="FQ262" s="215"/>
      <c r="FR262" s="215"/>
      <c r="FS262" s="215"/>
      <c r="FT262" s="215"/>
      <c r="FU262" s="215"/>
      <c r="FV262" s="215"/>
      <c r="FW262" s="215"/>
      <c r="FX262" s="215"/>
      <c r="FY262" s="215"/>
      <c r="FZ262" s="215"/>
      <c r="GA262" s="215"/>
      <c r="GB262" s="215"/>
      <c r="GC262" s="215"/>
      <c r="GD262" s="215"/>
      <c r="GE262" s="215"/>
      <c r="GF262" s="215"/>
      <c r="GG262" s="215"/>
      <c r="GH262" s="215"/>
      <c r="GI262" s="215"/>
      <c r="GJ262" s="215"/>
      <c r="GK262" s="215"/>
      <c r="GL262" s="215"/>
      <c r="GM262" s="215"/>
      <c r="GN262" s="215"/>
      <c r="GO262" s="215"/>
      <c r="GP262" s="215"/>
      <c r="GQ262" s="215"/>
      <c r="GR262" s="215"/>
      <c r="GS262" s="215"/>
      <c r="GT262" s="215"/>
      <c r="GU262" s="215"/>
      <c r="GV262" s="215"/>
      <c r="GW262" s="215"/>
      <c r="GX262" s="215"/>
      <c r="GY262" s="215"/>
      <c r="GZ262" s="215"/>
      <c r="HA262" s="215"/>
      <c r="HB262" s="215"/>
      <c r="HC262" s="215"/>
      <c r="HD262" s="215"/>
      <c r="HE262" s="215"/>
      <c r="HF262" s="215"/>
      <c r="HG262" s="215"/>
      <c r="HH262" s="215"/>
      <c r="HI262" s="215"/>
      <c r="HJ262" s="215"/>
      <c r="HK262" s="215"/>
      <c r="HL262" s="215"/>
      <c r="HM262" s="215"/>
      <c r="HN262" s="215"/>
      <c r="HO262" s="215"/>
      <c r="HP262" s="215"/>
      <c r="HQ262" s="215"/>
      <c r="HR262" s="215"/>
      <c r="HS262" s="215"/>
      <c r="HT262" s="215"/>
      <c r="HU262" s="215"/>
      <c r="HV262" s="215"/>
      <c r="HW262" s="215"/>
      <c r="HX262" s="215"/>
      <c r="HY262" s="215"/>
      <c r="HZ262" s="215"/>
      <c r="IA262" s="215"/>
      <c r="IB262" s="215"/>
      <c r="IC262" s="215"/>
      <c r="ID262" s="215"/>
      <c r="IE262" s="215"/>
      <c r="IF262" s="215"/>
      <c r="IG262" s="215"/>
      <c r="IH262" s="215"/>
      <c r="II262" s="215"/>
      <c r="IJ262" s="215"/>
      <c r="IK262" s="215"/>
      <c r="IL262" s="215"/>
      <c r="IM262" s="215"/>
      <c r="IN262" s="215"/>
      <c r="IO262" s="215"/>
      <c r="IP262" s="215"/>
      <c r="IQ262" s="215"/>
      <c r="IR262" s="215"/>
    </row>
    <row r="263" spans="1:252" s="329" customFormat="1">
      <c r="A263" s="524" t="s">
        <v>969</v>
      </c>
      <c r="B263" s="512" t="s">
        <v>684</v>
      </c>
      <c r="C263" s="513" t="s">
        <v>64</v>
      </c>
      <c r="D263" s="513" t="s">
        <v>47</v>
      </c>
      <c r="E263" s="525">
        <v>2500</v>
      </c>
      <c r="F263" s="513">
        <v>40</v>
      </c>
      <c r="G263" s="392"/>
      <c r="H263" s="515"/>
      <c r="I263" s="515">
        <f t="shared" si="14"/>
        <v>75</v>
      </c>
      <c r="J263" s="515">
        <f t="shared" si="13"/>
        <v>100</v>
      </c>
      <c r="K263" s="538" t="s">
        <v>252</v>
      </c>
      <c r="L263" s="539" t="s">
        <v>266</v>
      </c>
      <c r="M263" s="328"/>
      <c r="N263" s="328"/>
      <c r="O263" s="328"/>
      <c r="P263" s="328"/>
      <c r="Q263" s="328"/>
      <c r="R263" s="328"/>
      <c r="S263" s="328"/>
      <c r="T263" s="328"/>
    </row>
    <row r="264" spans="1:252" s="329" customFormat="1">
      <c r="A264" s="524" t="s">
        <v>971</v>
      </c>
      <c r="B264" s="512" t="s">
        <v>324</v>
      </c>
      <c r="C264" s="513" t="s">
        <v>64</v>
      </c>
      <c r="D264" s="513" t="s">
        <v>132</v>
      </c>
      <c r="E264" s="525">
        <v>68</v>
      </c>
      <c r="F264" s="513">
        <v>2500</v>
      </c>
      <c r="G264" s="392"/>
      <c r="H264" s="515"/>
      <c r="I264" s="515">
        <f t="shared" si="14"/>
        <v>128</v>
      </c>
      <c r="J264" s="515">
        <f t="shared" si="13"/>
        <v>170</v>
      </c>
      <c r="K264" s="538" t="s">
        <v>252</v>
      </c>
      <c r="L264" s="539" t="s">
        <v>266</v>
      </c>
      <c r="M264" s="328"/>
      <c r="N264" s="328"/>
      <c r="O264" s="328"/>
      <c r="P264" s="328"/>
      <c r="Q264" s="328"/>
      <c r="R264" s="328"/>
      <c r="S264" s="328"/>
      <c r="T264" s="328"/>
    </row>
    <row r="265" spans="1:252" s="329" customFormat="1">
      <c r="A265" s="524" t="s">
        <v>972</v>
      </c>
      <c r="B265" s="512" t="s">
        <v>324</v>
      </c>
      <c r="C265" s="513" t="s">
        <v>64</v>
      </c>
      <c r="D265" s="513" t="s">
        <v>132</v>
      </c>
      <c r="E265" s="525">
        <v>100</v>
      </c>
      <c r="F265" s="521">
        <v>1000</v>
      </c>
      <c r="G265" s="392"/>
      <c r="H265" s="515"/>
      <c r="I265" s="515">
        <f t="shared" si="14"/>
        <v>75</v>
      </c>
      <c r="J265" s="515">
        <f t="shared" si="13"/>
        <v>100</v>
      </c>
      <c r="K265" s="538" t="s">
        <v>252</v>
      </c>
      <c r="L265" s="539" t="s">
        <v>578</v>
      </c>
      <c r="M265" s="328"/>
      <c r="N265" s="328"/>
      <c r="O265" s="328"/>
      <c r="P265" s="328"/>
      <c r="Q265" s="328"/>
      <c r="R265" s="328"/>
      <c r="S265" s="328"/>
      <c r="T265" s="328"/>
      <c r="U265" s="215"/>
      <c r="V265" s="215"/>
      <c r="W265" s="215"/>
      <c r="X265" s="215"/>
      <c r="Y265" s="215"/>
      <c r="Z265" s="215"/>
      <c r="AA265" s="215"/>
      <c r="AB265" s="215"/>
      <c r="AC265" s="215"/>
      <c r="AD265" s="215"/>
      <c r="AE265" s="215"/>
      <c r="AF265" s="215"/>
      <c r="AG265" s="215"/>
      <c r="AH265" s="215"/>
      <c r="AI265" s="215"/>
      <c r="AJ265" s="215"/>
      <c r="AK265" s="215"/>
      <c r="AL265" s="215"/>
      <c r="AM265" s="215"/>
      <c r="AN265" s="215"/>
      <c r="AO265" s="215"/>
      <c r="AP265" s="215"/>
      <c r="AQ265" s="215"/>
      <c r="AR265" s="215"/>
      <c r="AS265" s="215"/>
      <c r="AT265" s="215"/>
      <c r="AU265" s="215"/>
      <c r="AV265" s="215"/>
      <c r="AW265" s="215"/>
      <c r="AX265" s="215"/>
      <c r="AY265" s="215"/>
      <c r="AZ265" s="215"/>
      <c r="BA265" s="215"/>
      <c r="BB265" s="215"/>
      <c r="BC265" s="215"/>
      <c r="BD265" s="215"/>
      <c r="BE265" s="215"/>
      <c r="BF265" s="215"/>
      <c r="BG265" s="215"/>
      <c r="BH265" s="215"/>
      <c r="BI265" s="215"/>
      <c r="BJ265" s="215"/>
      <c r="BK265" s="215"/>
      <c r="BL265" s="215"/>
      <c r="BM265" s="215"/>
      <c r="BN265" s="215"/>
      <c r="BO265" s="215"/>
      <c r="BP265" s="215"/>
      <c r="BQ265" s="215"/>
      <c r="BR265" s="215"/>
      <c r="BS265" s="215"/>
      <c r="BT265" s="215"/>
      <c r="BU265" s="215"/>
      <c r="BV265" s="215"/>
      <c r="BW265" s="215"/>
      <c r="BX265" s="215"/>
      <c r="BY265" s="215"/>
      <c r="BZ265" s="215"/>
      <c r="CA265" s="215"/>
      <c r="CB265" s="215"/>
      <c r="CC265" s="215"/>
      <c r="CD265" s="215"/>
      <c r="CE265" s="215"/>
      <c r="CF265" s="215"/>
      <c r="CG265" s="215"/>
      <c r="CH265" s="215"/>
      <c r="CI265" s="215"/>
      <c r="CJ265" s="215"/>
      <c r="CK265" s="215"/>
      <c r="CL265" s="215"/>
      <c r="CM265" s="215"/>
      <c r="CN265" s="215"/>
      <c r="CO265" s="215"/>
      <c r="CP265" s="215"/>
      <c r="CQ265" s="215"/>
      <c r="CR265" s="215"/>
      <c r="CS265" s="215"/>
      <c r="CT265" s="215"/>
      <c r="CU265" s="215"/>
      <c r="CV265" s="215"/>
      <c r="CW265" s="215"/>
      <c r="CX265" s="215"/>
      <c r="CY265" s="215"/>
      <c r="CZ265" s="215"/>
      <c r="DA265" s="215"/>
      <c r="DB265" s="215"/>
      <c r="DC265" s="215"/>
      <c r="DD265" s="215"/>
      <c r="DE265" s="215"/>
      <c r="DF265" s="215"/>
      <c r="DG265" s="215"/>
      <c r="DH265" s="215"/>
      <c r="DI265" s="215"/>
      <c r="DJ265" s="215"/>
      <c r="DK265" s="215"/>
      <c r="DL265" s="215"/>
      <c r="DM265" s="215"/>
      <c r="DN265" s="215"/>
      <c r="DO265" s="215"/>
      <c r="DP265" s="215"/>
      <c r="DQ265" s="215"/>
      <c r="DR265" s="215"/>
      <c r="DS265" s="215"/>
      <c r="DT265" s="215"/>
      <c r="DU265" s="215"/>
      <c r="DV265" s="215"/>
      <c r="DW265" s="215"/>
      <c r="DX265" s="215"/>
      <c r="DY265" s="215"/>
      <c r="DZ265" s="215"/>
      <c r="EA265" s="215"/>
      <c r="EB265" s="215"/>
      <c r="EC265" s="215"/>
      <c r="ED265" s="215"/>
      <c r="EE265" s="215"/>
      <c r="EF265" s="215"/>
      <c r="EG265" s="215"/>
      <c r="EH265" s="215"/>
      <c r="EI265" s="215"/>
      <c r="EJ265" s="215"/>
      <c r="EK265" s="215"/>
      <c r="EL265" s="215"/>
      <c r="EM265" s="215"/>
      <c r="EN265" s="215"/>
      <c r="EO265" s="215"/>
      <c r="EP265" s="215"/>
      <c r="EQ265" s="215"/>
      <c r="ER265" s="215"/>
      <c r="ES265" s="215"/>
      <c r="ET265" s="215"/>
      <c r="EU265" s="215"/>
      <c r="EV265" s="215"/>
      <c r="EW265" s="215"/>
      <c r="EX265" s="215"/>
      <c r="EY265" s="215"/>
      <c r="EZ265" s="215"/>
      <c r="FA265" s="215"/>
      <c r="FB265" s="215"/>
      <c r="FC265" s="215"/>
      <c r="FD265" s="215"/>
      <c r="FE265" s="215"/>
      <c r="FF265" s="215"/>
      <c r="FG265" s="215"/>
      <c r="FH265" s="215"/>
      <c r="FI265" s="215"/>
      <c r="FJ265" s="215"/>
      <c r="FK265" s="215"/>
      <c r="FL265" s="215"/>
      <c r="FM265" s="215"/>
      <c r="FN265" s="215"/>
      <c r="FO265" s="215"/>
      <c r="FP265" s="215"/>
      <c r="FQ265" s="215"/>
      <c r="FR265" s="215"/>
      <c r="FS265" s="215"/>
      <c r="FT265" s="215"/>
      <c r="FU265" s="215"/>
      <c r="FV265" s="215"/>
      <c r="FW265" s="215"/>
      <c r="FX265" s="215"/>
      <c r="FY265" s="215"/>
      <c r="FZ265" s="215"/>
      <c r="GA265" s="215"/>
      <c r="GB265" s="215"/>
      <c r="GC265" s="215"/>
      <c r="GD265" s="215"/>
      <c r="GE265" s="215"/>
      <c r="GF265" s="215"/>
      <c r="GG265" s="215"/>
      <c r="GH265" s="215"/>
      <c r="GI265" s="215"/>
      <c r="GJ265" s="215"/>
      <c r="GK265" s="215"/>
      <c r="GL265" s="215"/>
      <c r="GM265" s="215"/>
      <c r="GN265" s="215"/>
      <c r="GO265" s="215"/>
      <c r="GP265" s="215"/>
      <c r="GQ265" s="215"/>
      <c r="GR265" s="215"/>
      <c r="GS265" s="215"/>
      <c r="GT265" s="215"/>
      <c r="GU265" s="215"/>
      <c r="GV265" s="215"/>
      <c r="GW265" s="215"/>
      <c r="GX265" s="215"/>
      <c r="GY265" s="215"/>
      <c r="GZ265" s="215"/>
      <c r="HA265" s="215"/>
      <c r="HB265" s="215"/>
      <c r="HC265" s="215"/>
      <c r="HD265" s="215"/>
      <c r="HE265" s="215"/>
      <c r="HF265" s="215"/>
      <c r="HG265" s="215"/>
      <c r="HH265" s="215"/>
      <c r="HI265" s="215"/>
      <c r="HJ265" s="215"/>
      <c r="HK265" s="215"/>
      <c r="HL265" s="215"/>
      <c r="HM265" s="215"/>
      <c r="HN265" s="215"/>
      <c r="HO265" s="215"/>
      <c r="HP265" s="215"/>
      <c r="HQ265" s="215"/>
      <c r="HR265" s="215"/>
      <c r="HS265" s="215"/>
      <c r="HT265" s="215"/>
      <c r="HU265" s="215"/>
      <c r="HV265" s="215"/>
      <c r="HW265" s="215"/>
      <c r="HX265" s="215"/>
      <c r="HY265" s="215"/>
      <c r="HZ265" s="215"/>
      <c r="IA265" s="215"/>
      <c r="IB265" s="215"/>
      <c r="IC265" s="215"/>
      <c r="ID265" s="215"/>
      <c r="IE265" s="215"/>
      <c r="IF265" s="215"/>
      <c r="IG265" s="215"/>
      <c r="IH265" s="215"/>
      <c r="II265" s="215"/>
      <c r="IJ265" s="215"/>
      <c r="IK265" s="215"/>
      <c r="IL265" s="215"/>
      <c r="IM265" s="215"/>
      <c r="IN265" s="215"/>
      <c r="IO265" s="215"/>
      <c r="IP265" s="215"/>
      <c r="IQ265" s="215"/>
      <c r="IR265" s="215"/>
    </row>
    <row r="266" spans="1:252" s="329" customFormat="1">
      <c r="A266" s="524" t="s">
        <v>973</v>
      </c>
      <c r="B266" s="512" t="s">
        <v>325</v>
      </c>
      <c r="C266" s="513" t="s">
        <v>64</v>
      </c>
      <c r="D266" s="513" t="s">
        <v>132</v>
      </c>
      <c r="E266" s="525">
        <v>25</v>
      </c>
      <c r="F266" s="513">
        <v>4200</v>
      </c>
      <c r="G266" s="392"/>
      <c r="H266" s="515"/>
      <c r="I266" s="515">
        <f t="shared" si="14"/>
        <v>79</v>
      </c>
      <c r="J266" s="515">
        <f t="shared" si="13"/>
        <v>105</v>
      </c>
      <c r="K266" s="538" t="s">
        <v>252</v>
      </c>
      <c r="L266" s="539" t="s">
        <v>266</v>
      </c>
      <c r="M266" s="328"/>
      <c r="N266" s="328"/>
      <c r="O266" s="328"/>
      <c r="P266" s="328"/>
      <c r="Q266" s="328"/>
      <c r="R266" s="328"/>
      <c r="S266" s="328"/>
      <c r="T266" s="328"/>
    </row>
    <row r="267" spans="1:252" s="329" customFormat="1">
      <c r="A267" s="524" t="s">
        <v>974</v>
      </c>
      <c r="B267" s="512" t="s">
        <v>326</v>
      </c>
      <c r="C267" s="513" t="s">
        <v>64</v>
      </c>
      <c r="D267" s="513" t="s">
        <v>132</v>
      </c>
      <c r="E267" s="525">
        <v>55</v>
      </c>
      <c r="F267" s="513">
        <v>3000</v>
      </c>
      <c r="G267" s="392"/>
      <c r="H267" s="515"/>
      <c r="I267" s="515">
        <f t="shared" si="14"/>
        <v>124</v>
      </c>
      <c r="J267" s="515">
        <f t="shared" si="13"/>
        <v>165</v>
      </c>
      <c r="K267" s="538" t="s">
        <v>252</v>
      </c>
      <c r="L267" s="539" t="s">
        <v>266</v>
      </c>
      <c r="M267" s="328"/>
      <c r="N267" s="328"/>
      <c r="O267" s="328"/>
      <c r="P267" s="328"/>
      <c r="Q267" s="328"/>
      <c r="R267" s="328"/>
      <c r="S267" s="328"/>
      <c r="T267" s="328"/>
    </row>
    <row r="268" spans="1:252" s="329" customFormat="1">
      <c r="A268" s="524" t="s">
        <v>975</v>
      </c>
      <c r="B268" s="512" t="s">
        <v>327</v>
      </c>
      <c r="C268" s="513" t="s">
        <v>64</v>
      </c>
      <c r="D268" s="513" t="s">
        <v>132</v>
      </c>
      <c r="E268" s="525">
        <v>75</v>
      </c>
      <c r="F268" s="513">
        <v>2400</v>
      </c>
      <c r="G268" s="392"/>
      <c r="H268" s="515"/>
      <c r="I268" s="515">
        <f t="shared" si="14"/>
        <v>135</v>
      </c>
      <c r="J268" s="515">
        <f t="shared" si="13"/>
        <v>180</v>
      </c>
      <c r="K268" s="538" t="s">
        <v>252</v>
      </c>
      <c r="L268" s="539" t="s">
        <v>266</v>
      </c>
      <c r="M268" s="328"/>
      <c r="N268" s="328"/>
      <c r="O268" s="328"/>
      <c r="P268" s="328"/>
      <c r="Q268" s="328"/>
      <c r="R268" s="328"/>
      <c r="S268" s="328"/>
      <c r="T268" s="328"/>
    </row>
    <row r="269" spans="1:252" s="329" customFormat="1" ht="42" customHeight="1">
      <c r="A269" s="524" t="s">
        <v>976</v>
      </c>
      <c r="B269" s="512" t="s">
        <v>685</v>
      </c>
      <c r="C269" s="513" t="s">
        <v>64</v>
      </c>
      <c r="D269" s="513" t="s">
        <v>132</v>
      </c>
      <c r="E269" s="525">
        <v>35000</v>
      </c>
      <c r="F269" s="513">
        <v>1</v>
      </c>
      <c r="G269" s="392"/>
      <c r="H269" s="515"/>
      <c r="I269" s="515">
        <f t="shared" si="14"/>
        <v>26</v>
      </c>
      <c r="J269" s="515">
        <f t="shared" si="13"/>
        <v>35</v>
      </c>
      <c r="K269" s="538" t="s">
        <v>252</v>
      </c>
      <c r="L269" s="539" t="s">
        <v>266</v>
      </c>
      <c r="M269" s="328"/>
      <c r="N269" s="328"/>
      <c r="O269" s="328"/>
      <c r="P269" s="328"/>
      <c r="Q269" s="328"/>
      <c r="R269" s="328"/>
      <c r="S269" s="328"/>
      <c r="T269" s="328"/>
    </row>
    <row r="270" spans="1:252" s="661" customFormat="1" hidden="1">
      <c r="A270" s="603" t="s">
        <v>253</v>
      </c>
      <c r="B270" s="649" t="s">
        <v>134</v>
      </c>
      <c r="C270" s="633"/>
      <c r="D270" s="662"/>
      <c r="E270" s="634"/>
      <c r="F270" s="663"/>
      <c r="G270" s="608">
        <f>SUM(G273:G322)</f>
        <v>162473.09999999998</v>
      </c>
      <c r="H270" s="608">
        <f>SUM(H273:H322)</f>
        <v>385835</v>
      </c>
      <c r="I270" s="608">
        <f>SUM(I273:I322)</f>
        <v>610890.70000000007</v>
      </c>
      <c r="J270" s="608">
        <f>SUM(J273:J322)</f>
        <v>799034.20000000007</v>
      </c>
      <c r="K270" s="609"/>
      <c r="L270" s="610"/>
      <c r="M270" s="611"/>
      <c r="N270" s="611"/>
      <c r="O270" s="611"/>
      <c r="P270" s="611"/>
      <c r="Q270" s="611"/>
      <c r="R270" s="611"/>
      <c r="S270" s="611"/>
      <c r="T270" s="611"/>
    </row>
    <row r="271" spans="1:252" s="622" customFormat="1" hidden="1">
      <c r="A271" s="613" t="s">
        <v>253</v>
      </c>
      <c r="B271" s="614" t="s">
        <v>578</v>
      </c>
      <c r="C271" s="615"/>
      <c r="D271" s="636"/>
      <c r="E271" s="637"/>
      <c r="F271" s="617"/>
      <c r="G271" s="618">
        <f>+G273+G274+G276+G278+G280+G282+G283+G286+G288+G289+G290+G291+G294+G295+G296+G309+G310+G312+G311+G313+G314+G315+G316+G317+G318+G319+G320+G322</f>
        <v>49935.5</v>
      </c>
      <c r="H271" s="656">
        <f>+H273+H274+H276+H278+H280+H282+H283+H286+H288+H289+H290+H291+H294+H295+H296+H309+H310+H312+H311+H313+H314+H315+H316+H317+H318+H319+H320+H322+H321</f>
        <v>112192</v>
      </c>
      <c r="I271" s="656">
        <f>+I273+I274+I276+I278+I280+I282+I283+I286+I288+I289+I290+I291+I294+I295+I296+I309+I310+I312+I311+I313+I314+I315+I316+I317+I318+I319+I320+I322+I321</f>
        <v>200121.5</v>
      </c>
      <c r="J271" s="618">
        <f>+J273+J274+J276+J278+J280+J282+J283+J286+J288+J289+J290+J291+J294+J295+J296+J309+J310+J312+J311+J313+J314+J315+J316+J317+J318+J319+J320+J322+J321</f>
        <v>249355.69999999998</v>
      </c>
      <c r="K271" s="619"/>
      <c r="L271" s="620" t="s">
        <v>578</v>
      </c>
      <c r="M271" s="621"/>
      <c r="N271" s="621"/>
      <c r="O271" s="621"/>
      <c r="P271" s="621"/>
      <c r="Q271" s="621"/>
      <c r="R271" s="621"/>
      <c r="S271" s="621"/>
      <c r="T271" s="621"/>
    </row>
    <row r="272" spans="1:252" s="632" customFormat="1" hidden="1">
      <c r="A272" s="623" t="s">
        <v>253</v>
      </c>
      <c r="B272" s="624" t="s">
        <v>266</v>
      </c>
      <c r="C272" s="625"/>
      <c r="D272" s="638"/>
      <c r="E272" s="639"/>
      <c r="F272" s="627"/>
      <c r="G272" s="628">
        <f>+G275+G277+G279+G281+G284+G285+G287+G292+G293+G297+G305+G306+G307+G308+G298+G299+G300+G301+G302+G303+G304</f>
        <v>112537.60000000001</v>
      </c>
      <c r="H272" s="628">
        <f>+H275+H277+H279+H281+H284+H285+H287+H292+H293+H297+H305+H306+H307+H308+H298+H299+H300+H301+H302+H303+H304</f>
        <v>273643</v>
      </c>
      <c r="I272" s="628">
        <f>+I275+I277+I279+I281+I284+I285+I287+I292+I293+I297+I305+I306+I307+I308+I298+I299+I300+I301+I302+I303+I304</f>
        <v>410769.2</v>
      </c>
      <c r="J272" s="628">
        <f>+J275+J277+J279+J281+J284+J285+J287+J292+J293+J297+J305+J306+J307+J308+J298+J299+J300+J301+J302+J303+J304</f>
        <v>549678.5</v>
      </c>
      <c r="K272" s="629"/>
      <c r="L272" s="630"/>
      <c r="M272" s="631"/>
      <c r="N272" s="631"/>
      <c r="O272" s="631"/>
      <c r="P272" s="631"/>
      <c r="Q272" s="631"/>
      <c r="R272" s="631"/>
      <c r="S272" s="631"/>
      <c r="T272" s="631"/>
    </row>
    <row r="273" spans="1:20" s="329" customFormat="1">
      <c r="A273" s="524" t="s">
        <v>1001</v>
      </c>
      <c r="B273" s="512" t="s">
        <v>579</v>
      </c>
      <c r="C273" s="513" t="s">
        <v>64</v>
      </c>
      <c r="D273" s="513" t="s">
        <v>136</v>
      </c>
      <c r="E273" s="525">
        <v>330</v>
      </c>
      <c r="F273" s="513">
        <v>5000</v>
      </c>
      <c r="G273" s="392">
        <v>1650</v>
      </c>
      <c r="H273" s="392">
        <v>1650</v>
      </c>
      <c r="I273" s="392">
        <v>1650</v>
      </c>
      <c r="J273" s="515">
        <f>+E273*F273/1000</f>
        <v>1650</v>
      </c>
      <c r="K273" s="538" t="s">
        <v>253</v>
      </c>
      <c r="L273" s="539" t="s">
        <v>578</v>
      </c>
      <c r="M273" s="328"/>
      <c r="N273" s="328"/>
      <c r="O273" s="328"/>
      <c r="P273" s="328"/>
      <c r="Q273" s="328"/>
      <c r="R273" s="328"/>
      <c r="S273" s="328"/>
      <c r="T273" s="328"/>
    </row>
    <row r="274" spans="1:20" s="329" customFormat="1">
      <c r="A274" s="524" t="s">
        <v>1002</v>
      </c>
      <c r="B274" s="512" t="s">
        <v>579</v>
      </c>
      <c r="C274" s="513" t="s">
        <v>64</v>
      </c>
      <c r="D274" s="513" t="s">
        <v>136</v>
      </c>
      <c r="E274" s="525">
        <v>365</v>
      </c>
      <c r="F274" s="513">
        <v>13564</v>
      </c>
      <c r="G274" s="392"/>
      <c r="H274" s="515">
        <f>ROUND(J274/2,0)</f>
        <v>2475</v>
      </c>
      <c r="I274" s="515">
        <f>ROUND(J274/4*3,0)</f>
        <v>3713</v>
      </c>
      <c r="J274" s="515">
        <f>+E274*F274/1000</f>
        <v>4950.8599999999997</v>
      </c>
      <c r="K274" s="538" t="s">
        <v>253</v>
      </c>
      <c r="L274" s="539" t="s">
        <v>578</v>
      </c>
      <c r="M274" s="328"/>
      <c r="N274" s="328"/>
      <c r="O274" s="328"/>
      <c r="P274" s="328"/>
      <c r="Q274" s="328"/>
      <c r="R274" s="328"/>
      <c r="S274" s="328"/>
      <c r="T274" s="328"/>
    </row>
    <row r="275" spans="1:20" s="329" customFormat="1">
      <c r="A275" s="524" t="s">
        <v>1003</v>
      </c>
      <c r="B275" s="512" t="s">
        <v>137</v>
      </c>
      <c r="C275" s="513" t="s">
        <v>64</v>
      </c>
      <c r="D275" s="513" t="s">
        <v>136</v>
      </c>
      <c r="E275" s="525">
        <v>300</v>
      </c>
      <c r="F275" s="513">
        <f>310000+50000</f>
        <v>360000</v>
      </c>
      <c r="G275" s="392">
        <v>93000</v>
      </c>
      <c r="H275" s="392">
        <f>93000+15000</f>
        <v>108000</v>
      </c>
      <c r="I275" s="392">
        <f>93000+15000</f>
        <v>108000</v>
      </c>
      <c r="J275" s="515">
        <f t="shared" ref="J275:J296" si="15">+E275*F275/1000</f>
        <v>108000</v>
      </c>
      <c r="K275" s="538" t="s">
        <v>253</v>
      </c>
      <c r="L275" s="539" t="s">
        <v>266</v>
      </c>
      <c r="M275" s="328"/>
      <c r="N275" s="328"/>
      <c r="O275" s="328"/>
      <c r="P275" s="328"/>
      <c r="Q275" s="328"/>
      <c r="R275" s="328"/>
      <c r="S275" s="328"/>
      <c r="T275" s="328"/>
    </row>
    <row r="276" spans="1:20" s="329" customFormat="1">
      <c r="A276" s="524" t="s">
        <v>1004</v>
      </c>
      <c r="B276" s="512" t="s">
        <v>137</v>
      </c>
      <c r="C276" s="513" t="s">
        <v>64</v>
      </c>
      <c r="D276" s="513" t="s">
        <v>136</v>
      </c>
      <c r="E276" s="525">
        <v>300</v>
      </c>
      <c r="F276" s="513">
        <v>145555</v>
      </c>
      <c r="G276" s="392">
        <v>43666.5</v>
      </c>
      <c r="H276" s="392">
        <v>43666.5</v>
      </c>
      <c r="I276" s="392">
        <v>43666.5</v>
      </c>
      <c r="J276" s="515">
        <f>+E276*F276/1000</f>
        <v>43666.5</v>
      </c>
      <c r="K276" s="538" t="s">
        <v>253</v>
      </c>
      <c r="L276" s="539" t="s">
        <v>578</v>
      </c>
      <c r="M276" s="328"/>
      <c r="N276" s="328"/>
      <c r="O276" s="328"/>
      <c r="P276" s="328"/>
      <c r="Q276" s="328"/>
      <c r="R276" s="328"/>
      <c r="S276" s="328"/>
      <c r="T276" s="328"/>
    </row>
    <row r="277" spans="1:20" s="329" customFormat="1">
      <c r="A277" s="524" t="s">
        <v>580</v>
      </c>
      <c r="B277" s="512" t="s">
        <v>137</v>
      </c>
      <c r="C277" s="513" t="s">
        <v>64</v>
      </c>
      <c r="D277" s="513" t="s">
        <v>136</v>
      </c>
      <c r="E277" s="525">
        <v>345</v>
      </c>
      <c r="F277" s="593">
        <v>1174720</v>
      </c>
      <c r="G277" s="582"/>
      <c r="H277" s="515">
        <f>163791.2-17250-1500</f>
        <v>145041.20000000001</v>
      </c>
      <c r="I277" s="515">
        <f>291825.4-17250</f>
        <v>274575.40000000002</v>
      </c>
      <c r="J277" s="515">
        <f t="shared" si="15"/>
        <v>405278.4</v>
      </c>
      <c r="K277" s="538" t="s">
        <v>253</v>
      </c>
      <c r="L277" s="539" t="s">
        <v>266</v>
      </c>
      <c r="M277" s="328"/>
      <c r="N277" s="328"/>
      <c r="O277" s="328"/>
      <c r="P277" s="328"/>
      <c r="Q277" s="328"/>
      <c r="R277" s="328"/>
      <c r="S277" s="328"/>
      <c r="T277" s="328"/>
    </row>
    <row r="278" spans="1:20" s="329" customFormat="1">
      <c r="A278" s="524" t="s">
        <v>598</v>
      </c>
      <c r="B278" s="512" t="s">
        <v>137</v>
      </c>
      <c r="C278" s="513" t="s">
        <v>64</v>
      </c>
      <c r="D278" s="513" t="s">
        <v>136</v>
      </c>
      <c r="E278" s="525">
        <v>345</v>
      </c>
      <c r="F278" s="593">
        <v>379708</v>
      </c>
      <c r="G278" s="582"/>
      <c r="H278" s="515">
        <v>50216.5</v>
      </c>
      <c r="I278" s="515">
        <f>ROUND(J278/4*3,0)</f>
        <v>98249</v>
      </c>
      <c r="J278" s="515">
        <f>+E278*F278/1000</f>
        <v>130999.26</v>
      </c>
      <c r="K278" s="538" t="s">
        <v>253</v>
      </c>
      <c r="L278" s="539" t="s">
        <v>578</v>
      </c>
      <c r="M278" s="328"/>
      <c r="N278" s="328"/>
      <c r="O278" s="328"/>
      <c r="P278" s="328"/>
      <c r="Q278" s="328"/>
      <c r="R278" s="328"/>
      <c r="S278" s="328"/>
      <c r="T278" s="328"/>
    </row>
    <row r="279" spans="1:20" s="329" customFormat="1" ht="43.5" customHeight="1">
      <c r="A279" s="524" t="s">
        <v>1005</v>
      </c>
      <c r="B279" s="512" t="s">
        <v>328</v>
      </c>
      <c r="C279" s="513" t="s">
        <v>64</v>
      </c>
      <c r="D279" s="513" t="s">
        <v>136</v>
      </c>
      <c r="E279" s="525">
        <v>298</v>
      </c>
      <c r="F279" s="513">
        <v>2100</v>
      </c>
      <c r="G279" s="392">
        <v>625.79999999999995</v>
      </c>
      <c r="H279" s="515">
        <v>625.79999999999995</v>
      </c>
      <c r="I279" s="515">
        <v>625.79999999999995</v>
      </c>
      <c r="J279" s="515">
        <f t="shared" si="15"/>
        <v>625.79999999999995</v>
      </c>
      <c r="K279" s="538" t="s">
        <v>253</v>
      </c>
      <c r="L279" s="539" t="s">
        <v>266</v>
      </c>
      <c r="M279" s="328"/>
      <c r="N279" s="328"/>
      <c r="O279" s="328"/>
      <c r="P279" s="328"/>
      <c r="Q279" s="328"/>
      <c r="R279" s="328"/>
      <c r="S279" s="328"/>
      <c r="T279" s="328"/>
    </row>
    <row r="280" spans="1:20" s="329" customFormat="1" ht="43.5" customHeight="1">
      <c r="A280" s="524" t="s">
        <v>1006</v>
      </c>
      <c r="B280" s="512" t="s">
        <v>328</v>
      </c>
      <c r="C280" s="513" t="s">
        <v>64</v>
      </c>
      <c r="D280" s="513" t="s">
        <v>136</v>
      </c>
      <c r="E280" s="525">
        <v>298</v>
      </c>
      <c r="F280" s="593">
        <v>15500</v>
      </c>
      <c r="G280" s="582">
        <v>4619</v>
      </c>
      <c r="H280" s="515">
        <v>4619</v>
      </c>
      <c r="I280" s="515">
        <v>4619</v>
      </c>
      <c r="J280" s="515">
        <f>+E280*F280/1000</f>
        <v>4619</v>
      </c>
      <c r="K280" s="538" t="s">
        <v>253</v>
      </c>
      <c r="L280" s="539" t="s">
        <v>578</v>
      </c>
      <c r="M280" s="328"/>
      <c r="N280" s="328"/>
      <c r="O280" s="328"/>
      <c r="P280" s="328"/>
      <c r="Q280" s="328"/>
      <c r="R280" s="328"/>
      <c r="S280" s="328"/>
      <c r="T280" s="328"/>
    </row>
    <row r="281" spans="1:20" s="329" customFormat="1" ht="43.5" customHeight="1">
      <c r="A281" s="524" t="s">
        <v>1009</v>
      </c>
      <c r="B281" s="512" t="s">
        <v>328</v>
      </c>
      <c r="C281" s="513" t="s">
        <v>64</v>
      </c>
      <c r="D281" s="513" t="s">
        <v>136</v>
      </c>
      <c r="E281" s="525">
        <v>345</v>
      </c>
      <c r="F281" s="513">
        <v>5450</v>
      </c>
      <c r="G281" s="392"/>
      <c r="H281" s="515">
        <f>ROUND(J281/2,0)</f>
        <v>940</v>
      </c>
      <c r="I281" s="515">
        <f t="shared" ref="I281:I296" si="16">ROUND(J281/4*3,0)</f>
        <v>1410</v>
      </c>
      <c r="J281" s="515">
        <f>+E281*F281/1000+0.05</f>
        <v>1880.3</v>
      </c>
      <c r="K281" s="538" t="s">
        <v>253</v>
      </c>
      <c r="L281" s="539" t="s">
        <v>266</v>
      </c>
      <c r="M281" s="328"/>
      <c r="N281" s="328"/>
      <c r="O281" s="328"/>
      <c r="P281" s="328"/>
      <c r="Q281" s="328"/>
      <c r="R281" s="328"/>
      <c r="S281" s="328"/>
      <c r="T281" s="328"/>
    </row>
    <row r="282" spans="1:20" s="329" customFormat="1" ht="42" customHeight="1">
      <c r="A282" s="524" t="s">
        <v>1010</v>
      </c>
      <c r="B282" s="512" t="s">
        <v>328</v>
      </c>
      <c r="C282" s="513" t="s">
        <v>64</v>
      </c>
      <c r="D282" s="513" t="s">
        <v>136</v>
      </c>
      <c r="E282" s="525">
        <v>345</v>
      </c>
      <c r="F282" s="513">
        <v>40551</v>
      </c>
      <c r="G282" s="392"/>
      <c r="H282" s="515">
        <f>ROUND(J282/2,0)</f>
        <v>6995</v>
      </c>
      <c r="I282" s="515">
        <f t="shared" si="16"/>
        <v>10493</v>
      </c>
      <c r="J282" s="515">
        <f>+E282*F282/1000-0.015</f>
        <v>13990.08</v>
      </c>
      <c r="K282" s="538" t="s">
        <v>253</v>
      </c>
      <c r="L282" s="539" t="s">
        <v>578</v>
      </c>
      <c r="M282" s="328"/>
      <c r="N282" s="328"/>
      <c r="O282" s="328"/>
      <c r="P282" s="328"/>
      <c r="Q282" s="328"/>
      <c r="R282" s="328"/>
      <c r="S282" s="328"/>
      <c r="T282" s="328"/>
    </row>
    <row r="283" spans="1:20" s="329" customFormat="1" ht="24" customHeight="1">
      <c r="A283" s="524" t="s">
        <v>1011</v>
      </c>
      <c r="B283" s="512" t="s">
        <v>686</v>
      </c>
      <c r="C283" s="513" t="s">
        <v>64</v>
      </c>
      <c r="D283" s="513" t="s">
        <v>131</v>
      </c>
      <c r="E283" s="525">
        <v>1500</v>
      </c>
      <c r="F283" s="513">
        <v>120</v>
      </c>
      <c r="G283" s="392"/>
      <c r="H283" s="515">
        <f>ROUND(J283/2,0)</f>
        <v>90</v>
      </c>
      <c r="I283" s="515">
        <f t="shared" si="16"/>
        <v>135</v>
      </c>
      <c r="J283" s="515">
        <f t="shared" si="15"/>
        <v>180</v>
      </c>
      <c r="K283" s="538" t="s">
        <v>253</v>
      </c>
      <c r="L283" s="539" t="s">
        <v>578</v>
      </c>
      <c r="M283" s="328"/>
      <c r="N283" s="328"/>
      <c r="O283" s="328"/>
      <c r="P283" s="328"/>
      <c r="Q283" s="328"/>
      <c r="R283" s="328"/>
      <c r="S283" s="328"/>
      <c r="T283" s="328"/>
    </row>
    <row r="284" spans="1:20" s="329" customFormat="1" ht="43.5" customHeight="1">
      <c r="A284" s="524" t="s">
        <v>1007</v>
      </c>
      <c r="B284" s="512" t="s">
        <v>601</v>
      </c>
      <c r="C284" s="513" t="s">
        <v>64</v>
      </c>
      <c r="D284" s="513" t="s">
        <v>136</v>
      </c>
      <c r="E284" s="525">
        <v>900</v>
      </c>
      <c r="F284" s="513">
        <v>200</v>
      </c>
      <c r="G284" s="392">
        <v>81</v>
      </c>
      <c r="H284" s="515">
        <f>ROUND(J284/2,0)</f>
        <v>90</v>
      </c>
      <c r="I284" s="515">
        <f t="shared" si="16"/>
        <v>135</v>
      </c>
      <c r="J284" s="515">
        <f t="shared" si="15"/>
        <v>180</v>
      </c>
      <c r="K284" s="538" t="s">
        <v>253</v>
      </c>
      <c r="L284" s="539" t="s">
        <v>266</v>
      </c>
      <c r="M284" s="328"/>
      <c r="N284" s="328"/>
      <c r="O284" s="328"/>
      <c r="P284" s="328"/>
      <c r="Q284" s="328"/>
      <c r="R284" s="328"/>
      <c r="S284" s="328"/>
      <c r="T284" s="328"/>
    </row>
    <row r="285" spans="1:20" s="329" customFormat="1" ht="43.5" customHeight="1">
      <c r="A285" s="524" t="s">
        <v>1008</v>
      </c>
      <c r="B285" s="512" t="s">
        <v>601</v>
      </c>
      <c r="C285" s="513" t="s">
        <v>64</v>
      </c>
      <c r="D285" s="513" t="s">
        <v>136</v>
      </c>
      <c r="E285" s="525">
        <v>960</v>
      </c>
      <c r="F285" s="513">
        <v>500</v>
      </c>
      <c r="G285" s="392">
        <v>124.8</v>
      </c>
      <c r="H285" s="515">
        <f>ROUND(J285/2,0)</f>
        <v>240</v>
      </c>
      <c r="I285" s="515">
        <f t="shared" si="16"/>
        <v>360</v>
      </c>
      <c r="J285" s="515">
        <f t="shared" si="15"/>
        <v>480</v>
      </c>
      <c r="K285" s="538" t="s">
        <v>253</v>
      </c>
      <c r="L285" s="539" t="s">
        <v>266</v>
      </c>
      <c r="M285" s="328"/>
      <c r="N285" s="328"/>
      <c r="O285" s="328"/>
      <c r="P285" s="328"/>
      <c r="Q285" s="328"/>
      <c r="R285" s="328"/>
      <c r="S285" s="328"/>
      <c r="T285" s="328"/>
    </row>
    <row r="286" spans="1:20" s="329" customFormat="1" ht="43.5" customHeight="1">
      <c r="A286" s="524" t="s">
        <v>1012</v>
      </c>
      <c r="B286" s="512" t="s">
        <v>601</v>
      </c>
      <c r="C286" s="513" t="s">
        <v>64</v>
      </c>
      <c r="D286" s="513" t="s">
        <v>136</v>
      </c>
      <c r="E286" s="525">
        <v>1400</v>
      </c>
      <c r="F286" s="513">
        <v>1000</v>
      </c>
      <c r="G286" s="392"/>
      <c r="H286" s="515"/>
      <c r="I286" s="515">
        <f t="shared" si="16"/>
        <v>1050</v>
      </c>
      <c r="J286" s="515">
        <f>+E286*F286/1000</f>
        <v>1400</v>
      </c>
      <c r="K286" s="538" t="s">
        <v>253</v>
      </c>
      <c r="L286" s="539" t="s">
        <v>578</v>
      </c>
      <c r="M286" s="328"/>
      <c r="N286" s="328"/>
      <c r="O286" s="328"/>
      <c r="P286" s="328"/>
      <c r="Q286" s="328"/>
      <c r="R286" s="328"/>
      <c r="S286" s="328"/>
      <c r="T286" s="328"/>
    </row>
    <row r="287" spans="1:20" s="329" customFormat="1" ht="18.75" customHeight="1">
      <c r="A287" s="524" t="s">
        <v>1013</v>
      </c>
      <c r="B287" s="512" t="s">
        <v>687</v>
      </c>
      <c r="C287" s="513" t="s">
        <v>64</v>
      </c>
      <c r="D287" s="513" t="s">
        <v>136</v>
      </c>
      <c r="E287" s="525">
        <v>1500</v>
      </c>
      <c r="F287" s="513">
        <v>800</v>
      </c>
      <c r="G287" s="392">
        <v>342</v>
      </c>
      <c r="H287" s="515">
        <v>342</v>
      </c>
      <c r="I287" s="515">
        <f t="shared" si="16"/>
        <v>900</v>
      </c>
      <c r="J287" s="515">
        <f t="shared" si="15"/>
        <v>1200</v>
      </c>
      <c r="K287" s="538" t="s">
        <v>253</v>
      </c>
      <c r="L287" s="539" t="s">
        <v>266</v>
      </c>
      <c r="M287" s="328"/>
      <c r="N287" s="328"/>
      <c r="O287" s="328"/>
      <c r="P287" s="328"/>
      <c r="Q287" s="328"/>
      <c r="R287" s="328"/>
      <c r="S287" s="328"/>
      <c r="T287" s="328"/>
    </row>
    <row r="288" spans="1:20" s="329" customFormat="1" ht="18.75" customHeight="1">
      <c r="A288" s="524" t="s">
        <v>1014</v>
      </c>
      <c r="B288" s="512" t="s">
        <v>602</v>
      </c>
      <c r="C288" s="513" t="s">
        <v>64</v>
      </c>
      <c r="D288" s="513" t="s">
        <v>136</v>
      </c>
      <c r="E288" s="525">
        <v>1200</v>
      </c>
      <c r="F288" s="513">
        <v>1000</v>
      </c>
      <c r="G288" s="392"/>
      <c r="H288" s="515"/>
      <c r="I288" s="515">
        <f t="shared" si="16"/>
        <v>900</v>
      </c>
      <c r="J288" s="515">
        <f t="shared" si="15"/>
        <v>1200</v>
      </c>
      <c r="K288" s="538" t="s">
        <v>253</v>
      </c>
      <c r="L288" s="539" t="s">
        <v>578</v>
      </c>
      <c r="M288" s="328"/>
      <c r="N288" s="328"/>
      <c r="O288" s="328"/>
      <c r="P288" s="328"/>
      <c r="Q288" s="328"/>
      <c r="R288" s="328"/>
      <c r="S288" s="328"/>
      <c r="T288" s="328"/>
    </row>
    <row r="289" spans="1:252" s="329" customFormat="1" ht="18.75" customHeight="1">
      <c r="A289" s="524" t="s">
        <v>1015</v>
      </c>
      <c r="B289" s="512" t="s">
        <v>688</v>
      </c>
      <c r="C289" s="513" t="s">
        <v>64</v>
      </c>
      <c r="D289" s="513" t="s">
        <v>136</v>
      </c>
      <c r="E289" s="525">
        <v>1200</v>
      </c>
      <c r="F289" s="513">
        <v>100</v>
      </c>
      <c r="G289" s="392"/>
      <c r="H289" s="515"/>
      <c r="I289" s="515">
        <f t="shared" si="16"/>
        <v>90</v>
      </c>
      <c r="J289" s="515">
        <f t="shared" si="15"/>
        <v>120</v>
      </c>
      <c r="K289" s="538" t="s">
        <v>253</v>
      </c>
      <c r="L289" s="539" t="s">
        <v>578</v>
      </c>
      <c r="M289" s="328"/>
      <c r="N289" s="328"/>
      <c r="O289" s="328"/>
      <c r="P289" s="328"/>
      <c r="Q289" s="328"/>
      <c r="R289" s="328"/>
      <c r="S289" s="328"/>
      <c r="T289" s="328"/>
    </row>
    <row r="290" spans="1:252" s="329" customFormat="1" ht="18.75" customHeight="1">
      <c r="A290" s="524" t="s">
        <v>1016</v>
      </c>
      <c r="B290" s="512" t="s">
        <v>599</v>
      </c>
      <c r="C290" s="513" t="s">
        <v>64</v>
      </c>
      <c r="D290" s="513" t="s">
        <v>600</v>
      </c>
      <c r="E290" s="525">
        <v>200</v>
      </c>
      <c r="F290" s="513">
        <v>50000</v>
      </c>
      <c r="G290" s="392"/>
      <c r="H290" s="515"/>
      <c r="I290" s="515">
        <f t="shared" si="16"/>
        <v>7500</v>
      </c>
      <c r="J290" s="515">
        <f t="shared" si="15"/>
        <v>10000</v>
      </c>
      <c r="K290" s="538" t="s">
        <v>253</v>
      </c>
      <c r="L290" s="539" t="s">
        <v>578</v>
      </c>
      <c r="M290" s="328"/>
      <c r="N290" s="328"/>
      <c r="O290" s="328"/>
      <c r="P290" s="328"/>
      <c r="Q290" s="328"/>
      <c r="R290" s="328"/>
      <c r="S290" s="328"/>
      <c r="T290" s="328"/>
    </row>
    <row r="291" spans="1:252" s="329" customFormat="1" ht="129.75" customHeight="1">
      <c r="A291" s="524" t="s">
        <v>1017</v>
      </c>
      <c r="B291" s="512" t="s">
        <v>689</v>
      </c>
      <c r="C291" s="513" t="s">
        <v>64</v>
      </c>
      <c r="D291" s="513" t="s">
        <v>136</v>
      </c>
      <c r="E291" s="525">
        <v>500</v>
      </c>
      <c r="F291" s="513">
        <v>6000</v>
      </c>
      <c r="G291" s="392"/>
      <c r="H291" s="515"/>
      <c r="I291" s="515">
        <f t="shared" si="16"/>
        <v>2250</v>
      </c>
      <c r="J291" s="515">
        <f t="shared" si="15"/>
        <v>3000</v>
      </c>
      <c r="K291" s="538" t="s">
        <v>253</v>
      </c>
      <c r="L291" s="539" t="s">
        <v>578</v>
      </c>
      <c r="M291" s="328"/>
      <c r="N291" s="328"/>
      <c r="O291" s="328"/>
      <c r="P291" s="328"/>
      <c r="Q291" s="328"/>
      <c r="R291" s="328"/>
      <c r="S291" s="328"/>
      <c r="T291" s="328"/>
    </row>
    <row r="292" spans="1:252" s="329" customFormat="1" ht="21" customHeight="1">
      <c r="A292" s="524" t="s">
        <v>1018</v>
      </c>
      <c r="B292" s="512" t="s">
        <v>329</v>
      </c>
      <c r="C292" s="513" t="s">
        <v>64</v>
      </c>
      <c r="D292" s="513" t="s">
        <v>47</v>
      </c>
      <c r="E292" s="525">
        <v>28000</v>
      </c>
      <c r="F292" s="513">
        <v>300</v>
      </c>
      <c r="G292" s="392">
        <v>2940</v>
      </c>
      <c r="H292" s="515">
        <v>2940</v>
      </c>
      <c r="I292" s="515">
        <v>2940</v>
      </c>
      <c r="J292" s="515">
        <f t="shared" si="15"/>
        <v>8400</v>
      </c>
      <c r="K292" s="538" t="s">
        <v>253</v>
      </c>
      <c r="L292" s="539" t="s">
        <v>266</v>
      </c>
      <c r="M292" s="328"/>
      <c r="N292" s="328"/>
      <c r="O292" s="328"/>
      <c r="P292" s="328"/>
      <c r="Q292" s="328"/>
      <c r="R292" s="328"/>
      <c r="S292" s="328"/>
      <c r="T292" s="328"/>
    </row>
    <row r="293" spans="1:252" s="328" customFormat="1" ht="20.25" customHeight="1">
      <c r="A293" s="524" t="s">
        <v>1019</v>
      </c>
      <c r="B293" s="512" t="s">
        <v>329</v>
      </c>
      <c r="C293" s="513" t="s">
        <v>64</v>
      </c>
      <c r="D293" s="513" t="s">
        <v>47</v>
      </c>
      <c r="E293" s="525">
        <v>38000</v>
      </c>
      <c r="F293" s="513">
        <v>15</v>
      </c>
      <c r="G293" s="392">
        <v>304</v>
      </c>
      <c r="H293" s="515">
        <v>304</v>
      </c>
      <c r="I293" s="515">
        <v>304</v>
      </c>
      <c r="J293" s="515">
        <f t="shared" si="15"/>
        <v>570</v>
      </c>
      <c r="K293" s="538" t="s">
        <v>253</v>
      </c>
      <c r="L293" s="539" t="s">
        <v>266</v>
      </c>
      <c r="U293" s="329"/>
      <c r="V293" s="329"/>
      <c r="W293" s="329"/>
      <c r="X293" s="329"/>
      <c r="Y293" s="329"/>
      <c r="Z293" s="329"/>
      <c r="AA293" s="329"/>
      <c r="AB293" s="329"/>
      <c r="AC293" s="329"/>
      <c r="AD293" s="329"/>
      <c r="AE293" s="329"/>
      <c r="AF293" s="329"/>
      <c r="AG293" s="329"/>
      <c r="AH293" s="329"/>
      <c r="AI293" s="329"/>
      <c r="AJ293" s="329"/>
      <c r="AK293" s="329"/>
      <c r="AL293" s="329"/>
      <c r="AM293" s="329"/>
      <c r="AN293" s="329"/>
      <c r="AO293" s="329"/>
      <c r="AP293" s="329"/>
      <c r="AQ293" s="329"/>
      <c r="AR293" s="329"/>
      <c r="AS293" s="329"/>
      <c r="AT293" s="329"/>
      <c r="AU293" s="329"/>
      <c r="AV293" s="329"/>
      <c r="AW293" s="329"/>
      <c r="AX293" s="329"/>
      <c r="AY293" s="329"/>
      <c r="AZ293" s="329"/>
      <c r="BA293" s="329"/>
      <c r="BB293" s="329"/>
      <c r="BC293" s="329"/>
      <c r="BD293" s="329"/>
      <c r="BE293" s="329"/>
      <c r="BF293" s="329"/>
      <c r="BG293" s="329"/>
      <c r="BH293" s="329"/>
      <c r="BI293" s="329"/>
      <c r="BJ293" s="329"/>
      <c r="BK293" s="329"/>
      <c r="BL293" s="329"/>
      <c r="BM293" s="329"/>
      <c r="BN293" s="329"/>
      <c r="BO293" s="329"/>
      <c r="BP293" s="329"/>
      <c r="BQ293" s="329"/>
      <c r="BR293" s="329"/>
      <c r="BS293" s="329"/>
      <c r="BT293" s="329"/>
      <c r="BU293" s="329"/>
      <c r="BV293" s="329"/>
      <c r="BW293" s="329"/>
      <c r="BX293" s="329"/>
      <c r="BY293" s="329"/>
      <c r="BZ293" s="329"/>
      <c r="CA293" s="329"/>
      <c r="CB293" s="329"/>
      <c r="CC293" s="329"/>
      <c r="CD293" s="329"/>
      <c r="CE293" s="329"/>
      <c r="CF293" s="329"/>
      <c r="CG293" s="329"/>
      <c r="CH293" s="329"/>
      <c r="CI293" s="329"/>
      <c r="CJ293" s="329"/>
      <c r="CK293" s="329"/>
      <c r="CL293" s="329"/>
      <c r="CM293" s="329"/>
      <c r="CN293" s="329"/>
      <c r="CO293" s="329"/>
      <c r="CP293" s="329"/>
      <c r="CQ293" s="329"/>
      <c r="CR293" s="329"/>
      <c r="CS293" s="329"/>
      <c r="CT293" s="329"/>
      <c r="CU293" s="329"/>
      <c r="CV293" s="329"/>
      <c r="CW293" s="329"/>
      <c r="CX293" s="329"/>
      <c r="CY293" s="329"/>
      <c r="CZ293" s="329"/>
      <c r="DA293" s="329"/>
      <c r="DB293" s="329"/>
      <c r="DC293" s="329"/>
      <c r="DD293" s="329"/>
      <c r="DE293" s="329"/>
      <c r="DF293" s="329"/>
      <c r="DG293" s="329"/>
      <c r="DH293" s="329"/>
      <c r="DI293" s="329"/>
      <c r="DJ293" s="329"/>
      <c r="DK293" s="329"/>
      <c r="DL293" s="329"/>
      <c r="DM293" s="329"/>
      <c r="DN293" s="329"/>
      <c r="DO293" s="329"/>
      <c r="DP293" s="329"/>
      <c r="DQ293" s="329"/>
      <c r="DR293" s="329"/>
      <c r="DS293" s="329"/>
      <c r="DT293" s="329"/>
      <c r="DU293" s="329"/>
      <c r="DV293" s="329"/>
      <c r="DW293" s="329"/>
      <c r="DX293" s="329"/>
      <c r="DY293" s="329"/>
      <c r="DZ293" s="329"/>
      <c r="EA293" s="329"/>
      <c r="EB293" s="329"/>
      <c r="EC293" s="329"/>
      <c r="ED293" s="329"/>
      <c r="EE293" s="329"/>
      <c r="EF293" s="329"/>
      <c r="EG293" s="329"/>
      <c r="EH293" s="329"/>
      <c r="EI293" s="329"/>
      <c r="EJ293" s="329"/>
      <c r="EK293" s="329"/>
      <c r="EL293" s="329"/>
      <c r="EM293" s="329"/>
      <c r="EN293" s="329"/>
      <c r="EO293" s="329"/>
      <c r="EP293" s="329"/>
      <c r="EQ293" s="329"/>
      <c r="ER293" s="329"/>
      <c r="ES293" s="329"/>
      <c r="ET293" s="329"/>
      <c r="EU293" s="329"/>
      <c r="EV293" s="329"/>
      <c r="EW293" s="329"/>
      <c r="EX293" s="329"/>
      <c r="EY293" s="329"/>
      <c r="EZ293" s="329"/>
      <c r="FA293" s="329"/>
      <c r="FB293" s="329"/>
      <c r="FC293" s="329"/>
      <c r="FD293" s="329"/>
      <c r="FE293" s="329"/>
      <c r="FF293" s="329"/>
      <c r="FG293" s="329"/>
      <c r="FH293" s="329"/>
      <c r="FI293" s="329"/>
      <c r="FJ293" s="329"/>
      <c r="FK293" s="329"/>
      <c r="FL293" s="329"/>
      <c r="FM293" s="329"/>
      <c r="FN293" s="329"/>
      <c r="FO293" s="329"/>
      <c r="FP293" s="329"/>
      <c r="FQ293" s="329"/>
      <c r="FR293" s="329"/>
      <c r="FS293" s="329"/>
      <c r="FT293" s="329"/>
      <c r="FU293" s="329"/>
      <c r="FV293" s="329"/>
      <c r="FW293" s="329"/>
      <c r="FX293" s="329"/>
      <c r="FY293" s="329"/>
      <c r="FZ293" s="329"/>
      <c r="GA293" s="329"/>
      <c r="GB293" s="329"/>
      <c r="GC293" s="329"/>
      <c r="GD293" s="329"/>
      <c r="GE293" s="329"/>
      <c r="GF293" s="329"/>
      <c r="GG293" s="329"/>
      <c r="GH293" s="329"/>
      <c r="GI293" s="329"/>
      <c r="GJ293" s="329"/>
      <c r="GK293" s="329"/>
      <c r="GL293" s="329"/>
      <c r="GM293" s="329"/>
      <c r="GN293" s="329"/>
      <c r="GO293" s="329"/>
      <c r="GP293" s="329"/>
      <c r="GQ293" s="329"/>
      <c r="GR293" s="329"/>
      <c r="GS293" s="329"/>
      <c r="GT293" s="329"/>
      <c r="GU293" s="329"/>
      <c r="GV293" s="329"/>
      <c r="GW293" s="329"/>
      <c r="GX293" s="329"/>
      <c r="GY293" s="329"/>
      <c r="GZ293" s="329"/>
      <c r="HA293" s="329"/>
      <c r="HB293" s="329"/>
      <c r="HC293" s="329"/>
      <c r="HD293" s="329"/>
      <c r="HE293" s="329"/>
      <c r="HF293" s="329"/>
      <c r="HG293" s="329"/>
      <c r="HH293" s="329"/>
      <c r="HI293" s="329"/>
      <c r="HJ293" s="329"/>
      <c r="HK293" s="329"/>
      <c r="HL293" s="329"/>
      <c r="HM293" s="329"/>
      <c r="HN293" s="329"/>
      <c r="HO293" s="329"/>
      <c r="HP293" s="329"/>
      <c r="HQ293" s="329"/>
      <c r="HR293" s="329"/>
      <c r="HS293" s="329"/>
      <c r="HT293" s="329"/>
      <c r="HU293" s="329"/>
      <c r="HV293" s="329"/>
      <c r="HW293" s="329"/>
      <c r="HX293" s="329"/>
      <c r="HY293" s="329"/>
      <c r="HZ293" s="329"/>
      <c r="IA293" s="329"/>
      <c r="IB293" s="329"/>
      <c r="IC293" s="329"/>
      <c r="ID293" s="329"/>
      <c r="IE293" s="329"/>
      <c r="IF293" s="329"/>
      <c r="IG293" s="329"/>
      <c r="IH293" s="329"/>
      <c r="II293" s="329"/>
      <c r="IJ293" s="329"/>
      <c r="IK293" s="329"/>
      <c r="IL293" s="329"/>
      <c r="IM293" s="329"/>
      <c r="IN293" s="329"/>
      <c r="IO293" s="329"/>
      <c r="IP293" s="329"/>
      <c r="IQ293" s="329"/>
      <c r="IR293" s="329"/>
    </row>
    <row r="294" spans="1:252">
      <c r="A294" s="524" t="s">
        <v>1020</v>
      </c>
      <c r="B294" s="512" t="s">
        <v>690</v>
      </c>
      <c r="C294" s="513" t="s">
        <v>64</v>
      </c>
      <c r="D294" s="513" t="s">
        <v>47</v>
      </c>
      <c r="E294" s="525">
        <v>20000</v>
      </c>
      <c r="F294" s="513">
        <v>55</v>
      </c>
      <c r="G294" s="392"/>
      <c r="H294" s="515"/>
      <c r="I294" s="515">
        <f t="shared" si="16"/>
        <v>825</v>
      </c>
      <c r="J294" s="515">
        <f t="shared" si="15"/>
        <v>1100</v>
      </c>
      <c r="K294" s="538" t="s">
        <v>253</v>
      </c>
      <c r="L294" s="539" t="s">
        <v>578</v>
      </c>
    </row>
    <row r="295" spans="1:252">
      <c r="A295" s="524" t="s">
        <v>1021</v>
      </c>
      <c r="B295" s="512" t="s">
        <v>603</v>
      </c>
      <c r="C295" s="513" t="s">
        <v>64</v>
      </c>
      <c r="D295" s="513" t="s">
        <v>47</v>
      </c>
      <c r="E295" s="525">
        <v>25000</v>
      </c>
      <c r="F295" s="513">
        <v>40</v>
      </c>
      <c r="G295" s="392"/>
      <c r="H295" s="515"/>
      <c r="I295" s="515">
        <f t="shared" si="16"/>
        <v>750</v>
      </c>
      <c r="J295" s="515">
        <f t="shared" si="15"/>
        <v>1000</v>
      </c>
      <c r="K295" s="538" t="s">
        <v>253</v>
      </c>
      <c r="L295" s="539" t="s">
        <v>578</v>
      </c>
    </row>
    <row r="296" spans="1:252">
      <c r="A296" s="524" t="s">
        <v>1022</v>
      </c>
      <c r="B296" s="512" t="s">
        <v>691</v>
      </c>
      <c r="C296" s="513" t="s">
        <v>64</v>
      </c>
      <c r="D296" s="513" t="s">
        <v>47</v>
      </c>
      <c r="E296" s="525">
        <v>30000</v>
      </c>
      <c r="F296" s="513">
        <v>30</v>
      </c>
      <c r="G296" s="392"/>
      <c r="H296" s="515"/>
      <c r="I296" s="515">
        <f t="shared" si="16"/>
        <v>675</v>
      </c>
      <c r="J296" s="515">
        <f t="shared" si="15"/>
        <v>900</v>
      </c>
      <c r="K296" s="538" t="s">
        <v>253</v>
      </c>
      <c r="L296" s="539" t="s">
        <v>578</v>
      </c>
    </row>
    <row r="297" spans="1:252" s="523" customFormat="1" ht="34.5">
      <c r="A297" s="524" t="s">
        <v>977</v>
      </c>
      <c r="B297" s="512" t="s">
        <v>135</v>
      </c>
      <c r="C297" s="513" t="s">
        <v>64</v>
      </c>
      <c r="D297" s="513" t="s">
        <v>47</v>
      </c>
      <c r="E297" s="525">
        <v>25000</v>
      </c>
      <c r="F297" s="513">
        <v>400</v>
      </c>
      <c r="G297" s="392">
        <v>10000</v>
      </c>
      <c r="H297" s="515">
        <v>10000</v>
      </c>
      <c r="I297" s="515">
        <v>10000</v>
      </c>
      <c r="J297" s="515">
        <f t="shared" ref="J297:J308" si="17">+E297*F297/1000</f>
        <v>10000</v>
      </c>
      <c r="K297" s="538" t="s">
        <v>253</v>
      </c>
      <c r="L297" s="539" t="s">
        <v>266</v>
      </c>
      <c r="M297" s="328"/>
      <c r="N297" s="328"/>
      <c r="O297" s="328"/>
      <c r="P297" s="328"/>
      <c r="Q297" s="328"/>
      <c r="R297" s="328"/>
      <c r="S297" s="328"/>
      <c r="T297" s="328"/>
      <c r="U297" s="329"/>
      <c r="V297" s="329"/>
      <c r="W297" s="329"/>
      <c r="X297" s="329"/>
      <c r="Y297" s="329"/>
      <c r="Z297" s="329"/>
      <c r="AA297" s="329"/>
      <c r="AB297" s="329"/>
      <c r="AC297" s="329"/>
      <c r="AD297" s="329"/>
      <c r="AE297" s="329"/>
      <c r="AF297" s="329"/>
      <c r="AG297" s="329"/>
      <c r="AH297" s="329"/>
      <c r="AI297" s="329"/>
      <c r="AJ297" s="329"/>
      <c r="AK297" s="329"/>
      <c r="AL297" s="329"/>
      <c r="AM297" s="329"/>
      <c r="AN297" s="329"/>
      <c r="AO297" s="329"/>
      <c r="AP297" s="329"/>
      <c r="AQ297" s="329"/>
      <c r="AR297" s="329"/>
      <c r="AS297" s="329"/>
      <c r="AT297" s="329"/>
      <c r="AU297" s="329"/>
      <c r="AV297" s="329"/>
      <c r="AW297" s="329"/>
      <c r="AX297" s="329"/>
      <c r="AY297" s="329"/>
      <c r="AZ297" s="329"/>
      <c r="BA297" s="329"/>
      <c r="BB297" s="329"/>
      <c r="BC297" s="329"/>
      <c r="BD297" s="329"/>
      <c r="BE297" s="329"/>
      <c r="BF297" s="329"/>
      <c r="BG297" s="329"/>
      <c r="BH297" s="329"/>
      <c r="BI297" s="329"/>
      <c r="BJ297" s="329"/>
      <c r="BK297" s="329"/>
      <c r="BL297" s="329"/>
      <c r="BM297" s="329"/>
      <c r="BN297" s="329"/>
      <c r="BO297" s="329"/>
      <c r="BP297" s="329"/>
      <c r="BQ297" s="329"/>
      <c r="BR297" s="329"/>
      <c r="BS297" s="329"/>
      <c r="BT297" s="329"/>
      <c r="BU297" s="329"/>
      <c r="BV297" s="329"/>
      <c r="BW297" s="329"/>
      <c r="BX297" s="329"/>
      <c r="BY297" s="329"/>
      <c r="BZ297" s="329"/>
      <c r="CA297" s="329"/>
      <c r="CB297" s="329"/>
      <c r="CC297" s="329"/>
      <c r="CD297" s="329"/>
      <c r="CE297" s="329"/>
      <c r="CF297" s="329"/>
      <c r="CG297" s="329"/>
      <c r="CH297" s="329"/>
      <c r="CI297" s="329"/>
      <c r="CJ297" s="329"/>
      <c r="CK297" s="329"/>
      <c r="CL297" s="329"/>
      <c r="CM297" s="329"/>
      <c r="CN297" s="329"/>
      <c r="CO297" s="329"/>
      <c r="CP297" s="329"/>
      <c r="CQ297" s="329"/>
      <c r="CR297" s="329"/>
      <c r="CS297" s="329"/>
      <c r="CT297" s="329"/>
      <c r="CU297" s="329"/>
      <c r="CV297" s="329"/>
      <c r="CW297" s="329"/>
      <c r="CX297" s="329"/>
      <c r="CY297" s="329"/>
      <c r="CZ297" s="329"/>
      <c r="DA297" s="329"/>
      <c r="DB297" s="329"/>
      <c r="DC297" s="329"/>
      <c r="DD297" s="329"/>
      <c r="DE297" s="329"/>
      <c r="DF297" s="329"/>
      <c r="DG297" s="329"/>
      <c r="DH297" s="329"/>
      <c r="DI297" s="329"/>
      <c r="DJ297" s="329"/>
      <c r="DK297" s="329"/>
      <c r="DL297" s="329"/>
      <c r="DM297" s="329"/>
      <c r="DN297" s="329"/>
      <c r="DO297" s="329"/>
      <c r="DP297" s="329"/>
      <c r="DQ297" s="329"/>
      <c r="DR297" s="329"/>
      <c r="DS297" s="329"/>
      <c r="DT297" s="329"/>
      <c r="DU297" s="329"/>
      <c r="DV297" s="329"/>
      <c r="DW297" s="329"/>
      <c r="DX297" s="329"/>
      <c r="DY297" s="329"/>
      <c r="DZ297" s="329"/>
      <c r="EA297" s="329"/>
      <c r="EB297" s="329"/>
      <c r="EC297" s="329"/>
      <c r="ED297" s="329"/>
      <c r="EE297" s="329"/>
      <c r="EF297" s="329"/>
      <c r="EG297" s="329"/>
      <c r="EH297" s="329"/>
      <c r="EI297" s="329"/>
      <c r="EJ297" s="329"/>
      <c r="EK297" s="329"/>
      <c r="EL297" s="329"/>
      <c r="EM297" s="329"/>
      <c r="EN297" s="329"/>
      <c r="EO297" s="329"/>
      <c r="EP297" s="329"/>
      <c r="EQ297" s="329"/>
      <c r="ER297" s="329"/>
      <c r="ES297" s="329"/>
      <c r="ET297" s="329"/>
      <c r="EU297" s="329"/>
      <c r="EV297" s="329"/>
      <c r="EW297" s="329"/>
      <c r="EX297" s="329"/>
      <c r="EY297" s="329"/>
      <c r="EZ297" s="329"/>
      <c r="FA297" s="329"/>
      <c r="FB297" s="329"/>
      <c r="FC297" s="329"/>
      <c r="FD297" s="329"/>
      <c r="FE297" s="329"/>
      <c r="FF297" s="329"/>
      <c r="FG297" s="329"/>
      <c r="FH297" s="329"/>
      <c r="FI297" s="329"/>
      <c r="FJ297" s="329"/>
      <c r="FK297" s="329"/>
      <c r="FL297" s="329"/>
      <c r="FM297" s="329"/>
      <c r="FN297" s="329"/>
      <c r="FO297" s="329"/>
      <c r="FP297" s="329"/>
      <c r="FQ297" s="329"/>
      <c r="FR297" s="329"/>
      <c r="FS297" s="329"/>
      <c r="FT297" s="329"/>
      <c r="FU297" s="329"/>
      <c r="FV297" s="329"/>
      <c r="FW297" s="329"/>
      <c r="FX297" s="329"/>
      <c r="FY297" s="329"/>
      <c r="FZ297" s="329"/>
      <c r="GA297" s="329"/>
      <c r="GB297" s="329"/>
      <c r="GC297" s="329"/>
      <c r="GD297" s="329"/>
      <c r="GE297" s="329"/>
      <c r="GF297" s="329"/>
      <c r="GG297" s="329"/>
      <c r="GH297" s="329"/>
      <c r="GI297" s="329"/>
      <c r="GJ297" s="329"/>
      <c r="GK297" s="329"/>
      <c r="GL297" s="329"/>
      <c r="GM297" s="329"/>
      <c r="GN297" s="329"/>
      <c r="GO297" s="329"/>
      <c r="GP297" s="329"/>
      <c r="GQ297" s="329"/>
      <c r="GR297" s="329"/>
      <c r="GS297" s="329"/>
      <c r="GT297" s="329"/>
      <c r="GU297" s="329"/>
      <c r="GV297" s="329"/>
      <c r="GW297" s="329"/>
      <c r="GX297" s="329"/>
      <c r="GY297" s="329"/>
      <c r="GZ297" s="329"/>
      <c r="HA297" s="329"/>
      <c r="HB297" s="329"/>
      <c r="HC297" s="329"/>
      <c r="HD297" s="329"/>
      <c r="HE297" s="329"/>
      <c r="HF297" s="329"/>
      <c r="HG297" s="329"/>
      <c r="HH297" s="329"/>
      <c r="HI297" s="329"/>
      <c r="HJ297" s="329"/>
      <c r="HK297" s="329"/>
      <c r="HL297" s="329"/>
      <c r="HM297" s="329"/>
      <c r="HN297" s="329"/>
      <c r="HO297" s="329"/>
      <c r="HP297" s="329"/>
      <c r="HQ297" s="329"/>
      <c r="HR297" s="329"/>
      <c r="HS297" s="329"/>
      <c r="HT297" s="329"/>
      <c r="HU297" s="329"/>
      <c r="HV297" s="329"/>
      <c r="HW297" s="329"/>
      <c r="HX297" s="329"/>
      <c r="HY297" s="329"/>
      <c r="HZ297" s="329"/>
      <c r="IA297" s="329"/>
      <c r="IB297" s="329"/>
      <c r="IC297" s="329"/>
      <c r="ID297" s="329"/>
      <c r="IE297" s="329"/>
      <c r="IF297" s="329"/>
      <c r="IG297" s="329"/>
      <c r="IH297" s="329"/>
      <c r="II297" s="329"/>
      <c r="IJ297" s="329"/>
      <c r="IK297" s="329"/>
      <c r="IL297" s="329"/>
      <c r="IM297" s="329"/>
      <c r="IN297" s="329"/>
      <c r="IO297" s="329"/>
      <c r="IP297" s="329"/>
      <c r="IQ297" s="329"/>
      <c r="IR297" s="329"/>
    </row>
    <row r="298" spans="1:252" ht="34.5">
      <c r="A298" s="524" t="s">
        <v>979</v>
      </c>
      <c r="B298" s="512" t="s">
        <v>135</v>
      </c>
      <c r="C298" s="513" t="s">
        <v>64</v>
      </c>
      <c r="D298" s="513" t="s">
        <v>47</v>
      </c>
      <c r="E298" s="525">
        <v>37000</v>
      </c>
      <c r="F298" s="513">
        <v>8</v>
      </c>
      <c r="G298" s="392">
        <v>296</v>
      </c>
      <c r="H298" s="515">
        <v>296</v>
      </c>
      <c r="I298" s="515">
        <v>296</v>
      </c>
      <c r="J298" s="515">
        <f t="shared" si="17"/>
        <v>296</v>
      </c>
      <c r="K298" s="538" t="s">
        <v>253</v>
      </c>
      <c r="L298" s="539" t="s">
        <v>266</v>
      </c>
      <c r="U298" s="329"/>
      <c r="V298" s="329"/>
      <c r="W298" s="329"/>
      <c r="X298" s="329"/>
      <c r="Y298" s="329"/>
      <c r="Z298" s="329"/>
      <c r="AA298" s="329"/>
      <c r="AB298" s="329"/>
      <c r="AC298" s="329"/>
      <c r="AD298" s="329"/>
      <c r="AE298" s="329"/>
      <c r="AF298" s="329"/>
      <c r="AG298" s="329"/>
      <c r="AH298" s="329"/>
      <c r="AI298" s="329"/>
      <c r="AJ298" s="329"/>
      <c r="AK298" s="329"/>
      <c r="AL298" s="329"/>
      <c r="AM298" s="329"/>
      <c r="AN298" s="329"/>
      <c r="AO298" s="329"/>
      <c r="AP298" s="329"/>
      <c r="AQ298" s="329"/>
      <c r="AR298" s="329"/>
      <c r="AS298" s="329"/>
      <c r="AT298" s="329"/>
      <c r="AU298" s="329"/>
      <c r="AV298" s="329"/>
      <c r="AW298" s="329"/>
      <c r="AX298" s="329"/>
      <c r="AY298" s="329"/>
      <c r="AZ298" s="329"/>
      <c r="BA298" s="329"/>
      <c r="BB298" s="329"/>
      <c r="BC298" s="329"/>
      <c r="BD298" s="329"/>
      <c r="BE298" s="329"/>
      <c r="BF298" s="329"/>
      <c r="BG298" s="329"/>
      <c r="BH298" s="329"/>
      <c r="BI298" s="329"/>
      <c r="BJ298" s="329"/>
      <c r="BK298" s="329"/>
      <c r="BL298" s="329"/>
      <c r="BM298" s="329"/>
      <c r="BN298" s="329"/>
      <c r="BO298" s="329"/>
      <c r="BP298" s="329"/>
      <c r="BQ298" s="329"/>
      <c r="BR298" s="329"/>
      <c r="BS298" s="329"/>
      <c r="BT298" s="329"/>
      <c r="BU298" s="329"/>
      <c r="BV298" s="329"/>
      <c r="BW298" s="329"/>
      <c r="BX298" s="329"/>
      <c r="BY298" s="329"/>
      <c r="BZ298" s="329"/>
      <c r="CA298" s="329"/>
      <c r="CB298" s="329"/>
      <c r="CC298" s="329"/>
      <c r="CD298" s="329"/>
      <c r="CE298" s="329"/>
      <c r="CF298" s="329"/>
      <c r="CG298" s="329"/>
      <c r="CH298" s="329"/>
      <c r="CI298" s="329"/>
      <c r="CJ298" s="329"/>
      <c r="CK298" s="329"/>
      <c r="CL298" s="329"/>
      <c r="CM298" s="329"/>
      <c r="CN298" s="329"/>
      <c r="CO298" s="329"/>
      <c r="CP298" s="329"/>
      <c r="CQ298" s="329"/>
      <c r="CR298" s="329"/>
      <c r="CS298" s="329"/>
      <c r="CT298" s="329"/>
      <c r="CU298" s="329"/>
      <c r="CV298" s="329"/>
      <c r="CW298" s="329"/>
      <c r="CX298" s="329"/>
      <c r="CY298" s="329"/>
      <c r="CZ298" s="329"/>
      <c r="DA298" s="329"/>
      <c r="DB298" s="329"/>
      <c r="DC298" s="329"/>
      <c r="DD298" s="329"/>
      <c r="DE298" s="329"/>
      <c r="DF298" s="329"/>
      <c r="DG298" s="329"/>
      <c r="DH298" s="329"/>
      <c r="DI298" s="329"/>
      <c r="DJ298" s="329"/>
      <c r="DK298" s="329"/>
      <c r="DL298" s="329"/>
      <c r="DM298" s="329"/>
      <c r="DN298" s="329"/>
      <c r="DO298" s="329"/>
      <c r="DP298" s="329"/>
      <c r="DQ298" s="329"/>
      <c r="DR298" s="329"/>
      <c r="DS298" s="329"/>
      <c r="DT298" s="329"/>
      <c r="DU298" s="329"/>
      <c r="DV298" s="329"/>
      <c r="DW298" s="329"/>
      <c r="DX298" s="329"/>
      <c r="DY298" s="329"/>
      <c r="DZ298" s="329"/>
      <c r="EA298" s="329"/>
      <c r="EB298" s="329"/>
      <c r="EC298" s="329"/>
      <c r="ED298" s="329"/>
      <c r="EE298" s="329"/>
      <c r="EF298" s="329"/>
      <c r="EG298" s="329"/>
      <c r="EH298" s="329"/>
      <c r="EI298" s="329"/>
      <c r="EJ298" s="329"/>
      <c r="EK298" s="329"/>
      <c r="EL298" s="329"/>
      <c r="EM298" s="329"/>
      <c r="EN298" s="329"/>
      <c r="EO298" s="329"/>
      <c r="EP298" s="329"/>
      <c r="EQ298" s="329"/>
      <c r="ER298" s="329"/>
      <c r="ES298" s="329"/>
      <c r="ET298" s="329"/>
      <c r="EU298" s="329"/>
      <c r="EV298" s="329"/>
      <c r="EW298" s="329"/>
      <c r="EX298" s="329"/>
      <c r="EY298" s="329"/>
      <c r="EZ298" s="329"/>
      <c r="FA298" s="329"/>
      <c r="FB298" s="329"/>
      <c r="FC298" s="329"/>
      <c r="FD298" s="329"/>
      <c r="FE298" s="329"/>
      <c r="FF298" s="329"/>
      <c r="FG298" s="329"/>
      <c r="FH298" s="329"/>
      <c r="FI298" s="329"/>
      <c r="FJ298" s="329"/>
      <c r="FK298" s="329"/>
      <c r="FL298" s="329"/>
      <c r="FM298" s="329"/>
      <c r="FN298" s="329"/>
      <c r="FO298" s="329"/>
      <c r="FP298" s="329"/>
      <c r="FQ298" s="329"/>
      <c r="FR298" s="329"/>
      <c r="FS298" s="329"/>
      <c r="FT298" s="329"/>
      <c r="FU298" s="329"/>
      <c r="FV298" s="329"/>
      <c r="FW298" s="329"/>
      <c r="FX298" s="329"/>
      <c r="FY298" s="329"/>
      <c r="FZ298" s="329"/>
      <c r="GA298" s="329"/>
      <c r="GB298" s="329"/>
      <c r="GC298" s="329"/>
      <c r="GD298" s="329"/>
      <c r="GE298" s="329"/>
      <c r="GF298" s="329"/>
      <c r="GG298" s="329"/>
      <c r="GH298" s="329"/>
      <c r="GI298" s="329"/>
      <c r="GJ298" s="329"/>
      <c r="GK298" s="329"/>
      <c r="GL298" s="329"/>
      <c r="GM298" s="329"/>
      <c r="GN298" s="329"/>
      <c r="GO298" s="329"/>
      <c r="GP298" s="329"/>
      <c r="GQ298" s="329"/>
      <c r="GR298" s="329"/>
      <c r="GS298" s="329"/>
      <c r="GT298" s="329"/>
      <c r="GU298" s="329"/>
      <c r="GV298" s="329"/>
      <c r="GW298" s="329"/>
      <c r="GX298" s="329"/>
      <c r="GY298" s="329"/>
      <c r="GZ298" s="329"/>
      <c r="HA298" s="329"/>
      <c r="HB298" s="329"/>
      <c r="HC298" s="329"/>
      <c r="HD298" s="329"/>
      <c r="HE298" s="329"/>
      <c r="HF298" s="329"/>
      <c r="HG298" s="329"/>
      <c r="HH298" s="329"/>
      <c r="HI298" s="329"/>
      <c r="HJ298" s="329"/>
      <c r="HK298" s="329"/>
      <c r="HL298" s="329"/>
      <c r="HM298" s="329"/>
      <c r="HN298" s="329"/>
      <c r="HO298" s="329"/>
      <c r="HP298" s="329"/>
      <c r="HQ298" s="329"/>
      <c r="HR298" s="329"/>
      <c r="HS298" s="329"/>
      <c r="HT298" s="329"/>
      <c r="HU298" s="329"/>
      <c r="HV298" s="329"/>
      <c r="HW298" s="329"/>
      <c r="HX298" s="329"/>
      <c r="HY298" s="329"/>
      <c r="HZ298" s="329"/>
      <c r="IA298" s="329"/>
      <c r="IB298" s="329"/>
      <c r="IC298" s="329"/>
      <c r="ID298" s="329"/>
      <c r="IE298" s="329"/>
      <c r="IF298" s="329"/>
      <c r="IG298" s="329"/>
      <c r="IH298" s="329"/>
      <c r="II298" s="329"/>
      <c r="IJ298" s="329"/>
      <c r="IK298" s="329"/>
      <c r="IL298" s="329"/>
      <c r="IM298" s="329"/>
      <c r="IN298" s="329"/>
      <c r="IO298" s="329"/>
      <c r="IP298" s="329"/>
      <c r="IQ298" s="329"/>
      <c r="IR298" s="329"/>
    </row>
    <row r="299" spans="1:252" ht="34.5">
      <c r="A299" s="524" t="s">
        <v>980</v>
      </c>
      <c r="B299" s="512" t="s">
        <v>135</v>
      </c>
      <c r="C299" s="513" t="s">
        <v>64</v>
      </c>
      <c r="D299" s="513" t="s">
        <v>47</v>
      </c>
      <c r="E299" s="525">
        <v>17000</v>
      </c>
      <c r="F299" s="513">
        <v>24</v>
      </c>
      <c r="G299" s="392">
        <v>408</v>
      </c>
      <c r="H299" s="515">
        <v>408</v>
      </c>
      <c r="I299" s="515">
        <v>408</v>
      </c>
      <c r="J299" s="515">
        <f t="shared" si="17"/>
        <v>408</v>
      </c>
      <c r="K299" s="538" t="s">
        <v>253</v>
      </c>
      <c r="L299" s="539" t="s">
        <v>266</v>
      </c>
      <c r="U299" s="329"/>
      <c r="V299" s="329"/>
      <c r="W299" s="329"/>
      <c r="X299" s="329"/>
      <c r="Y299" s="329"/>
      <c r="Z299" s="329"/>
      <c r="AA299" s="329"/>
      <c r="AB299" s="329"/>
      <c r="AC299" s="329"/>
      <c r="AD299" s="329"/>
      <c r="AE299" s="329"/>
      <c r="AF299" s="329"/>
      <c r="AG299" s="329"/>
      <c r="AH299" s="329"/>
      <c r="AI299" s="329"/>
      <c r="AJ299" s="329"/>
      <c r="AK299" s="329"/>
      <c r="AL299" s="329"/>
      <c r="AM299" s="329"/>
      <c r="AN299" s="329"/>
      <c r="AO299" s="329"/>
      <c r="AP299" s="329"/>
      <c r="AQ299" s="329"/>
      <c r="AR299" s="329"/>
      <c r="AS299" s="329"/>
      <c r="AT299" s="329"/>
      <c r="AU299" s="329"/>
      <c r="AV299" s="329"/>
      <c r="AW299" s="329"/>
      <c r="AX299" s="329"/>
      <c r="AY299" s="329"/>
      <c r="AZ299" s="329"/>
      <c r="BA299" s="329"/>
      <c r="BB299" s="329"/>
      <c r="BC299" s="329"/>
      <c r="BD299" s="329"/>
      <c r="BE299" s="329"/>
      <c r="BF299" s="329"/>
      <c r="BG299" s="329"/>
      <c r="BH299" s="329"/>
      <c r="BI299" s="329"/>
      <c r="BJ299" s="329"/>
      <c r="BK299" s="329"/>
      <c r="BL299" s="329"/>
      <c r="BM299" s="329"/>
      <c r="BN299" s="329"/>
      <c r="BO299" s="329"/>
      <c r="BP299" s="329"/>
      <c r="BQ299" s="329"/>
      <c r="BR299" s="329"/>
      <c r="BS299" s="329"/>
      <c r="BT299" s="329"/>
      <c r="BU299" s="329"/>
      <c r="BV299" s="329"/>
      <c r="BW299" s="329"/>
      <c r="BX299" s="329"/>
      <c r="BY299" s="329"/>
      <c r="BZ299" s="329"/>
      <c r="CA299" s="329"/>
      <c r="CB299" s="329"/>
      <c r="CC299" s="329"/>
      <c r="CD299" s="329"/>
      <c r="CE299" s="329"/>
      <c r="CF299" s="329"/>
      <c r="CG299" s="329"/>
      <c r="CH299" s="329"/>
      <c r="CI299" s="329"/>
      <c r="CJ299" s="329"/>
      <c r="CK299" s="329"/>
      <c r="CL299" s="329"/>
      <c r="CM299" s="329"/>
      <c r="CN299" s="329"/>
      <c r="CO299" s="329"/>
      <c r="CP299" s="329"/>
      <c r="CQ299" s="329"/>
      <c r="CR299" s="329"/>
      <c r="CS299" s="329"/>
      <c r="CT299" s="329"/>
      <c r="CU299" s="329"/>
      <c r="CV299" s="329"/>
      <c r="CW299" s="329"/>
      <c r="CX299" s="329"/>
      <c r="CY299" s="329"/>
      <c r="CZ299" s="329"/>
      <c r="DA299" s="329"/>
      <c r="DB299" s="329"/>
      <c r="DC299" s="329"/>
      <c r="DD299" s="329"/>
      <c r="DE299" s="329"/>
      <c r="DF299" s="329"/>
      <c r="DG299" s="329"/>
      <c r="DH299" s="329"/>
      <c r="DI299" s="329"/>
      <c r="DJ299" s="329"/>
      <c r="DK299" s="329"/>
      <c r="DL299" s="329"/>
      <c r="DM299" s="329"/>
      <c r="DN299" s="329"/>
      <c r="DO299" s="329"/>
      <c r="DP299" s="329"/>
      <c r="DQ299" s="329"/>
      <c r="DR299" s="329"/>
      <c r="DS299" s="329"/>
      <c r="DT299" s="329"/>
      <c r="DU299" s="329"/>
      <c r="DV299" s="329"/>
      <c r="DW299" s="329"/>
      <c r="DX299" s="329"/>
      <c r="DY299" s="329"/>
      <c r="DZ299" s="329"/>
      <c r="EA299" s="329"/>
      <c r="EB299" s="329"/>
      <c r="EC299" s="329"/>
      <c r="ED299" s="329"/>
      <c r="EE299" s="329"/>
      <c r="EF299" s="329"/>
      <c r="EG299" s="329"/>
      <c r="EH299" s="329"/>
      <c r="EI299" s="329"/>
      <c r="EJ299" s="329"/>
      <c r="EK299" s="329"/>
      <c r="EL299" s="329"/>
      <c r="EM299" s="329"/>
      <c r="EN299" s="329"/>
      <c r="EO299" s="329"/>
      <c r="EP299" s="329"/>
      <c r="EQ299" s="329"/>
      <c r="ER299" s="329"/>
      <c r="ES299" s="329"/>
      <c r="ET299" s="329"/>
      <c r="EU299" s="329"/>
      <c r="EV299" s="329"/>
      <c r="EW299" s="329"/>
      <c r="EX299" s="329"/>
      <c r="EY299" s="329"/>
      <c r="EZ299" s="329"/>
      <c r="FA299" s="329"/>
      <c r="FB299" s="329"/>
      <c r="FC299" s="329"/>
      <c r="FD299" s="329"/>
      <c r="FE299" s="329"/>
      <c r="FF299" s="329"/>
      <c r="FG299" s="329"/>
      <c r="FH299" s="329"/>
      <c r="FI299" s="329"/>
      <c r="FJ299" s="329"/>
      <c r="FK299" s="329"/>
      <c r="FL299" s="329"/>
      <c r="FM299" s="329"/>
      <c r="FN299" s="329"/>
      <c r="FO299" s="329"/>
      <c r="FP299" s="329"/>
      <c r="FQ299" s="329"/>
      <c r="FR299" s="329"/>
      <c r="FS299" s="329"/>
      <c r="FT299" s="329"/>
      <c r="FU299" s="329"/>
      <c r="FV299" s="329"/>
      <c r="FW299" s="329"/>
      <c r="FX299" s="329"/>
      <c r="FY299" s="329"/>
      <c r="FZ299" s="329"/>
      <c r="GA299" s="329"/>
      <c r="GB299" s="329"/>
      <c r="GC299" s="329"/>
      <c r="GD299" s="329"/>
      <c r="GE299" s="329"/>
      <c r="GF299" s="329"/>
      <c r="GG299" s="329"/>
      <c r="GH299" s="329"/>
      <c r="GI299" s="329"/>
      <c r="GJ299" s="329"/>
      <c r="GK299" s="329"/>
      <c r="GL299" s="329"/>
      <c r="GM299" s="329"/>
      <c r="GN299" s="329"/>
      <c r="GO299" s="329"/>
      <c r="GP299" s="329"/>
      <c r="GQ299" s="329"/>
      <c r="GR299" s="329"/>
      <c r="GS299" s="329"/>
      <c r="GT299" s="329"/>
      <c r="GU299" s="329"/>
      <c r="GV299" s="329"/>
      <c r="GW299" s="329"/>
      <c r="GX299" s="329"/>
      <c r="GY299" s="329"/>
      <c r="GZ299" s="329"/>
      <c r="HA299" s="329"/>
      <c r="HB299" s="329"/>
      <c r="HC299" s="329"/>
      <c r="HD299" s="329"/>
      <c r="HE299" s="329"/>
      <c r="HF299" s="329"/>
      <c r="HG299" s="329"/>
      <c r="HH299" s="329"/>
      <c r="HI299" s="329"/>
      <c r="HJ299" s="329"/>
      <c r="HK299" s="329"/>
      <c r="HL299" s="329"/>
      <c r="HM299" s="329"/>
      <c r="HN299" s="329"/>
      <c r="HO299" s="329"/>
      <c r="HP299" s="329"/>
      <c r="HQ299" s="329"/>
      <c r="HR299" s="329"/>
      <c r="HS299" s="329"/>
      <c r="HT299" s="329"/>
      <c r="HU299" s="329"/>
      <c r="HV299" s="329"/>
      <c r="HW299" s="329"/>
      <c r="HX299" s="329"/>
      <c r="HY299" s="329"/>
      <c r="HZ299" s="329"/>
      <c r="IA299" s="329"/>
      <c r="IB299" s="329"/>
      <c r="IC299" s="329"/>
      <c r="ID299" s="329"/>
      <c r="IE299" s="329"/>
      <c r="IF299" s="329"/>
      <c r="IG299" s="329"/>
      <c r="IH299" s="329"/>
      <c r="II299" s="329"/>
      <c r="IJ299" s="329"/>
      <c r="IK299" s="329"/>
      <c r="IL299" s="329"/>
      <c r="IM299" s="329"/>
      <c r="IN299" s="329"/>
      <c r="IO299" s="329"/>
      <c r="IP299" s="329"/>
      <c r="IQ299" s="329"/>
      <c r="IR299" s="329"/>
    </row>
    <row r="300" spans="1:252" ht="34.5">
      <c r="A300" s="524" t="s">
        <v>982</v>
      </c>
      <c r="B300" s="512" t="s">
        <v>135</v>
      </c>
      <c r="C300" s="513" t="s">
        <v>64</v>
      </c>
      <c r="D300" s="513" t="s">
        <v>47</v>
      </c>
      <c r="E300" s="525">
        <v>15000</v>
      </c>
      <c r="F300" s="513">
        <v>12</v>
      </c>
      <c r="G300" s="392">
        <v>180</v>
      </c>
      <c r="H300" s="515">
        <v>180</v>
      </c>
      <c r="I300" s="515">
        <v>180</v>
      </c>
      <c r="J300" s="515">
        <f t="shared" si="17"/>
        <v>180</v>
      </c>
      <c r="K300" s="538" t="s">
        <v>253</v>
      </c>
      <c r="L300" s="539" t="s">
        <v>266</v>
      </c>
      <c r="U300" s="329"/>
      <c r="V300" s="329"/>
      <c r="W300" s="329"/>
      <c r="X300" s="329"/>
      <c r="Y300" s="329"/>
      <c r="Z300" s="329"/>
      <c r="AA300" s="329"/>
      <c r="AB300" s="329"/>
      <c r="AC300" s="329"/>
      <c r="AD300" s="329"/>
      <c r="AE300" s="329"/>
      <c r="AF300" s="329"/>
      <c r="AG300" s="329"/>
      <c r="AH300" s="329"/>
      <c r="AI300" s="329"/>
      <c r="AJ300" s="329"/>
      <c r="AK300" s="329"/>
      <c r="AL300" s="329"/>
      <c r="AM300" s="329"/>
      <c r="AN300" s="329"/>
      <c r="AO300" s="329"/>
      <c r="AP300" s="329"/>
      <c r="AQ300" s="329"/>
      <c r="AR300" s="329"/>
      <c r="AS300" s="329"/>
      <c r="AT300" s="329"/>
      <c r="AU300" s="329"/>
      <c r="AV300" s="329"/>
      <c r="AW300" s="329"/>
      <c r="AX300" s="329"/>
      <c r="AY300" s="329"/>
      <c r="AZ300" s="329"/>
      <c r="BA300" s="329"/>
      <c r="BB300" s="329"/>
      <c r="BC300" s="329"/>
      <c r="BD300" s="329"/>
      <c r="BE300" s="329"/>
      <c r="BF300" s="329"/>
      <c r="BG300" s="329"/>
      <c r="BH300" s="329"/>
      <c r="BI300" s="329"/>
      <c r="BJ300" s="329"/>
      <c r="BK300" s="329"/>
      <c r="BL300" s="329"/>
      <c r="BM300" s="329"/>
      <c r="BN300" s="329"/>
      <c r="BO300" s="329"/>
      <c r="BP300" s="329"/>
      <c r="BQ300" s="329"/>
      <c r="BR300" s="329"/>
      <c r="BS300" s="329"/>
      <c r="BT300" s="329"/>
      <c r="BU300" s="329"/>
      <c r="BV300" s="329"/>
      <c r="BW300" s="329"/>
      <c r="BX300" s="329"/>
      <c r="BY300" s="329"/>
      <c r="BZ300" s="329"/>
      <c r="CA300" s="329"/>
      <c r="CB300" s="329"/>
      <c r="CC300" s="329"/>
      <c r="CD300" s="329"/>
      <c r="CE300" s="329"/>
      <c r="CF300" s="329"/>
      <c r="CG300" s="329"/>
      <c r="CH300" s="329"/>
      <c r="CI300" s="329"/>
      <c r="CJ300" s="329"/>
      <c r="CK300" s="329"/>
      <c r="CL300" s="329"/>
      <c r="CM300" s="329"/>
      <c r="CN300" s="329"/>
      <c r="CO300" s="329"/>
      <c r="CP300" s="329"/>
      <c r="CQ300" s="329"/>
      <c r="CR300" s="329"/>
      <c r="CS300" s="329"/>
      <c r="CT300" s="329"/>
      <c r="CU300" s="329"/>
      <c r="CV300" s="329"/>
      <c r="CW300" s="329"/>
      <c r="CX300" s="329"/>
      <c r="CY300" s="329"/>
      <c r="CZ300" s="329"/>
      <c r="DA300" s="329"/>
      <c r="DB300" s="329"/>
      <c r="DC300" s="329"/>
      <c r="DD300" s="329"/>
      <c r="DE300" s="329"/>
      <c r="DF300" s="329"/>
      <c r="DG300" s="329"/>
      <c r="DH300" s="329"/>
      <c r="DI300" s="329"/>
      <c r="DJ300" s="329"/>
      <c r="DK300" s="329"/>
      <c r="DL300" s="329"/>
      <c r="DM300" s="329"/>
      <c r="DN300" s="329"/>
      <c r="DO300" s="329"/>
      <c r="DP300" s="329"/>
      <c r="DQ300" s="329"/>
      <c r="DR300" s="329"/>
      <c r="DS300" s="329"/>
      <c r="DT300" s="329"/>
      <c r="DU300" s="329"/>
      <c r="DV300" s="329"/>
      <c r="DW300" s="329"/>
      <c r="DX300" s="329"/>
      <c r="DY300" s="329"/>
      <c r="DZ300" s="329"/>
      <c r="EA300" s="329"/>
      <c r="EB300" s="329"/>
      <c r="EC300" s="329"/>
      <c r="ED300" s="329"/>
      <c r="EE300" s="329"/>
      <c r="EF300" s="329"/>
      <c r="EG300" s="329"/>
      <c r="EH300" s="329"/>
      <c r="EI300" s="329"/>
      <c r="EJ300" s="329"/>
      <c r="EK300" s="329"/>
      <c r="EL300" s="329"/>
      <c r="EM300" s="329"/>
      <c r="EN300" s="329"/>
      <c r="EO300" s="329"/>
      <c r="EP300" s="329"/>
      <c r="EQ300" s="329"/>
      <c r="ER300" s="329"/>
      <c r="ES300" s="329"/>
      <c r="ET300" s="329"/>
      <c r="EU300" s="329"/>
      <c r="EV300" s="329"/>
      <c r="EW300" s="329"/>
      <c r="EX300" s="329"/>
      <c r="EY300" s="329"/>
      <c r="EZ300" s="329"/>
      <c r="FA300" s="329"/>
      <c r="FB300" s="329"/>
      <c r="FC300" s="329"/>
      <c r="FD300" s="329"/>
      <c r="FE300" s="329"/>
      <c r="FF300" s="329"/>
      <c r="FG300" s="329"/>
      <c r="FH300" s="329"/>
      <c r="FI300" s="329"/>
      <c r="FJ300" s="329"/>
      <c r="FK300" s="329"/>
      <c r="FL300" s="329"/>
      <c r="FM300" s="329"/>
      <c r="FN300" s="329"/>
      <c r="FO300" s="329"/>
      <c r="FP300" s="329"/>
      <c r="FQ300" s="329"/>
      <c r="FR300" s="329"/>
      <c r="FS300" s="329"/>
      <c r="FT300" s="329"/>
      <c r="FU300" s="329"/>
      <c r="FV300" s="329"/>
      <c r="FW300" s="329"/>
      <c r="FX300" s="329"/>
      <c r="FY300" s="329"/>
      <c r="FZ300" s="329"/>
      <c r="GA300" s="329"/>
      <c r="GB300" s="329"/>
      <c r="GC300" s="329"/>
      <c r="GD300" s="329"/>
      <c r="GE300" s="329"/>
      <c r="GF300" s="329"/>
      <c r="GG300" s="329"/>
      <c r="GH300" s="329"/>
      <c r="GI300" s="329"/>
      <c r="GJ300" s="329"/>
      <c r="GK300" s="329"/>
      <c r="GL300" s="329"/>
      <c r="GM300" s="329"/>
      <c r="GN300" s="329"/>
      <c r="GO300" s="329"/>
      <c r="GP300" s="329"/>
      <c r="GQ300" s="329"/>
      <c r="GR300" s="329"/>
      <c r="GS300" s="329"/>
      <c r="GT300" s="329"/>
      <c r="GU300" s="329"/>
      <c r="GV300" s="329"/>
      <c r="GW300" s="329"/>
      <c r="GX300" s="329"/>
      <c r="GY300" s="329"/>
      <c r="GZ300" s="329"/>
      <c r="HA300" s="329"/>
      <c r="HB300" s="329"/>
      <c r="HC300" s="329"/>
      <c r="HD300" s="329"/>
      <c r="HE300" s="329"/>
      <c r="HF300" s="329"/>
      <c r="HG300" s="329"/>
      <c r="HH300" s="329"/>
      <c r="HI300" s="329"/>
      <c r="HJ300" s="329"/>
      <c r="HK300" s="329"/>
      <c r="HL300" s="329"/>
      <c r="HM300" s="329"/>
      <c r="HN300" s="329"/>
      <c r="HO300" s="329"/>
      <c r="HP300" s="329"/>
      <c r="HQ300" s="329"/>
      <c r="HR300" s="329"/>
      <c r="HS300" s="329"/>
      <c r="HT300" s="329"/>
      <c r="HU300" s="329"/>
      <c r="HV300" s="329"/>
      <c r="HW300" s="329"/>
      <c r="HX300" s="329"/>
      <c r="HY300" s="329"/>
      <c r="HZ300" s="329"/>
      <c r="IA300" s="329"/>
      <c r="IB300" s="329"/>
      <c r="IC300" s="329"/>
      <c r="ID300" s="329"/>
      <c r="IE300" s="329"/>
      <c r="IF300" s="329"/>
      <c r="IG300" s="329"/>
      <c r="IH300" s="329"/>
      <c r="II300" s="329"/>
      <c r="IJ300" s="329"/>
      <c r="IK300" s="329"/>
      <c r="IL300" s="329"/>
      <c r="IM300" s="329"/>
      <c r="IN300" s="329"/>
      <c r="IO300" s="329"/>
      <c r="IP300" s="329"/>
      <c r="IQ300" s="329"/>
      <c r="IR300" s="329"/>
    </row>
    <row r="301" spans="1:252" ht="34.5">
      <c r="A301" s="524" t="s">
        <v>986</v>
      </c>
      <c r="B301" s="512" t="s">
        <v>135</v>
      </c>
      <c r="C301" s="513" t="s">
        <v>64</v>
      </c>
      <c r="D301" s="513" t="s">
        <v>47</v>
      </c>
      <c r="E301" s="525">
        <v>56000</v>
      </c>
      <c r="F301" s="513">
        <v>20</v>
      </c>
      <c r="G301" s="392">
        <v>1830</v>
      </c>
      <c r="H301" s="515">
        <v>1830</v>
      </c>
      <c r="I301" s="515">
        <v>1830</v>
      </c>
      <c r="J301" s="515">
        <f t="shared" si="17"/>
        <v>1120</v>
      </c>
      <c r="K301" s="538" t="s">
        <v>253</v>
      </c>
      <c r="L301" s="539" t="s">
        <v>266</v>
      </c>
      <c r="U301" s="329"/>
      <c r="V301" s="329"/>
      <c r="W301" s="329"/>
      <c r="X301" s="329"/>
      <c r="Y301" s="329"/>
      <c r="Z301" s="329"/>
      <c r="AA301" s="329"/>
      <c r="AB301" s="329"/>
      <c r="AC301" s="329"/>
      <c r="AD301" s="329"/>
      <c r="AE301" s="329"/>
      <c r="AF301" s="329"/>
      <c r="AG301" s="329"/>
      <c r="AH301" s="329"/>
      <c r="AI301" s="329"/>
      <c r="AJ301" s="329"/>
      <c r="AK301" s="329"/>
      <c r="AL301" s="329"/>
      <c r="AM301" s="329"/>
      <c r="AN301" s="329"/>
      <c r="AO301" s="329"/>
      <c r="AP301" s="329"/>
      <c r="AQ301" s="329"/>
      <c r="AR301" s="329"/>
      <c r="AS301" s="329"/>
      <c r="AT301" s="329"/>
      <c r="AU301" s="329"/>
      <c r="AV301" s="329"/>
      <c r="AW301" s="329"/>
      <c r="AX301" s="329"/>
      <c r="AY301" s="329"/>
      <c r="AZ301" s="329"/>
      <c r="BA301" s="329"/>
      <c r="BB301" s="329"/>
      <c r="BC301" s="329"/>
      <c r="BD301" s="329"/>
      <c r="BE301" s="329"/>
      <c r="BF301" s="329"/>
      <c r="BG301" s="329"/>
      <c r="BH301" s="329"/>
      <c r="BI301" s="329"/>
      <c r="BJ301" s="329"/>
      <c r="BK301" s="329"/>
      <c r="BL301" s="329"/>
      <c r="BM301" s="329"/>
      <c r="BN301" s="329"/>
      <c r="BO301" s="329"/>
      <c r="BP301" s="329"/>
      <c r="BQ301" s="329"/>
      <c r="BR301" s="329"/>
      <c r="BS301" s="329"/>
      <c r="BT301" s="329"/>
      <c r="BU301" s="329"/>
      <c r="BV301" s="329"/>
      <c r="BW301" s="329"/>
      <c r="BX301" s="329"/>
      <c r="BY301" s="329"/>
      <c r="BZ301" s="329"/>
      <c r="CA301" s="329"/>
      <c r="CB301" s="329"/>
      <c r="CC301" s="329"/>
      <c r="CD301" s="329"/>
      <c r="CE301" s="329"/>
      <c r="CF301" s="329"/>
      <c r="CG301" s="329"/>
      <c r="CH301" s="329"/>
      <c r="CI301" s="329"/>
      <c r="CJ301" s="329"/>
      <c r="CK301" s="329"/>
      <c r="CL301" s="329"/>
      <c r="CM301" s="329"/>
      <c r="CN301" s="329"/>
      <c r="CO301" s="329"/>
      <c r="CP301" s="329"/>
      <c r="CQ301" s="329"/>
      <c r="CR301" s="329"/>
      <c r="CS301" s="329"/>
      <c r="CT301" s="329"/>
      <c r="CU301" s="329"/>
      <c r="CV301" s="329"/>
      <c r="CW301" s="329"/>
      <c r="CX301" s="329"/>
      <c r="CY301" s="329"/>
      <c r="CZ301" s="329"/>
      <c r="DA301" s="329"/>
      <c r="DB301" s="329"/>
      <c r="DC301" s="329"/>
      <c r="DD301" s="329"/>
      <c r="DE301" s="329"/>
      <c r="DF301" s="329"/>
      <c r="DG301" s="329"/>
      <c r="DH301" s="329"/>
      <c r="DI301" s="329"/>
      <c r="DJ301" s="329"/>
      <c r="DK301" s="329"/>
      <c r="DL301" s="329"/>
      <c r="DM301" s="329"/>
      <c r="DN301" s="329"/>
      <c r="DO301" s="329"/>
      <c r="DP301" s="329"/>
      <c r="DQ301" s="329"/>
      <c r="DR301" s="329"/>
      <c r="DS301" s="329"/>
      <c r="DT301" s="329"/>
      <c r="DU301" s="329"/>
      <c r="DV301" s="329"/>
      <c r="DW301" s="329"/>
      <c r="DX301" s="329"/>
      <c r="DY301" s="329"/>
      <c r="DZ301" s="329"/>
      <c r="EA301" s="329"/>
      <c r="EB301" s="329"/>
      <c r="EC301" s="329"/>
      <c r="ED301" s="329"/>
      <c r="EE301" s="329"/>
      <c r="EF301" s="329"/>
      <c r="EG301" s="329"/>
      <c r="EH301" s="329"/>
      <c r="EI301" s="329"/>
      <c r="EJ301" s="329"/>
      <c r="EK301" s="329"/>
      <c r="EL301" s="329"/>
      <c r="EM301" s="329"/>
      <c r="EN301" s="329"/>
      <c r="EO301" s="329"/>
      <c r="EP301" s="329"/>
      <c r="EQ301" s="329"/>
      <c r="ER301" s="329"/>
      <c r="ES301" s="329"/>
      <c r="ET301" s="329"/>
      <c r="EU301" s="329"/>
      <c r="EV301" s="329"/>
      <c r="EW301" s="329"/>
      <c r="EX301" s="329"/>
      <c r="EY301" s="329"/>
      <c r="EZ301" s="329"/>
      <c r="FA301" s="329"/>
      <c r="FB301" s="329"/>
      <c r="FC301" s="329"/>
      <c r="FD301" s="329"/>
      <c r="FE301" s="329"/>
      <c r="FF301" s="329"/>
      <c r="FG301" s="329"/>
      <c r="FH301" s="329"/>
      <c r="FI301" s="329"/>
      <c r="FJ301" s="329"/>
      <c r="FK301" s="329"/>
      <c r="FL301" s="329"/>
      <c r="FM301" s="329"/>
      <c r="FN301" s="329"/>
      <c r="FO301" s="329"/>
      <c r="FP301" s="329"/>
      <c r="FQ301" s="329"/>
      <c r="FR301" s="329"/>
      <c r="FS301" s="329"/>
      <c r="FT301" s="329"/>
      <c r="FU301" s="329"/>
      <c r="FV301" s="329"/>
      <c r="FW301" s="329"/>
      <c r="FX301" s="329"/>
      <c r="FY301" s="329"/>
      <c r="FZ301" s="329"/>
      <c r="GA301" s="329"/>
      <c r="GB301" s="329"/>
      <c r="GC301" s="329"/>
      <c r="GD301" s="329"/>
      <c r="GE301" s="329"/>
      <c r="GF301" s="329"/>
      <c r="GG301" s="329"/>
      <c r="GH301" s="329"/>
      <c r="GI301" s="329"/>
      <c r="GJ301" s="329"/>
      <c r="GK301" s="329"/>
      <c r="GL301" s="329"/>
      <c r="GM301" s="329"/>
      <c r="GN301" s="329"/>
      <c r="GO301" s="329"/>
      <c r="GP301" s="329"/>
      <c r="GQ301" s="329"/>
      <c r="GR301" s="329"/>
      <c r="GS301" s="329"/>
      <c r="GT301" s="329"/>
      <c r="GU301" s="329"/>
      <c r="GV301" s="329"/>
      <c r="GW301" s="329"/>
      <c r="GX301" s="329"/>
      <c r="GY301" s="329"/>
      <c r="GZ301" s="329"/>
      <c r="HA301" s="329"/>
      <c r="HB301" s="329"/>
      <c r="HC301" s="329"/>
      <c r="HD301" s="329"/>
      <c r="HE301" s="329"/>
      <c r="HF301" s="329"/>
      <c r="HG301" s="329"/>
      <c r="HH301" s="329"/>
      <c r="HI301" s="329"/>
      <c r="HJ301" s="329"/>
      <c r="HK301" s="329"/>
      <c r="HL301" s="329"/>
      <c r="HM301" s="329"/>
      <c r="HN301" s="329"/>
      <c r="HO301" s="329"/>
      <c r="HP301" s="329"/>
      <c r="HQ301" s="329"/>
      <c r="HR301" s="329"/>
      <c r="HS301" s="329"/>
      <c r="HT301" s="329"/>
      <c r="HU301" s="329"/>
      <c r="HV301" s="329"/>
      <c r="HW301" s="329"/>
      <c r="HX301" s="329"/>
      <c r="HY301" s="329"/>
      <c r="HZ301" s="329"/>
      <c r="IA301" s="329"/>
      <c r="IB301" s="329"/>
      <c r="IC301" s="329"/>
      <c r="ID301" s="329"/>
      <c r="IE301" s="329"/>
      <c r="IF301" s="329"/>
      <c r="IG301" s="329"/>
      <c r="IH301" s="329"/>
      <c r="II301" s="329"/>
      <c r="IJ301" s="329"/>
      <c r="IK301" s="329"/>
      <c r="IL301" s="329"/>
      <c r="IM301" s="329"/>
      <c r="IN301" s="329"/>
      <c r="IO301" s="329"/>
      <c r="IP301" s="329"/>
      <c r="IQ301" s="329"/>
      <c r="IR301" s="329"/>
    </row>
    <row r="302" spans="1:252" s="329" customFormat="1" ht="34.5">
      <c r="A302" s="524" t="s">
        <v>988</v>
      </c>
      <c r="B302" s="512" t="s">
        <v>135</v>
      </c>
      <c r="C302" s="513" t="s">
        <v>64</v>
      </c>
      <c r="D302" s="513" t="s">
        <v>47</v>
      </c>
      <c r="E302" s="525">
        <v>72000</v>
      </c>
      <c r="F302" s="513">
        <v>8</v>
      </c>
      <c r="G302" s="392">
        <v>576</v>
      </c>
      <c r="H302" s="515">
        <v>576</v>
      </c>
      <c r="I302" s="515">
        <v>576</v>
      </c>
      <c r="J302" s="515">
        <f t="shared" si="17"/>
        <v>576</v>
      </c>
      <c r="K302" s="543">
        <v>4264</v>
      </c>
      <c r="L302" s="539" t="s">
        <v>266</v>
      </c>
      <c r="M302" s="328"/>
      <c r="N302" s="328"/>
      <c r="O302" s="328"/>
      <c r="P302" s="328"/>
      <c r="Q302" s="328"/>
      <c r="R302" s="328"/>
      <c r="S302" s="328"/>
      <c r="T302" s="328"/>
      <c r="U302" s="215"/>
      <c r="V302" s="215"/>
      <c r="W302" s="215"/>
      <c r="X302" s="215"/>
      <c r="Y302" s="215"/>
      <c r="Z302" s="215"/>
      <c r="AA302" s="215"/>
      <c r="AB302" s="215"/>
      <c r="AC302" s="215"/>
      <c r="AD302" s="215"/>
      <c r="AE302" s="215"/>
      <c r="AF302" s="215"/>
      <c r="AG302" s="215"/>
      <c r="AH302" s="215"/>
      <c r="AI302" s="215"/>
      <c r="AJ302" s="215"/>
      <c r="AK302" s="215"/>
      <c r="AL302" s="215"/>
      <c r="AM302" s="215"/>
      <c r="AN302" s="215"/>
      <c r="AO302" s="215"/>
      <c r="AP302" s="215"/>
      <c r="AQ302" s="215"/>
      <c r="AR302" s="215"/>
      <c r="AS302" s="215"/>
      <c r="AT302" s="215"/>
      <c r="AU302" s="215"/>
      <c r="AV302" s="215"/>
      <c r="AW302" s="215"/>
      <c r="AX302" s="215"/>
      <c r="AY302" s="215"/>
      <c r="AZ302" s="215"/>
      <c r="BA302" s="215"/>
      <c r="BB302" s="215"/>
      <c r="BC302" s="215"/>
      <c r="BD302" s="215"/>
      <c r="BE302" s="215"/>
      <c r="BF302" s="215"/>
      <c r="BG302" s="215"/>
      <c r="BH302" s="215"/>
      <c r="BI302" s="215"/>
      <c r="BJ302" s="215"/>
      <c r="BK302" s="215"/>
      <c r="BL302" s="215"/>
      <c r="BM302" s="215"/>
      <c r="BN302" s="215"/>
      <c r="BO302" s="215"/>
      <c r="BP302" s="215"/>
      <c r="BQ302" s="215"/>
      <c r="BR302" s="215"/>
      <c r="BS302" s="215"/>
      <c r="BT302" s="215"/>
      <c r="BU302" s="215"/>
      <c r="BV302" s="215"/>
      <c r="BW302" s="215"/>
      <c r="BX302" s="215"/>
      <c r="BY302" s="215"/>
      <c r="BZ302" s="215"/>
      <c r="CA302" s="215"/>
      <c r="CB302" s="215"/>
      <c r="CC302" s="215"/>
      <c r="CD302" s="215"/>
      <c r="CE302" s="215"/>
      <c r="CF302" s="215"/>
      <c r="CG302" s="215"/>
      <c r="CH302" s="215"/>
      <c r="CI302" s="215"/>
      <c r="CJ302" s="215"/>
      <c r="CK302" s="215"/>
      <c r="CL302" s="215"/>
      <c r="CM302" s="215"/>
      <c r="CN302" s="215"/>
      <c r="CO302" s="215"/>
      <c r="CP302" s="215"/>
      <c r="CQ302" s="215"/>
      <c r="CR302" s="215"/>
      <c r="CS302" s="215"/>
      <c r="CT302" s="215"/>
      <c r="CU302" s="215"/>
      <c r="CV302" s="215"/>
      <c r="CW302" s="215"/>
      <c r="CX302" s="215"/>
      <c r="CY302" s="215"/>
      <c r="CZ302" s="215"/>
      <c r="DA302" s="215"/>
      <c r="DB302" s="215"/>
      <c r="DC302" s="215"/>
      <c r="DD302" s="215"/>
      <c r="DE302" s="215"/>
      <c r="DF302" s="215"/>
      <c r="DG302" s="215"/>
      <c r="DH302" s="215"/>
      <c r="DI302" s="215"/>
      <c r="DJ302" s="215"/>
      <c r="DK302" s="215"/>
      <c r="DL302" s="215"/>
      <c r="DM302" s="215"/>
      <c r="DN302" s="215"/>
      <c r="DO302" s="215"/>
      <c r="DP302" s="215"/>
      <c r="DQ302" s="215"/>
      <c r="DR302" s="215"/>
      <c r="DS302" s="215"/>
      <c r="DT302" s="215"/>
      <c r="DU302" s="215"/>
      <c r="DV302" s="215"/>
      <c r="DW302" s="215"/>
      <c r="DX302" s="215"/>
      <c r="DY302" s="215"/>
      <c r="DZ302" s="215"/>
      <c r="EA302" s="215"/>
      <c r="EB302" s="215"/>
      <c r="EC302" s="215"/>
      <c r="ED302" s="215"/>
      <c r="EE302" s="215"/>
      <c r="EF302" s="215"/>
      <c r="EG302" s="215"/>
      <c r="EH302" s="215"/>
      <c r="EI302" s="215"/>
      <c r="EJ302" s="215"/>
      <c r="EK302" s="215"/>
      <c r="EL302" s="215"/>
      <c r="EM302" s="215"/>
      <c r="EN302" s="215"/>
      <c r="EO302" s="215"/>
      <c r="EP302" s="215"/>
      <c r="EQ302" s="215"/>
      <c r="ER302" s="215"/>
      <c r="ES302" s="215"/>
      <c r="ET302" s="215"/>
      <c r="EU302" s="215"/>
      <c r="EV302" s="215"/>
      <c r="EW302" s="215"/>
      <c r="EX302" s="215"/>
      <c r="EY302" s="215"/>
      <c r="EZ302" s="215"/>
      <c r="FA302" s="215"/>
      <c r="FB302" s="215"/>
      <c r="FC302" s="215"/>
      <c r="FD302" s="215"/>
      <c r="FE302" s="215"/>
      <c r="FF302" s="215"/>
      <c r="FG302" s="215"/>
      <c r="FH302" s="215"/>
      <c r="FI302" s="215"/>
      <c r="FJ302" s="215"/>
      <c r="FK302" s="215"/>
      <c r="FL302" s="215"/>
      <c r="FM302" s="215"/>
      <c r="FN302" s="215"/>
      <c r="FO302" s="215"/>
      <c r="FP302" s="215"/>
      <c r="FQ302" s="215"/>
      <c r="FR302" s="215"/>
      <c r="FS302" s="215"/>
      <c r="FT302" s="215"/>
      <c r="FU302" s="215"/>
      <c r="FV302" s="215"/>
      <c r="FW302" s="215"/>
      <c r="FX302" s="215"/>
      <c r="FY302" s="215"/>
      <c r="FZ302" s="215"/>
      <c r="GA302" s="215"/>
      <c r="GB302" s="215"/>
      <c r="GC302" s="215"/>
      <c r="GD302" s="215"/>
      <c r="GE302" s="215"/>
      <c r="GF302" s="215"/>
      <c r="GG302" s="215"/>
      <c r="GH302" s="215"/>
      <c r="GI302" s="215"/>
      <c r="GJ302" s="215"/>
      <c r="GK302" s="215"/>
      <c r="GL302" s="215"/>
      <c r="GM302" s="215"/>
      <c r="GN302" s="215"/>
      <c r="GO302" s="215"/>
      <c r="GP302" s="215"/>
      <c r="GQ302" s="215"/>
      <c r="GR302" s="215"/>
      <c r="GS302" s="215"/>
      <c r="GT302" s="215"/>
      <c r="GU302" s="215"/>
      <c r="GV302" s="215"/>
      <c r="GW302" s="215"/>
      <c r="GX302" s="215"/>
      <c r="GY302" s="215"/>
      <c r="GZ302" s="215"/>
      <c r="HA302" s="215"/>
      <c r="HB302" s="215"/>
      <c r="HC302" s="215"/>
      <c r="HD302" s="215"/>
      <c r="HE302" s="215"/>
      <c r="HF302" s="215"/>
      <c r="HG302" s="215"/>
      <c r="HH302" s="215"/>
      <c r="HI302" s="215"/>
      <c r="HJ302" s="215"/>
      <c r="HK302" s="215"/>
      <c r="HL302" s="215"/>
      <c r="HM302" s="215"/>
      <c r="HN302" s="215"/>
      <c r="HO302" s="215"/>
      <c r="HP302" s="215"/>
      <c r="HQ302" s="215"/>
      <c r="HR302" s="215"/>
      <c r="HS302" s="215"/>
      <c r="HT302" s="215"/>
      <c r="HU302" s="215"/>
      <c r="HV302" s="215"/>
      <c r="HW302" s="215"/>
      <c r="HX302" s="215"/>
      <c r="HY302" s="215"/>
      <c r="HZ302" s="215"/>
      <c r="IA302" s="215"/>
      <c r="IB302" s="215"/>
      <c r="IC302" s="215"/>
      <c r="ID302" s="215"/>
      <c r="IE302" s="215"/>
      <c r="IF302" s="215"/>
      <c r="IG302" s="215"/>
      <c r="IH302" s="215"/>
      <c r="II302" s="215"/>
      <c r="IJ302" s="215"/>
      <c r="IK302" s="215"/>
      <c r="IL302" s="215"/>
      <c r="IM302" s="215"/>
      <c r="IN302" s="215"/>
      <c r="IO302" s="215"/>
      <c r="IP302" s="215"/>
      <c r="IQ302" s="215"/>
      <c r="IR302" s="215"/>
    </row>
    <row r="303" spans="1:252" s="329" customFormat="1" ht="34.5">
      <c r="A303" s="524" t="s">
        <v>978</v>
      </c>
      <c r="B303" s="512" t="s">
        <v>135</v>
      </c>
      <c r="C303" s="513" t="s">
        <v>64</v>
      </c>
      <c r="D303" s="513" t="s">
        <v>47</v>
      </c>
      <c r="E303" s="525">
        <v>27000</v>
      </c>
      <c r="F303" s="513">
        <v>100</v>
      </c>
      <c r="G303" s="392"/>
      <c r="H303" s="515"/>
      <c r="I303" s="515">
        <f>ROUND(J303/4*3,0)</f>
        <v>2025</v>
      </c>
      <c r="J303" s="515">
        <f t="shared" si="17"/>
        <v>2700</v>
      </c>
      <c r="K303" s="538" t="s">
        <v>253</v>
      </c>
      <c r="L303" s="539" t="s">
        <v>266</v>
      </c>
      <c r="M303" s="328"/>
      <c r="N303" s="328"/>
      <c r="O303" s="328"/>
      <c r="P303" s="328"/>
      <c r="Q303" s="328"/>
      <c r="R303" s="328"/>
      <c r="S303" s="328"/>
      <c r="T303" s="328"/>
    </row>
    <row r="304" spans="1:252" s="329" customFormat="1" ht="34.5">
      <c r="A304" s="524" t="s">
        <v>981</v>
      </c>
      <c r="B304" s="512" t="s">
        <v>135</v>
      </c>
      <c r="C304" s="513" t="s">
        <v>64</v>
      </c>
      <c r="D304" s="513" t="s">
        <v>47</v>
      </c>
      <c r="E304" s="525">
        <v>19000</v>
      </c>
      <c r="F304" s="513">
        <v>12</v>
      </c>
      <c r="G304" s="392"/>
      <c r="H304" s="515"/>
      <c r="I304" s="515">
        <f>ROUND(J304/4*3,0)</f>
        <v>171</v>
      </c>
      <c r="J304" s="515">
        <f t="shared" si="17"/>
        <v>228</v>
      </c>
      <c r="K304" s="538" t="s">
        <v>253</v>
      </c>
      <c r="L304" s="539" t="s">
        <v>266</v>
      </c>
      <c r="M304" s="328"/>
      <c r="N304" s="328"/>
      <c r="O304" s="328"/>
      <c r="P304" s="328"/>
      <c r="Q304" s="328"/>
      <c r="R304" s="328"/>
      <c r="S304" s="328"/>
      <c r="T304" s="328"/>
    </row>
    <row r="305" spans="1:252" ht="34.5">
      <c r="A305" s="524" t="s">
        <v>983</v>
      </c>
      <c r="B305" s="512" t="s">
        <v>135</v>
      </c>
      <c r="C305" s="513" t="s">
        <v>64</v>
      </c>
      <c r="D305" s="513" t="s">
        <v>47</v>
      </c>
      <c r="E305" s="525">
        <v>17000</v>
      </c>
      <c r="F305" s="513">
        <v>12</v>
      </c>
      <c r="G305" s="392"/>
      <c r="H305" s="515"/>
      <c r="I305" s="515">
        <f>ROUND(J305/4*3,0)</f>
        <v>153</v>
      </c>
      <c r="J305" s="515">
        <f t="shared" si="17"/>
        <v>204</v>
      </c>
      <c r="K305" s="538" t="s">
        <v>253</v>
      </c>
      <c r="L305" s="539" t="s">
        <v>266</v>
      </c>
      <c r="U305" s="329"/>
      <c r="V305" s="329"/>
      <c r="W305" s="329"/>
      <c r="X305" s="329"/>
      <c r="Y305" s="329"/>
      <c r="Z305" s="329"/>
      <c r="AA305" s="329"/>
      <c r="AB305" s="329"/>
      <c r="AC305" s="329"/>
      <c r="AD305" s="329"/>
      <c r="AE305" s="329"/>
      <c r="AF305" s="329"/>
      <c r="AG305" s="329"/>
      <c r="AH305" s="329"/>
      <c r="AI305" s="329"/>
      <c r="AJ305" s="329"/>
      <c r="AK305" s="329"/>
      <c r="AL305" s="329"/>
      <c r="AM305" s="329"/>
      <c r="AN305" s="329"/>
      <c r="AO305" s="329"/>
      <c r="AP305" s="329"/>
      <c r="AQ305" s="329"/>
      <c r="AR305" s="329"/>
      <c r="AS305" s="329"/>
      <c r="AT305" s="329"/>
      <c r="AU305" s="329"/>
      <c r="AV305" s="329"/>
      <c r="AW305" s="329"/>
      <c r="AX305" s="329"/>
      <c r="AY305" s="329"/>
      <c r="AZ305" s="329"/>
      <c r="BA305" s="329"/>
      <c r="BB305" s="329"/>
      <c r="BC305" s="329"/>
      <c r="BD305" s="329"/>
      <c r="BE305" s="329"/>
      <c r="BF305" s="329"/>
      <c r="BG305" s="329"/>
      <c r="BH305" s="329"/>
      <c r="BI305" s="329"/>
      <c r="BJ305" s="329"/>
      <c r="BK305" s="329"/>
      <c r="BL305" s="329"/>
      <c r="BM305" s="329"/>
      <c r="BN305" s="329"/>
      <c r="BO305" s="329"/>
      <c r="BP305" s="329"/>
      <c r="BQ305" s="329"/>
      <c r="BR305" s="329"/>
      <c r="BS305" s="329"/>
      <c r="BT305" s="329"/>
      <c r="BU305" s="329"/>
      <c r="BV305" s="329"/>
      <c r="BW305" s="329"/>
      <c r="BX305" s="329"/>
      <c r="BY305" s="329"/>
      <c r="BZ305" s="329"/>
      <c r="CA305" s="329"/>
      <c r="CB305" s="329"/>
      <c r="CC305" s="329"/>
      <c r="CD305" s="329"/>
      <c r="CE305" s="329"/>
      <c r="CF305" s="329"/>
      <c r="CG305" s="329"/>
      <c r="CH305" s="329"/>
      <c r="CI305" s="329"/>
      <c r="CJ305" s="329"/>
      <c r="CK305" s="329"/>
      <c r="CL305" s="329"/>
      <c r="CM305" s="329"/>
      <c r="CN305" s="329"/>
      <c r="CO305" s="329"/>
      <c r="CP305" s="329"/>
      <c r="CQ305" s="329"/>
      <c r="CR305" s="329"/>
      <c r="CS305" s="329"/>
      <c r="CT305" s="329"/>
      <c r="CU305" s="329"/>
      <c r="CV305" s="329"/>
      <c r="CW305" s="329"/>
      <c r="CX305" s="329"/>
      <c r="CY305" s="329"/>
      <c r="CZ305" s="329"/>
      <c r="DA305" s="329"/>
      <c r="DB305" s="329"/>
      <c r="DC305" s="329"/>
      <c r="DD305" s="329"/>
      <c r="DE305" s="329"/>
      <c r="DF305" s="329"/>
      <c r="DG305" s="329"/>
      <c r="DH305" s="329"/>
      <c r="DI305" s="329"/>
      <c r="DJ305" s="329"/>
      <c r="DK305" s="329"/>
      <c r="DL305" s="329"/>
      <c r="DM305" s="329"/>
      <c r="DN305" s="329"/>
      <c r="DO305" s="329"/>
      <c r="DP305" s="329"/>
      <c r="DQ305" s="329"/>
      <c r="DR305" s="329"/>
      <c r="DS305" s="329"/>
      <c r="DT305" s="329"/>
      <c r="DU305" s="329"/>
      <c r="DV305" s="329"/>
      <c r="DW305" s="329"/>
      <c r="DX305" s="329"/>
      <c r="DY305" s="329"/>
      <c r="DZ305" s="329"/>
      <c r="EA305" s="329"/>
      <c r="EB305" s="329"/>
      <c r="EC305" s="329"/>
      <c r="ED305" s="329"/>
      <c r="EE305" s="329"/>
      <c r="EF305" s="329"/>
      <c r="EG305" s="329"/>
      <c r="EH305" s="329"/>
      <c r="EI305" s="329"/>
      <c r="EJ305" s="329"/>
      <c r="EK305" s="329"/>
      <c r="EL305" s="329"/>
      <c r="EM305" s="329"/>
      <c r="EN305" s="329"/>
      <c r="EO305" s="329"/>
      <c r="EP305" s="329"/>
      <c r="EQ305" s="329"/>
      <c r="ER305" s="329"/>
      <c r="ES305" s="329"/>
      <c r="ET305" s="329"/>
      <c r="EU305" s="329"/>
      <c r="EV305" s="329"/>
      <c r="EW305" s="329"/>
      <c r="EX305" s="329"/>
      <c r="EY305" s="329"/>
      <c r="EZ305" s="329"/>
      <c r="FA305" s="329"/>
      <c r="FB305" s="329"/>
      <c r="FC305" s="329"/>
      <c r="FD305" s="329"/>
      <c r="FE305" s="329"/>
      <c r="FF305" s="329"/>
      <c r="FG305" s="329"/>
      <c r="FH305" s="329"/>
      <c r="FI305" s="329"/>
      <c r="FJ305" s="329"/>
      <c r="FK305" s="329"/>
      <c r="FL305" s="329"/>
      <c r="FM305" s="329"/>
      <c r="FN305" s="329"/>
      <c r="FO305" s="329"/>
      <c r="FP305" s="329"/>
      <c r="FQ305" s="329"/>
      <c r="FR305" s="329"/>
      <c r="FS305" s="329"/>
      <c r="FT305" s="329"/>
      <c r="FU305" s="329"/>
      <c r="FV305" s="329"/>
      <c r="FW305" s="329"/>
      <c r="FX305" s="329"/>
      <c r="FY305" s="329"/>
      <c r="FZ305" s="329"/>
      <c r="GA305" s="329"/>
      <c r="GB305" s="329"/>
      <c r="GC305" s="329"/>
      <c r="GD305" s="329"/>
      <c r="GE305" s="329"/>
      <c r="GF305" s="329"/>
      <c r="GG305" s="329"/>
      <c r="GH305" s="329"/>
      <c r="GI305" s="329"/>
      <c r="GJ305" s="329"/>
      <c r="GK305" s="329"/>
      <c r="GL305" s="329"/>
      <c r="GM305" s="329"/>
      <c r="GN305" s="329"/>
      <c r="GO305" s="329"/>
      <c r="GP305" s="329"/>
      <c r="GQ305" s="329"/>
      <c r="GR305" s="329"/>
      <c r="GS305" s="329"/>
      <c r="GT305" s="329"/>
      <c r="GU305" s="329"/>
      <c r="GV305" s="329"/>
      <c r="GW305" s="329"/>
      <c r="GX305" s="329"/>
      <c r="GY305" s="329"/>
      <c r="GZ305" s="329"/>
      <c r="HA305" s="329"/>
      <c r="HB305" s="329"/>
      <c r="HC305" s="329"/>
      <c r="HD305" s="329"/>
      <c r="HE305" s="329"/>
      <c r="HF305" s="329"/>
      <c r="HG305" s="329"/>
      <c r="HH305" s="329"/>
      <c r="HI305" s="329"/>
      <c r="HJ305" s="329"/>
      <c r="HK305" s="329"/>
      <c r="HL305" s="329"/>
      <c r="HM305" s="329"/>
      <c r="HN305" s="329"/>
      <c r="HO305" s="329"/>
      <c r="HP305" s="329"/>
      <c r="HQ305" s="329"/>
      <c r="HR305" s="329"/>
      <c r="HS305" s="329"/>
      <c r="HT305" s="329"/>
      <c r="HU305" s="329"/>
      <c r="HV305" s="329"/>
      <c r="HW305" s="329"/>
      <c r="HX305" s="329"/>
      <c r="HY305" s="329"/>
      <c r="HZ305" s="329"/>
      <c r="IA305" s="329"/>
      <c r="IB305" s="329"/>
      <c r="IC305" s="329"/>
      <c r="ID305" s="329"/>
      <c r="IE305" s="329"/>
      <c r="IF305" s="329"/>
      <c r="IG305" s="329"/>
      <c r="IH305" s="329"/>
      <c r="II305" s="329"/>
      <c r="IJ305" s="329"/>
      <c r="IK305" s="329"/>
      <c r="IL305" s="329"/>
      <c r="IM305" s="329"/>
      <c r="IN305" s="329"/>
      <c r="IO305" s="329"/>
      <c r="IP305" s="329"/>
      <c r="IQ305" s="329"/>
      <c r="IR305" s="329"/>
    </row>
    <row r="306" spans="1:252" ht="34.5">
      <c r="A306" s="524" t="s">
        <v>985</v>
      </c>
      <c r="B306" s="512" t="s">
        <v>135</v>
      </c>
      <c r="C306" s="513" t="s">
        <v>64</v>
      </c>
      <c r="D306" s="513" t="s">
        <v>47</v>
      </c>
      <c r="E306" s="525">
        <v>24000</v>
      </c>
      <c r="F306" s="513">
        <v>120</v>
      </c>
      <c r="G306" s="392"/>
      <c r="H306" s="515"/>
      <c r="I306" s="515">
        <f>ROUND(J306/4*3,0)</f>
        <v>2160</v>
      </c>
      <c r="J306" s="515">
        <f t="shared" si="17"/>
        <v>2880</v>
      </c>
      <c r="K306" s="538" t="s">
        <v>253</v>
      </c>
      <c r="L306" s="539" t="s">
        <v>266</v>
      </c>
      <c r="U306" s="329"/>
      <c r="V306" s="329"/>
      <c r="W306" s="329"/>
      <c r="X306" s="329"/>
      <c r="Y306" s="329"/>
      <c r="Z306" s="329"/>
      <c r="AA306" s="329"/>
      <c r="AB306" s="329"/>
      <c r="AC306" s="329"/>
      <c r="AD306" s="329"/>
      <c r="AE306" s="329"/>
      <c r="AF306" s="329"/>
      <c r="AG306" s="329"/>
      <c r="AH306" s="329"/>
      <c r="AI306" s="329"/>
      <c r="AJ306" s="329"/>
      <c r="AK306" s="329"/>
      <c r="AL306" s="329"/>
      <c r="AM306" s="329"/>
      <c r="AN306" s="329"/>
      <c r="AO306" s="329"/>
      <c r="AP306" s="329"/>
      <c r="AQ306" s="329"/>
      <c r="AR306" s="329"/>
      <c r="AS306" s="329"/>
      <c r="AT306" s="329"/>
      <c r="AU306" s="329"/>
      <c r="AV306" s="329"/>
      <c r="AW306" s="329"/>
      <c r="AX306" s="329"/>
      <c r="AY306" s="329"/>
      <c r="AZ306" s="329"/>
      <c r="BA306" s="329"/>
      <c r="BB306" s="329"/>
      <c r="BC306" s="329"/>
      <c r="BD306" s="329"/>
      <c r="BE306" s="329"/>
      <c r="BF306" s="329"/>
      <c r="BG306" s="329"/>
      <c r="BH306" s="329"/>
      <c r="BI306" s="329"/>
      <c r="BJ306" s="329"/>
      <c r="BK306" s="329"/>
      <c r="BL306" s="329"/>
      <c r="BM306" s="329"/>
      <c r="BN306" s="329"/>
      <c r="BO306" s="329"/>
      <c r="BP306" s="329"/>
      <c r="BQ306" s="329"/>
      <c r="BR306" s="329"/>
      <c r="BS306" s="329"/>
      <c r="BT306" s="329"/>
      <c r="BU306" s="329"/>
      <c r="BV306" s="329"/>
      <c r="BW306" s="329"/>
      <c r="BX306" s="329"/>
      <c r="BY306" s="329"/>
      <c r="BZ306" s="329"/>
      <c r="CA306" s="329"/>
      <c r="CB306" s="329"/>
      <c r="CC306" s="329"/>
      <c r="CD306" s="329"/>
      <c r="CE306" s="329"/>
      <c r="CF306" s="329"/>
      <c r="CG306" s="329"/>
      <c r="CH306" s="329"/>
      <c r="CI306" s="329"/>
      <c r="CJ306" s="329"/>
      <c r="CK306" s="329"/>
      <c r="CL306" s="329"/>
      <c r="CM306" s="329"/>
      <c r="CN306" s="329"/>
      <c r="CO306" s="329"/>
      <c r="CP306" s="329"/>
      <c r="CQ306" s="329"/>
      <c r="CR306" s="329"/>
      <c r="CS306" s="329"/>
      <c r="CT306" s="329"/>
      <c r="CU306" s="329"/>
      <c r="CV306" s="329"/>
      <c r="CW306" s="329"/>
      <c r="CX306" s="329"/>
      <c r="CY306" s="329"/>
      <c r="CZ306" s="329"/>
      <c r="DA306" s="329"/>
      <c r="DB306" s="329"/>
      <c r="DC306" s="329"/>
      <c r="DD306" s="329"/>
      <c r="DE306" s="329"/>
      <c r="DF306" s="329"/>
      <c r="DG306" s="329"/>
      <c r="DH306" s="329"/>
      <c r="DI306" s="329"/>
      <c r="DJ306" s="329"/>
      <c r="DK306" s="329"/>
      <c r="DL306" s="329"/>
      <c r="DM306" s="329"/>
      <c r="DN306" s="329"/>
      <c r="DO306" s="329"/>
      <c r="DP306" s="329"/>
      <c r="DQ306" s="329"/>
      <c r="DR306" s="329"/>
      <c r="DS306" s="329"/>
      <c r="DT306" s="329"/>
      <c r="DU306" s="329"/>
      <c r="DV306" s="329"/>
      <c r="DW306" s="329"/>
      <c r="DX306" s="329"/>
      <c r="DY306" s="329"/>
      <c r="DZ306" s="329"/>
      <c r="EA306" s="329"/>
      <c r="EB306" s="329"/>
      <c r="EC306" s="329"/>
      <c r="ED306" s="329"/>
      <c r="EE306" s="329"/>
      <c r="EF306" s="329"/>
      <c r="EG306" s="329"/>
      <c r="EH306" s="329"/>
      <c r="EI306" s="329"/>
      <c r="EJ306" s="329"/>
      <c r="EK306" s="329"/>
      <c r="EL306" s="329"/>
      <c r="EM306" s="329"/>
      <c r="EN306" s="329"/>
      <c r="EO306" s="329"/>
      <c r="EP306" s="329"/>
      <c r="EQ306" s="329"/>
      <c r="ER306" s="329"/>
      <c r="ES306" s="329"/>
      <c r="ET306" s="329"/>
      <c r="EU306" s="329"/>
      <c r="EV306" s="329"/>
      <c r="EW306" s="329"/>
      <c r="EX306" s="329"/>
      <c r="EY306" s="329"/>
      <c r="EZ306" s="329"/>
      <c r="FA306" s="329"/>
      <c r="FB306" s="329"/>
      <c r="FC306" s="329"/>
      <c r="FD306" s="329"/>
      <c r="FE306" s="329"/>
      <c r="FF306" s="329"/>
      <c r="FG306" s="329"/>
      <c r="FH306" s="329"/>
      <c r="FI306" s="329"/>
      <c r="FJ306" s="329"/>
      <c r="FK306" s="329"/>
      <c r="FL306" s="329"/>
      <c r="FM306" s="329"/>
      <c r="FN306" s="329"/>
      <c r="FO306" s="329"/>
      <c r="FP306" s="329"/>
      <c r="FQ306" s="329"/>
      <c r="FR306" s="329"/>
      <c r="FS306" s="329"/>
      <c r="FT306" s="329"/>
      <c r="FU306" s="329"/>
      <c r="FV306" s="329"/>
      <c r="FW306" s="329"/>
      <c r="FX306" s="329"/>
      <c r="FY306" s="329"/>
      <c r="FZ306" s="329"/>
      <c r="GA306" s="329"/>
      <c r="GB306" s="329"/>
      <c r="GC306" s="329"/>
      <c r="GD306" s="329"/>
      <c r="GE306" s="329"/>
      <c r="GF306" s="329"/>
      <c r="GG306" s="329"/>
      <c r="GH306" s="329"/>
      <c r="GI306" s="329"/>
      <c r="GJ306" s="329"/>
      <c r="GK306" s="329"/>
      <c r="GL306" s="329"/>
      <c r="GM306" s="329"/>
      <c r="GN306" s="329"/>
      <c r="GO306" s="329"/>
      <c r="GP306" s="329"/>
      <c r="GQ306" s="329"/>
      <c r="GR306" s="329"/>
      <c r="GS306" s="329"/>
      <c r="GT306" s="329"/>
      <c r="GU306" s="329"/>
      <c r="GV306" s="329"/>
      <c r="GW306" s="329"/>
      <c r="GX306" s="329"/>
      <c r="GY306" s="329"/>
      <c r="GZ306" s="329"/>
      <c r="HA306" s="329"/>
      <c r="HB306" s="329"/>
      <c r="HC306" s="329"/>
      <c r="HD306" s="329"/>
      <c r="HE306" s="329"/>
      <c r="HF306" s="329"/>
      <c r="HG306" s="329"/>
      <c r="HH306" s="329"/>
      <c r="HI306" s="329"/>
      <c r="HJ306" s="329"/>
      <c r="HK306" s="329"/>
      <c r="HL306" s="329"/>
      <c r="HM306" s="329"/>
      <c r="HN306" s="329"/>
      <c r="HO306" s="329"/>
      <c r="HP306" s="329"/>
      <c r="HQ306" s="329"/>
      <c r="HR306" s="329"/>
      <c r="HS306" s="329"/>
      <c r="HT306" s="329"/>
      <c r="HU306" s="329"/>
      <c r="HV306" s="329"/>
      <c r="HW306" s="329"/>
      <c r="HX306" s="329"/>
      <c r="HY306" s="329"/>
      <c r="HZ306" s="329"/>
      <c r="IA306" s="329"/>
      <c r="IB306" s="329"/>
      <c r="IC306" s="329"/>
      <c r="ID306" s="329"/>
      <c r="IE306" s="329"/>
      <c r="IF306" s="329"/>
      <c r="IG306" s="329"/>
      <c r="IH306" s="329"/>
      <c r="II306" s="329"/>
      <c r="IJ306" s="329"/>
      <c r="IK306" s="329"/>
      <c r="IL306" s="329"/>
      <c r="IM306" s="329"/>
      <c r="IN306" s="329"/>
      <c r="IO306" s="329"/>
      <c r="IP306" s="329"/>
      <c r="IQ306" s="329"/>
      <c r="IR306" s="329"/>
    </row>
    <row r="307" spans="1:252" ht="34.5">
      <c r="A307" s="524" t="s">
        <v>984</v>
      </c>
      <c r="B307" s="512" t="s">
        <v>135</v>
      </c>
      <c r="C307" s="513" t="s">
        <v>64</v>
      </c>
      <c r="D307" s="513" t="s">
        <v>47</v>
      </c>
      <c r="E307" s="525">
        <v>21000</v>
      </c>
      <c r="F307" s="513">
        <v>120</v>
      </c>
      <c r="G307" s="392"/>
      <c r="H307" s="515"/>
      <c r="I307" s="515">
        <f>ROUND(J307/4*3,0)</f>
        <v>1890</v>
      </c>
      <c r="J307" s="515">
        <f t="shared" si="17"/>
        <v>2520</v>
      </c>
      <c r="K307" s="538" t="s">
        <v>253</v>
      </c>
      <c r="L307" s="539" t="s">
        <v>266</v>
      </c>
      <c r="U307" s="329"/>
      <c r="V307" s="329"/>
      <c r="W307" s="329"/>
      <c r="X307" s="329"/>
      <c r="Y307" s="329"/>
      <c r="Z307" s="329"/>
      <c r="AA307" s="329"/>
      <c r="AB307" s="329"/>
      <c r="AC307" s="329"/>
      <c r="AD307" s="329"/>
      <c r="AE307" s="329"/>
      <c r="AF307" s="329"/>
      <c r="AG307" s="329"/>
      <c r="AH307" s="329"/>
      <c r="AI307" s="329"/>
      <c r="AJ307" s="329"/>
      <c r="AK307" s="329"/>
      <c r="AL307" s="329"/>
      <c r="AM307" s="329"/>
      <c r="AN307" s="329"/>
      <c r="AO307" s="329"/>
      <c r="AP307" s="329"/>
      <c r="AQ307" s="329"/>
      <c r="AR307" s="329"/>
      <c r="AS307" s="329"/>
      <c r="AT307" s="329"/>
      <c r="AU307" s="329"/>
      <c r="AV307" s="329"/>
      <c r="AW307" s="329"/>
      <c r="AX307" s="329"/>
      <c r="AY307" s="329"/>
      <c r="AZ307" s="329"/>
      <c r="BA307" s="329"/>
      <c r="BB307" s="329"/>
      <c r="BC307" s="329"/>
      <c r="BD307" s="329"/>
      <c r="BE307" s="329"/>
      <c r="BF307" s="329"/>
      <c r="BG307" s="329"/>
      <c r="BH307" s="329"/>
      <c r="BI307" s="329"/>
      <c r="BJ307" s="329"/>
      <c r="BK307" s="329"/>
      <c r="BL307" s="329"/>
      <c r="BM307" s="329"/>
      <c r="BN307" s="329"/>
      <c r="BO307" s="329"/>
      <c r="BP307" s="329"/>
      <c r="BQ307" s="329"/>
      <c r="BR307" s="329"/>
      <c r="BS307" s="329"/>
      <c r="BT307" s="329"/>
      <c r="BU307" s="329"/>
      <c r="BV307" s="329"/>
      <c r="BW307" s="329"/>
      <c r="BX307" s="329"/>
      <c r="BY307" s="329"/>
      <c r="BZ307" s="329"/>
      <c r="CA307" s="329"/>
      <c r="CB307" s="329"/>
      <c r="CC307" s="329"/>
      <c r="CD307" s="329"/>
      <c r="CE307" s="329"/>
      <c r="CF307" s="329"/>
      <c r="CG307" s="329"/>
      <c r="CH307" s="329"/>
      <c r="CI307" s="329"/>
      <c r="CJ307" s="329"/>
      <c r="CK307" s="329"/>
      <c r="CL307" s="329"/>
      <c r="CM307" s="329"/>
      <c r="CN307" s="329"/>
      <c r="CO307" s="329"/>
      <c r="CP307" s="329"/>
      <c r="CQ307" s="329"/>
      <c r="CR307" s="329"/>
      <c r="CS307" s="329"/>
      <c r="CT307" s="329"/>
      <c r="CU307" s="329"/>
      <c r="CV307" s="329"/>
      <c r="CW307" s="329"/>
      <c r="CX307" s="329"/>
      <c r="CY307" s="329"/>
      <c r="CZ307" s="329"/>
      <c r="DA307" s="329"/>
      <c r="DB307" s="329"/>
      <c r="DC307" s="329"/>
      <c r="DD307" s="329"/>
      <c r="DE307" s="329"/>
      <c r="DF307" s="329"/>
      <c r="DG307" s="329"/>
      <c r="DH307" s="329"/>
      <c r="DI307" s="329"/>
      <c r="DJ307" s="329"/>
      <c r="DK307" s="329"/>
      <c r="DL307" s="329"/>
      <c r="DM307" s="329"/>
      <c r="DN307" s="329"/>
      <c r="DO307" s="329"/>
      <c r="DP307" s="329"/>
      <c r="DQ307" s="329"/>
      <c r="DR307" s="329"/>
      <c r="DS307" s="329"/>
      <c r="DT307" s="329"/>
      <c r="DU307" s="329"/>
      <c r="DV307" s="329"/>
      <c r="DW307" s="329"/>
      <c r="DX307" s="329"/>
      <c r="DY307" s="329"/>
      <c r="DZ307" s="329"/>
      <c r="EA307" s="329"/>
      <c r="EB307" s="329"/>
      <c r="EC307" s="329"/>
      <c r="ED307" s="329"/>
      <c r="EE307" s="329"/>
      <c r="EF307" s="329"/>
      <c r="EG307" s="329"/>
      <c r="EH307" s="329"/>
      <c r="EI307" s="329"/>
      <c r="EJ307" s="329"/>
      <c r="EK307" s="329"/>
      <c r="EL307" s="329"/>
      <c r="EM307" s="329"/>
      <c r="EN307" s="329"/>
      <c r="EO307" s="329"/>
      <c r="EP307" s="329"/>
      <c r="EQ307" s="329"/>
      <c r="ER307" s="329"/>
      <c r="ES307" s="329"/>
      <c r="ET307" s="329"/>
      <c r="EU307" s="329"/>
      <c r="EV307" s="329"/>
      <c r="EW307" s="329"/>
      <c r="EX307" s="329"/>
      <c r="EY307" s="329"/>
      <c r="EZ307" s="329"/>
      <c r="FA307" s="329"/>
      <c r="FB307" s="329"/>
      <c r="FC307" s="329"/>
      <c r="FD307" s="329"/>
      <c r="FE307" s="329"/>
      <c r="FF307" s="329"/>
      <c r="FG307" s="329"/>
      <c r="FH307" s="329"/>
      <c r="FI307" s="329"/>
      <c r="FJ307" s="329"/>
      <c r="FK307" s="329"/>
      <c r="FL307" s="329"/>
      <c r="FM307" s="329"/>
      <c r="FN307" s="329"/>
      <c r="FO307" s="329"/>
      <c r="FP307" s="329"/>
      <c r="FQ307" s="329"/>
      <c r="FR307" s="329"/>
      <c r="FS307" s="329"/>
      <c r="FT307" s="329"/>
      <c r="FU307" s="329"/>
      <c r="FV307" s="329"/>
      <c r="FW307" s="329"/>
      <c r="FX307" s="329"/>
      <c r="FY307" s="329"/>
      <c r="FZ307" s="329"/>
      <c r="GA307" s="329"/>
      <c r="GB307" s="329"/>
      <c r="GC307" s="329"/>
      <c r="GD307" s="329"/>
      <c r="GE307" s="329"/>
      <c r="GF307" s="329"/>
      <c r="GG307" s="329"/>
      <c r="GH307" s="329"/>
      <c r="GI307" s="329"/>
      <c r="GJ307" s="329"/>
      <c r="GK307" s="329"/>
      <c r="GL307" s="329"/>
      <c r="GM307" s="329"/>
      <c r="GN307" s="329"/>
      <c r="GO307" s="329"/>
      <c r="GP307" s="329"/>
      <c r="GQ307" s="329"/>
      <c r="GR307" s="329"/>
      <c r="GS307" s="329"/>
      <c r="GT307" s="329"/>
      <c r="GU307" s="329"/>
      <c r="GV307" s="329"/>
      <c r="GW307" s="329"/>
      <c r="GX307" s="329"/>
      <c r="GY307" s="329"/>
      <c r="GZ307" s="329"/>
      <c r="HA307" s="329"/>
      <c r="HB307" s="329"/>
      <c r="HC307" s="329"/>
      <c r="HD307" s="329"/>
      <c r="HE307" s="329"/>
      <c r="HF307" s="329"/>
      <c r="HG307" s="329"/>
      <c r="HH307" s="329"/>
      <c r="HI307" s="329"/>
      <c r="HJ307" s="329"/>
      <c r="HK307" s="329"/>
      <c r="HL307" s="329"/>
      <c r="HM307" s="329"/>
      <c r="HN307" s="329"/>
      <c r="HO307" s="329"/>
      <c r="HP307" s="329"/>
      <c r="HQ307" s="329"/>
      <c r="HR307" s="329"/>
      <c r="HS307" s="329"/>
      <c r="HT307" s="329"/>
      <c r="HU307" s="329"/>
      <c r="HV307" s="329"/>
      <c r="HW307" s="329"/>
      <c r="HX307" s="329"/>
      <c r="HY307" s="329"/>
      <c r="HZ307" s="329"/>
      <c r="IA307" s="329"/>
      <c r="IB307" s="329"/>
      <c r="IC307" s="329"/>
      <c r="ID307" s="329"/>
      <c r="IE307" s="329"/>
      <c r="IF307" s="329"/>
      <c r="IG307" s="329"/>
      <c r="IH307" s="329"/>
      <c r="II307" s="329"/>
      <c r="IJ307" s="329"/>
      <c r="IK307" s="329"/>
      <c r="IL307" s="329"/>
      <c r="IM307" s="329"/>
      <c r="IN307" s="329"/>
      <c r="IO307" s="329"/>
      <c r="IP307" s="329"/>
      <c r="IQ307" s="329"/>
      <c r="IR307" s="329"/>
    </row>
    <row r="308" spans="1:252" ht="34.5">
      <c r="A308" s="524" t="s">
        <v>987</v>
      </c>
      <c r="B308" s="512" t="s">
        <v>135</v>
      </c>
      <c r="C308" s="513" t="s">
        <v>64</v>
      </c>
      <c r="D308" s="513" t="s">
        <v>47</v>
      </c>
      <c r="E308" s="525">
        <v>61000</v>
      </c>
      <c r="F308" s="513">
        <v>32</v>
      </c>
      <c r="G308" s="392">
        <v>1830</v>
      </c>
      <c r="H308" s="515">
        <v>1830</v>
      </c>
      <c r="I308" s="515">
        <v>1830</v>
      </c>
      <c r="J308" s="515">
        <f t="shared" si="17"/>
        <v>1952</v>
      </c>
      <c r="K308" s="543">
        <v>4264</v>
      </c>
      <c r="L308" s="539" t="s">
        <v>266</v>
      </c>
    </row>
    <row r="309" spans="1:252" s="329" customFormat="1" ht="34.5">
      <c r="A309" s="512" t="s">
        <v>989</v>
      </c>
      <c r="B309" s="512" t="s">
        <v>135</v>
      </c>
      <c r="C309" s="513" t="s">
        <v>64</v>
      </c>
      <c r="D309" s="513" t="s">
        <v>47</v>
      </c>
      <c r="E309" s="525">
        <v>20000</v>
      </c>
      <c r="F309" s="513">
        <v>60</v>
      </c>
      <c r="G309" s="392"/>
      <c r="H309" s="515"/>
      <c r="I309" s="515">
        <f t="shared" ref="I309:I322" si="18">ROUND(J309/4*3,0)</f>
        <v>900</v>
      </c>
      <c r="J309" s="515">
        <f t="shared" ref="J309:J322" si="19">+E309*F309/1000</f>
        <v>1200</v>
      </c>
      <c r="K309" s="538" t="s">
        <v>253</v>
      </c>
      <c r="L309" s="539" t="s">
        <v>578</v>
      </c>
      <c r="M309" s="328"/>
      <c r="N309" s="328"/>
      <c r="O309" s="328"/>
      <c r="P309" s="328"/>
      <c r="Q309" s="328"/>
      <c r="R309" s="328"/>
      <c r="S309" s="328"/>
      <c r="T309" s="328"/>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5"/>
      <c r="AY309" s="215"/>
      <c r="AZ309" s="215"/>
      <c r="BA309" s="215"/>
      <c r="BB309" s="215"/>
      <c r="BC309" s="215"/>
      <c r="BD309" s="215"/>
      <c r="BE309" s="215"/>
      <c r="BF309" s="215"/>
      <c r="BG309" s="215"/>
      <c r="BH309" s="215"/>
      <c r="BI309" s="215"/>
      <c r="BJ309" s="215"/>
      <c r="BK309" s="215"/>
      <c r="BL309" s="215"/>
      <c r="BM309" s="215"/>
      <c r="BN309" s="215"/>
      <c r="BO309" s="215"/>
      <c r="BP309" s="215"/>
      <c r="BQ309" s="215"/>
      <c r="BR309" s="215"/>
      <c r="BS309" s="215"/>
      <c r="BT309" s="215"/>
      <c r="BU309" s="215"/>
      <c r="BV309" s="215"/>
      <c r="BW309" s="215"/>
      <c r="BX309" s="215"/>
      <c r="BY309" s="215"/>
      <c r="BZ309" s="215"/>
      <c r="CA309" s="215"/>
      <c r="CB309" s="215"/>
      <c r="CC309" s="215"/>
      <c r="CD309" s="215"/>
      <c r="CE309" s="215"/>
      <c r="CF309" s="215"/>
      <c r="CG309" s="215"/>
      <c r="CH309" s="215"/>
      <c r="CI309" s="215"/>
      <c r="CJ309" s="215"/>
      <c r="CK309" s="215"/>
      <c r="CL309" s="215"/>
      <c r="CM309" s="215"/>
      <c r="CN309" s="215"/>
      <c r="CO309" s="215"/>
      <c r="CP309" s="215"/>
      <c r="CQ309" s="215"/>
      <c r="CR309" s="215"/>
      <c r="CS309" s="215"/>
      <c r="CT309" s="215"/>
      <c r="CU309" s="215"/>
      <c r="CV309" s="215"/>
      <c r="CW309" s="215"/>
      <c r="CX309" s="215"/>
      <c r="CY309" s="215"/>
      <c r="CZ309" s="215"/>
      <c r="DA309" s="215"/>
      <c r="DB309" s="215"/>
      <c r="DC309" s="215"/>
      <c r="DD309" s="215"/>
      <c r="DE309" s="215"/>
      <c r="DF309" s="215"/>
      <c r="DG309" s="215"/>
      <c r="DH309" s="215"/>
      <c r="DI309" s="215"/>
      <c r="DJ309" s="215"/>
      <c r="DK309" s="215"/>
      <c r="DL309" s="215"/>
      <c r="DM309" s="215"/>
      <c r="DN309" s="215"/>
      <c r="DO309" s="215"/>
      <c r="DP309" s="215"/>
      <c r="DQ309" s="215"/>
      <c r="DR309" s="215"/>
      <c r="DS309" s="215"/>
      <c r="DT309" s="215"/>
      <c r="DU309" s="215"/>
      <c r="DV309" s="215"/>
      <c r="DW309" s="215"/>
      <c r="DX309" s="215"/>
      <c r="DY309" s="215"/>
      <c r="DZ309" s="215"/>
      <c r="EA309" s="215"/>
      <c r="EB309" s="215"/>
      <c r="EC309" s="215"/>
      <c r="ED309" s="215"/>
      <c r="EE309" s="215"/>
      <c r="EF309" s="215"/>
      <c r="EG309" s="215"/>
      <c r="EH309" s="215"/>
      <c r="EI309" s="215"/>
      <c r="EJ309" s="215"/>
      <c r="EK309" s="215"/>
      <c r="EL309" s="215"/>
      <c r="EM309" s="215"/>
      <c r="EN309" s="215"/>
      <c r="EO309" s="215"/>
      <c r="EP309" s="215"/>
      <c r="EQ309" s="215"/>
      <c r="ER309" s="215"/>
      <c r="ES309" s="215"/>
      <c r="ET309" s="215"/>
      <c r="EU309" s="215"/>
      <c r="EV309" s="215"/>
      <c r="EW309" s="215"/>
      <c r="EX309" s="215"/>
      <c r="EY309" s="215"/>
      <c r="EZ309" s="215"/>
      <c r="FA309" s="215"/>
      <c r="FB309" s="215"/>
      <c r="FC309" s="215"/>
      <c r="FD309" s="215"/>
      <c r="FE309" s="215"/>
      <c r="FF309" s="215"/>
      <c r="FG309" s="215"/>
      <c r="FH309" s="215"/>
      <c r="FI309" s="215"/>
      <c r="FJ309" s="215"/>
      <c r="FK309" s="215"/>
      <c r="FL309" s="215"/>
      <c r="FM309" s="215"/>
      <c r="FN309" s="215"/>
      <c r="FO309" s="215"/>
      <c r="FP309" s="215"/>
      <c r="FQ309" s="215"/>
      <c r="FR309" s="215"/>
      <c r="FS309" s="215"/>
      <c r="FT309" s="215"/>
      <c r="FU309" s="215"/>
      <c r="FV309" s="215"/>
      <c r="FW309" s="215"/>
      <c r="FX309" s="215"/>
      <c r="FY309" s="215"/>
      <c r="FZ309" s="215"/>
      <c r="GA309" s="215"/>
      <c r="GB309" s="215"/>
      <c r="GC309" s="215"/>
      <c r="GD309" s="215"/>
      <c r="GE309" s="215"/>
      <c r="GF309" s="215"/>
      <c r="GG309" s="215"/>
      <c r="GH309" s="215"/>
      <c r="GI309" s="215"/>
      <c r="GJ309" s="215"/>
      <c r="GK309" s="215"/>
      <c r="GL309" s="215"/>
      <c r="GM309" s="215"/>
      <c r="GN309" s="215"/>
      <c r="GO309" s="215"/>
      <c r="GP309" s="215"/>
      <c r="GQ309" s="215"/>
      <c r="GR309" s="215"/>
      <c r="GS309" s="215"/>
      <c r="GT309" s="215"/>
      <c r="GU309" s="215"/>
      <c r="GV309" s="215"/>
      <c r="GW309" s="215"/>
      <c r="GX309" s="215"/>
      <c r="GY309" s="215"/>
      <c r="GZ309" s="215"/>
      <c r="HA309" s="215"/>
      <c r="HB309" s="215"/>
      <c r="HC309" s="215"/>
      <c r="HD309" s="215"/>
      <c r="HE309" s="215"/>
      <c r="HF309" s="215"/>
      <c r="HG309" s="215"/>
      <c r="HH309" s="215"/>
      <c r="HI309" s="215"/>
      <c r="HJ309" s="215"/>
      <c r="HK309" s="215"/>
      <c r="HL309" s="215"/>
      <c r="HM309" s="215"/>
      <c r="HN309" s="215"/>
      <c r="HO309" s="215"/>
      <c r="HP309" s="215"/>
      <c r="HQ309" s="215"/>
      <c r="HR309" s="215"/>
      <c r="HS309" s="215"/>
      <c r="HT309" s="215"/>
      <c r="HU309" s="215"/>
      <c r="HV309" s="215"/>
      <c r="HW309" s="215"/>
      <c r="HX309" s="215"/>
      <c r="HY309" s="215"/>
      <c r="HZ309" s="215"/>
      <c r="IA309" s="215"/>
      <c r="IB309" s="215"/>
      <c r="IC309" s="215"/>
      <c r="ID309" s="215"/>
      <c r="IE309" s="215"/>
      <c r="IF309" s="215"/>
      <c r="IG309" s="215"/>
      <c r="IH309" s="215"/>
      <c r="II309" s="215"/>
      <c r="IJ309" s="215"/>
      <c r="IK309" s="215"/>
      <c r="IL309" s="215"/>
      <c r="IM309" s="215"/>
      <c r="IN309" s="215"/>
      <c r="IO309" s="215"/>
      <c r="IP309" s="215"/>
      <c r="IQ309" s="215"/>
      <c r="IR309" s="215"/>
    </row>
    <row r="310" spans="1:252" s="329" customFormat="1" ht="34.5">
      <c r="A310" s="512" t="s">
        <v>990</v>
      </c>
      <c r="B310" s="512" t="s">
        <v>135</v>
      </c>
      <c r="C310" s="513" t="s">
        <v>64</v>
      </c>
      <c r="D310" s="513" t="s">
        <v>47</v>
      </c>
      <c r="E310" s="525">
        <v>20000</v>
      </c>
      <c r="F310" s="513">
        <v>100</v>
      </c>
      <c r="G310" s="392"/>
      <c r="H310" s="515"/>
      <c r="I310" s="515">
        <f t="shared" si="18"/>
        <v>1500</v>
      </c>
      <c r="J310" s="515">
        <f t="shared" si="19"/>
        <v>2000</v>
      </c>
      <c r="K310" s="538" t="s">
        <v>253</v>
      </c>
      <c r="L310" s="539" t="s">
        <v>578</v>
      </c>
      <c r="M310" s="328"/>
      <c r="N310" s="328"/>
      <c r="O310" s="328"/>
      <c r="P310" s="328"/>
      <c r="Q310" s="328"/>
      <c r="R310" s="328"/>
      <c r="S310" s="328"/>
      <c r="T310" s="328"/>
      <c r="U310" s="215"/>
      <c r="V310" s="215"/>
      <c r="W310" s="215"/>
      <c r="X310" s="215"/>
      <c r="Y310" s="215"/>
      <c r="Z310" s="215"/>
      <c r="AA310" s="215"/>
      <c r="AB310" s="215"/>
      <c r="AC310" s="215"/>
      <c r="AD310" s="215"/>
      <c r="AE310" s="215"/>
      <c r="AF310" s="215"/>
      <c r="AG310" s="215"/>
      <c r="AH310" s="215"/>
      <c r="AI310" s="215"/>
      <c r="AJ310" s="215"/>
      <c r="AK310" s="215"/>
      <c r="AL310" s="215"/>
      <c r="AM310" s="215"/>
      <c r="AN310" s="215"/>
      <c r="AO310" s="215"/>
      <c r="AP310" s="215"/>
      <c r="AQ310" s="215"/>
      <c r="AR310" s="215"/>
      <c r="AS310" s="215"/>
      <c r="AT310" s="215"/>
      <c r="AU310" s="215"/>
      <c r="AV310" s="215"/>
      <c r="AW310" s="215"/>
      <c r="AX310" s="215"/>
      <c r="AY310" s="215"/>
      <c r="AZ310" s="215"/>
      <c r="BA310" s="215"/>
      <c r="BB310" s="215"/>
      <c r="BC310" s="215"/>
      <c r="BD310" s="215"/>
      <c r="BE310" s="215"/>
      <c r="BF310" s="215"/>
      <c r="BG310" s="215"/>
      <c r="BH310" s="215"/>
      <c r="BI310" s="215"/>
      <c r="BJ310" s="215"/>
      <c r="BK310" s="215"/>
      <c r="BL310" s="215"/>
      <c r="BM310" s="215"/>
      <c r="BN310" s="215"/>
      <c r="BO310" s="215"/>
      <c r="BP310" s="215"/>
      <c r="BQ310" s="215"/>
      <c r="BR310" s="215"/>
      <c r="BS310" s="215"/>
      <c r="BT310" s="215"/>
      <c r="BU310" s="215"/>
      <c r="BV310" s="215"/>
      <c r="BW310" s="215"/>
      <c r="BX310" s="215"/>
      <c r="BY310" s="215"/>
      <c r="BZ310" s="215"/>
      <c r="CA310" s="215"/>
      <c r="CB310" s="215"/>
      <c r="CC310" s="215"/>
      <c r="CD310" s="215"/>
      <c r="CE310" s="215"/>
      <c r="CF310" s="215"/>
      <c r="CG310" s="215"/>
      <c r="CH310" s="215"/>
      <c r="CI310" s="215"/>
      <c r="CJ310" s="215"/>
      <c r="CK310" s="215"/>
      <c r="CL310" s="215"/>
      <c r="CM310" s="215"/>
      <c r="CN310" s="215"/>
      <c r="CO310" s="215"/>
      <c r="CP310" s="215"/>
      <c r="CQ310" s="215"/>
      <c r="CR310" s="215"/>
      <c r="CS310" s="215"/>
      <c r="CT310" s="215"/>
      <c r="CU310" s="215"/>
      <c r="CV310" s="215"/>
      <c r="CW310" s="215"/>
      <c r="CX310" s="215"/>
      <c r="CY310" s="215"/>
      <c r="CZ310" s="215"/>
      <c r="DA310" s="215"/>
      <c r="DB310" s="215"/>
      <c r="DC310" s="215"/>
      <c r="DD310" s="215"/>
      <c r="DE310" s="215"/>
      <c r="DF310" s="215"/>
      <c r="DG310" s="215"/>
      <c r="DH310" s="215"/>
      <c r="DI310" s="215"/>
      <c r="DJ310" s="215"/>
      <c r="DK310" s="215"/>
      <c r="DL310" s="215"/>
      <c r="DM310" s="215"/>
      <c r="DN310" s="215"/>
      <c r="DO310" s="215"/>
      <c r="DP310" s="215"/>
      <c r="DQ310" s="215"/>
      <c r="DR310" s="215"/>
      <c r="DS310" s="215"/>
      <c r="DT310" s="215"/>
      <c r="DU310" s="215"/>
      <c r="DV310" s="215"/>
      <c r="DW310" s="215"/>
      <c r="DX310" s="215"/>
      <c r="DY310" s="215"/>
      <c r="DZ310" s="215"/>
      <c r="EA310" s="215"/>
      <c r="EB310" s="215"/>
      <c r="EC310" s="215"/>
      <c r="ED310" s="215"/>
      <c r="EE310" s="215"/>
      <c r="EF310" s="215"/>
      <c r="EG310" s="215"/>
      <c r="EH310" s="215"/>
      <c r="EI310" s="215"/>
      <c r="EJ310" s="215"/>
      <c r="EK310" s="215"/>
      <c r="EL310" s="215"/>
      <c r="EM310" s="215"/>
      <c r="EN310" s="215"/>
      <c r="EO310" s="215"/>
      <c r="EP310" s="215"/>
      <c r="EQ310" s="215"/>
      <c r="ER310" s="215"/>
      <c r="ES310" s="215"/>
      <c r="ET310" s="215"/>
      <c r="EU310" s="215"/>
      <c r="EV310" s="215"/>
      <c r="EW310" s="215"/>
      <c r="EX310" s="215"/>
      <c r="EY310" s="215"/>
      <c r="EZ310" s="215"/>
      <c r="FA310" s="215"/>
      <c r="FB310" s="215"/>
      <c r="FC310" s="215"/>
      <c r="FD310" s="215"/>
      <c r="FE310" s="215"/>
      <c r="FF310" s="215"/>
      <c r="FG310" s="215"/>
      <c r="FH310" s="215"/>
      <c r="FI310" s="215"/>
      <c r="FJ310" s="215"/>
      <c r="FK310" s="215"/>
      <c r="FL310" s="215"/>
      <c r="FM310" s="215"/>
      <c r="FN310" s="215"/>
      <c r="FO310" s="215"/>
      <c r="FP310" s="215"/>
      <c r="FQ310" s="215"/>
      <c r="FR310" s="215"/>
      <c r="FS310" s="215"/>
      <c r="FT310" s="215"/>
      <c r="FU310" s="215"/>
      <c r="FV310" s="215"/>
      <c r="FW310" s="215"/>
      <c r="FX310" s="215"/>
      <c r="FY310" s="215"/>
      <c r="FZ310" s="215"/>
      <c r="GA310" s="215"/>
      <c r="GB310" s="215"/>
      <c r="GC310" s="215"/>
      <c r="GD310" s="215"/>
      <c r="GE310" s="215"/>
      <c r="GF310" s="215"/>
      <c r="GG310" s="215"/>
      <c r="GH310" s="215"/>
      <c r="GI310" s="215"/>
      <c r="GJ310" s="215"/>
      <c r="GK310" s="215"/>
      <c r="GL310" s="215"/>
      <c r="GM310" s="215"/>
      <c r="GN310" s="215"/>
      <c r="GO310" s="215"/>
      <c r="GP310" s="215"/>
      <c r="GQ310" s="215"/>
      <c r="GR310" s="215"/>
      <c r="GS310" s="215"/>
      <c r="GT310" s="215"/>
      <c r="GU310" s="215"/>
      <c r="GV310" s="215"/>
      <c r="GW310" s="215"/>
      <c r="GX310" s="215"/>
      <c r="GY310" s="215"/>
      <c r="GZ310" s="215"/>
      <c r="HA310" s="215"/>
      <c r="HB310" s="215"/>
      <c r="HC310" s="215"/>
      <c r="HD310" s="215"/>
      <c r="HE310" s="215"/>
      <c r="HF310" s="215"/>
      <c r="HG310" s="215"/>
      <c r="HH310" s="215"/>
      <c r="HI310" s="215"/>
      <c r="HJ310" s="215"/>
      <c r="HK310" s="215"/>
      <c r="HL310" s="215"/>
      <c r="HM310" s="215"/>
      <c r="HN310" s="215"/>
      <c r="HO310" s="215"/>
      <c r="HP310" s="215"/>
      <c r="HQ310" s="215"/>
      <c r="HR310" s="215"/>
      <c r="HS310" s="215"/>
      <c r="HT310" s="215"/>
      <c r="HU310" s="215"/>
      <c r="HV310" s="215"/>
      <c r="HW310" s="215"/>
      <c r="HX310" s="215"/>
      <c r="HY310" s="215"/>
      <c r="HZ310" s="215"/>
      <c r="IA310" s="215"/>
      <c r="IB310" s="215"/>
      <c r="IC310" s="215"/>
      <c r="ID310" s="215"/>
      <c r="IE310" s="215"/>
      <c r="IF310" s="215"/>
      <c r="IG310" s="215"/>
      <c r="IH310" s="215"/>
      <c r="II310" s="215"/>
      <c r="IJ310" s="215"/>
      <c r="IK310" s="215"/>
      <c r="IL310" s="215"/>
      <c r="IM310" s="215"/>
      <c r="IN310" s="215"/>
      <c r="IO310" s="215"/>
      <c r="IP310" s="215"/>
      <c r="IQ310" s="215"/>
      <c r="IR310" s="215"/>
    </row>
    <row r="311" spans="1:252" s="329" customFormat="1" ht="34.5">
      <c r="A311" s="512" t="s">
        <v>991</v>
      </c>
      <c r="B311" s="512" t="s">
        <v>135</v>
      </c>
      <c r="C311" s="513" t="s">
        <v>64</v>
      </c>
      <c r="D311" s="513" t="s">
        <v>47</v>
      </c>
      <c r="E311" s="525">
        <v>25000</v>
      </c>
      <c r="F311" s="513">
        <v>60</v>
      </c>
      <c r="G311" s="392"/>
      <c r="H311" s="515"/>
      <c r="I311" s="515">
        <f t="shared" si="18"/>
        <v>1125</v>
      </c>
      <c r="J311" s="515">
        <f t="shared" si="19"/>
        <v>1500</v>
      </c>
      <c r="K311" s="538" t="s">
        <v>253</v>
      </c>
      <c r="L311" s="539" t="s">
        <v>578</v>
      </c>
      <c r="M311" s="328"/>
      <c r="N311" s="328"/>
      <c r="O311" s="328"/>
      <c r="P311" s="328"/>
      <c r="Q311" s="328"/>
      <c r="R311" s="328"/>
      <c r="S311" s="328"/>
      <c r="T311" s="328"/>
      <c r="U311" s="215"/>
      <c r="V311" s="215"/>
      <c r="W311" s="215"/>
      <c r="X311" s="215"/>
      <c r="Y311" s="215"/>
      <c r="Z311" s="215"/>
      <c r="AA311" s="215"/>
      <c r="AB311" s="215"/>
      <c r="AC311" s="215"/>
      <c r="AD311" s="215"/>
      <c r="AE311" s="215"/>
      <c r="AF311" s="215"/>
      <c r="AG311" s="215"/>
      <c r="AH311" s="215"/>
      <c r="AI311" s="215"/>
      <c r="AJ311" s="215"/>
      <c r="AK311" s="215"/>
      <c r="AL311" s="215"/>
      <c r="AM311" s="215"/>
      <c r="AN311" s="215"/>
      <c r="AO311" s="215"/>
      <c r="AP311" s="215"/>
      <c r="AQ311" s="215"/>
      <c r="AR311" s="215"/>
      <c r="AS311" s="215"/>
      <c r="AT311" s="215"/>
      <c r="AU311" s="215"/>
      <c r="AV311" s="215"/>
      <c r="AW311" s="215"/>
      <c r="AX311" s="215"/>
      <c r="AY311" s="215"/>
      <c r="AZ311" s="215"/>
      <c r="BA311" s="215"/>
      <c r="BB311" s="215"/>
      <c r="BC311" s="215"/>
      <c r="BD311" s="215"/>
      <c r="BE311" s="215"/>
      <c r="BF311" s="215"/>
      <c r="BG311" s="215"/>
      <c r="BH311" s="215"/>
      <c r="BI311" s="215"/>
      <c r="BJ311" s="215"/>
      <c r="BK311" s="215"/>
      <c r="BL311" s="215"/>
      <c r="BM311" s="215"/>
      <c r="BN311" s="215"/>
      <c r="BO311" s="215"/>
      <c r="BP311" s="215"/>
      <c r="BQ311" s="215"/>
      <c r="BR311" s="215"/>
      <c r="BS311" s="215"/>
      <c r="BT311" s="215"/>
      <c r="BU311" s="215"/>
      <c r="BV311" s="215"/>
      <c r="BW311" s="215"/>
      <c r="BX311" s="215"/>
      <c r="BY311" s="215"/>
      <c r="BZ311" s="215"/>
      <c r="CA311" s="215"/>
      <c r="CB311" s="215"/>
      <c r="CC311" s="215"/>
      <c r="CD311" s="215"/>
      <c r="CE311" s="215"/>
      <c r="CF311" s="215"/>
      <c r="CG311" s="215"/>
      <c r="CH311" s="215"/>
      <c r="CI311" s="215"/>
      <c r="CJ311" s="215"/>
      <c r="CK311" s="215"/>
      <c r="CL311" s="215"/>
      <c r="CM311" s="215"/>
      <c r="CN311" s="215"/>
      <c r="CO311" s="215"/>
      <c r="CP311" s="215"/>
      <c r="CQ311" s="215"/>
      <c r="CR311" s="215"/>
      <c r="CS311" s="215"/>
      <c r="CT311" s="215"/>
      <c r="CU311" s="215"/>
      <c r="CV311" s="215"/>
      <c r="CW311" s="215"/>
      <c r="CX311" s="215"/>
      <c r="CY311" s="215"/>
      <c r="CZ311" s="215"/>
      <c r="DA311" s="215"/>
      <c r="DB311" s="215"/>
      <c r="DC311" s="215"/>
      <c r="DD311" s="215"/>
      <c r="DE311" s="215"/>
      <c r="DF311" s="215"/>
      <c r="DG311" s="215"/>
      <c r="DH311" s="215"/>
      <c r="DI311" s="215"/>
      <c r="DJ311" s="215"/>
      <c r="DK311" s="215"/>
      <c r="DL311" s="215"/>
      <c r="DM311" s="215"/>
      <c r="DN311" s="215"/>
      <c r="DO311" s="215"/>
      <c r="DP311" s="215"/>
      <c r="DQ311" s="215"/>
      <c r="DR311" s="215"/>
      <c r="DS311" s="215"/>
      <c r="DT311" s="215"/>
      <c r="DU311" s="215"/>
      <c r="DV311" s="215"/>
      <c r="DW311" s="215"/>
      <c r="DX311" s="215"/>
      <c r="DY311" s="215"/>
      <c r="DZ311" s="215"/>
      <c r="EA311" s="215"/>
      <c r="EB311" s="215"/>
      <c r="EC311" s="215"/>
      <c r="ED311" s="215"/>
      <c r="EE311" s="215"/>
      <c r="EF311" s="215"/>
      <c r="EG311" s="215"/>
      <c r="EH311" s="215"/>
      <c r="EI311" s="215"/>
      <c r="EJ311" s="215"/>
      <c r="EK311" s="215"/>
      <c r="EL311" s="215"/>
      <c r="EM311" s="215"/>
      <c r="EN311" s="215"/>
      <c r="EO311" s="215"/>
      <c r="EP311" s="215"/>
      <c r="EQ311" s="215"/>
      <c r="ER311" s="215"/>
      <c r="ES311" s="215"/>
      <c r="ET311" s="215"/>
      <c r="EU311" s="215"/>
      <c r="EV311" s="215"/>
      <c r="EW311" s="215"/>
      <c r="EX311" s="215"/>
      <c r="EY311" s="215"/>
      <c r="EZ311" s="215"/>
      <c r="FA311" s="215"/>
      <c r="FB311" s="215"/>
      <c r="FC311" s="215"/>
      <c r="FD311" s="215"/>
      <c r="FE311" s="215"/>
      <c r="FF311" s="215"/>
      <c r="FG311" s="215"/>
      <c r="FH311" s="215"/>
      <c r="FI311" s="215"/>
      <c r="FJ311" s="215"/>
      <c r="FK311" s="215"/>
      <c r="FL311" s="215"/>
      <c r="FM311" s="215"/>
      <c r="FN311" s="215"/>
      <c r="FO311" s="215"/>
      <c r="FP311" s="215"/>
      <c r="FQ311" s="215"/>
      <c r="FR311" s="215"/>
      <c r="FS311" s="215"/>
      <c r="FT311" s="215"/>
      <c r="FU311" s="215"/>
      <c r="FV311" s="215"/>
      <c r="FW311" s="215"/>
      <c r="FX311" s="215"/>
      <c r="FY311" s="215"/>
      <c r="FZ311" s="215"/>
      <c r="GA311" s="215"/>
      <c r="GB311" s="215"/>
      <c r="GC311" s="215"/>
      <c r="GD311" s="215"/>
      <c r="GE311" s="215"/>
      <c r="GF311" s="215"/>
      <c r="GG311" s="215"/>
      <c r="GH311" s="215"/>
      <c r="GI311" s="215"/>
      <c r="GJ311" s="215"/>
      <c r="GK311" s="215"/>
      <c r="GL311" s="215"/>
      <c r="GM311" s="215"/>
      <c r="GN311" s="215"/>
      <c r="GO311" s="215"/>
      <c r="GP311" s="215"/>
      <c r="GQ311" s="215"/>
      <c r="GR311" s="215"/>
      <c r="GS311" s="215"/>
      <c r="GT311" s="215"/>
      <c r="GU311" s="215"/>
      <c r="GV311" s="215"/>
      <c r="GW311" s="215"/>
      <c r="GX311" s="215"/>
      <c r="GY311" s="215"/>
      <c r="GZ311" s="215"/>
      <c r="HA311" s="215"/>
      <c r="HB311" s="215"/>
      <c r="HC311" s="215"/>
      <c r="HD311" s="215"/>
      <c r="HE311" s="215"/>
      <c r="HF311" s="215"/>
      <c r="HG311" s="215"/>
      <c r="HH311" s="215"/>
      <c r="HI311" s="215"/>
      <c r="HJ311" s="215"/>
      <c r="HK311" s="215"/>
      <c r="HL311" s="215"/>
      <c r="HM311" s="215"/>
      <c r="HN311" s="215"/>
      <c r="HO311" s="215"/>
      <c r="HP311" s="215"/>
      <c r="HQ311" s="215"/>
      <c r="HR311" s="215"/>
      <c r="HS311" s="215"/>
      <c r="HT311" s="215"/>
      <c r="HU311" s="215"/>
      <c r="HV311" s="215"/>
      <c r="HW311" s="215"/>
      <c r="HX311" s="215"/>
      <c r="HY311" s="215"/>
      <c r="HZ311" s="215"/>
      <c r="IA311" s="215"/>
      <c r="IB311" s="215"/>
      <c r="IC311" s="215"/>
      <c r="ID311" s="215"/>
      <c r="IE311" s="215"/>
      <c r="IF311" s="215"/>
      <c r="IG311" s="215"/>
      <c r="IH311" s="215"/>
      <c r="II311" s="215"/>
      <c r="IJ311" s="215"/>
      <c r="IK311" s="215"/>
      <c r="IL311" s="215"/>
      <c r="IM311" s="215"/>
      <c r="IN311" s="215"/>
      <c r="IO311" s="215"/>
      <c r="IP311" s="215"/>
      <c r="IQ311" s="215"/>
      <c r="IR311" s="215"/>
    </row>
    <row r="312" spans="1:252" s="329" customFormat="1" ht="34.5">
      <c r="A312" s="512" t="s">
        <v>992</v>
      </c>
      <c r="B312" s="512" t="s">
        <v>135</v>
      </c>
      <c r="C312" s="513" t="s">
        <v>64</v>
      </c>
      <c r="D312" s="513" t="s">
        <v>47</v>
      </c>
      <c r="E312" s="525">
        <v>15000</v>
      </c>
      <c r="F312" s="513">
        <v>140</v>
      </c>
      <c r="G312" s="392"/>
      <c r="H312" s="515"/>
      <c r="I312" s="515">
        <f t="shared" si="18"/>
        <v>1575</v>
      </c>
      <c r="J312" s="515">
        <f t="shared" si="19"/>
        <v>2100</v>
      </c>
      <c r="K312" s="538" t="s">
        <v>253</v>
      </c>
      <c r="L312" s="539" t="s">
        <v>578</v>
      </c>
      <c r="M312" s="328"/>
      <c r="N312" s="328"/>
      <c r="O312" s="328"/>
      <c r="P312" s="328"/>
      <c r="Q312" s="328"/>
      <c r="R312" s="328"/>
      <c r="S312" s="328"/>
      <c r="T312" s="328"/>
      <c r="U312" s="215"/>
      <c r="V312" s="215"/>
      <c r="W312" s="215"/>
      <c r="X312" s="215"/>
      <c r="Y312" s="215"/>
      <c r="Z312" s="215"/>
      <c r="AA312" s="215"/>
      <c r="AB312" s="215"/>
      <c r="AC312" s="215"/>
      <c r="AD312" s="215"/>
      <c r="AE312" s="215"/>
      <c r="AF312" s="215"/>
      <c r="AG312" s="215"/>
      <c r="AH312" s="215"/>
      <c r="AI312" s="215"/>
      <c r="AJ312" s="215"/>
      <c r="AK312" s="215"/>
      <c r="AL312" s="215"/>
      <c r="AM312" s="215"/>
      <c r="AN312" s="215"/>
      <c r="AO312" s="215"/>
      <c r="AP312" s="215"/>
      <c r="AQ312" s="215"/>
      <c r="AR312" s="215"/>
      <c r="AS312" s="215"/>
      <c r="AT312" s="215"/>
      <c r="AU312" s="215"/>
      <c r="AV312" s="215"/>
      <c r="AW312" s="215"/>
      <c r="AX312" s="215"/>
      <c r="AY312" s="215"/>
      <c r="AZ312" s="215"/>
      <c r="BA312" s="215"/>
      <c r="BB312" s="215"/>
      <c r="BC312" s="215"/>
      <c r="BD312" s="215"/>
      <c r="BE312" s="215"/>
      <c r="BF312" s="215"/>
      <c r="BG312" s="215"/>
      <c r="BH312" s="215"/>
      <c r="BI312" s="215"/>
      <c r="BJ312" s="215"/>
      <c r="BK312" s="215"/>
      <c r="BL312" s="215"/>
      <c r="BM312" s="215"/>
      <c r="BN312" s="215"/>
      <c r="BO312" s="215"/>
      <c r="BP312" s="215"/>
      <c r="BQ312" s="215"/>
      <c r="BR312" s="215"/>
      <c r="BS312" s="215"/>
      <c r="BT312" s="215"/>
      <c r="BU312" s="215"/>
      <c r="BV312" s="215"/>
      <c r="BW312" s="215"/>
      <c r="BX312" s="215"/>
      <c r="BY312" s="215"/>
      <c r="BZ312" s="215"/>
      <c r="CA312" s="215"/>
      <c r="CB312" s="215"/>
      <c r="CC312" s="215"/>
      <c r="CD312" s="215"/>
      <c r="CE312" s="215"/>
      <c r="CF312" s="215"/>
      <c r="CG312" s="215"/>
      <c r="CH312" s="215"/>
      <c r="CI312" s="215"/>
      <c r="CJ312" s="215"/>
      <c r="CK312" s="215"/>
      <c r="CL312" s="215"/>
      <c r="CM312" s="215"/>
      <c r="CN312" s="215"/>
      <c r="CO312" s="215"/>
      <c r="CP312" s="215"/>
      <c r="CQ312" s="215"/>
      <c r="CR312" s="215"/>
      <c r="CS312" s="215"/>
      <c r="CT312" s="215"/>
      <c r="CU312" s="215"/>
      <c r="CV312" s="215"/>
      <c r="CW312" s="215"/>
      <c r="CX312" s="215"/>
      <c r="CY312" s="215"/>
      <c r="CZ312" s="215"/>
      <c r="DA312" s="215"/>
      <c r="DB312" s="215"/>
      <c r="DC312" s="215"/>
      <c r="DD312" s="215"/>
      <c r="DE312" s="215"/>
      <c r="DF312" s="215"/>
      <c r="DG312" s="215"/>
      <c r="DH312" s="215"/>
      <c r="DI312" s="215"/>
      <c r="DJ312" s="215"/>
      <c r="DK312" s="215"/>
      <c r="DL312" s="215"/>
      <c r="DM312" s="215"/>
      <c r="DN312" s="215"/>
      <c r="DO312" s="215"/>
      <c r="DP312" s="215"/>
      <c r="DQ312" s="215"/>
      <c r="DR312" s="215"/>
      <c r="DS312" s="215"/>
      <c r="DT312" s="215"/>
      <c r="DU312" s="215"/>
      <c r="DV312" s="215"/>
      <c r="DW312" s="215"/>
      <c r="DX312" s="215"/>
      <c r="DY312" s="215"/>
      <c r="DZ312" s="215"/>
      <c r="EA312" s="215"/>
      <c r="EB312" s="215"/>
      <c r="EC312" s="215"/>
      <c r="ED312" s="215"/>
      <c r="EE312" s="215"/>
      <c r="EF312" s="215"/>
      <c r="EG312" s="215"/>
      <c r="EH312" s="215"/>
      <c r="EI312" s="215"/>
      <c r="EJ312" s="215"/>
      <c r="EK312" s="215"/>
      <c r="EL312" s="215"/>
      <c r="EM312" s="215"/>
      <c r="EN312" s="215"/>
      <c r="EO312" s="215"/>
      <c r="EP312" s="215"/>
      <c r="EQ312" s="215"/>
      <c r="ER312" s="215"/>
      <c r="ES312" s="215"/>
      <c r="ET312" s="215"/>
      <c r="EU312" s="215"/>
      <c r="EV312" s="215"/>
      <c r="EW312" s="215"/>
      <c r="EX312" s="215"/>
      <c r="EY312" s="215"/>
      <c r="EZ312" s="215"/>
      <c r="FA312" s="215"/>
      <c r="FB312" s="215"/>
      <c r="FC312" s="215"/>
      <c r="FD312" s="215"/>
      <c r="FE312" s="215"/>
      <c r="FF312" s="215"/>
      <c r="FG312" s="215"/>
      <c r="FH312" s="215"/>
      <c r="FI312" s="215"/>
      <c r="FJ312" s="215"/>
      <c r="FK312" s="215"/>
      <c r="FL312" s="215"/>
      <c r="FM312" s="215"/>
      <c r="FN312" s="215"/>
      <c r="FO312" s="215"/>
      <c r="FP312" s="215"/>
      <c r="FQ312" s="215"/>
      <c r="FR312" s="215"/>
      <c r="FS312" s="215"/>
      <c r="FT312" s="215"/>
      <c r="FU312" s="215"/>
      <c r="FV312" s="215"/>
      <c r="FW312" s="215"/>
      <c r="FX312" s="215"/>
      <c r="FY312" s="215"/>
      <c r="FZ312" s="215"/>
      <c r="GA312" s="215"/>
      <c r="GB312" s="215"/>
      <c r="GC312" s="215"/>
      <c r="GD312" s="215"/>
      <c r="GE312" s="215"/>
      <c r="GF312" s="215"/>
      <c r="GG312" s="215"/>
      <c r="GH312" s="215"/>
      <c r="GI312" s="215"/>
      <c r="GJ312" s="215"/>
      <c r="GK312" s="215"/>
      <c r="GL312" s="215"/>
      <c r="GM312" s="215"/>
      <c r="GN312" s="215"/>
      <c r="GO312" s="215"/>
      <c r="GP312" s="215"/>
      <c r="GQ312" s="215"/>
      <c r="GR312" s="215"/>
      <c r="GS312" s="215"/>
      <c r="GT312" s="215"/>
      <c r="GU312" s="215"/>
      <c r="GV312" s="215"/>
      <c r="GW312" s="215"/>
      <c r="GX312" s="215"/>
      <c r="GY312" s="215"/>
      <c r="GZ312" s="215"/>
      <c r="HA312" s="215"/>
      <c r="HB312" s="215"/>
      <c r="HC312" s="215"/>
      <c r="HD312" s="215"/>
      <c r="HE312" s="215"/>
      <c r="HF312" s="215"/>
      <c r="HG312" s="215"/>
      <c r="HH312" s="215"/>
      <c r="HI312" s="215"/>
      <c r="HJ312" s="215"/>
      <c r="HK312" s="215"/>
      <c r="HL312" s="215"/>
      <c r="HM312" s="215"/>
      <c r="HN312" s="215"/>
      <c r="HO312" s="215"/>
      <c r="HP312" s="215"/>
      <c r="HQ312" s="215"/>
      <c r="HR312" s="215"/>
      <c r="HS312" s="215"/>
      <c r="HT312" s="215"/>
      <c r="HU312" s="215"/>
      <c r="HV312" s="215"/>
      <c r="HW312" s="215"/>
      <c r="HX312" s="215"/>
      <c r="HY312" s="215"/>
      <c r="HZ312" s="215"/>
      <c r="IA312" s="215"/>
      <c r="IB312" s="215"/>
      <c r="IC312" s="215"/>
      <c r="ID312" s="215"/>
      <c r="IE312" s="215"/>
      <c r="IF312" s="215"/>
      <c r="IG312" s="215"/>
      <c r="IH312" s="215"/>
      <c r="II312" s="215"/>
      <c r="IJ312" s="215"/>
      <c r="IK312" s="215"/>
      <c r="IL312" s="215"/>
      <c r="IM312" s="215"/>
      <c r="IN312" s="215"/>
      <c r="IO312" s="215"/>
      <c r="IP312" s="215"/>
      <c r="IQ312" s="215"/>
      <c r="IR312" s="215"/>
    </row>
    <row r="313" spans="1:252" s="329" customFormat="1" ht="34.5">
      <c r="A313" s="512" t="s">
        <v>993</v>
      </c>
      <c r="B313" s="512" t="s">
        <v>135</v>
      </c>
      <c r="C313" s="513" t="s">
        <v>64</v>
      </c>
      <c r="D313" s="513" t="s">
        <v>47</v>
      </c>
      <c r="E313" s="525">
        <v>60000</v>
      </c>
      <c r="F313" s="513">
        <v>40</v>
      </c>
      <c r="G313" s="392"/>
      <c r="H313" s="515"/>
      <c r="I313" s="515">
        <f t="shared" si="18"/>
        <v>1800</v>
      </c>
      <c r="J313" s="515">
        <f t="shared" si="19"/>
        <v>2400</v>
      </c>
      <c r="K313" s="538" t="s">
        <v>253</v>
      </c>
      <c r="L313" s="539" t="s">
        <v>578</v>
      </c>
      <c r="M313" s="328"/>
      <c r="N313" s="328"/>
      <c r="O313" s="328"/>
      <c r="P313" s="328"/>
      <c r="Q313" s="328"/>
      <c r="R313" s="328"/>
      <c r="S313" s="328"/>
      <c r="T313" s="328"/>
      <c r="U313" s="215"/>
      <c r="V313" s="215"/>
      <c r="W313" s="215"/>
      <c r="X313" s="215"/>
      <c r="Y313" s="215"/>
      <c r="Z313" s="215"/>
      <c r="AA313" s="215"/>
      <c r="AB313" s="215"/>
      <c r="AC313" s="215"/>
      <c r="AD313" s="215"/>
      <c r="AE313" s="215"/>
      <c r="AF313" s="215"/>
      <c r="AG313" s="215"/>
      <c r="AH313" s="215"/>
      <c r="AI313" s="215"/>
      <c r="AJ313" s="215"/>
      <c r="AK313" s="215"/>
      <c r="AL313" s="215"/>
      <c r="AM313" s="215"/>
      <c r="AN313" s="215"/>
      <c r="AO313" s="215"/>
      <c r="AP313" s="215"/>
      <c r="AQ313" s="215"/>
      <c r="AR313" s="215"/>
      <c r="AS313" s="215"/>
      <c r="AT313" s="215"/>
      <c r="AU313" s="215"/>
      <c r="AV313" s="215"/>
      <c r="AW313" s="215"/>
      <c r="AX313" s="215"/>
      <c r="AY313" s="215"/>
      <c r="AZ313" s="215"/>
      <c r="BA313" s="215"/>
      <c r="BB313" s="215"/>
      <c r="BC313" s="215"/>
      <c r="BD313" s="215"/>
      <c r="BE313" s="215"/>
      <c r="BF313" s="215"/>
      <c r="BG313" s="215"/>
      <c r="BH313" s="215"/>
      <c r="BI313" s="215"/>
      <c r="BJ313" s="215"/>
      <c r="BK313" s="215"/>
      <c r="BL313" s="215"/>
      <c r="BM313" s="215"/>
      <c r="BN313" s="215"/>
      <c r="BO313" s="215"/>
      <c r="BP313" s="215"/>
      <c r="BQ313" s="215"/>
      <c r="BR313" s="215"/>
      <c r="BS313" s="215"/>
      <c r="BT313" s="215"/>
      <c r="BU313" s="215"/>
      <c r="BV313" s="215"/>
      <c r="BW313" s="215"/>
      <c r="BX313" s="215"/>
      <c r="BY313" s="215"/>
      <c r="BZ313" s="215"/>
      <c r="CA313" s="215"/>
      <c r="CB313" s="215"/>
      <c r="CC313" s="215"/>
      <c r="CD313" s="215"/>
      <c r="CE313" s="215"/>
      <c r="CF313" s="215"/>
      <c r="CG313" s="215"/>
      <c r="CH313" s="215"/>
      <c r="CI313" s="215"/>
      <c r="CJ313" s="215"/>
      <c r="CK313" s="215"/>
      <c r="CL313" s="215"/>
      <c r="CM313" s="215"/>
      <c r="CN313" s="215"/>
      <c r="CO313" s="215"/>
      <c r="CP313" s="215"/>
      <c r="CQ313" s="215"/>
      <c r="CR313" s="215"/>
      <c r="CS313" s="215"/>
      <c r="CT313" s="215"/>
      <c r="CU313" s="215"/>
      <c r="CV313" s="215"/>
      <c r="CW313" s="215"/>
      <c r="CX313" s="215"/>
      <c r="CY313" s="215"/>
      <c r="CZ313" s="215"/>
      <c r="DA313" s="215"/>
      <c r="DB313" s="215"/>
      <c r="DC313" s="215"/>
      <c r="DD313" s="215"/>
      <c r="DE313" s="215"/>
      <c r="DF313" s="215"/>
      <c r="DG313" s="215"/>
      <c r="DH313" s="215"/>
      <c r="DI313" s="215"/>
      <c r="DJ313" s="215"/>
      <c r="DK313" s="215"/>
      <c r="DL313" s="215"/>
      <c r="DM313" s="215"/>
      <c r="DN313" s="215"/>
      <c r="DO313" s="215"/>
      <c r="DP313" s="215"/>
      <c r="DQ313" s="215"/>
      <c r="DR313" s="215"/>
      <c r="DS313" s="215"/>
      <c r="DT313" s="215"/>
      <c r="DU313" s="215"/>
      <c r="DV313" s="215"/>
      <c r="DW313" s="215"/>
      <c r="DX313" s="215"/>
      <c r="DY313" s="215"/>
      <c r="DZ313" s="215"/>
      <c r="EA313" s="215"/>
      <c r="EB313" s="215"/>
      <c r="EC313" s="215"/>
      <c r="ED313" s="215"/>
      <c r="EE313" s="215"/>
      <c r="EF313" s="215"/>
      <c r="EG313" s="215"/>
      <c r="EH313" s="215"/>
      <c r="EI313" s="215"/>
      <c r="EJ313" s="215"/>
      <c r="EK313" s="215"/>
      <c r="EL313" s="215"/>
      <c r="EM313" s="215"/>
      <c r="EN313" s="215"/>
      <c r="EO313" s="215"/>
      <c r="EP313" s="215"/>
      <c r="EQ313" s="215"/>
      <c r="ER313" s="215"/>
      <c r="ES313" s="215"/>
      <c r="ET313" s="215"/>
      <c r="EU313" s="215"/>
      <c r="EV313" s="215"/>
      <c r="EW313" s="215"/>
      <c r="EX313" s="215"/>
      <c r="EY313" s="215"/>
      <c r="EZ313" s="215"/>
      <c r="FA313" s="215"/>
      <c r="FB313" s="215"/>
      <c r="FC313" s="215"/>
      <c r="FD313" s="215"/>
      <c r="FE313" s="215"/>
      <c r="FF313" s="215"/>
      <c r="FG313" s="215"/>
      <c r="FH313" s="215"/>
      <c r="FI313" s="215"/>
      <c r="FJ313" s="215"/>
      <c r="FK313" s="215"/>
      <c r="FL313" s="215"/>
      <c r="FM313" s="215"/>
      <c r="FN313" s="215"/>
      <c r="FO313" s="215"/>
      <c r="FP313" s="215"/>
      <c r="FQ313" s="215"/>
      <c r="FR313" s="215"/>
      <c r="FS313" s="215"/>
      <c r="FT313" s="215"/>
      <c r="FU313" s="215"/>
      <c r="FV313" s="215"/>
      <c r="FW313" s="215"/>
      <c r="FX313" s="215"/>
      <c r="FY313" s="215"/>
      <c r="FZ313" s="215"/>
      <c r="GA313" s="215"/>
      <c r="GB313" s="215"/>
      <c r="GC313" s="215"/>
      <c r="GD313" s="215"/>
      <c r="GE313" s="215"/>
      <c r="GF313" s="215"/>
      <c r="GG313" s="215"/>
      <c r="GH313" s="215"/>
      <c r="GI313" s="215"/>
      <c r="GJ313" s="215"/>
      <c r="GK313" s="215"/>
      <c r="GL313" s="215"/>
      <c r="GM313" s="215"/>
      <c r="GN313" s="215"/>
      <c r="GO313" s="215"/>
      <c r="GP313" s="215"/>
      <c r="GQ313" s="215"/>
      <c r="GR313" s="215"/>
      <c r="GS313" s="215"/>
      <c r="GT313" s="215"/>
      <c r="GU313" s="215"/>
      <c r="GV313" s="215"/>
      <c r="GW313" s="215"/>
      <c r="GX313" s="215"/>
      <c r="GY313" s="215"/>
      <c r="GZ313" s="215"/>
      <c r="HA313" s="215"/>
      <c r="HB313" s="215"/>
      <c r="HC313" s="215"/>
      <c r="HD313" s="215"/>
      <c r="HE313" s="215"/>
      <c r="HF313" s="215"/>
      <c r="HG313" s="215"/>
      <c r="HH313" s="215"/>
      <c r="HI313" s="215"/>
      <c r="HJ313" s="215"/>
      <c r="HK313" s="215"/>
      <c r="HL313" s="215"/>
      <c r="HM313" s="215"/>
      <c r="HN313" s="215"/>
      <c r="HO313" s="215"/>
      <c r="HP313" s="215"/>
      <c r="HQ313" s="215"/>
      <c r="HR313" s="215"/>
      <c r="HS313" s="215"/>
      <c r="HT313" s="215"/>
      <c r="HU313" s="215"/>
      <c r="HV313" s="215"/>
      <c r="HW313" s="215"/>
      <c r="HX313" s="215"/>
      <c r="HY313" s="215"/>
      <c r="HZ313" s="215"/>
      <c r="IA313" s="215"/>
      <c r="IB313" s="215"/>
      <c r="IC313" s="215"/>
      <c r="ID313" s="215"/>
      <c r="IE313" s="215"/>
      <c r="IF313" s="215"/>
      <c r="IG313" s="215"/>
      <c r="IH313" s="215"/>
      <c r="II313" s="215"/>
      <c r="IJ313" s="215"/>
      <c r="IK313" s="215"/>
      <c r="IL313" s="215"/>
      <c r="IM313" s="215"/>
      <c r="IN313" s="215"/>
      <c r="IO313" s="215"/>
      <c r="IP313" s="215"/>
      <c r="IQ313" s="215"/>
      <c r="IR313" s="215"/>
    </row>
    <row r="314" spans="1:252" s="523" customFormat="1" ht="34.5">
      <c r="A314" s="512" t="s">
        <v>994</v>
      </c>
      <c r="B314" s="512" t="s">
        <v>135</v>
      </c>
      <c r="C314" s="513" t="s">
        <v>64</v>
      </c>
      <c r="D314" s="513" t="s">
        <v>47</v>
      </c>
      <c r="E314" s="525">
        <v>20000</v>
      </c>
      <c r="F314" s="513">
        <v>80</v>
      </c>
      <c r="G314" s="392"/>
      <c r="H314" s="515"/>
      <c r="I314" s="515">
        <f t="shared" si="18"/>
        <v>1200</v>
      </c>
      <c r="J314" s="515">
        <f t="shared" si="19"/>
        <v>1600</v>
      </c>
      <c r="K314" s="538" t="s">
        <v>253</v>
      </c>
      <c r="L314" s="539" t="s">
        <v>578</v>
      </c>
      <c r="M314" s="328"/>
      <c r="N314" s="328"/>
      <c r="O314" s="328"/>
      <c r="P314" s="328"/>
      <c r="Q314" s="328"/>
      <c r="R314" s="328"/>
      <c r="S314" s="328"/>
      <c r="T314" s="328"/>
      <c r="U314" s="215"/>
      <c r="V314" s="215"/>
      <c r="W314" s="215"/>
      <c r="X314" s="215"/>
      <c r="Y314" s="215"/>
      <c r="Z314" s="215"/>
      <c r="AA314" s="215"/>
      <c r="AB314" s="215"/>
      <c r="AC314" s="215"/>
      <c r="AD314" s="215"/>
      <c r="AE314" s="215"/>
      <c r="AF314" s="215"/>
      <c r="AG314" s="215"/>
      <c r="AH314" s="215"/>
      <c r="AI314" s="215"/>
      <c r="AJ314" s="215"/>
      <c r="AK314" s="215"/>
      <c r="AL314" s="215"/>
      <c r="AM314" s="215"/>
      <c r="AN314" s="215"/>
      <c r="AO314" s="215"/>
      <c r="AP314" s="215"/>
      <c r="AQ314" s="215"/>
      <c r="AR314" s="215"/>
      <c r="AS314" s="215"/>
      <c r="AT314" s="215"/>
      <c r="AU314" s="215"/>
      <c r="AV314" s="215"/>
      <c r="AW314" s="215"/>
      <c r="AX314" s="215"/>
      <c r="AY314" s="215"/>
      <c r="AZ314" s="215"/>
      <c r="BA314" s="215"/>
      <c r="BB314" s="215"/>
      <c r="BC314" s="215"/>
      <c r="BD314" s="215"/>
      <c r="BE314" s="215"/>
      <c r="BF314" s="215"/>
      <c r="BG314" s="215"/>
      <c r="BH314" s="215"/>
      <c r="BI314" s="215"/>
      <c r="BJ314" s="215"/>
      <c r="BK314" s="215"/>
      <c r="BL314" s="215"/>
      <c r="BM314" s="215"/>
      <c r="BN314" s="215"/>
      <c r="BO314" s="215"/>
      <c r="BP314" s="215"/>
      <c r="BQ314" s="215"/>
      <c r="BR314" s="215"/>
      <c r="BS314" s="215"/>
      <c r="BT314" s="215"/>
      <c r="BU314" s="215"/>
      <c r="BV314" s="215"/>
      <c r="BW314" s="215"/>
      <c r="BX314" s="215"/>
      <c r="BY314" s="215"/>
      <c r="BZ314" s="215"/>
      <c r="CA314" s="215"/>
      <c r="CB314" s="215"/>
      <c r="CC314" s="215"/>
      <c r="CD314" s="215"/>
      <c r="CE314" s="215"/>
      <c r="CF314" s="215"/>
      <c r="CG314" s="215"/>
      <c r="CH314" s="215"/>
      <c r="CI314" s="215"/>
      <c r="CJ314" s="215"/>
      <c r="CK314" s="215"/>
      <c r="CL314" s="215"/>
      <c r="CM314" s="215"/>
      <c r="CN314" s="215"/>
      <c r="CO314" s="215"/>
      <c r="CP314" s="215"/>
      <c r="CQ314" s="215"/>
      <c r="CR314" s="215"/>
      <c r="CS314" s="215"/>
      <c r="CT314" s="215"/>
      <c r="CU314" s="215"/>
      <c r="CV314" s="215"/>
      <c r="CW314" s="215"/>
      <c r="CX314" s="215"/>
      <c r="CY314" s="215"/>
      <c r="CZ314" s="215"/>
      <c r="DA314" s="215"/>
      <c r="DB314" s="215"/>
      <c r="DC314" s="215"/>
      <c r="DD314" s="215"/>
      <c r="DE314" s="215"/>
      <c r="DF314" s="215"/>
      <c r="DG314" s="215"/>
      <c r="DH314" s="215"/>
      <c r="DI314" s="215"/>
      <c r="DJ314" s="215"/>
      <c r="DK314" s="215"/>
      <c r="DL314" s="215"/>
      <c r="DM314" s="215"/>
      <c r="DN314" s="215"/>
      <c r="DO314" s="215"/>
      <c r="DP314" s="215"/>
      <c r="DQ314" s="215"/>
      <c r="DR314" s="215"/>
      <c r="DS314" s="215"/>
      <c r="DT314" s="215"/>
      <c r="DU314" s="215"/>
      <c r="DV314" s="215"/>
      <c r="DW314" s="215"/>
      <c r="DX314" s="215"/>
      <c r="DY314" s="215"/>
      <c r="DZ314" s="215"/>
      <c r="EA314" s="215"/>
      <c r="EB314" s="215"/>
      <c r="EC314" s="215"/>
      <c r="ED314" s="215"/>
      <c r="EE314" s="215"/>
      <c r="EF314" s="215"/>
      <c r="EG314" s="215"/>
      <c r="EH314" s="215"/>
      <c r="EI314" s="215"/>
      <c r="EJ314" s="215"/>
      <c r="EK314" s="215"/>
      <c r="EL314" s="215"/>
      <c r="EM314" s="215"/>
      <c r="EN314" s="215"/>
      <c r="EO314" s="215"/>
      <c r="EP314" s="215"/>
      <c r="EQ314" s="215"/>
      <c r="ER314" s="215"/>
      <c r="ES314" s="215"/>
      <c r="ET314" s="215"/>
      <c r="EU314" s="215"/>
      <c r="EV314" s="215"/>
      <c r="EW314" s="215"/>
      <c r="EX314" s="215"/>
      <c r="EY314" s="215"/>
      <c r="EZ314" s="215"/>
      <c r="FA314" s="215"/>
      <c r="FB314" s="215"/>
      <c r="FC314" s="215"/>
      <c r="FD314" s="215"/>
      <c r="FE314" s="215"/>
      <c r="FF314" s="215"/>
      <c r="FG314" s="215"/>
      <c r="FH314" s="215"/>
      <c r="FI314" s="215"/>
      <c r="FJ314" s="215"/>
      <c r="FK314" s="215"/>
      <c r="FL314" s="215"/>
      <c r="FM314" s="215"/>
      <c r="FN314" s="215"/>
      <c r="FO314" s="215"/>
      <c r="FP314" s="215"/>
      <c r="FQ314" s="215"/>
      <c r="FR314" s="215"/>
      <c r="FS314" s="215"/>
      <c r="FT314" s="215"/>
      <c r="FU314" s="215"/>
      <c r="FV314" s="215"/>
      <c r="FW314" s="215"/>
      <c r="FX314" s="215"/>
      <c r="FY314" s="215"/>
      <c r="FZ314" s="215"/>
      <c r="GA314" s="215"/>
      <c r="GB314" s="215"/>
      <c r="GC314" s="215"/>
      <c r="GD314" s="215"/>
      <c r="GE314" s="215"/>
      <c r="GF314" s="215"/>
      <c r="GG314" s="215"/>
      <c r="GH314" s="215"/>
      <c r="GI314" s="215"/>
      <c r="GJ314" s="215"/>
      <c r="GK314" s="215"/>
      <c r="GL314" s="215"/>
      <c r="GM314" s="215"/>
      <c r="GN314" s="215"/>
      <c r="GO314" s="215"/>
      <c r="GP314" s="215"/>
      <c r="GQ314" s="215"/>
      <c r="GR314" s="215"/>
      <c r="GS314" s="215"/>
      <c r="GT314" s="215"/>
      <c r="GU314" s="215"/>
      <c r="GV314" s="215"/>
      <c r="GW314" s="215"/>
      <c r="GX314" s="215"/>
      <c r="GY314" s="215"/>
      <c r="GZ314" s="215"/>
      <c r="HA314" s="215"/>
      <c r="HB314" s="215"/>
      <c r="HC314" s="215"/>
      <c r="HD314" s="215"/>
      <c r="HE314" s="215"/>
      <c r="HF314" s="215"/>
      <c r="HG314" s="215"/>
      <c r="HH314" s="215"/>
      <c r="HI314" s="215"/>
      <c r="HJ314" s="215"/>
      <c r="HK314" s="215"/>
      <c r="HL314" s="215"/>
      <c r="HM314" s="215"/>
      <c r="HN314" s="215"/>
      <c r="HO314" s="215"/>
      <c r="HP314" s="215"/>
      <c r="HQ314" s="215"/>
      <c r="HR314" s="215"/>
      <c r="HS314" s="215"/>
      <c r="HT314" s="215"/>
      <c r="HU314" s="215"/>
      <c r="HV314" s="215"/>
      <c r="HW314" s="215"/>
      <c r="HX314" s="215"/>
      <c r="HY314" s="215"/>
      <c r="HZ314" s="215"/>
      <c r="IA314" s="215"/>
      <c r="IB314" s="215"/>
      <c r="IC314" s="215"/>
      <c r="ID314" s="215"/>
      <c r="IE314" s="215"/>
      <c r="IF314" s="215"/>
      <c r="IG314" s="215"/>
      <c r="IH314" s="215"/>
      <c r="II314" s="215"/>
      <c r="IJ314" s="215"/>
      <c r="IK314" s="215"/>
      <c r="IL314" s="215"/>
      <c r="IM314" s="215"/>
      <c r="IN314" s="215"/>
      <c r="IO314" s="215"/>
      <c r="IP314" s="215"/>
      <c r="IQ314" s="215"/>
      <c r="IR314" s="215"/>
    </row>
    <row r="315" spans="1:252" ht="34.5">
      <c r="A315" s="512" t="s">
        <v>995</v>
      </c>
      <c r="B315" s="512" t="s">
        <v>135</v>
      </c>
      <c r="C315" s="513" t="s">
        <v>64</v>
      </c>
      <c r="D315" s="513" t="s">
        <v>47</v>
      </c>
      <c r="E315" s="525">
        <v>12000</v>
      </c>
      <c r="F315" s="513">
        <v>100</v>
      </c>
      <c r="G315" s="392"/>
      <c r="H315" s="515"/>
      <c r="I315" s="515">
        <f t="shared" si="18"/>
        <v>900</v>
      </c>
      <c r="J315" s="515">
        <f t="shared" si="19"/>
        <v>1200</v>
      </c>
      <c r="K315" s="538" t="s">
        <v>253</v>
      </c>
      <c r="L315" s="539" t="s">
        <v>578</v>
      </c>
    </row>
    <row r="316" spans="1:252" ht="34.5">
      <c r="A316" s="512" t="s">
        <v>996</v>
      </c>
      <c r="B316" s="512" t="s">
        <v>135</v>
      </c>
      <c r="C316" s="513" t="s">
        <v>64</v>
      </c>
      <c r="D316" s="513" t="s">
        <v>47</v>
      </c>
      <c r="E316" s="525">
        <v>14000</v>
      </c>
      <c r="F316" s="513">
        <v>100</v>
      </c>
      <c r="G316" s="392"/>
      <c r="H316" s="515"/>
      <c r="I316" s="515">
        <f t="shared" si="18"/>
        <v>1050</v>
      </c>
      <c r="J316" s="515">
        <f t="shared" si="19"/>
        <v>1400</v>
      </c>
      <c r="K316" s="538" t="s">
        <v>253</v>
      </c>
      <c r="L316" s="539" t="s">
        <v>578</v>
      </c>
    </row>
    <row r="317" spans="1:252" ht="34.5">
      <c r="A317" s="512" t="s">
        <v>997</v>
      </c>
      <c r="B317" s="512" t="s">
        <v>135</v>
      </c>
      <c r="C317" s="513" t="s">
        <v>64</v>
      </c>
      <c r="D317" s="513" t="s">
        <v>47</v>
      </c>
      <c r="E317" s="525">
        <v>65000</v>
      </c>
      <c r="F317" s="513">
        <v>20</v>
      </c>
      <c r="G317" s="392"/>
      <c r="H317" s="515"/>
      <c r="I317" s="515">
        <f t="shared" si="18"/>
        <v>975</v>
      </c>
      <c r="J317" s="515">
        <f t="shared" si="19"/>
        <v>1300</v>
      </c>
      <c r="K317" s="538" t="s">
        <v>253</v>
      </c>
      <c r="L317" s="539" t="s">
        <v>578</v>
      </c>
    </row>
    <row r="318" spans="1:252" ht="34.5">
      <c r="A318" s="512" t="s">
        <v>998</v>
      </c>
      <c r="B318" s="512" t="s">
        <v>135</v>
      </c>
      <c r="C318" s="513" t="s">
        <v>64</v>
      </c>
      <c r="D318" s="513" t="s">
        <v>47</v>
      </c>
      <c r="E318" s="525">
        <v>26000</v>
      </c>
      <c r="F318" s="513">
        <v>50</v>
      </c>
      <c r="G318" s="392"/>
      <c r="H318" s="515"/>
      <c r="I318" s="515">
        <f t="shared" si="18"/>
        <v>975</v>
      </c>
      <c r="J318" s="515">
        <f t="shared" si="19"/>
        <v>1300</v>
      </c>
      <c r="K318" s="538" t="s">
        <v>253</v>
      </c>
      <c r="L318" s="539" t="s">
        <v>578</v>
      </c>
    </row>
    <row r="319" spans="1:252" ht="34.5">
      <c r="A319" s="512" t="s">
        <v>999</v>
      </c>
      <c r="B319" s="512" t="s">
        <v>135</v>
      </c>
      <c r="C319" s="513" t="s">
        <v>64</v>
      </c>
      <c r="D319" s="513" t="s">
        <v>47</v>
      </c>
      <c r="E319" s="525">
        <v>22000</v>
      </c>
      <c r="F319" s="513">
        <v>55</v>
      </c>
      <c r="G319" s="392"/>
      <c r="H319" s="515"/>
      <c r="I319" s="515">
        <f t="shared" si="18"/>
        <v>908</v>
      </c>
      <c r="J319" s="515">
        <f t="shared" si="19"/>
        <v>1210</v>
      </c>
      <c r="K319" s="538" t="s">
        <v>253</v>
      </c>
      <c r="L319" s="539" t="s">
        <v>578</v>
      </c>
    </row>
    <row r="320" spans="1:252" ht="34.5">
      <c r="A320" s="512" t="s">
        <v>1000</v>
      </c>
      <c r="B320" s="512" t="s">
        <v>135</v>
      </c>
      <c r="C320" s="513" t="s">
        <v>64</v>
      </c>
      <c r="D320" s="513" t="s">
        <v>47</v>
      </c>
      <c r="E320" s="525">
        <v>66750</v>
      </c>
      <c r="F320" s="513">
        <v>40</v>
      </c>
      <c r="G320" s="392"/>
      <c r="H320" s="515"/>
      <c r="I320" s="515">
        <f t="shared" si="18"/>
        <v>2003</v>
      </c>
      <c r="J320" s="515">
        <f t="shared" si="19"/>
        <v>2670</v>
      </c>
      <c r="K320" s="538" t="s">
        <v>253</v>
      </c>
      <c r="L320" s="539" t="s">
        <v>578</v>
      </c>
    </row>
    <row r="321" spans="1:252" ht="42" customHeight="1">
      <c r="A321" s="512" t="s">
        <v>1350</v>
      </c>
      <c r="B321" s="512" t="s">
        <v>1351</v>
      </c>
      <c r="C321" s="513" t="s">
        <v>64</v>
      </c>
      <c r="D321" s="513" t="s">
        <v>47</v>
      </c>
      <c r="E321" s="525">
        <v>310000</v>
      </c>
      <c r="F321" s="513">
        <v>8</v>
      </c>
      <c r="G321" s="392"/>
      <c r="H321" s="515">
        <v>2480</v>
      </c>
      <c r="I321" s="515">
        <v>2480</v>
      </c>
      <c r="J321" s="515">
        <f t="shared" si="19"/>
        <v>2480</v>
      </c>
      <c r="K321" s="538" t="s">
        <v>253</v>
      </c>
      <c r="L321" s="539" t="s">
        <v>578</v>
      </c>
    </row>
    <row r="322" spans="1:252" ht="34.5">
      <c r="A322" s="512" t="s">
        <v>1023</v>
      </c>
      <c r="B322" s="512" t="s">
        <v>692</v>
      </c>
      <c r="C322" s="513" t="s">
        <v>64</v>
      </c>
      <c r="D322" s="513" t="s">
        <v>116</v>
      </c>
      <c r="E322" s="525">
        <f>11220000-3000000</f>
        <v>8220000</v>
      </c>
      <c r="F322" s="513">
        <v>1</v>
      </c>
      <c r="G322" s="392"/>
      <c r="H322" s="515"/>
      <c r="I322" s="515">
        <f t="shared" si="18"/>
        <v>6165</v>
      </c>
      <c r="J322" s="515">
        <f t="shared" si="19"/>
        <v>8220</v>
      </c>
      <c r="K322" s="538" t="s">
        <v>253</v>
      </c>
      <c r="L322" s="539" t="s">
        <v>578</v>
      </c>
    </row>
    <row r="323" spans="1:252" s="661" customFormat="1" ht="34.5" hidden="1">
      <c r="A323" s="603" t="s">
        <v>254</v>
      </c>
      <c r="B323" s="649" t="s">
        <v>65</v>
      </c>
      <c r="C323" s="633"/>
      <c r="D323" s="662"/>
      <c r="E323" s="634"/>
      <c r="F323" s="663"/>
      <c r="G323" s="608">
        <f>SUM(G326:G394)</f>
        <v>0</v>
      </c>
      <c r="H323" s="608">
        <f>SUM(H326:H394)</f>
        <v>0</v>
      </c>
      <c r="I323" s="608">
        <f>SUM(I326:I394)</f>
        <v>4094</v>
      </c>
      <c r="J323" s="608">
        <f>SUM(J326:J394)</f>
        <v>7903.9</v>
      </c>
      <c r="K323" s="609"/>
      <c r="L323" s="610"/>
      <c r="M323" s="611"/>
      <c r="N323" s="611"/>
      <c r="O323" s="611"/>
      <c r="P323" s="611"/>
      <c r="Q323" s="611"/>
      <c r="R323" s="611"/>
      <c r="S323" s="611"/>
      <c r="T323" s="611"/>
    </row>
    <row r="324" spans="1:252" s="622" customFormat="1" hidden="1">
      <c r="A324" s="613" t="s">
        <v>254</v>
      </c>
      <c r="B324" s="614" t="s">
        <v>578</v>
      </c>
      <c r="C324" s="615"/>
      <c r="D324" s="636"/>
      <c r="E324" s="637"/>
      <c r="F324" s="617"/>
      <c r="G324" s="618">
        <f>+G328+G329+G332+G334+G338+G339+G341+G343+G348+G349+G351+G353+G357+G363+G364+G365+G366+G367+G368+G369+G370+G371+G372+G373+G374+G375+G376+G377+G378+G379+G380+G381+G382+G383+G384+G385+G386+G387+G388+G389+G390+G391+G392+G393+G394</f>
        <v>0</v>
      </c>
      <c r="H324" s="618">
        <f>+H328+H329+H332+H334+H338+H339+H341+H343+H348+H349+H351+H353+H357+H363+H364+H365+H366+H367+H368+H369+H370+H371+H372+H373+H374+H375+H376+H377+H378+H379+H380+H381+H382+H383+H384+H385+H386+H387+H388+H389+H390+H391+H392+H393+H394</f>
        <v>0</v>
      </c>
      <c r="I324" s="618">
        <f>+I328+I329+I332+I334+I338+I339+I341+I343+I348+I349+I351+I353+I357+I363+I364+I365+I366+I367+I368+I369+I370+I371+I372+I373+I374+I375+I376+I377+I378+I379+I380+I381+I382+I383+I384+I385+I386+I387+I388+I389+I390+I391+I392+I393+I394</f>
        <v>2591</v>
      </c>
      <c r="J324" s="618">
        <f>+J328+J329+J332+J334+J338+J339+J341+J343+J348+J349+J351+J353+J357+J363+J364+J365+J366+J367+J368+J369+J370+J371+J372+J373+J374+J375+J376+J377+J378+J379+J380+J381+J382+J383+J384+J385+J386+J387+J388+J389+J390+J391+J392+J393+J394</f>
        <v>5904.3</v>
      </c>
      <c r="K324" s="619"/>
      <c r="L324" s="620" t="s">
        <v>578</v>
      </c>
      <c r="M324" s="621"/>
      <c r="N324" s="621"/>
      <c r="O324" s="621"/>
      <c r="P324" s="621"/>
      <c r="Q324" s="621"/>
      <c r="R324" s="621"/>
      <c r="S324" s="621"/>
      <c r="T324" s="621"/>
    </row>
    <row r="325" spans="1:252" s="632" customFormat="1" ht="16.5" hidden="1" customHeight="1">
      <c r="A325" s="623" t="s">
        <v>254</v>
      </c>
      <c r="B325" s="624" t="s">
        <v>266</v>
      </c>
      <c r="C325" s="625"/>
      <c r="D325" s="638"/>
      <c r="E325" s="639"/>
      <c r="F325" s="627"/>
      <c r="G325" s="628">
        <f>+G326+G327+G330+G331+G333+G335+G336+G337+G340+G342+G344+G345+G346+G347+G350+G352+G354+G355+G356+G358+G359+G360+G361+G362</f>
        <v>0</v>
      </c>
      <c r="H325" s="628">
        <f>+H326+H327+H330+H331+H333+H335+H336+H337+H340+H342+H344+H345+H346+H347+H350+H352+H354+H355+H356+H358+H359+H360+H361+H362</f>
        <v>0</v>
      </c>
      <c r="I325" s="628">
        <f>+I326+I327+I330+I331+I333+I335+I336+I337+I340+I342+I344+I345+I346+I347+I350+I352+I354+I355+I356+I358+I359+I360+I361+I362</f>
        <v>1503</v>
      </c>
      <c r="J325" s="628">
        <f>+J326+J327+J330+J331+J333+J335+J336+J337+J340+J342+J344+J345+J346+J347+J350+J352+J354+J355+J356+J358+J359+J360+J361+J362</f>
        <v>1999.6</v>
      </c>
      <c r="K325" s="629"/>
      <c r="L325" s="630"/>
      <c r="M325" s="631"/>
      <c r="N325" s="631"/>
      <c r="O325" s="631"/>
      <c r="P325" s="631"/>
      <c r="Q325" s="631"/>
      <c r="R325" s="631"/>
      <c r="S325" s="631"/>
      <c r="T325" s="631"/>
    </row>
    <row r="326" spans="1:252" s="329" customFormat="1" ht="34.5">
      <c r="A326" s="524" t="s">
        <v>1025</v>
      </c>
      <c r="B326" s="512" t="s">
        <v>330</v>
      </c>
      <c r="C326" s="513" t="s">
        <v>64</v>
      </c>
      <c r="D326" s="513" t="s">
        <v>47</v>
      </c>
      <c r="E326" s="525">
        <v>10</v>
      </c>
      <c r="F326" s="513">
        <v>10000</v>
      </c>
      <c r="G326" s="392"/>
      <c r="H326" s="515"/>
      <c r="I326" s="515">
        <f>ROUND(J326/4*3,0)</f>
        <v>75</v>
      </c>
      <c r="J326" s="515">
        <f t="shared" ref="J326:J355" si="20">+E326*F326/1000</f>
        <v>100</v>
      </c>
      <c r="K326" s="538" t="s">
        <v>254</v>
      </c>
      <c r="L326" s="539" t="s">
        <v>266</v>
      </c>
      <c r="M326" s="328"/>
      <c r="N326" s="328"/>
      <c r="O326" s="328"/>
      <c r="P326" s="328"/>
      <c r="Q326" s="328"/>
      <c r="R326" s="328"/>
      <c r="S326" s="328"/>
      <c r="T326" s="328"/>
    </row>
    <row r="327" spans="1:252" s="329" customFormat="1" ht="73.5" customHeight="1">
      <c r="A327" s="524" t="s">
        <v>1026</v>
      </c>
      <c r="B327" s="512" t="s">
        <v>331</v>
      </c>
      <c r="C327" s="513" t="s">
        <v>64</v>
      </c>
      <c r="D327" s="513" t="s">
        <v>47</v>
      </c>
      <c r="E327" s="525">
        <v>440</v>
      </c>
      <c r="F327" s="513">
        <v>70</v>
      </c>
      <c r="G327" s="392"/>
      <c r="H327" s="515"/>
      <c r="I327" s="515">
        <f>ROUND(J327/4*3,0)</f>
        <v>23</v>
      </c>
      <c r="J327" s="515">
        <f t="shared" si="20"/>
        <v>30.8</v>
      </c>
      <c r="K327" s="538" t="s">
        <v>254</v>
      </c>
      <c r="L327" s="539" t="s">
        <v>266</v>
      </c>
      <c r="M327" s="328"/>
      <c r="N327" s="328"/>
      <c r="O327" s="328"/>
      <c r="P327" s="328"/>
      <c r="Q327" s="328"/>
      <c r="R327" s="328"/>
      <c r="S327" s="328"/>
      <c r="T327" s="328"/>
    </row>
    <row r="328" spans="1:252" s="329" customFormat="1" ht="20.25" customHeight="1">
      <c r="A328" s="524" t="s">
        <v>1027</v>
      </c>
      <c r="B328" s="512" t="s">
        <v>610</v>
      </c>
      <c r="C328" s="513" t="s">
        <v>64</v>
      </c>
      <c r="D328" s="513" t="s">
        <v>47</v>
      </c>
      <c r="E328" s="525">
        <v>200</v>
      </c>
      <c r="F328" s="513">
        <v>200</v>
      </c>
      <c r="G328" s="392"/>
      <c r="H328" s="515"/>
      <c r="I328" s="515"/>
      <c r="J328" s="515">
        <f t="shared" si="20"/>
        <v>40</v>
      </c>
      <c r="K328" s="540">
        <v>4267</v>
      </c>
      <c r="L328" s="539" t="s">
        <v>578</v>
      </c>
      <c r="M328" s="328"/>
      <c r="N328" s="328"/>
      <c r="O328" s="328"/>
      <c r="P328" s="328"/>
      <c r="Q328" s="328"/>
      <c r="R328" s="328"/>
      <c r="S328" s="328"/>
      <c r="T328" s="328"/>
      <c r="U328" s="215"/>
      <c r="V328" s="215"/>
      <c r="W328" s="215"/>
      <c r="X328" s="215"/>
      <c r="Y328" s="215"/>
      <c r="Z328" s="215"/>
      <c r="AA328" s="215"/>
      <c r="AB328" s="215"/>
      <c r="AC328" s="215"/>
      <c r="AD328" s="215"/>
      <c r="AE328" s="215"/>
      <c r="AF328" s="215"/>
      <c r="AG328" s="215"/>
      <c r="AH328" s="215"/>
      <c r="AI328" s="215"/>
      <c r="AJ328" s="215"/>
      <c r="AK328" s="215"/>
      <c r="AL328" s="215"/>
      <c r="AM328" s="215"/>
      <c r="AN328" s="215"/>
      <c r="AO328" s="215"/>
      <c r="AP328" s="215"/>
      <c r="AQ328" s="215"/>
      <c r="AR328" s="215"/>
      <c r="AS328" s="215"/>
      <c r="AT328" s="215"/>
      <c r="AU328" s="215"/>
      <c r="AV328" s="215"/>
      <c r="AW328" s="215"/>
      <c r="AX328" s="215"/>
      <c r="AY328" s="215"/>
      <c r="AZ328" s="215"/>
      <c r="BA328" s="215"/>
      <c r="BB328" s="215"/>
      <c r="BC328" s="215"/>
      <c r="BD328" s="215"/>
      <c r="BE328" s="215"/>
      <c r="BF328" s="215"/>
      <c r="BG328" s="215"/>
      <c r="BH328" s="215"/>
      <c r="BI328" s="215"/>
      <c r="BJ328" s="215"/>
      <c r="BK328" s="215"/>
      <c r="BL328" s="215"/>
      <c r="BM328" s="215"/>
      <c r="BN328" s="215"/>
      <c r="BO328" s="215"/>
      <c r="BP328" s="215"/>
      <c r="BQ328" s="215"/>
      <c r="BR328" s="215"/>
      <c r="BS328" s="215"/>
      <c r="BT328" s="215"/>
      <c r="BU328" s="215"/>
      <c r="BV328" s="215"/>
      <c r="BW328" s="215"/>
      <c r="BX328" s="215"/>
      <c r="BY328" s="215"/>
      <c r="BZ328" s="215"/>
      <c r="CA328" s="215"/>
      <c r="CB328" s="215"/>
      <c r="CC328" s="215"/>
      <c r="CD328" s="215"/>
      <c r="CE328" s="215"/>
      <c r="CF328" s="215"/>
      <c r="CG328" s="215"/>
      <c r="CH328" s="215"/>
      <c r="CI328" s="215"/>
      <c r="CJ328" s="215"/>
      <c r="CK328" s="215"/>
      <c r="CL328" s="215"/>
      <c r="CM328" s="215"/>
      <c r="CN328" s="215"/>
      <c r="CO328" s="215"/>
      <c r="CP328" s="215"/>
      <c r="CQ328" s="215"/>
      <c r="CR328" s="215"/>
      <c r="CS328" s="215"/>
      <c r="CT328" s="215"/>
      <c r="CU328" s="215"/>
      <c r="CV328" s="215"/>
      <c r="CW328" s="215"/>
      <c r="CX328" s="215"/>
      <c r="CY328" s="215"/>
      <c r="CZ328" s="215"/>
      <c r="DA328" s="215"/>
      <c r="DB328" s="215"/>
      <c r="DC328" s="215"/>
      <c r="DD328" s="215"/>
      <c r="DE328" s="215"/>
      <c r="DF328" s="215"/>
      <c r="DG328" s="215"/>
      <c r="DH328" s="215"/>
      <c r="DI328" s="215"/>
      <c r="DJ328" s="215"/>
      <c r="DK328" s="215"/>
      <c r="DL328" s="215"/>
      <c r="DM328" s="215"/>
      <c r="DN328" s="215"/>
      <c r="DO328" s="215"/>
      <c r="DP328" s="215"/>
      <c r="DQ328" s="215"/>
      <c r="DR328" s="215"/>
      <c r="DS328" s="215"/>
      <c r="DT328" s="215"/>
      <c r="DU328" s="215"/>
      <c r="DV328" s="215"/>
      <c r="DW328" s="215"/>
      <c r="DX328" s="215"/>
      <c r="DY328" s="215"/>
      <c r="DZ328" s="215"/>
      <c r="EA328" s="215"/>
      <c r="EB328" s="215"/>
      <c r="EC328" s="215"/>
      <c r="ED328" s="215"/>
      <c r="EE328" s="215"/>
      <c r="EF328" s="215"/>
      <c r="EG328" s="215"/>
      <c r="EH328" s="215"/>
      <c r="EI328" s="215"/>
      <c r="EJ328" s="215"/>
      <c r="EK328" s="215"/>
      <c r="EL328" s="215"/>
      <c r="EM328" s="215"/>
      <c r="EN328" s="215"/>
      <c r="EO328" s="215"/>
      <c r="EP328" s="215"/>
      <c r="EQ328" s="215"/>
      <c r="ER328" s="215"/>
      <c r="ES328" s="215"/>
      <c r="ET328" s="215"/>
      <c r="EU328" s="215"/>
      <c r="EV328" s="215"/>
      <c r="EW328" s="215"/>
      <c r="EX328" s="215"/>
      <c r="EY328" s="215"/>
      <c r="EZ328" s="215"/>
      <c r="FA328" s="215"/>
      <c r="FB328" s="215"/>
      <c r="FC328" s="215"/>
      <c r="FD328" s="215"/>
      <c r="FE328" s="215"/>
      <c r="FF328" s="215"/>
      <c r="FG328" s="215"/>
      <c r="FH328" s="215"/>
      <c r="FI328" s="215"/>
      <c r="FJ328" s="215"/>
      <c r="FK328" s="215"/>
      <c r="FL328" s="215"/>
      <c r="FM328" s="215"/>
      <c r="FN328" s="215"/>
      <c r="FO328" s="215"/>
      <c r="FP328" s="215"/>
      <c r="FQ328" s="215"/>
      <c r="FR328" s="215"/>
      <c r="FS328" s="215"/>
      <c r="FT328" s="215"/>
      <c r="FU328" s="215"/>
      <c r="FV328" s="215"/>
      <c r="FW328" s="215"/>
      <c r="FX328" s="215"/>
      <c r="FY328" s="215"/>
      <c r="FZ328" s="215"/>
      <c r="GA328" s="215"/>
      <c r="GB328" s="215"/>
      <c r="GC328" s="215"/>
      <c r="GD328" s="215"/>
      <c r="GE328" s="215"/>
      <c r="GF328" s="215"/>
      <c r="GG328" s="215"/>
      <c r="GH328" s="215"/>
      <c r="GI328" s="215"/>
      <c r="GJ328" s="215"/>
      <c r="GK328" s="215"/>
      <c r="GL328" s="215"/>
      <c r="GM328" s="215"/>
      <c r="GN328" s="215"/>
      <c r="GO328" s="215"/>
      <c r="GP328" s="215"/>
      <c r="GQ328" s="215"/>
      <c r="GR328" s="215"/>
      <c r="GS328" s="215"/>
      <c r="GT328" s="215"/>
      <c r="GU328" s="215"/>
      <c r="GV328" s="215"/>
      <c r="GW328" s="215"/>
      <c r="GX328" s="215"/>
      <c r="GY328" s="215"/>
      <c r="GZ328" s="215"/>
      <c r="HA328" s="215"/>
      <c r="HB328" s="215"/>
      <c r="HC328" s="215"/>
      <c r="HD328" s="215"/>
      <c r="HE328" s="215"/>
      <c r="HF328" s="215"/>
      <c r="HG328" s="215"/>
      <c r="HH328" s="215"/>
      <c r="HI328" s="215"/>
      <c r="HJ328" s="215"/>
      <c r="HK328" s="215"/>
      <c r="HL328" s="215"/>
      <c r="HM328" s="215"/>
      <c r="HN328" s="215"/>
      <c r="HO328" s="215"/>
      <c r="HP328" s="215"/>
      <c r="HQ328" s="215"/>
      <c r="HR328" s="215"/>
      <c r="HS328" s="215"/>
      <c r="HT328" s="215"/>
      <c r="HU328" s="215"/>
      <c r="HV328" s="215"/>
      <c r="HW328" s="215"/>
      <c r="HX328" s="215"/>
      <c r="HY328" s="215"/>
      <c r="HZ328" s="215"/>
      <c r="IA328" s="215"/>
      <c r="IB328" s="215"/>
      <c r="IC328" s="215"/>
      <c r="ID328" s="215"/>
      <c r="IE328" s="215"/>
      <c r="IF328" s="215"/>
      <c r="IG328" s="215"/>
      <c r="IH328" s="215"/>
      <c r="II328" s="215"/>
      <c r="IJ328" s="215"/>
      <c r="IK328" s="215"/>
      <c r="IL328" s="215"/>
      <c r="IM328" s="215"/>
      <c r="IN328" s="215"/>
      <c r="IO328" s="215"/>
      <c r="IP328" s="215"/>
      <c r="IQ328" s="215"/>
      <c r="IR328" s="215"/>
    </row>
    <row r="329" spans="1:252" s="329" customFormat="1" ht="25.5" customHeight="1">
      <c r="A329" s="524" t="s">
        <v>1028</v>
      </c>
      <c r="B329" s="512" t="s">
        <v>608</v>
      </c>
      <c r="C329" s="513" t="s">
        <v>64</v>
      </c>
      <c r="D329" s="513" t="s">
        <v>609</v>
      </c>
      <c r="E329" s="525">
        <v>40</v>
      </c>
      <c r="F329" s="513">
        <v>2000</v>
      </c>
      <c r="G329" s="392"/>
      <c r="H329" s="515"/>
      <c r="I329" s="515"/>
      <c r="J329" s="515">
        <f t="shared" si="20"/>
        <v>80</v>
      </c>
      <c r="K329" s="540">
        <v>4267</v>
      </c>
      <c r="L329" s="539" t="s">
        <v>578</v>
      </c>
      <c r="M329" s="328"/>
      <c r="N329" s="328"/>
      <c r="O329" s="328"/>
      <c r="P329" s="328"/>
      <c r="Q329" s="328"/>
      <c r="R329" s="328"/>
      <c r="S329" s="328"/>
      <c r="T329" s="328"/>
      <c r="U329" s="215"/>
      <c r="V329" s="215"/>
      <c r="W329" s="215"/>
      <c r="X329" s="215"/>
      <c r="Y329" s="215"/>
      <c r="Z329" s="215"/>
      <c r="AA329" s="215"/>
      <c r="AB329" s="215"/>
      <c r="AC329" s="215"/>
      <c r="AD329" s="215"/>
      <c r="AE329" s="215"/>
      <c r="AF329" s="215"/>
      <c r="AG329" s="215"/>
      <c r="AH329" s="215"/>
      <c r="AI329" s="215"/>
      <c r="AJ329" s="215"/>
      <c r="AK329" s="215"/>
      <c r="AL329" s="215"/>
      <c r="AM329" s="215"/>
      <c r="AN329" s="215"/>
      <c r="AO329" s="215"/>
      <c r="AP329" s="215"/>
      <c r="AQ329" s="215"/>
      <c r="AR329" s="215"/>
      <c r="AS329" s="215"/>
      <c r="AT329" s="215"/>
      <c r="AU329" s="215"/>
      <c r="AV329" s="215"/>
      <c r="AW329" s="215"/>
      <c r="AX329" s="215"/>
      <c r="AY329" s="215"/>
      <c r="AZ329" s="215"/>
      <c r="BA329" s="215"/>
      <c r="BB329" s="215"/>
      <c r="BC329" s="215"/>
      <c r="BD329" s="215"/>
      <c r="BE329" s="215"/>
      <c r="BF329" s="215"/>
      <c r="BG329" s="215"/>
      <c r="BH329" s="215"/>
      <c r="BI329" s="215"/>
      <c r="BJ329" s="215"/>
      <c r="BK329" s="215"/>
      <c r="BL329" s="215"/>
      <c r="BM329" s="215"/>
      <c r="BN329" s="215"/>
      <c r="BO329" s="215"/>
      <c r="BP329" s="215"/>
      <c r="BQ329" s="215"/>
      <c r="BR329" s="215"/>
      <c r="BS329" s="215"/>
      <c r="BT329" s="215"/>
      <c r="BU329" s="215"/>
      <c r="BV329" s="215"/>
      <c r="BW329" s="215"/>
      <c r="BX329" s="215"/>
      <c r="BY329" s="215"/>
      <c r="BZ329" s="215"/>
      <c r="CA329" s="215"/>
      <c r="CB329" s="215"/>
      <c r="CC329" s="215"/>
      <c r="CD329" s="215"/>
      <c r="CE329" s="215"/>
      <c r="CF329" s="215"/>
      <c r="CG329" s="215"/>
      <c r="CH329" s="215"/>
      <c r="CI329" s="215"/>
      <c r="CJ329" s="215"/>
      <c r="CK329" s="215"/>
      <c r="CL329" s="215"/>
      <c r="CM329" s="215"/>
      <c r="CN329" s="215"/>
      <c r="CO329" s="215"/>
      <c r="CP329" s="215"/>
      <c r="CQ329" s="215"/>
      <c r="CR329" s="215"/>
      <c r="CS329" s="215"/>
      <c r="CT329" s="215"/>
      <c r="CU329" s="215"/>
      <c r="CV329" s="215"/>
      <c r="CW329" s="215"/>
      <c r="CX329" s="215"/>
      <c r="CY329" s="215"/>
      <c r="CZ329" s="215"/>
      <c r="DA329" s="215"/>
      <c r="DB329" s="215"/>
      <c r="DC329" s="215"/>
      <c r="DD329" s="215"/>
      <c r="DE329" s="215"/>
      <c r="DF329" s="215"/>
      <c r="DG329" s="215"/>
      <c r="DH329" s="215"/>
      <c r="DI329" s="215"/>
      <c r="DJ329" s="215"/>
      <c r="DK329" s="215"/>
      <c r="DL329" s="215"/>
      <c r="DM329" s="215"/>
      <c r="DN329" s="215"/>
      <c r="DO329" s="215"/>
      <c r="DP329" s="215"/>
      <c r="DQ329" s="215"/>
      <c r="DR329" s="215"/>
      <c r="DS329" s="215"/>
      <c r="DT329" s="215"/>
      <c r="DU329" s="215"/>
      <c r="DV329" s="215"/>
      <c r="DW329" s="215"/>
      <c r="DX329" s="215"/>
      <c r="DY329" s="215"/>
      <c r="DZ329" s="215"/>
      <c r="EA329" s="215"/>
      <c r="EB329" s="215"/>
      <c r="EC329" s="215"/>
      <c r="ED329" s="215"/>
      <c r="EE329" s="215"/>
      <c r="EF329" s="215"/>
      <c r="EG329" s="215"/>
      <c r="EH329" s="215"/>
      <c r="EI329" s="215"/>
      <c r="EJ329" s="215"/>
      <c r="EK329" s="215"/>
      <c r="EL329" s="215"/>
      <c r="EM329" s="215"/>
      <c r="EN329" s="215"/>
      <c r="EO329" s="215"/>
      <c r="EP329" s="215"/>
      <c r="EQ329" s="215"/>
      <c r="ER329" s="215"/>
      <c r="ES329" s="215"/>
      <c r="ET329" s="215"/>
      <c r="EU329" s="215"/>
      <c r="EV329" s="215"/>
      <c r="EW329" s="215"/>
      <c r="EX329" s="215"/>
      <c r="EY329" s="215"/>
      <c r="EZ329" s="215"/>
      <c r="FA329" s="215"/>
      <c r="FB329" s="215"/>
      <c r="FC329" s="215"/>
      <c r="FD329" s="215"/>
      <c r="FE329" s="215"/>
      <c r="FF329" s="215"/>
      <c r="FG329" s="215"/>
      <c r="FH329" s="215"/>
      <c r="FI329" s="215"/>
      <c r="FJ329" s="215"/>
      <c r="FK329" s="215"/>
      <c r="FL329" s="215"/>
      <c r="FM329" s="215"/>
      <c r="FN329" s="215"/>
      <c r="FO329" s="215"/>
      <c r="FP329" s="215"/>
      <c r="FQ329" s="215"/>
      <c r="FR329" s="215"/>
      <c r="FS329" s="215"/>
      <c r="FT329" s="215"/>
      <c r="FU329" s="215"/>
      <c r="FV329" s="215"/>
      <c r="FW329" s="215"/>
      <c r="FX329" s="215"/>
      <c r="FY329" s="215"/>
      <c r="FZ329" s="215"/>
      <c r="GA329" s="215"/>
      <c r="GB329" s="215"/>
      <c r="GC329" s="215"/>
      <c r="GD329" s="215"/>
      <c r="GE329" s="215"/>
      <c r="GF329" s="215"/>
      <c r="GG329" s="215"/>
      <c r="GH329" s="215"/>
      <c r="GI329" s="215"/>
      <c r="GJ329" s="215"/>
      <c r="GK329" s="215"/>
      <c r="GL329" s="215"/>
      <c r="GM329" s="215"/>
      <c r="GN329" s="215"/>
      <c r="GO329" s="215"/>
      <c r="GP329" s="215"/>
      <c r="GQ329" s="215"/>
      <c r="GR329" s="215"/>
      <c r="GS329" s="215"/>
      <c r="GT329" s="215"/>
      <c r="GU329" s="215"/>
      <c r="GV329" s="215"/>
      <c r="GW329" s="215"/>
      <c r="GX329" s="215"/>
      <c r="GY329" s="215"/>
      <c r="GZ329" s="215"/>
      <c r="HA329" s="215"/>
      <c r="HB329" s="215"/>
      <c r="HC329" s="215"/>
      <c r="HD329" s="215"/>
      <c r="HE329" s="215"/>
      <c r="HF329" s="215"/>
      <c r="HG329" s="215"/>
      <c r="HH329" s="215"/>
      <c r="HI329" s="215"/>
      <c r="HJ329" s="215"/>
      <c r="HK329" s="215"/>
      <c r="HL329" s="215"/>
      <c r="HM329" s="215"/>
      <c r="HN329" s="215"/>
      <c r="HO329" s="215"/>
      <c r="HP329" s="215"/>
      <c r="HQ329" s="215"/>
      <c r="HR329" s="215"/>
      <c r="HS329" s="215"/>
      <c r="HT329" s="215"/>
      <c r="HU329" s="215"/>
      <c r="HV329" s="215"/>
      <c r="HW329" s="215"/>
      <c r="HX329" s="215"/>
      <c r="HY329" s="215"/>
      <c r="HZ329" s="215"/>
      <c r="IA329" s="215"/>
      <c r="IB329" s="215"/>
      <c r="IC329" s="215"/>
      <c r="ID329" s="215"/>
      <c r="IE329" s="215"/>
      <c r="IF329" s="215"/>
      <c r="IG329" s="215"/>
      <c r="IH329" s="215"/>
      <c r="II329" s="215"/>
      <c r="IJ329" s="215"/>
      <c r="IK329" s="215"/>
      <c r="IL329" s="215"/>
      <c r="IM329" s="215"/>
      <c r="IN329" s="215"/>
      <c r="IO329" s="215"/>
      <c r="IP329" s="215"/>
      <c r="IQ329" s="215"/>
      <c r="IR329" s="215"/>
    </row>
    <row r="330" spans="1:252" s="329" customFormat="1" ht="42" customHeight="1">
      <c r="A330" s="524" t="s">
        <v>1029</v>
      </c>
      <c r="B330" s="512" t="s">
        <v>332</v>
      </c>
      <c r="C330" s="513" t="s">
        <v>64</v>
      </c>
      <c r="D330" s="513" t="s">
        <v>47</v>
      </c>
      <c r="E330" s="525">
        <v>1500</v>
      </c>
      <c r="F330" s="513">
        <v>50</v>
      </c>
      <c r="G330" s="392"/>
      <c r="H330" s="515"/>
      <c r="I330" s="515">
        <f>ROUND(J330/4*3,0)</f>
        <v>56</v>
      </c>
      <c r="J330" s="515">
        <f t="shared" si="20"/>
        <v>75</v>
      </c>
      <c r="K330" s="538" t="s">
        <v>254</v>
      </c>
      <c r="L330" s="539" t="s">
        <v>266</v>
      </c>
      <c r="M330" s="328"/>
      <c r="N330" s="328"/>
      <c r="O330" s="328"/>
      <c r="P330" s="328"/>
      <c r="Q330" s="328"/>
      <c r="R330" s="328"/>
      <c r="S330" s="328"/>
      <c r="T330" s="328"/>
    </row>
    <row r="331" spans="1:252" s="329" customFormat="1" ht="34.5">
      <c r="A331" s="524" t="s">
        <v>1030</v>
      </c>
      <c r="B331" s="512" t="s">
        <v>333</v>
      </c>
      <c r="C331" s="513" t="s">
        <v>64</v>
      </c>
      <c r="D331" s="513" t="s">
        <v>47</v>
      </c>
      <c r="E331" s="525">
        <v>90</v>
      </c>
      <c r="F331" s="513">
        <v>200</v>
      </c>
      <c r="G331" s="392"/>
      <c r="H331" s="515"/>
      <c r="I331" s="515">
        <f>ROUND(J331/4*3,0)</f>
        <v>14</v>
      </c>
      <c r="J331" s="515">
        <f t="shared" si="20"/>
        <v>18</v>
      </c>
      <c r="K331" s="538" t="s">
        <v>254</v>
      </c>
      <c r="L331" s="539" t="s">
        <v>266</v>
      </c>
      <c r="M331" s="328"/>
      <c r="N331" s="328"/>
      <c r="O331" s="328"/>
      <c r="P331" s="328"/>
      <c r="Q331" s="328"/>
      <c r="R331" s="328"/>
      <c r="S331" s="328"/>
      <c r="T331" s="328"/>
    </row>
    <row r="332" spans="1:252" s="329" customFormat="1" ht="34.5">
      <c r="A332" s="524" t="s">
        <v>1031</v>
      </c>
      <c r="B332" s="512" t="s">
        <v>333</v>
      </c>
      <c r="C332" s="513" t="s">
        <v>64</v>
      </c>
      <c r="D332" s="513" t="s">
        <v>47</v>
      </c>
      <c r="E332" s="525">
        <v>90</v>
      </c>
      <c r="F332" s="513">
        <v>5000</v>
      </c>
      <c r="G332" s="392"/>
      <c r="H332" s="515"/>
      <c r="I332" s="515"/>
      <c r="J332" s="515">
        <f>+E332*F332/1000</f>
        <v>450</v>
      </c>
      <c r="K332" s="540">
        <v>4267</v>
      </c>
      <c r="L332" s="539" t="s">
        <v>578</v>
      </c>
      <c r="M332" s="328"/>
      <c r="N332" s="328"/>
      <c r="O332" s="328"/>
      <c r="P332" s="328"/>
      <c r="Q332" s="328"/>
      <c r="R332" s="328"/>
      <c r="S332" s="328"/>
      <c r="T332" s="328"/>
      <c r="U332" s="215"/>
      <c r="V332" s="215"/>
      <c r="W332" s="215"/>
      <c r="X332" s="215"/>
      <c r="Y332" s="215"/>
      <c r="Z332" s="215"/>
      <c r="AA332" s="215"/>
      <c r="AB332" s="215"/>
      <c r="AC332" s="215"/>
      <c r="AD332" s="215"/>
      <c r="AE332" s="215"/>
      <c r="AF332" s="215"/>
      <c r="AG332" s="215"/>
      <c r="AH332" s="215"/>
      <c r="AI332" s="215"/>
      <c r="AJ332" s="215"/>
      <c r="AK332" s="215"/>
      <c r="AL332" s="215"/>
      <c r="AM332" s="215"/>
      <c r="AN332" s="215"/>
      <c r="AO332" s="215"/>
      <c r="AP332" s="215"/>
      <c r="AQ332" s="215"/>
      <c r="AR332" s="215"/>
      <c r="AS332" s="215"/>
      <c r="AT332" s="215"/>
      <c r="AU332" s="215"/>
      <c r="AV332" s="215"/>
      <c r="AW332" s="215"/>
      <c r="AX332" s="215"/>
      <c r="AY332" s="215"/>
      <c r="AZ332" s="215"/>
      <c r="BA332" s="215"/>
      <c r="BB332" s="215"/>
      <c r="BC332" s="215"/>
      <c r="BD332" s="215"/>
      <c r="BE332" s="215"/>
      <c r="BF332" s="215"/>
      <c r="BG332" s="215"/>
      <c r="BH332" s="215"/>
      <c r="BI332" s="215"/>
      <c r="BJ332" s="215"/>
      <c r="BK332" s="215"/>
      <c r="BL332" s="215"/>
      <c r="BM332" s="215"/>
      <c r="BN332" s="215"/>
      <c r="BO332" s="215"/>
      <c r="BP332" s="215"/>
      <c r="BQ332" s="215"/>
      <c r="BR332" s="215"/>
      <c r="BS332" s="215"/>
      <c r="BT332" s="215"/>
      <c r="BU332" s="215"/>
      <c r="BV332" s="215"/>
      <c r="BW332" s="215"/>
      <c r="BX332" s="215"/>
      <c r="BY332" s="215"/>
      <c r="BZ332" s="215"/>
      <c r="CA332" s="215"/>
      <c r="CB332" s="215"/>
      <c r="CC332" s="215"/>
      <c r="CD332" s="215"/>
      <c r="CE332" s="215"/>
      <c r="CF332" s="215"/>
      <c r="CG332" s="215"/>
      <c r="CH332" s="215"/>
      <c r="CI332" s="215"/>
      <c r="CJ332" s="215"/>
      <c r="CK332" s="215"/>
      <c r="CL332" s="215"/>
      <c r="CM332" s="215"/>
      <c r="CN332" s="215"/>
      <c r="CO332" s="215"/>
      <c r="CP332" s="215"/>
      <c r="CQ332" s="215"/>
      <c r="CR332" s="215"/>
      <c r="CS332" s="215"/>
      <c r="CT332" s="215"/>
      <c r="CU332" s="215"/>
      <c r="CV332" s="215"/>
      <c r="CW332" s="215"/>
      <c r="CX332" s="215"/>
      <c r="CY332" s="215"/>
      <c r="CZ332" s="215"/>
      <c r="DA332" s="215"/>
      <c r="DB332" s="215"/>
      <c r="DC332" s="215"/>
      <c r="DD332" s="215"/>
      <c r="DE332" s="215"/>
      <c r="DF332" s="215"/>
      <c r="DG332" s="215"/>
      <c r="DH332" s="215"/>
      <c r="DI332" s="215"/>
      <c r="DJ332" s="215"/>
      <c r="DK332" s="215"/>
      <c r="DL332" s="215"/>
      <c r="DM332" s="215"/>
      <c r="DN332" s="215"/>
      <c r="DO332" s="215"/>
      <c r="DP332" s="215"/>
      <c r="DQ332" s="215"/>
      <c r="DR332" s="215"/>
      <c r="DS332" s="215"/>
      <c r="DT332" s="215"/>
      <c r="DU332" s="215"/>
      <c r="DV332" s="215"/>
      <c r="DW332" s="215"/>
      <c r="DX332" s="215"/>
      <c r="DY332" s="215"/>
      <c r="DZ332" s="215"/>
      <c r="EA332" s="215"/>
      <c r="EB332" s="215"/>
      <c r="EC332" s="215"/>
      <c r="ED332" s="215"/>
      <c r="EE332" s="215"/>
      <c r="EF332" s="215"/>
      <c r="EG332" s="215"/>
      <c r="EH332" s="215"/>
      <c r="EI332" s="215"/>
      <c r="EJ332" s="215"/>
      <c r="EK332" s="215"/>
      <c r="EL332" s="215"/>
      <c r="EM332" s="215"/>
      <c r="EN332" s="215"/>
      <c r="EO332" s="215"/>
      <c r="EP332" s="215"/>
      <c r="EQ332" s="215"/>
      <c r="ER332" s="215"/>
      <c r="ES332" s="215"/>
      <c r="ET332" s="215"/>
      <c r="EU332" s="215"/>
      <c r="EV332" s="215"/>
      <c r="EW332" s="215"/>
      <c r="EX332" s="215"/>
      <c r="EY332" s="215"/>
      <c r="EZ332" s="215"/>
      <c r="FA332" s="215"/>
      <c r="FB332" s="215"/>
      <c r="FC332" s="215"/>
      <c r="FD332" s="215"/>
      <c r="FE332" s="215"/>
      <c r="FF332" s="215"/>
      <c r="FG332" s="215"/>
      <c r="FH332" s="215"/>
      <c r="FI332" s="215"/>
      <c r="FJ332" s="215"/>
      <c r="FK332" s="215"/>
      <c r="FL332" s="215"/>
      <c r="FM332" s="215"/>
      <c r="FN332" s="215"/>
      <c r="FO332" s="215"/>
      <c r="FP332" s="215"/>
      <c r="FQ332" s="215"/>
      <c r="FR332" s="215"/>
      <c r="FS332" s="215"/>
      <c r="FT332" s="215"/>
      <c r="FU332" s="215"/>
      <c r="FV332" s="215"/>
      <c r="FW332" s="215"/>
      <c r="FX332" s="215"/>
      <c r="FY332" s="215"/>
      <c r="FZ332" s="215"/>
      <c r="GA332" s="215"/>
      <c r="GB332" s="215"/>
      <c r="GC332" s="215"/>
      <c r="GD332" s="215"/>
      <c r="GE332" s="215"/>
      <c r="GF332" s="215"/>
      <c r="GG332" s="215"/>
      <c r="GH332" s="215"/>
      <c r="GI332" s="215"/>
      <c r="GJ332" s="215"/>
      <c r="GK332" s="215"/>
      <c r="GL332" s="215"/>
      <c r="GM332" s="215"/>
      <c r="GN332" s="215"/>
      <c r="GO332" s="215"/>
      <c r="GP332" s="215"/>
      <c r="GQ332" s="215"/>
      <c r="GR332" s="215"/>
      <c r="GS332" s="215"/>
      <c r="GT332" s="215"/>
      <c r="GU332" s="215"/>
      <c r="GV332" s="215"/>
      <c r="GW332" s="215"/>
      <c r="GX332" s="215"/>
      <c r="GY332" s="215"/>
      <c r="GZ332" s="215"/>
      <c r="HA332" s="215"/>
      <c r="HB332" s="215"/>
      <c r="HC332" s="215"/>
      <c r="HD332" s="215"/>
      <c r="HE332" s="215"/>
      <c r="HF332" s="215"/>
      <c r="HG332" s="215"/>
      <c r="HH332" s="215"/>
      <c r="HI332" s="215"/>
      <c r="HJ332" s="215"/>
      <c r="HK332" s="215"/>
      <c r="HL332" s="215"/>
      <c r="HM332" s="215"/>
      <c r="HN332" s="215"/>
      <c r="HO332" s="215"/>
      <c r="HP332" s="215"/>
      <c r="HQ332" s="215"/>
      <c r="HR332" s="215"/>
      <c r="HS332" s="215"/>
      <c r="HT332" s="215"/>
      <c r="HU332" s="215"/>
      <c r="HV332" s="215"/>
      <c r="HW332" s="215"/>
      <c r="HX332" s="215"/>
      <c r="HY332" s="215"/>
      <c r="HZ332" s="215"/>
      <c r="IA332" s="215"/>
      <c r="IB332" s="215"/>
      <c r="IC332" s="215"/>
      <c r="ID332" s="215"/>
      <c r="IE332" s="215"/>
      <c r="IF332" s="215"/>
      <c r="IG332" s="215"/>
      <c r="IH332" s="215"/>
      <c r="II332" s="215"/>
      <c r="IJ332" s="215"/>
      <c r="IK332" s="215"/>
      <c r="IL332" s="215"/>
      <c r="IM332" s="215"/>
      <c r="IN332" s="215"/>
      <c r="IO332" s="215"/>
      <c r="IP332" s="215"/>
      <c r="IQ332" s="215"/>
      <c r="IR332" s="215"/>
    </row>
    <row r="333" spans="1:252" s="329" customFormat="1">
      <c r="A333" s="524" t="s">
        <v>1032</v>
      </c>
      <c r="B333" s="512" t="s">
        <v>138</v>
      </c>
      <c r="C333" s="513" t="s">
        <v>64</v>
      </c>
      <c r="D333" s="513" t="s">
        <v>47</v>
      </c>
      <c r="E333" s="525">
        <v>2000</v>
      </c>
      <c r="F333" s="513">
        <v>180</v>
      </c>
      <c r="G333" s="392"/>
      <c r="H333" s="515"/>
      <c r="I333" s="515">
        <f>ROUND(J333/4*3,0)</f>
        <v>270</v>
      </c>
      <c r="J333" s="515">
        <f t="shared" si="20"/>
        <v>360</v>
      </c>
      <c r="K333" s="538" t="s">
        <v>254</v>
      </c>
      <c r="L333" s="539" t="s">
        <v>266</v>
      </c>
      <c r="M333" s="328"/>
      <c r="N333" s="328"/>
      <c r="O333" s="328"/>
      <c r="P333" s="328"/>
      <c r="Q333" s="328"/>
      <c r="R333" s="328"/>
      <c r="S333" s="328"/>
      <c r="T333" s="328"/>
    </row>
    <row r="334" spans="1:252" s="329" customFormat="1">
      <c r="A334" s="524" t="s">
        <v>1033</v>
      </c>
      <c r="B334" s="512" t="s">
        <v>138</v>
      </c>
      <c r="C334" s="513" t="s">
        <v>64</v>
      </c>
      <c r="D334" s="513" t="s">
        <v>47</v>
      </c>
      <c r="E334" s="525">
        <v>2300</v>
      </c>
      <c r="F334" s="513">
        <v>300</v>
      </c>
      <c r="G334" s="392"/>
      <c r="H334" s="515"/>
      <c r="I334" s="515"/>
      <c r="J334" s="515">
        <f>+E334*F334/1000</f>
        <v>690</v>
      </c>
      <c r="K334" s="540">
        <v>4267</v>
      </c>
      <c r="L334" s="539" t="s">
        <v>578</v>
      </c>
      <c r="M334" s="328"/>
      <c r="N334" s="328"/>
      <c r="O334" s="328"/>
      <c r="P334" s="328"/>
      <c r="Q334" s="328"/>
      <c r="R334" s="328"/>
      <c r="S334" s="328"/>
      <c r="T334" s="328"/>
      <c r="U334" s="215"/>
      <c r="V334" s="215"/>
      <c r="W334" s="215"/>
      <c r="X334" s="215"/>
      <c r="Y334" s="215"/>
      <c r="Z334" s="215"/>
      <c r="AA334" s="215"/>
      <c r="AB334" s="215"/>
      <c r="AC334" s="215"/>
      <c r="AD334" s="215"/>
      <c r="AE334" s="215"/>
      <c r="AF334" s="215"/>
      <c r="AG334" s="215"/>
      <c r="AH334" s="215"/>
      <c r="AI334" s="215"/>
      <c r="AJ334" s="215"/>
      <c r="AK334" s="215"/>
      <c r="AL334" s="215"/>
      <c r="AM334" s="215"/>
      <c r="AN334" s="215"/>
      <c r="AO334" s="215"/>
      <c r="AP334" s="215"/>
      <c r="AQ334" s="215"/>
      <c r="AR334" s="215"/>
      <c r="AS334" s="215"/>
      <c r="AT334" s="215"/>
      <c r="AU334" s="215"/>
      <c r="AV334" s="215"/>
      <c r="AW334" s="215"/>
      <c r="AX334" s="215"/>
      <c r="AY334" s="215"/>
      <c r="AZ334" s="215"/>
      <c r="BA334" s="215"/>
      <c r="BB334" s="215"/>
      <c r="BC334" s="215"/>
      <c r="BD334" s="215"/>
      <c r="BE334" s="215"/>
      <c r="BF334" s="215"/>
      <c r="BG334" s="215"/>
      <c r="BH334" s="215"/>
      <c r="BI334" s="215"/>
      <c r="BJ334" s="215"/>
      <c r="BK334" s="215"/>
      <c r="BL334" s="215"/>
      <c r="BM334" s="215"/>
      <c r="BN334" s="215"/>
      <c r="BO334" s="215"/>
      <c r="BP334" s="215"/>
      <c r="BQ334" s="215"/>
      <c r="BR334" s="215"/>
      <c r="BS334" s="215"/>
      <c r="BT334" s="215"/>
      <c r="BU334" s="215"/>
      <c r="BV334" s="215"/>
      <c r="BW334" s="215"/>
      <c r="BX334" s="215"/>
      <c r="BY334" s="215"/>
      <c r="BZ334" s="215"/>
      <c r="CA334" s="215"/>
      <c r="CB334" s="215"/>
      <c r="CC334" s="215"/>
      <c r="CD334" s="215"/>
      <c r="CE334" s="215"/>
      <c r="CF334" s="215"/>
      <c r="CG334" s="215"/>
      <c r="CH334" s="215"/>
      <c r="CI334" s="215"/>
      <c r="CJ334" s="215"/>
      <c r="CK334" s="215"/>
      <c r="CL334" s="215"/>
      <c r="CM334" s="215"/>
      <c r="CN334" s="215"/>
      <c r="CO334" s="215"/>
      <c r="CP334" s="215"/>
      <c r="CQ334" s="215"/>
      <c r="CR334" s="215"/>
      <c r="CS334" s="215"/>
      <c r="CT334" s="215"/>
      <c r="CU334" s="215"/>
      <c r="CV334" s="215"/>
      <c r="CW334" s="215"/>
      <c r="CX334" s="215"/>
      <c r="CY334" s="215"/>
      <c r="CZ334" s="215"/>
      <c r="DA334" s="215"/>
      <c r="DB334" s="215"/>
      <c r="DC334" s="215"/>
      <c r="DD334" s="215"/>
      <c r="DE334" s="215"/>
      <c r="DF334" s="215"/>
      <c r="DG334" s="215"/>
      <c r="DH334" s="215"/>
      <c r="DI334" s="215"/>
      <c r="DJ334" s="215"/>
      <c r="DK334" s="215"/>
      <c r="DL334" s="215"/>
      <c r="DM334" s="215"/>
      <c r="DN334" s="215"/>
      <c r="DO334" s="215"/>
      <c r="DP334" s="215"/>
      <c r="DQ334" s="215"/>
      <c r="DR334" s="215"/>
      <c r="DS334" s="215"/>
      <c r="DT334" s="215"/>
      <c r="DU334" s="215"/>
      <c r="DV334" s="215"/>
      <c r="DW334" s="215"/>
      <c r="DX334" s="215"/>
      <c r="DY334" s="215"/>
      <c r="DZ334" s="215"/>
      <c r="EA334" s="215"/>
      <c r="EB334" s="215"/>
      <c r="EC334" s="215"/>
      <c r="ED334" s="215"/>
      <c r="EE334" s="215"/>
      <c r="EF334" s="215"/>
      <c r="EG334" s="215"/>
      <c r="EH334" s="215"/>
      <c r="EI334" s="215"/>
      <c r="EJ334" s="215"/>
      <c r="EK334" s="215"/>
      <c r="EL334" s="215"/>
      <c r="EM334" s="215"/>
      <c r="EN334" s="215"/>
      <c r="EO334" s="215"/>
      <c r="EP334" s="215"/>
      <c r="EQ334" s="215"/>
      <c r="ER334" s="215"/>
      <c r="ES334" s="215"/>
      <c r="ET334" s="215"/>
      <c r="EU334" s="215"/>
      <c r="EV334" s="215"/>
      <c r="EW334" s="215"/>
      <c r="EX334" s="215"/>
      <c r="EY334" s="215"/>
      <c r="EZ334" s="215"/>
      <c r="FA334" s="215"/>
      <c r="FB334" s="215"/>
      <c r="FC334" s="215"/>
      <c r="FD334" s="215"/>
      <c r="FE334" s="215"/>
      <c r="FF334" s="215"/>
      <c r="FG334" s="215"/>
      <c r="FH334" s="215"/>
      <c r="FI334" s="215"/>
      <c r="FJ334" s="215"/>
      <c r="FK334" s="215"/>
      <c r="FL334" s="215"/>
      <c r="FM334" s="215"/>
      <c r="FN334" s="215"/>
      <c r="FO334" s="215"/>
      <c r="FP334" s="215"/>
      <c r="FQ334" s="215"/>
      <c r="FR334" s="215"/>
      <c r="FS334" s="215"/>
      <c r="FT334" s="215"/>
      <c r="FU334" s="215"/>
      <c r="FV334" s="215"/>
      <c r="FW334" s="215"/>
      <c r="FX334" s="215"/>
      <c r="FY334" s="215"/>
      <c r="FZ334" s="215"/>
      <c r="GA334" s="215"/>
      <c r="GB334" s="215"/>
      <c r="GC334" s="215"/>
      <c r="GD334" s="215"/>
      <c r="GE334" s="215"/>
      <c r="GF334" s="215"/>
      <c r="GG334" s="215"/>
      <c r="GH334" s="215"/>
      <c r="GI334" s="215"/>
      <c r="GJ334" s="215"/>
      <c r="GK334" s="215"/>
      <c r="GL334" s="215"/>
      <c r="GM334" s="215"/>
      <c r="GN334" s="215"/>
      <c r="GO334" s="215"/>
      <c r="GP334" s="215"/>
      <c r="GQ334" s="215"/>
      <c r="GR334" s="215"/>
      <c r="GS334" s="215"/>
      <c r="GT334" s="215"/>
      <c r="GU334" s="215"/>
      <c r="GV334" s="215"/>
      <c r="GW334" s="215"/>
      <c r="GX334" s="215"/>
      <c r="GY334" s="215"/>
      <c r="GZ334" s="215"/>
      <c r="HA334" s="215"/>
      <c r="HB334" s="215"/>
      <c r="HC334" s="215"/>
      <c r="HD334" s="215"/>
      <c r="HE334" s="215"/>
      <c r="HF334" s="215"/>
      <c r="HG334" s="215"/>
      <c r="HH334" s="215"/>
      <c r="HI334" s="215"/>
      <c r="HJ334" s="215"/>
      <c r="HK334" s="215"/>
      <c r="HL334" s="215"/>
      <c r="HM334" s="215"/>
      <c r="HN334" s="215"/>
      <c r="HO334" s="215"/>
      <c r="HP334" s="215"/>
      <c r="HQ334" s="215"/>
      <c r="HR334" s="215"/>
      <c r="HS334" s="215"/>
      <c r="HT334" s="215"/>
      <c r="HU334" s="215"/>
      <c r="HV334" s="215"/>
      <c r="HW334" s="215"/>
      <c r="HX334" s="215"/>
      <c r="HY334" s="215"/>
      <c r="HZ334" s="215"/>
      <c r="IA334" s="215"/>
      <c r="IB334" s="215"/>
      <c r="IC334" s="215"/>
      <c r="ID334" s="215"/>
      <c r="IE334" s="215"/>
      <c r="IF334" s="215"/>
      <c r="IG334" s="215"/>
      <c r="IH334" s="215"/>
      <c r="II334" s="215"/>
      <c r="IJ334" s="215"/>
      <c r="IK334" s="215"/>
      <c r="IL334" s="215"/>
      <c r="IM334" s="215"/>
      <c r="IN334" s="215"/>
      <c r="IO334" s="215"/>
      <c r="IP334" s="215"/>
      <c r="IQ334" s="215"/>
      <c r="IR334" s="215"/>
    </row>
    <row r="335" spans="1:252" s="329" customFormat="1">
      <c r="A335" s="524" t="s">
        <v>1034</v>
      </c>
      <c r="B335" s="512" t="s">
        <v>334</v>
      </c>
      <c r="C335" s="513" t="s">
        <v>64</v>
      </c>
      <c r="D335" s="513" t="s">
        <v>47</v>
      </c>
      <c r="E335" s="525">
        <v>240</v>
      </c>
      <c r="F335" s="513">
        <v>350</v>
      </c>
      <c r="G335" s="392"/>
      <c r="H335" s="515"/>
      <c r="I335" s="515">
        <f>ROUND(J335/4*3,0)</f>
        <v>63</v>
      </c>
      <c r="J335" s="515">
        <f t="shared" si="20"/>
        <v>84</v>
      </c>
      <c r="K335" s="538" t="s">
        <v>254</v>
      </c>
      <c r="L335" s="539" t="s">
        <v>266</v>
      </c>
      <c r="M335" s="328"/>
      <c r="N335" s="328"/>
      <c r="O335" s="328"/>
      <c r="P335" s="328"/>
      <c r="Q335" s="328"/>
      <c r="R335" s="328"/>
      <c r="S335" s="328"/>
      <c r="T335" s="328"/>
    </row>
    <row r="336" spans="1:252" s="329" customFormat="1">
      <c r="A336" s="524" t="s">
        <v>1035</v>
      </c>
      <c r="B336" s="512" t="s">
        <v>335</v>
      </c>
      <c r="C336" s="513" t="s">
        <v>64</v>
      </c>
      <c r="D336" s="513" t="s">
        <v>47</v>
      </c>
      <c r="E336" s="525">
        <v>260</v>
      </c>
      <c r="F336" s="513">
        <v>150</v>
      </c>
      <c r="G336" s="392"/>
      <c r="H336" s="515"/>
      <c r="I336" s="515">
        <f>ROUND(J336/4*3,0)</f>
        <v>29</v>
      </c>
      <c r="J336" s="515">
        <f t="shared" si="20"/>
        <v>39</v>
      </c>
      <c r="K336" s="538" t="s">
        <v>254</v>
      </c>
      <c r="L336" s="539" t="s">
        <v>266</v>
      </c>
      <c r="M336" s="328"/>
      <c r="N336" s="328"/>
      <c r="O336" s="328"/>
      <c r="P336" s="328"/>
      <c r="Q336" s="328"/>
      <c r="R336" s="328"/>
      <c r="S336" s="328"/>
      <c r="T336" s="328"/>
    </row>
    <row r="337" spans="1:252" s="329" customFormat="1" ht="34.5">
      <c r="A337" s="524" t="s">
        <v>336</v>
      </c>
      <c r="B337" s="512" t="s">
        <v>337</v>
      </c>
      <c r="C337" s="513" t="s">
        <v>64</v>
      </c>
      <c r="D337" s="513" t="s">
        <v>47</v>
      </c>
      <c r="E337" s="525">
        <v>120</v>
      </c>
      <c r="F337" s="513">
        <v>20</v>
      </c>
      <c r="G337" s="392"/>
      <c r="H337" s="515"/>
      <c r="I337" s="515">
        <f>ROUND(J337/4*3,0)</f>
        <v>2</v>
      </c>
      <c r="J337" s="515">
        <f t="shared" si="20"/>
        <v>2.4</v>
      </c>
      <c r="K337" s="538" t="s">
        <v>254</v>
      </c>
      <c r="L337" s="539" t="s">
        <v>266</v>
      </c>
      <c r="M337" s="328"/>
      <c r="N337" s="328"/>
      <c r="O337" s="328"/>
      <c r="P337" s="328"/>
      <c r="Q337" s="328"/>
      <c r="R337" s="328"/>
      <c r="S337" s="328"/>
      <c r="T337" s="328"/>
    </row>
    <row r="338" spans="1:252" s="329" customFormat="1" ht="34.5">
      <c r="A338" s="524" t="s">
        <v>615</v>
      </c>
      <c r="B338" s="512" t="s">
        <v>337</v>
      </c>
      <c r="C338" s="513" t="s">
        <v>64</v>
      </c>
      <c r="D338" s="513" t="s">
        <v>47</v>
      </c>
      <c r="E338" s="525">
        <v>350</v>
      </c>
      <c r="F338" s="513">
        <v>100</v>
      </c>
      <c r="G338" s="392"/>
      <c r="H338" s="515"/>
      <c r="I338" s="515"/>
      <c r="J338" s="515">
        <f t="shared" si="20"/>
        <v>35</v>
      </c>
      <c r="K338" s="540">
        <v>4267</v>
      </c>
      <c r="L338" s="539" t="s">
        <v>578</v>
      </c>
      <c r="M338" s="328"/>
      <c r="N338" s="328"/>
      <c r="O338" s="328"/>
      <c r="P338" s="328"/>
      <c r="Q338" s="328"/>
      <c r="R338" s="328"/>
      <c r="S338" s="328"/>
      <c r="T338" s="328"/>
      <c r="U338" s="215"/>
      <c r="V338" s="215"/>
      <c r="W338" s="215"/>
      <c r="X338" s="215"/>
      <c r="Y338" s="215"/>
      <c r="Z338" s="215"/>
      <c r="AA338" s="215"/>
      <c r="AB338" s="215"/>
      <c r="AC338" s="215"/>
      <c r="AD338" s="215"/>
      <c r="AE338" s="215"/>
      <c r="AF338" s="215"/>
      <c r="AG338" s="215"/>
      <c r="AH338" s="215"/>
      <c r="AI338" s="215"/>
      <c r="AJ338" s="215"/>
      <c r="AK338" s="215"/>
      <c r="AL338" s="215"/>
      <c r="AM338" s="215"/>
      <c r="AN338" s="215"/>
      <c r="AO338" s="215"/>
      <c r="AP338" s="215"/>
      <c r="AQ338" s="215"/>
      <c r="AR338" s="215"/>
      <c r="AS338" s="215"/>
      <c r="AT338" s="215"/>
      <c r="AU338" s="215"/>
      <c r="AV338" s="215"/>
      <c r="AW338" s="215"/>
      <c r="AX338" s="215"/>
      <c r="AY338" s="215"/>
      <c r="AZ338" s="215"/>
      <c r="BA338" s="215"/>
      <c r="BB338" s="215"/>
      <c r="BC338" s="215"/>
      <c r="BD338" s="215"/>
      <c r="BE338" s="215"/>
      <c r="BF338" s="215"/>
      <c r="BG338" s="215"/>
      <c r="BH338" s="215"/>
      <c r="BI338" s="215"/>
      <c r="BJ338" s="215"/>
      <c r="BK338" s="215"/>
      <c r="BL338" s="215"/>
      <c r="BM338" s="215"/>
      <c r="BN338" s="215"/>
      <c r="BO338" s="215"/>
      <c r="BP338" s="215"/>
      <c r="BQ338" s="215"/>
      <c r="BR338" s="215"/>
      <c r="BS338" s="215"/>
      <c r="BT338" s="215"/>
      <c r="BU338" s="215"/>
      <c r="BV338" s="215"/>
      <c r="BW338" s="215"/>
      <c r="BX338" s="215"/>
      <c r="BY338" s="215"/>
      <c r="BZ338" s="215"/>
      <c r="CA338" s="215"/>
      <c r="CB338" s="215"/>
      <c r="CC338" s="215"/>
      <c r="CD338" s="215"/>
      <c r="CE338" s="215"/>
      <c r="CF338" s="215"/>
      <c r="CG338" s="215"/>
      <c r="CH338" s="215"/>
      <c r="CI338" s="215"/>
      <c r="CJ338" s="215"/>
      <c r="CK338" s="215"/>
      <c r="CL338" s="215"/>
      <c r="CM338" s="215"/>
      <c r="CN338" s="215"/>
      <c r="CO338" s="215"/>
      <c r="CP338" s="215"/>
      <c r="CQ338" s="215"/>
      <c r="CR338" s="215"/>
      <c r="CS338" s="215"/>
      <c r="CT338" s="215"/>
      <c r="CU338" s="215"/>
      <c r="CV338" s="215"/>
      <c r="CW338" s="215"/>
      <c r="CX338" s="215"/>
      <c r="CY338" s="215"/>
      <c r="CZ338" s="215"/>
      <c r="DA338" s="215"/>
      <c r="DB338" s="215"/>
      <c r="DC338" s="215"/>
      <c r="DD338" s="215"/>
      <c r="DE338" s="215"/>
      <c r="DF338" s="215"/>
      <c r="DG338" s="215"/>
      <c r="DH338" s="215"/>
      <c r="DI338" s="215"/>
      <c r="DJ338" s="215"/>
      <c r="DK338" s="215"/>
      <c r="DL338" s="215"/>
      <c r="DM338" s="215"/>
      <c r="DN338" s="215"/>
      <c r="DO338" s="215"/>
      <c r="DP338" s="215"/>
      <c r="DQ338" s="215"/>
      <c r="DR338" s="215"/>
      <c r="DS338" s="215"/>
      <c r="DT338" s="215"/>
      <c r="DU338" s="215"/>
      <c r="DV338" s="215"/>
      <c r="DW338" s="215"/>
      <c r="DX338" s="215"/>
      <c r="DY338" s="215"/>
      <c r="DZ338" s="215"/>
      <c r="EA338" s="215"/>
      <c r="EB338" s="215"/>
      <c r="EC338" s="215"/>
      <c r="ED338" s="215"/>
      <c r="EE338" s="215"/>
      <c r="EF338" s="215"/>
      <c r="EG338" s="215"/>
      <c r="EH338" s="215"/>
      <c r="EI338" s="215"/>
      <c r="EJ338" s="215"/>
      <c r="EK338" s="215"/>
      <c r="EL338" s="215"/>
      <c r="EM338" s="215"/>
      <c r="EN338" s="215"/>
      <c r="EO338" s="215"/>
      <c r="EP338" s="215"/>
      <c r="EQ338" s="215"/>
      <c r="ER338" s="215"/>
      <c r="ES338" s="215"/>
      <c r="ET338" s="215"/>
      <c r="EU338" s="215"/>
      <c r="EV338" s="215"/>
      <c r="EW338" s="215"/>
      <c r="EX338" s="215"/>
      <c r="EY338" s="215"/>
      <c r="EZ338" s="215"/>
      <c r="FA338" s="215"/>
      <c r="FB338" s="215"/>
      <c r="FC338" s="215"/>
      <c r="FD338" s="215"/>
      <c r="FE338" s="215"/>
      <c r="FF338" s="215"/>
      <c r="FG338" s="215"/>
      <c r="FH338" s="215"/>
      <c r="FI338" s="215"/>
      <c r="FJ338" s="215"/>
      <c r="FK338" s="215"/>
      <c r="FL338" s="215"/>
      <c r="FM338" s="215"/>
      <c r="FN338" s="215"/>
      <c r="FO338" s="215"/>
      <c r="FP338" s="215"/>
      <c r="FQ338" s="215"/>
      <c r="FR338" s="215"/>
      <c r="FS338" s="215"/>
      <c r="FT338" s="215"/>
      <c r="FU338" s="215"/>
      <c r="FV338" s="215"/>
      <c r="FW338" s="215"/>
      <c r="FX338" s="215"/>
      <c r="FY338" s="215"/>
      <c r="FZ338" s="215"/>
      <c r="GA338" s="215"/>
      <c r="GB338" s="215"/>
      <c r="GC338" s="215"/>
      <c r="GD338" s="215"/>
      <c r="GE338" s="215"/>
      <c r="GF338" s="215"/>
      <c r="GG338" s="215"/>
      <c r="GH338" s="215"/>
      <c r="GI338" s="215"/>
      <c r="GJ338" s="215"/>
      <c r="GK338" s="215"/>
      <c r="GL338" s="215"/>
      <c r="GM338" s="215"/>
      <c r="GN338" s="215"/>
      <c r="GO338" s="215"/>
      <c r="GP338" s="215"/>
      <c r="GQ338" s="215"/>
      <c r="GR338" s="215"/>
      <c r="GS338" s="215"/>
      <c r="GT338" s="215"/>
      <c r="GU338" s="215"/>
      <c r="GV338" s="215"/>
      <c r="GW338" s="215"/>
      <c r="GX338" s="215"/>
      <c r="GY338" s="215"/>
      <c r="GZ338" s="215"/>
      <c r="HA338" s="215"/>
      <c r="HB338" s="215"/>
      <c r="HC338" s="215"/>
      <c r="HD338" s="215"/>
      <c r="HE338" s="215"/>
      <c r="HF338" s="215"/>
      <c r="HG338" s="215"/>
      <c r="HH338" s="215"/>
      <c r="HI338" s="215"/>
      <c r="HJ338" s="215"/>
      <c r="HK338" s="215"/>
      <c r="HL338" s="215"/>
      <c r="HM338" s="215"/>
      <c r="HN338" s="215"/>
      <c r="HO338" s="215"/>
      <c r="HP338" s="215"/>
      <c r="HQ338" s="215"/>
      <c r="HR338" s="215"/>
      <c r="HS338" s="215"/>
      <c r="HT338" s="215"/>
      <c r="HU338" s="215"/>
      <c r="HV338" s="215"/>
      <c r="HW338" s="215"/>
      <c r="HX338" s="215"/>
      <c r="HY338" s="215"/>
      <c r="HZ338" s="215"/>
      <c r="IA338" s="215"/>
      <c r="IB338" s="215"/>
      <c r="IC338" s="215"/>
      <c r="ID338" s="215"/>
      <c r="IE338" s="215"/>
      <c r="IF338" s="215"/>
      <c r="IG338" s="215"/>
      <c r="IH338" s="215"/>
      <c r="II338" s="215"/>
      <c r="IJ338" s="215"/>
      <c r="IK338" s="215"/>
      <c r="IL338" s="215"/>
      <c r="IM338" s="215"/>
      <c r="IN338" s="215"/>
      <c r="IO338" s="215"/>
      <c r="IP338" s="215"/>
      <c r="IQ338" s="215"/>
      <c r="IR338" s="215"/>
    </row>
    <row r="339" spans="1:252" s="329" customFormat="1" ht="34.5">
      <c r="A339" s="524" t="s">
        <v>616</v>
      </c>
      <c r="B339" s="512" t="s">
        <v>337</v>
      </c>
      <c r="C339" s="513" t="s">
        <v>64</v>
      </c>
      <c r="D339" s="513" t="s">
        <v>47</v>
      </c>
      <c r="E339" s="525">
        <v>200</v>
      </c>
      <c r="F339" s="513">
        <v>300</v>
      </c>
      <c r="G339" s="392"/>
      <c r="H339" s="515"/>
      <c r="I339" s="515"/>
      <c r="J339" s="515">
        <f t="shared" si="20"/>
        <v>60</v>
      </c>
      <c r="K339" s="540">
        <v>4267</v>
      </c>
      <c r="L339" s="539" t="s">
        <v>578</v>
      </c>
      <c r="M339" s="328"/>
      <c r="N339" s="328"/>
      <c r="O339" s="328"/>
      <c r="P339" s="328"/>
      <c r="Q339" s="328"/>
      <c r="R339" s="328"/>
      <c r="S339" s="328"/>
      <c r="T339" s="328"/>
      <c r="U339" s="215"/>
      <c r="V339" s="215"/>
      <c r="W339" s="215"/>
      <c r="X339" s="215"/>
      <c r="Y339" s="215"/>
      <c r="Z339" s="215"/>
      <c r="AA339" s="215"/>
      <c r="AB339" s="215"/>
      <c r="AC339" s="215"/>
      <c r="AD339" s="215"/>
      <c r="AE339" s="215"/>
      <c r="AF339" s="215"/>
      <c r="AG339" s="215"/>
      <c r="AH339" s="215"/>
      <c r="AI339" s="215"/>
      <c r="AJ339" s="215"/>
      <c r="AK339" s="215"/>
      <c r="AL339" s="215"/>
      <c r="AM339" s="215"/>
      <c r="AN339" s="215"/>
      <c r="AO339" s="215"/>
      <c r="AP339" s="215"/>
      <c r="AQ339" s="215"/>
      <c r="AR339" s="215"/>
      <c r="AS339" s="215"/>
      <c r="AT339" s="215"/>
      <c r="AU339" s="215"/>
      <c r="AV339" s="215"/>
      <c r="AW339" s="215"/>
      <c r="AX339" s="215"/>
      <c r="AY339" s="215"/>
      <c r="AZ339" s="215"/>
      <c r="BA339" s="215"/>
      <c r="BB339" s="215"/>
      <c r="BC339" s="215"/>
      <c r="BD339" s="215"/>
      <c r="BE339" s="215"/>
      <c r="BF339" s="215"/>
      <c r="BG339" s="215"/>
      <c r="BH339" s="215"/>
      <c r="BI339" s="215"/>
      <c r="BJ339" s="215"/>
      <c r="BK339" s="215"/>
      <c r="BL339" s="215"/>
      <c r="BM339" s="215"/>
      <c r="BN339" s="215"/>
      <c r="BO339" s="215"/>
      <c r="BP339" s="215"/>
      <c r="BQ339" s="215"/>
      <c r="BR339" s="215"/>
      <c r="BS339" s="215"/>
      <c r="BT339" s="215"/>
      <c r="BU339" s="215"/>
      <c r="BV339" s="215"/>
      <c r="BW339" s="215"/>
      <c r="BX339" s="215"/>
      <c r="BY339" s="215"/>
      <c r="BZ339" s="215"/>
      <c r="CA339" s="215"/>
      <c r="CB339" s="215"/>
      <c r="CC339" s="215"/>
      <c r="CD339" s="215"/>
      <c r="CE339" s="215"/>
      <c r="CF339" s="215"/>
      <c r="CG339" s="215"/>
      <c r="CH339" s="215"/>
      <c r="CI339" s="215"/>
      <c r="CJ339" s="215"/>
      <c r="CK339" s="215"/>
      <c r="CL339" s="215"/>
      <c r="CM339" s="215"/>
      <c r="CN339" s="215"/>
      <c r="CO339" s="215"/>
      <c r="CP339" s="215"/>
      <c r="CQ339" s="215"/>
      <c r="CR339" s="215"/>
      <c r="CS339" s="215"/>
      <c r="CT339" s="215"/>
      <c r="CU339" s="215"/>
      <c r="CV339" s="215"/>
      <c r="CW339" s="215"/>
      <c r="CX339" s="215"/>
      <c r="CY339" s="215"/>
      <c r="CZ339" s="215"/>
      <c r="DA339" s="215"/>
      <c r="DB339" s="215"/>
      <c r="DC339" s="215"/>
      <c r="DD339" s="215"/>
      <c r="DE339" s="215"/>
      <c r="DF339" s="215"/>
      <c r="DG339" s="215"/>
      <c r="DH339" s="215"/>
      <c r="DI339" s="215"/>
      <c r="DJ339" s="215"/>
      <c r="DK339" s="215"/>
      <c r="DL339" s="215"/>
      <c r="DM339" s="215"/>
      <c r="DN339" s="215"/>
      <c r="DO339" s="215"/>
      <c r="DP339" s="215"/>
      <c r="DQ339" s="215"/>
      <c r="DR339" s="215"/>
      <c r="DS339" s="215"/>
      <c r="DT339" s="215"/>
      <c r="DU339" s="215"/>
      <c r="DV339" s="215"/>
      <c r="DW339" s="215"/>
      <c r="DX339" s="215"/>
      <c r="DY339" s="215"/>
      <c r="DZ339" s="215"/>
      <c r="EA339" s="215"/>
      <c r="EB339" s="215"/>
      <c r="EC339" s="215"/>
      <c r="ED339" s="215"/>
      <c r="EE339" s="215"/>
      <c r="EF339" s="215"/>
      <c r="EG339" s="215"/>
      <c r="EH339" s="215"/>
      <c r="EI339" s="215"/>
      <c r="EJ339" s="215"/>
      <c r="EK339" s="215"/>
      <c r="EL339" s="215"/>
      <c r="EM339" s="215"/>
      <c r="EN339" s="215"/>
      <c r="EO339" s="215"/>
      <c r="EP339" s="215"/>
      <c r="EQ339" s="215"/>
      <c r="ER339" s="215"/>
      <c r="ES339" s="215"/>
      <c r="ET339" s="215"/>
      <c r="EU339" s="215"/>
      <c r="EV339" s="215"/>
      <c r="EW339" s="215"/>
      <c r="EX339" s="215"/>
      <c r="EY339" s="215"/>
      <c r="EZ339" s="215"/>
      <c r="FA339" s="215"/>
      <c r="FB339" s="215"/>
      <c r="FC339" s="215"/>
      <c r="FD339" s="215"/>
      <c r="FE339" s="215"/>
      <c r="FF339" s="215"/>
      <c r="FG339" s="215"/>
      <c r="FH339" s="215"/>
      <c r="FI339" s="215"/>
      <c r="FJ339" s="215"/>
      <c r="FK339" s="215"/>
      <c r="FL339" s="215"/>
      <c r="FM339" s="215"/>
      <c r="FN339" s="215"/>
      <c r="FO339" s="215"/>
      <c r="FP339" s="215"/>
      <c r="FQ339" s="215"/>
      <c r="FR339" s="215"/>
      <c r="FS339" s="215"/>
      <c r="FT339" s="215"/>
      <c r="FU339" s="215"/>
      <c r="FV339" s="215"/>
      <c r="FW339" s="215"/>
      <c r="FX339" s="215"/>
      <c r="FY339" s="215"/>
      <c r="FZ339" s="215"/>
      <c r="GA339" s="215"/>
      <c r="GB339" s="215"/>
      <c r="GC339" s="215"/>
      <c r="GD339" s="215"/>
      <c r="GE339" s="215"/>
      <c r="GF339" s="215"/>
      <c r="GG339" s="215"/>
      <c r="GH339" s="215"/>
      <c r="GI339" s="215"/>
      <c r="GJ339" s="215"/>
      <c r="GK339" s="215"/>
      <c r="GL339" s="215"/>
      <c r="GM339" s="215"/>
      <c r="GN339" s="215"/>
      <c r="GO339" s="215"/>
      <c r="GP339" s="215"/>
      <c r="GQ339" s="215"/>
      <c r="GR339" s="215"/>
      <c r="GS339" s="215"/>
      <c r="GT339" s="215"/>
      <c r="GU339" s="215"/>
      <c r="GV339" s="215"/>
      <c r="GW339" s="215"/>
      <c r="GX339" s="215"/>
      <c r="GY339" s="215"/>
      <c r="GZ339" s="215"/>
      <c r="HA339" s="215"/>
      <c r="HB339" s="215"/>
      <c r="HC339" s="215"/>
      <c r="HD339" s="215"/>
      <c r="HE339" s="215"/>
      <c r="HF339" s="215"/>
      <c r="HG339" s="215"/>
      <c r="HH339" s="215"/>
      <c r="HI339" s="215"/>
      <c r="HJ339" s="215"/>
      <c r="HK339" s="215"/>
      <c r="HL339" s="215"/>
      <c r="HM339" s="215"/>
      <c r="HN339" s="215"/>
      <c r="HO339" s="215"/>
      <c r="HP339" s="215"/>
      <c r="HQ339" s="215"/>
      <c r="HR339" s="215"/>
      <c r="HS339" s="215"/>
      <c r="HT339" s="215"/>
      <c r="HU339" s="215"/>
      <c r="HV339" s="215"/>
      <c r="HW339" s="215"/>
      <c r="HX339" s="215"/>
      <c r="HY339" s="215"/>
      <c r="HZ339" s="215"/>
      <c r="IA339" s="215"/>
      <c r="IB339" s="215"/>
      <c r="IC339" s="215"/>
      <c r="ID339" s="215"/>
      <c r="IE339" s="215"/>
      <c r="IF339" s="215"/>
      <c r="IG339" s="215"/>
      <c r="IH339" s="215"/>
      <c r="II339" s="215"/>
      <c r="IJ339" s="215"/>
      <c r="IK339" s="215"/>
      <c r="IL339" s="215"/>
      <c r="IM339" s="215"/>
      <c r="IN339" s="215"/>
      <c r="IO339" s="215"/>
      <c r="IP339" s="215"/>
      <c r="IQ339" s="215"/>
      <c r="IR339" s="215"/>
    </row>
    <row r="340" spans="1:252" s="329" customFormat="1" ht="41.25" customHeight="1">
      <c r="A340" s="524" t="s">
        <v>338</v>
      </c>
      <c r="B340" s="512" t="s">
        <v>339</v>
      </c>
      <c r="C340" s="513" t="s">
        <v>64</v>
      </c>
      <c r="D340" s="513" t="s">
        <v>47</v>
      </c>
      <c r="E340" s="525">
        <v>1000</v>
      </c>
      <c r="F340" s="513">
        <v>30</v>
      </c>
      <c r="G340" s="392"/>
      <c r="H340" s="515"/>
      <c r="I340" s="515">
        <f>ROUND(J340/4*3,0)</f>
        <v>23</v>
      </c>
      <c r="J340" s="515">
        <f t="shared" si="20"/>
        <v>30</v>
      </c>
      <c r="K340" s="538" t="s">
        <v>254</v>
      </c>
      <c r="L340" s="539" t="s">
        <v>266</v>
      </c>
      <c r="M340" s="328"/>
      <c r="N340" s="328"/>
      <c r="O340" s="328"/>
      <c r="P340" s="328"/>
      <c r="Q340" s="328"/>
      <c r="R340" s="328"/>
      <c r="S340" s="328"/>
      <c r="T340" s="328"/>
    </row>
    <row r="341" spans="1:252" s="329" customFormat="1">
      <c r="A341" s="524" t="s">
        <v>614</v>
      </c>
      <c r="B341" s="512" t="s">
        <v>693</v>
      </c>
      <c r="C341" s="513" t="s">
        <v>64</v>
      </c>
      <c r="D341" s="513" t="s">
        <v>47</v>
      </c>
      <c r="E341" s="525">
        <v>300</v>
      </c>
      <c r="F341" s="513">
        <v>200</v>
      </c>
      <c r="G341" s="392"/>
      <c r="H341" s="515"/>
      <c r="I341" s="515"/>
      <c r="J341" s="515">
        <f>+E341*F341/1000</f>
        <v>60</v>
      </c>
      <c r="K341" s="540">
        <v>4267</v>
      </c>
      <c r="L341" s="539" t="s">
        <v>578</v>
      </c>
      <c r="M341" s="328"/>
      <c r="N341" s="328"/>
      <c r="O341" s="328"/>
      <c r="P341" s="328"/>
      <c r="Q341" s="328"/>
      <c r="R341" s="328"/>
      <c r="S341" s="328"/>
      <c r="T341" s="328"/>
      <c r="U341" s="215"/>
      <c r="V341" s="215"/>
      <c r="W341" s="215"/>
      <c r="X341" s="215"/>
      <c r="Y341" s="215"/>
      <c r="Z341" s="215"/>
      <c r="AA341" s="215"/>
      <c r="AB341" s="215"/>
      <c r="AC341" s="215"/>
      <c r="AD341" s="215"/>
      <c r="AE341" s="215"/>
      <c r="AF341" s="215"/>
      <c r="AG341" s="215"/>
      <c r="AH341" s="215"/>
      <c r="AI341" s="215"/>
      <c r="AJ341" s="215"/>
      <c r="AK341" s="215"/>
      <c r="AL341" s="215"/>
      <c r="AM341" s="215"/>
      <c r="AN341" s="215"/>
      <c r="AO341" s="215"/>
      <c r="AP341" s="215"/>
      <c r="AQ341" s="215"/>
      <c r="AR341" s="215"/>
      <c r="AS341" s="215"/>
      <c r="AT341" s="215"/>
      <c r="AU341" s="215"/>
      <c r="AV341" s="215"/>
      <c r="AW341" s="215"/>
      <c r="AX341" s="215"/>
      <c r="AY341" s="215"/>
      <c r="AZ341" s="215"/>
      <c r="BA341" s="215"/>
      <c r="BB341" s="215"/>
      <c r="BC341" s="215"/>
      <c r="BD341" s="215"/>
      <c r="BE341" s="215"/>
      <c r="BF341" s="215"/>
      <c r="BG341" s="215"/>
      <c r="BH341" s="215"/>
      <c r="BI341" s="215"/>
      <c r="BJ341" s="215"/>
      <c r="BK341" s="215"/>
      <c r="BL341" s="215"/>
      <c r="BM341" s="215"/>
      <c r="BN341" s="215"/>
      <c r="BO341" s="215"/>
      <c r="BP341" s="215"/>
      <c r="BQ341" s="215"/>
      <c r="BR341" s="215"/>
      <c r="BS341" s="215"/>
      <c r="BT341" s="215"/>
      <c r="BU341" s="215"/>
      <c r="BV341" s="215"/>
      <c r="BW341" s="215"/>
      <c r="BX341" s="215"/>
      <c r="BY341" s="215"/>
      <c r="BZ341" s="215"/>
      <c r="CA341" s="215"/>
      <c r="CB341" s="215"/>
      <c r="CC341" s="215"/>
      <c r="CD341" s="215"/>
      <c r="CE341" s="215"/>
      <c r="CF341" s="215"/>
      <c r="CG341" s="215"/>
      <c r="CH341" s="215"/>
      <c r="CI341" s="215"/>
      <c r="CJ341" s="215"/>
      <c r="CK341" s="215"/>
      <c r="CL341" s="215"/>
      <c r="CM341" s="215"/>
      <c r="CN341" s="215"/>
      <c r="CO341" s="215"/>
      <c r="CP341" s="215"/>
      <c r="CQ341" s="215"/>
      <c r="CR341" s="215"/>
      <c r="CS341" s="215"/>
      <c r="CT341" s="215"/>
      <c r="CU341" s="215"/>
      <c r="CV341" s="215"/>
      <c r="CW341" s="215"/>
      <c r="CX341" s="215"/>
      <c r="CY341" s="215"/>
      <c r="CZ341" s="215"/>
      <c r="DA341" s="215"/>
      <c r="DB341" s="215"/>
      <c r="DC341" s="215"/>
      <c r="DD341" s="215"/>
      <c r="DE341" s="215"/>
      <c r="DF341" s="215"/>
      <c r="DG341" s="215"/>
      <c r="DH341" s="215"/>
      <c r="DI341" s="215"/>
      <c r="DJ341" s="215"/>
      <c r="DK341" s="215"/>
      <c r="DL341" s="215"/>
      <c r="DM341" s="215"/>
      <c r="DN341" s="215"/>
      <c r="DO341" s="215"/>
      <c r="DP341" s="215"/>
      <c r="DQ341" s="215"/>
      <c r="DR341" s="215"/>
      <c r="DS341" s="215"/>
      <c r="DT341" s="215"/>
      <c r="DU341" s="215"/>
      <c r="DV341" s="215"/>
      <c r="DW341" s="215"/>
      <c r="DX341" s="215"/>
      <c r="DY341" s="215"/>
      <c r="DZ341" s="215"/>
      <c r="EA341" s="215"/>
      <c r="EB341" s="215"/>
      <c r="EC341" s="215"/>
      <c r="ED341" s="215"/>
      <c r="EE341" s="215"/>
      <c r="EF341" s="215"/>
      <c r="EG341" s="215"/>
      <c r="EH341" s="215"/>
      <c r="EI341" s="215"/>
      <c r="EJ341" s="215"/>
      <c r="EK341" s="215"/>
      <c r="EL341" s="215"/>
      <c r="EM341" s="215"/>
      <c r="EN341" s="215"/>
      <c r="EO341" s="215"/>
      <c r="EP341" s="215"/>
      <c r="EQ341" s="215"/>
      <c r="ER341" s="215"/>
      <c r="ES341" s="215"/>
      <c r="ET341" s="215"/>
      <c r="EU341" s="215"/>
      <c r="EV341" s="215"/>
      <c r="EW341" s="215"/>
      <c r="EX341" s="215"/>
      <c r="EY341" s="215"/>
      <c r="EZ341" s="215"/>
      <c r="FA341" s="215"/>
      <c r="FB341" s="215"/>
      <c r="FC341" s="215"/>
      <c r="FD341" s="215"/>
      <c r="FE341" s="215"/>
      <c r="FF341" s="215"/>
      <c r="FG341" s="215"/>
      <c r="FH341" s="215"/>
      <c r="FI341" s="215"/>
      <c r="FJ341" s="215"/>
      <c r="FK341" s="215"/>
      <c r="FL341" s="215"/>
      <c r="FM341" s="215"/>
      <c r="FN341" s="215"/>
      <c r="FO341" s="215"/>
      <c r="FP341" s="215"/>
      <c r="FQ341" s="215"/>
      <c r="FR341" s="215"/>
      <c r="FS341" s="215"/>
      <c r="FT341" s="215"/>
      <c r="FU341" s="215"/>
      <c r="FV341" s="215"/>
      <c r="FW341" s="215"/>
      <c r="FX341" s="215"/>
      <c r="FY341" s="215"/>
      <c r="FZ341" s="215"/>
      <c r="GA341" s="215"/>
      <c r="GB341" s="215"/>
      <c r="GC341" s="215"/>
      <c r="GD341" s="215"/>
      <c r="GE341" s="215"/>
      <c r="GF341" s="215"/>
      <c r="GG341" s="215"/>
      <c r="GH341" s="215"/>
      <c r="GI341" s="215"/>
      <c r="GJ341" s="215"/>
      <c r="GK341" s="215"/>
      <c r="GL341" s="215"/>
      <c r="GM341" s="215"/>
      <c r="GN341" s="215"/>
      <c r="GO341" s="215"/>
      <c r="GP341" s="215"/>
      <c r="GQ341" s="215"/>
      <c r="GR341" s="215"/>
      <c r="GS341" s="215"/>
      <c r="GT341" s="215"/>
      <c r="GU341" s="215"/>
      <c r="GV341" s="215"/>
      <c r="GW341" s="215"/>
      <c r="GX341" s="215"/>
      <c r="GY341" s="215"/>
      <c r="GZ341" s="215"/>
      <c r="HA341" s="215"/>
      <c r="HB341" s="215"/>
      <c r="HC341" s="215"/>
      <c r="HD341" s="215"/>
      <c r="HE341" s="215"/>
      <c r="HF341" s="215"/>
      <c r="HG341" s="215"/>
      <c r="HH341" s="215"/>
      <c r="HI341" s="215"/>
      <c r="HJ341" s="215"/>
      <c r="HK341" s="215"/>
      <c r="HL341" s="215"/>
      <c r="HM341" s="215"/>
      <c r="HN341" s="215"/>
      <c r="HO341" s="215"/>
      <c r="HP341" s="215"/>
      <c r="HQ341" s="215"/>
      <c r="HR341" s="215"/>
      <c r="HS341" s="215"/>
      <c r="HT341" s="215"/>
      <c r="HU341" s="215"/>
      <c r="HV341" s="215"/>
      <c r="HW341" s="215"/>
      <c r="HX341" s="215"/>
      <c r="HY341" s="215"/>
      <c r="HZ341" s="215"/>
      <c r="IA341" s="215"/>
      <c r="IB341" s="215"/>
      <c r="IC341" s="215"/>
      <c r="ID341" s="215"/>
      <c r="IE341" s="215"/>
      <c r="IF341" s="215"/>
      <c r="IG341" s="215"/>
      <c r="IH341" s="215"/>
      <c r="II341" s="215"/>
      <c r="IJ341" s="215"/>
      <c r="IK341" s="215"/>
      <c r="IL341" s="215"/>
      <c r="IM341" s="215"/>
      <c r="IN341" s="215"/>
      <c r="IO341" s="215"/>
      <c r="IP341" s="215"/>
      <c r="IQ341" s="215"/>
      <c r="IR341" s="215"/>
    </row>
    <row r="342" spans="1:252" s="329" customFormat="1" ht="39" customHeight="1">
      <c r="A342" s="524" t="s">
        <v>340</v>
      </c>
      <c r="B342" s="512" t="s">
        <v>341</v>
      </c>
      <c r="C342" s="513" t="s">
        <v>64</v>
      </c>
      <c r="D342" s="513" t="s">
        <v>47</v>
      </c>
      <c r="E342" s="525">
        <v>80</v>
      </c>
      <c r="F342" s="513">
        <v>2050</v>
      </c>
      <c r="G342" s="392"/>
      <c r="H342" s="515"/>
      <c r="I342" s="515">
        <f>ROUND(J342/4*3,0)</f>
        <v>123</v>
      </c>
      <c r="J342" s="515">
        <f t="shared" si="20"/>
        <v>164</v>
      </c>
      <c r="K342" s="538" t="s">
        <v>254</v>
      </c>
      <c r="L342" s="539" t="s">
        <v>266</v>
      </c>
      <c r="M342" s="328"/>
      <c r="N342" s="328"/>
      <c r="O342" s="328"/>
      <c r="P342" s="328"/>
      <c r="Q342" s="328"/>
      <c r="R342" s="328"/>
      <c r="S342" s="328"/>
      <c r="T342" s="328"/>
    </row>
    <row r="343" spans="1:252" s="329" customFormat="1" ht="39" customHeight="1">
      <c r="A343" s="524" t="s">
        <v>1036</v>
      </c>
      <c r="B343" s="512" t="s">
        <v>341</v>
      </c>
      <c r="C343" s="513" t="s">
        <v>64</v>
      </c>
      <c r="D343" s="513" t="s">
        <v>47</v>
      </c>
      <c r="E343" s="525">
        <v>90</v>
      </c>
      <c r="F343" s="513">
        <v>4500</v>
      </c>
      <c r="G343" s="392"/>
      <c r="H343" s="515"/>
      <c r="I343" s="515"/>
      <c r="J343" s="515">
        <f>+E343*F343/1000</f>
        <v>405</v>
      </c>
      <c r="K343" s="540">
        <v>4267</v>
      </c>
      <c r="L343" s="539" t="s">
        <v>578</v>
      </c>
      <c r="M343" s="328"/>
      <c r="N343" s="328"/>
      <c r="O343" s="328"/>
      <c r="P343" s="328"/>
      <c r="Q343" s="328"/>
      <c r="R343" s="328"/>
      <c r="S343" s="328"/>
      <c r="T343" s="328"/>
      <c r="U343" s="215"/>
      <c r="V343" s="215"/>
      <c r="W343" s="215"/>
      <c r="X343" s="215"/>
      <c r="Y343" s="215"/>
      <c r="Z343" s="215"/>
      <c r="AA343" s="215"/>
      <c r="AB343" s="215"/>
      <c r="AC343" s="215"/>
      <c r="AD343" s="215"/>
      <c r="AE343" s="215"/>
      <c r="AF343" s="215"/>
      <c r="AG343" s="215"/>
      <c r="AH343" s="215"/>
      <c r="AI343" s="215"/>
      <c r="AJ343" s="215"/>
      <c r="AK343" s="215"/>
      <c r="AL343" s="215"/>
      <c r="AM343" s="215"/>
      <c r="AN343" s="215"/>
      <c r="AO343" s="215"/>
      <c r="AP343" s="215"/>
      <c r="AQ343" s="215"/>
      <c r="AR343" s="215"/>
      <c r="AS343" s="215"/>
      <c r="AT343" s="215"/>
      <c r="AU343" s="215"/>
      <c r="AV343" s="215"/>
      <c r="AW343" s="215"/>
      <c r="AX343" s="215"/>
      <c r="AY343" s="215"/>
      <c r="AZ343" s="215"/>
      <c r="BA343" s="215"/>
      <c r="BB343" s="215"/>
      <c r="BC343" s="215"/>
      <c r="BD343" s="215"/>
      <c r="BE343" s="215"/>
      <c r="BF343" s="215"/>
      <c r="BG343" s="215"/>
      <c r="BH343" s="215"/>
      <c r="BI343" s="215"/>
      <c r="BJ343" s="215"/>
      <c r="BK343" s="215"/>
      <c r="BL343" s="215"/>
      <c r="BM343" s="215"/>
      <c r="BN343" s="215"/>
      <c r="BO343" s="215"/>
      <c r="BP343" s="215"/>
      <c r="BQ343" s="215"/>
      <c r="BR343" s="215"/>
      <c r="BS343" s="215"/>
      <c r="BT343" s="215"/>
      <c r="BU343" s="215"/>
      <c r="BV343" s="215"/>
      <c r="BW343" s="215"/>
      <c r="BX343" s="215"/>
      <c r="BY343" s="215"/>
      <c r="BZ343" s="215"/>
      <c r="CA343" s="215"/>
      <c r="CB343" s="215"/>
      <c r="CC343" s="215"/>
      <c r="CD343" s="215"/>
      <c r="CE343" s="215"/>
      <c r="CF343" s="215"/>
      <c r="CG343" s="215"/>
      <c r="CH343" s="215"/>
      <c r="CI343" s="215"/>
      <c r="CJ343" s="215"/>
      <c r="CK343" s="215"/>
      <c r="CL343" s="215"/>
      <c r="CM343" s="215"/>
      <c r="CN343" s="215"/>
      <c r="CO343" s="215"/>
      <c r="CP343" s="215"/>
      <c r="CQ343" s="215"/>
      <c r="CR343" s="215"/>
      <c r="CS343" s="215"/>
      <c r="CT343" s="215"/>
      <c r="CU343" s="215"/>
      <c r="CV343" s="215"/>
      <c r="CW343" s="215"/>
      <c r="CX343" s="215"/>
      <c r="CY343" s="215"/>
      <c r="CZ343" s="215"/>
      <c r="DA343" s="215"/>
      <c r="DB343" s="215"/>
      <c r="DC343" s="215"/>
      <c r="DD343" s="215"/>
      <c r="DE343" s="215"/>
      <c r="DF343" s="215"/>
      <c r="DG343" s="215"/>
      <c r="DH343" s="215"/>
      <c r="DI343" s="215"/>
      <c r="DJ343" s="215"/>
      <c r="DK343" s="215"/>
      <c r="DL343" s="215"/>
      <c r="DM343" s="215"/>
      <c r="DN343" s="215"/>
      <c r="DO343" s="215"/>
      <c r="DP343" s="215"/>
      <c r="DQ343" s="215"/>
      <c r="DR343" s="215"/>
      <c r="DS343" s="215"/>
      <c r="DT343" s="215"/>
      <c r="DU343" s="215"/>
      <c r="DV343" s="215"/>
      <c r="DW343" s="215"/>
      <c r="DX343" s="215"/>
      <c r="DY343" s="215"/>
      <c r="DZ343" s="215"/>
      <c r="EA343" s="215"/>
      <c r="EB343" s="215"/>
      <c r="EC343" s="215"/>
      <c r="ED343" s="215"/>
      <c r="EE343" s="215"/>
      <c r="EF343" s="215"/>
      <c r="EG343" s="215"/>
      <c r="EH343" s="215"/>
      <c r="EI343" s="215"/>
      <c r="EJ343" s="215"/>
      <c r="EK343" s="215"/>
      <c r="EL343" s="215"/>
      <c r="EM343" s="215"/>
      <c r="EN343" s="215"/>
      <c r="EO343" s="215"/>
      <c r="EP343" s="215"/>
      <c r="EQ343" s="215"/>
      <c r="ER343" s="215"/>
      <c r="ES343" s="215"/>
      <c r="ET343" s="215"/>
      <c r="EU343" s="215"/>
      <c r="EV343" s="215"/>
      <c r="EW343" s="215"/>
      <c r="EX343" s="215"/>
      <c r="EY343" s="215"/>
      <c r="EZ343" s="215"/>
      <c r="FA343" s="215"/>
      <c r="FB343" s="215"/>
      <c r="FC343" s="215"/>
      <c r="FD343" s="215"/>
      <c r="FE343" s="215"/>
      <c r="FF343" s="215"/>
      <c r="FG343" s="215"/>
      <c r="FH343" s="215"/>
      <c r="FI343" s="215"/>
      <c r="FJ343" s="215"/>
      <c r="FK343" s="215"/>
      <c r="FL343" s="215"/>
      <c r="FM343" s="215"/>
      <c r="FN343" s="215"/>
      <c r="FO343" s="215"/>
      <c r="FP343" s="215"/>
      <c r="FQ343" s="215"/>
      <c r="FR343" s="215"/>
      <c r="FS343" s="215"/>
      <c r="FT343" s="215"/>
      <c r="FU343" s="215"/>
      <c r="FV343" s="215"/>
      <c r="FW343" s="215"/>
      <c r="FX343" s="215"/>
      <c r="FY343" s="215"/>
      <c r="FZ343" s="215"/>
      <c r="GA343" s="215"/>
      <c r="GB343" s="215"/>
      <c r="GC343" s="215"/>
      <c r="GD343" s="215"/>
      <c r="GE343" s="215"/>
      <c r="GF343" s="215"/>
      <c r="GG343" s="215"/>
      <c r="GH343" s="215"/>
      <c r="GI343" s="215"/>
      <c r="GJ343" s="215"/>
      <c r="GK343" s="215"/>
      <c r="GL343" s="215"/>
      <c r="GM343" s="215"/>
      <c r="GN343" s="215"/>
      <c r="GO343" s="215"/>
      <c r="GP343" s="215"/>
      <c r="GQ343" s="215"/>
      <c r="GR343" s="215"/>
      <c r="GS343" s="215"/>
      <c r="GT343" s="215"/>
      <c r="GU343" s="215"/>
      <c r="GV343" s="215"/>
      <c r="GW343" s="215"/>
      <c r="GX343" s="215"/>
      <c r="GY343" s="215"/>
      <c r="GZ343" s="215"/>
      <c r="HA343" s="215"/>
      <c r="HB343" s="215"/>
      <c r="HC343" s="215"/>
      <c r="HD343" s="215"/>
      <c r="HE343" s="215"/>
      <c r="HF343" s="215"/>
      <c r="HG343" s="215"/>
      <c r="HH343" s="215"/>
      <c r="HI343" s="215"/>
      <c r="HJ343" s="215"/>
      <c r="HK343" s="215"/>
      <c r="HL343" s="215"/>
      <c r="HM343" s="215"/>
      <c r="HN343" s="215"/>
      <c r="HO343" s="215"/>
      <c r="HP343" s="215"/>
      <c r="HQ343" s="215"/>
      <c r="HR343" s="215"/>
      <c r="HS343" s="215"/>
      <c r="HT343" s="215"/>
      <c r="HU343" s="215"/>
      <c r="HV343" s="215"/>
      <c r="HW343" s="215"/>
      <c r="HX343" s="215"/>
      <c r="HY343" s="215"/>
      <c r="HZ343" s="215"/>
      <c r="IA343" s="215"/>
      <c r="IB343" s="215"/>
      <c r="IC343" s="215"/>
      <c r="ID343" s="215"/>
      <c r="IE343" s="215"/>
      <c r="IF343" s="215"/>
      <c r="IG343" s="215"/>
      <c r="IH343" s="215"/>
      <c r="II343" s="215"/>
      <c r="IJ343" s="215"/>
      <c r="IK343" s="215"/>
      <c r="IL343" s="215"/>
      <c r="IM343" s="215"/>
      <c r="IN343" s="215"/>
      <c r="IO343" s="215"/>
      <c r="IP343" s="215"/>
      <c r="IQ343" s="215"/>
      <c r="IR343" s="215"/>
    </row>
    <row r="344" spans="1:252" s="329" customFormat="1">
      <c r="A344" s="524" t="s">
        <v>1037</v>
      </c>
      <c r="B344" s="512" t="s">
        <v>342</v>
      </c>
      <c r="C344" s="513" t="s">
        <v>64</v>
      </c>
      <c r="D344" s="513" t="s">
        <v>47</v>
      </c>
      <c r="E344" s="525">
        <v>150</v>
      </c>
      <c r="F344" s="513">
        <v>30</v>
      </c>
      <c r="G344" s="392"/>
      <c r="H344" s="515"/>
      <c r="I344" s="515">
        <f t="shared" ref="I344:I362" si="21">ROUND(J344/4*3,0)</f>
        <v>3</v>
      </c>
      <c r="J344" s="515">
        <f t="shared" si="20"/>
        <v>4.5</v>
      </c>
      <c r="K344" s="538" t="s">
        <v>254</v>
      </c>
      <c r="L344" s="539" t="s">
        <v>266</v>
      </c>
      <c r="M344" s="328"/>
      <c r="N344" s="328"/>
      <c r="O344" s="328"/>
      <c r="P344" s="328"/>
      <c r="Q344" s="328"/>
      <c r="R344" s="328"/>
      <c r="S344" s="328"/>
      <c r="T344" s="328"/>
    </row>
    <row r="345" spans="1:252" s="329" customFormat="1">
      <c r="A345" s="524" t="s">
        <v>1038</v>
      </c>
      <c r="B345" s="512" t="s">
        <v>424</v>
      </c>
      <c r="C345" s="513" t="s">
        <v>64</v>
      </c>
      <c r="D345" s="513" t="s">
        <v>1367</v>
      </c>
      <c r="E345" s="525">
        <v>10000</v>
      </c>
      <c r="F345" s="513">
        <v>32</v>
      </c>
      <c r="G345" s="392"/>
      <c r="H345" s="515"/>
      <c r="I345" s="515">
        <f t="shared" si="21"/>
        <v>240</v>
      </c>
      <c r="J345" s="515">
        <f t="shared" si="20"/>
        <v>320</v>
      </c>
      <c r="K345" s="540">
        <v>4267</v>
      </c>
      <c r="L345" s="539" t="s">
        <v>266</v>
      </c>
      <c r="M345" s="328"/>
      <c r="N345" s="328"/>
      <c r="O345" s="328"/>
      <c r="P345" s="328"/>
      <c r="Q345" s="328"/>
      <c r="R345" s="328"/>
      <c r="S345" s="328"/>
      <c r="T345" s="328"/>
      <c r="U345" s="215"/>
      <c r="V345" s="215"/>
      <c r="W345" s="215"/>
      <c r="X345" s="215"/>
      <c r="Y345" s="215"/>
      <c r="Z345" s="215"/>
      <c r="AA345" s="215"/>
      <c r="AB345" s="215"/>
      <c r="AC345" s="215"/>
      <c r="AD345" s="215"/>
      <c r="AE345" s="215"/>
      <c r="AF345" s="215"/>
      <c r="AG345" s="215"/>
      <c r="AH345" s="215"/>
      <c r="AI345" s="215"/>
      <c r="AJ345" s="215"/>
      <c r="AK345" s="215"/>
      <c r="AL345" s="215"/>
      <c r="AM345" s="215"/>
      <c r="AN345" s="215"/>
      <c r="AO345" s="215"/>
      <c r="AP345" s="215"/>
      <c r="AQ345" s="215"/>
      <c r="AR345" s="215"/>
      <c r="AS345" s="215"/>
      <c r="AT345" s="215"/>
      <c r="AU345" s="215"/>
      <c r="AV345" s="215"/>
      <c r="AW345" s="215"/>
      <c r="AX345" s="215"/>
      <c r="AY345" s="215"/>
      <c r="AZ345" s="215"/>
      <c r="BA345" s="215"/>
      <c r="BB345" s="215"/>
      <c r="BC345" s="215"/>
      <c r="BD345" s="215"/>
      <c r="BE345" s="215"/>
      <c r="BF345" s="215"/>
      <c r="BG345" s="215"/>
      <c r="BH345" s="215"/>
      <c r="BI345" s="215"/>
      <c r="BJ345" s="215"/>
      <c r="BK345" s="215"/>
      <c r="BL345" s="215"/>
      <c r="BM345" s="215"/>
      <c r="BN345" s="215"/>
      <c r="BO345" s="215"/>
      <c r="BP345" s="215"/>
      <c r="BQ345" s="215"/>
      <c r="BR345" s="215"/>
      <c r="BS345" s="215"/>
      <c r="BT345" s="215"/>
      <c r="BU345" s="215"/>
      <c r="BV345" s="215"/>
      <c r="BW345" s="215"/>
      <c r="BX345" s="215"/>
      <c r="BY345" s="215"/>
      <c r="BZ345" s="215"/>
      <c r="CA345" s="215"/>
      <c r="CB345" s="215"/>
      <c r="CC345" s="215"/>
      <c r="CD345" s="215"/>
      <c r="CE345" s="215"/>
      <c r="CF345" s="215"/>
      <c r="CG345" s="215"/>
      <c r="CH345" s="215"/>
      <c r="CI345" s="215"/>
      <c r="CJ345" s="215"/>
      <c r="CK345" s="215"/>
      <c r="CL345" s="215"/>
      <c r="CM345" s="215"/>
      <c r="CN345" s="215"/>
      <c r="CO345" s="215"/>
      <c r="CP345" s="215"/>
      <c r="CQ345" s="215"/>
      <c r="CR345" s="215"/>
      <c r="CS345" s="215"/>
      <c r="CT345" s="215"/>
      <c r="CU345" s="215"/>
      <c r="CV345" s="215"/>
      <c r="CW345" s="215"/>
      <c r="CX345" s="215"/>
      <c r="CY345" s="215"/>
      <c r="CZ345" s="215"/>
      <c r="DA345" s="215"/>
      <c r="DB345" s="215"/>
      <c r="DC345" s="215"/>
      <c r="DD345" s="215"/>
      <c r="DE345" s="215"/>
      <c r="DF345" s="215"/>
      <c r="DG345" s="215"/>
      <c r="DH345" s="215"/>
      <c r="DI345" s="215"/>
      <c r="DJ345" s="215"/>
      <c r="DK345" s="215"/>
      <c r="DL345" s="215"/>
      <c r="DM345" s="215"/>
      <c r="DN345" s="215"/>
      <c r="DO345" s="215"/>
      <c r="DP345" s="215"/>
      <c r="DQ345" s="215"/>
      <c r="DR345" s="215"/>
      <c r="DS345" s="215"/>
      <c r="DT345" s="215"/>
      <c r="DU345" s="215"/>
      <c r="DV345" s="215"/>
      <c r="DW345" s="215"/>
      <c r="DX345" s="215"/>
      <c r="DY345" s="215"/>
      <c r="DZ345" s="215"/>
      <c r="EA345" s="215"/>
      <c r="EB345" s="215"/>
      <c r="EC345" s="215"/>
      <c r="ED345" s="215"/>
      <c r="EE345" s="215"/>
      <c r="EF345" s="215"/>
      <c r="EG345" s="215"/>
      <c r="EH345" s="215"/>
      <c r="EI345" s="215"/>
      <c r="EJ345" s="215"/>
      <c r="EK345" s="215"/>
      <c r="EL345" s="215"/>
      <c r="EM345" s="215"/>
      <c r="EN345" s="215"/>
      <c r="EO345" s="215"/>
      <c r="EP345" s="215"/>
      <c r="EQ345" s="215"/>
      <c r="ER345" s="215"/>
      <c r="ES345" s="215"/>
      <c r="ET345" s="215"/>
      <c r="EU345" s="215"/>
      <c r="EV345" s="215"/>
      <c r="EW345" s="215"/>
      <c r="EX345" s="215"/>
      <c r="EY345" s="215"/>
      <c r="EZ345" s="215"/>
      <c r="FA345" s="215"/>
      <c r="FB345" s="215"/>
      <c r="FC345" s="215"/>
      <c r="FD345" s="215"/>
      <c r="FE345" s="215"/>
      <c r="FF345" s="215"/>
      <c r="FG345" s="215"/>
      <c r="FH345" s="215"/>
      <c r="FI345" s="215"/>
      <c r="FJ345" s="215"/>
      <c r="FK345" s="215"/>
      <c r="FL345" s="215"/>
      <c r="FM345" s="215"/>
      <c r="FN345" s="215"/>
      <c r="FO345" s="215"/>
      <c r="FP345" s="215"/>
      <c r="FQ345" s="215"/>
      <c r="FR345" s="215"/>
      <c r="FS345" s="215"/>
      <c r="FT345" s="215"/>
      <c r="FU345" s="215"/>
      <c r="FV345" s="215"/>
      <c r="FW345" s="215"/>
      <c r="FX345" s="215"/>
      <c r="FY345" s="215"/>
      <c r="FZ345" s="215"/>
      <c r="GA345" s="215"/>
      <c r="GB345" s="215"/>
      <c r="GC345" s="215"/>
      <c r="GD345" s="215"/>
      <c r="GE345" s="215"/>
      <c r="GF345" s="215"/>
      <c r="GG345" s="215"/>
      <c r="GH345" s="215"/>
      <c r="GI345" s="215"/>
      <c r="GJ345" s="215"/>
      <c r="GK345" s="215"/>
      <c r="GL345" s="215"/>
      <c r="GM345" s="215"/>
      <c r="GN345" s="215"/>
      <c r="GO345" s="215"/>
      <c r="GP345" s="215"/>
      <c r="GQ345" s="215"/>
      <c r="GR345" s="215"/>
      <c r="GS345" s="215"/>
      <c r="GT345" s="215"/>
      <c r="GU345" s="215"/>
      <c r="GV345" s="215"/>
      <c r="GW345" s="215"/>
      <c r="GX345" s="215"/>
      <c r="GY345" s="215"/>
      <c r="GZ345" s="215"/>
      <c r="HA345" s="215"/>
      <c r="HB345" s="215"/>
      <c r="HC345" s="215"/>
      <c r="HD345" s="215"/>
      <c r="HE345" s="215"/>
      <c r="HF345" s="215"/>
      <c r="HG345" s="215"/>
      <c r="HH345" s="215"/>
      <c r="HI345" s="215"/>
      <c r="HJ345" s="215"/>
      <c r="HK345" s="215"/>
      <c r="HL345" s="215"/>
      <c r="HM345" s="215"/>
      <c r="HN345" s="215"/>
      <c r="HO345" s="215"/>
      <c r="HP345" s="215"/>
      <c r="HQ345" s="215"/>
      <c r="HR345" s="215"/>
      <c r="HS345" s="215"/>
      <c r="HT345" s="215"/>
      <c r="HU345" s="215"/>
      <c r="HV345" s="215"/>
      <c r="HW345" s="215"/>
      <c r="HX345" s="215"/>
      <c r="HY345" s="215"/>
      <c r="HZ345" s="215"/>
      <c r="IA345" s="215"/>
      <c r="IB345" s="215"/>
      <c r="IC345" s="215"/>
      <c r="ID345" s="215"/>
      <c r="IE345" s="215"/>
      <c r="IF345" s="215"/>
      <c r="IG345" s="215"/>
      <c r="IH345" s="215"/>
      <c r="II345" s="215"/>
      <c r="IJ345" s="215"/>
      <c r="IK345" s="215"/>
      <c r="IL345" s="215"/>
      <c r="IM345" s="215"/>
      <c r="IN345" s="215"/>
      <c r="IO345" s="215"/>
      <c r="IP345" s="215"/>
      <c r="IQ345" s="215"/>
      <c r="IR345" s="215"/>
    </row>
    <row r="346" spans="1:252" s="330" customFormat="1">
      <c r="A346" s="524" t="s">
        <v>1039</v>
      </c>
      <c r="B346" s="512" t="s">
        <v>343</v>
      </c>
      <c r="C346" s="513" t="s">
        <v>64</v>
      </c>
      <c r="D346" s="513" t="s">
        <v>47</v>
      </c>
      <c r="E346" s="525">
        <v>300</v>
      </c>
      <c r="F346" s="513">
        <v>40</v>
      </c>
      <c r="G346" s="392"/>
      <c r="H346" s="515"/>
      <c r="I346" s="515">
        <f t="shared" si="21"/>
        <v>9</v>
      </c>
      <c r="J346" s="515">
        <f t="shared" si="20"/>
        <v>12</v>
      </c>
      <c r="K346" s="538" t="s">
        <v>254</v>
      </c>
      <c r="L346" s="539" t="s">
        <v>266</v>
      </c>
      <c r="M346" s="328"/>
      <c r="N346" s="328"/>
      <c r="O346" s="328"/>
      <c r="P346" s="328"/>
      <c r="Q346" s="328"/>
      <c r="R346" s="328"/>
      <c r="S346" s="328"/>
      <c r="T346" s="328"/>
      <c r="U346" s="329"/>
      <c r="V346" s="329"/>
      <c r="W346" s="329"/>
      <c r="X346" s="329"/>
      <c r="Y346" s="329"/>
      <c r="Z346" s="329"/>
      <c r="AA346" s="329"/>
      <c r="AB346" s="329"/>
      <c r="AC346" s="329"/>
      <c r="AD346" s="329"/>
      <c r="AE346" s="329"/>
      <c r="AF346" s="329"/>
      <c r="AG346" s="329"/>
      <c r="AH346" s="329"/>
      <c r="AI346" s="329"/>
      <c r="AJ346" s="329"/>
      <c r="AK346" s="329"/>
      <c r="AL346" s="329"/>
      <c r="AM346" s="329"/>
      <c r="AN346" s="329"/>
      <c r="AO346" s="329"/>
      <c r="AP346" s="329"/>
      <c r="AQ346" s="329"/>
      <c r="AR346" s="329"/>
      <c r="AS346" s="329"/>
      <c r="AT346" s="329"/>
      <c r="AU346" s="329"/>
      <c r="AV346" s="329"/>
      <c r="AW346" s="329"/>
      <c r="AX346" s="329"/>
      <c r="AY346" s="329"/>
      <c r="AZ346" s="329"/>
      <c r="BA346" s="329"/>
      <c r="BB346" s="329"/>
      <c r="BC346" s="329"/>
      <c r="BD346" s="329"/>
      <c r="BE346" s="329"/>
      <c r="BF346" s="329"/>
      <c r="BG346" s="329"/>
      <c r="BH346" s="329"/>
      <c r="BI346" s="329"/>
      <c r="BJ346" s="329"/>
      <c r="BK346" s="329"/>
      <c r="BL346" s="329"/>
      <c r="BM346" s="329"/>
      <c r="BN346" s="329"/>
      <c r="BO346" s="329"/>
      <c r="BP346" s="329"/>
      <c r="BQ346" s="329"/>
      <c r="BR346" s="329"/>
      <c r="BS346" s="329"/>
      <c r="BT346" s="329"/>
      <c r="BU346" s="329"/>
      <c r="BV346" s="329"/>
      <c r="BW346" s="329"/>
      <c r="BX346" s="329"/>
      <c r="BY346" s="329"/>
      <c r="BZ346" s="329"/>
      <c r="CA346" s="329"/>
      <c r="CB346" s="329"/>
      <c r="CC346" s="329"/>
      <c r="CD346" s="329"/>
      <c r="CE346" s="329"/>
      <c r="CF346" s="329"/>
      <c r="CG346" s="329"/>
      <c r="CH346" s="329"/>
      <c r="CI346" s="329"/>
      <c r="CJ346" s="329"/>
      <c r="CK346" s="329"/>
      <c r="CL346" s="329"/>
      <c r="CM346" s="329"/>
      <c r="CN346" s="329"/>
      <c r="CO346" s="329"/>
      <c r="CP346" s="329"/>
      <c r="CQ346" s="329"/>
      <c r="CR346" s="329"/>
      <c r="CS346" s="329"/>
      <c r="CT346" s="329"/>
      <c r="CU346" s="329"/>
      <c r="CV346" s="329"/>
      <c r="CW346" s="329"/>
      <c r="CX346" s="329"/>
      <c r="CY346" s="329"/>
      <c r="CZ346" s="329"/>
      <c r="DA346" s="329"/>
      <c r="DB346" s="329"/>
      <c r="DC346" s="329"/>
      <c r="DD346" s="329"/>
      <c r="DE346" s="329"/>
      <c r="DF346" s="329"/>
      <c r="DG346" s="329"/>
      <c r="DH346" s="329"/>
      <c r="DI346" s="329"/>
      <c r="DJ346" s="329"/>
      <c r="DK346" s="329"/>
      <c r="DL346" s="329"/>
      <c r="DM346" s="329"/>
      <c r="DN346" s="329"/>
      <c r="DO346" s="329"/>
      <c r="DP346" s="329"/>
      <c r="DQ346" s="329"/>
      <c r="DR346" s="329"/>
      <c r="DS346" s="329"/>
      <c r="DT346" s="329"/>
      <c r="DU346" s="329"/>
      <c r="DV346" s="329"/>
      <c r="DW346" s="329"/>
      <c r="DX346" s="329"/>
      <c r="DY346" s="329"/>
      <c r="DZ346" s="329"/>
      <c r="EA346" s="329"/>
      <c r="EB346" s="329"/>
      <c r="EC346" s="329"/>
      <c r="ED346" s="329"/>
      <c r="EE346" s="329"/>
      <c r="EF346" s="329"/>
      <c r="EG346" s="329"/>
      <c r="EH346" s="329"/>
      <c r="EI346" s="329"/>
      <c r="EJ346" s="329"/>
      <c r="EK346" s="329"/>
      <c r="EL346" s="329"/>
      <c r="EM346" s="329"/>
      <c r="EN346" s="329"/>
      <c r="EO346" s="329"/>
      <c r="EP346" s="329"/>
      <c r="EQ346" s="329"/>
      <c r="ER346" s="329"/>
      <c r="ES346" s="329"/>
      <c r="ET346" s="329"/>
      <c r="EU346" s="329"/>
      <c r="EV346" s="329"/>
      <c r="EW346" s="329"/>
      <c r="EX346" s="329"/>
      <c r="EY346" s="329"/>
      <c r="EZ346" s="329"/>
      <c r="FA346" s="329"/>
      <c r="FB346" s="329"/>
      <c r="FC346" s="329"/>
      <c r="FD346" s="329"/>
      <c r="FE346" s="329"/>
      <c r="FF346" s="329"/>
      <c r="FG346" s="329"/>
      <c r="FH346" s="329"/>
      <c r="FI346" s="329"/>
      <c r="FJ346" s="329"/>
      <c r="FK346" s="329"/>
      <c r="FL346" s="329"/>
      <c r="FM346" s="329"/>
      <c r="FN346" s="329"/>
      <c r="FO346" s="329"/>
      <c r="FP346" s="329"/>
      <c r="FQ346" s="329"/>
      <c r="FR346" s="329"/>
      <c r="FS346" s="329"/>
      <c r="FT346" s="329"/>
      <c r="FU346" s="329"/>
      <c r="FV346" s="329"/>
      <c r="FW346" s="329"/>
      <c r="FX346" s="329"/>
      <c r="FY346" s="329"/>
      <c r="FZ346" s="329"/>
      <c r="GA346" s="329"/>
      <c r="GB346" s="329"/>
      <c r="GC346" s="329"/>
      <c r="GD346" s="329"/>
      <c r="GE346" s="329"/>
      <c r="GF346" s="329"/>
      <c r="GG346" s="329"/>
      <c r="GH346" s="329"/>
      <c r="GI346" s="329"/>
      <c r="GJ346" s="329"/>
      <c r="GK346" s="329"/>
      <c r="GL346" s="329"/>
      <c r="GM346" s="329"/>
      <c r="GN346" s="329"/>
      <c r="GO346" s="329"/>
      <c r="GP346" s="329"/>
      <c r="GQ346" s="329"/>
      <c r="GR346" s="329"/>
      <c r="GS346" s="329"/>
      <c r="GT346" s="329"/>
      <c r="GU346" s="329"/>
      <c r="GV346" s="329"/>
      <c r="GW346" s="329"/>
      <c r="GX346" s="329"/>
      <c r="GY346" s="329"/>
      <c r="GZ346" s="329"/>
      <c r="HA346" s="329"/>
      <c r="HB346" s="329"/>
      <c r="HC346" s="329"/>
      <c r="HD346" s="329"/>
      <c r="HE346" s="329"/>
      <c r="HF346" s="329"/>
      <c r="HG346" s="329"/>
      <c r="HH346" s="329"/>
      <c r="HI346" s="329"/>
      <c r="HJ346" s="329"/>
      <c r="HK346" s="329"/>
      <c r="HL346" s="329"/>
      <c r="HM346" s="329"/>
      <c r="HN346" s="329"/>
      <c r="HO346" s="329"/>
      <c r="HP346" s="329"/>
      <c r="HQ346" s="329"/>
      <c r="HR346" s="329"/>
      <c r="HS346" s="329"/>
      <c r="HT346" s="329"/>
      <c r="HU346" s="329"/>
      <c r="HV346" s="329"/>
      <c r="HW346" s="329"/>
      <c r="HX346" s="329"/>
      <c r="HY346" s="329"/>
      <c r="HZ346" s="329"/>
      <c r="IA346" s="329"/>
      <c r="IB346" s="329"/>
      <c r="IC346" s="329"/>
      <c r="ID346" s="329"/>
      <c r="IE346" s="329"/>
      <c r="IF346" s="329"/>
      <c r="IG346" s="329"/>
      <c r="IH346" s="329"/>
      <c r="II346" s="329"/>
      <c r="IJ346" s="329"/>
      <c r="IK346" s="329"/>
      <c r="IL346" s="329"/>
      <c r="IM346" s="329"/>
      <c r="IN346" s="329"/>
      <c r="IO346" s="329"/>
      <c r="IP346" s="329"/>
      <c r="IQ346" s="329"/>
      <c r="IR346" s="329"/>
    </row>
    <row r="347" spans="1:252" s="329" customFormat="1" ht="45" customHeight="1">
      <c r="A347" s="524" t="s">
        <v>1040</v>
      </c>
      <c r="B347" s="512" t="s">
        <v>344</v>
      </c>
      <c r="C347" s="513" t="s">
        <v>64</v>
      </c>
      <c r="D347" s="513" t="s">
        <v>47</v>
      </c>
      <c r="E347" s="525">
        <v>450</v>
      </c>
      <c r="F347" s="513">
        <v>40</v>
      </c>
      <c r="G347" s="392"/>
      <c r="H347" s="515"/>
      <c r="I347" s="515">
        <f t="shared" si="21"/>
        <v>14</v>
      </c>
      <c r="J347" s="515">
        <f t="shared" si="20"/>
        <v>18</v>
      </c>
      <c r="K347" s="538" t="s">
        <v>254</v>
      </c>
      <c r="L347" s="539" t="s">
        <v>266</v>
      </c>
      <c r="M347" s="328"/>
      <c r="N347" s="328"/>
      <c r="O347" s="328"/>
      <c r="P347" s="328"/>
      <c r="Q347" s="328"/>
      <c r="R347" s="328"/>
      <c r="S347" s="328"/>
      <c r="T347" s="328"/>
    </row>
    <row r="348" spans="1:252">
      <c r="A348" s="524" t="s">
        <v>1041</v>
      </c>
      <c r="B348" s="512" t="s">
        <v>611</v>
      </c>
      <c r="C348" s="513" t="s">
        <v>64</v>
      </c>
      <c r="D348" s="513" t="s">
        <v>136</v>
      </c>
      <c r="E348" s="525">
        <v>280</v>
      </c>
      <c r="F348" s="513">
        <v>1000</v>
      </c>
      <c r="G348" s="392"/>
      <c r="H348" s="515"/>
      <c r="I348" s="515">
        <f t="shared" si="21"/>
        <v>210</v>
      </c>
      <c r="J348" s="515">
        <f t="shared" si="20"/>
        <v>280</v>
      </c>
      <c r="K348" s="541">
        <v>4267</v>
      </c>
      <c r="L348" s="539" t="s">
        <v>578</v>
      </c>
    </row>
    <row r="349" spans="1:252">
      <c r="A349" s="524" t="s">
        <v>1042</v>
      </c>
      <c r="B349" s="512" t="s">
        <v>612</v>
      </c>
      <c r="C349" s="513" t="s">
        <v>64</v>
      </c>
      <c r="D349" s="513" t="s">
        <v>131</v>
      </c>
      <c r="E349" s="525">
        <v>700</v>
      </c>
      <c r="F349" s="513">
        <v>1000</v>
      </c>
      <c r="G349" s="392"/>
      <c r="H349" s="515"/>
      <c r="I349" s="515">
        <f t="shared" si="21"/>
        <v>525</v>
      </c>
      <c r="J349" s="515">
        <f t="shared" si="20"/>
        <v>700</v>
      </c>
      <c r="K349" s="541">
        <v>4267</v>
      </c>
      <c r="L349" s="539" t="s">
        <v>578</v>
      </c>
    </row>
    <row r="350" spans="1:252">
      <c r="A350" s="524" t="s">
        <v>1043</v>
      </c>
      <c r="B350" s="512" t="s">
        <v>345</v>
      </c>
      <c r="C350" s="513" t="s">
        <v>64</v>
      </c>
      <c r="D350" s="513" t="s">
        <v>47</v>
      </c>
      <c r="E350" s="525">
        <v>130</v>
      </c>
      <c r="F350" s="513">
        <v>500</v>
      </c>
      <c r="G350" s="392"/>
      <c r="H350" s="515"/>
      <c r="I350" s="515">
        <f t="shared" si="21"/>
        <v>49</v>
      </c>
      <c r="J350" s="515">
        <f t="shared" si="20"/>
        <v>65</v>
      </c>
      <c r="K350" s="542" t="s">
        <v>254</v>
      </c>
      <c r="L350" s="539" t="s">
        <v>266</v>
      </c>
      <c r="U350" s="329"/>
      <c r="V350" s="329"/>
      <c r="W350" s="329"/>
      <c r="X350" s="329"/>
      <c r="Y350" s="329"/>
      <c r="Z350" s="329"/>
      <c r="AA350" s="329"/>
      <c r="AB350" s="329"/>
      <c r="AC350" s="329"/>
      <c r="AD350" s="329"/>
      <c r="AE350" s="329"/>
      <c r="AF350" s="329"/>
      <c r="AG350" s="329"/>
      <c r="AH350" s="329"/>
      <c r="AI350" s="329"/>
      <c r="AJ350" s="329"/>
      <c r="AK350" s="329"/>
      <c r="AL350" s="329"/>
      <c r="AM350" s="329"/>
      <c r="AN350" s="329"/>
      <c r="AO350" s="329"/>
      <c r="AP350" s="329"/>
      <c r="AQ350" s="329"/>
      <c r="AR350" s="329"/>
      <c r="AS350" s="329"/>
      <c r="AT350" s="329"/>
      <c r="AU350" s="329"/>
      <c r="AV350" s="329"/>
      <c r="AW350" s="329"/>
      <c r="AX350" s="329"/>
      <c r="AY350" s="329"/>
      <c r="AZ350" s="329"/>
      <c r="BA350" s="329"/>
      <c r="BB350" s="329"/>
      <c r="BC350" s="329"/>
      <c r="BD350" s="329"/>
      <c r="BE350" s="329"/>
      <c r="BF350" s="329"/>
      <c r="BG350" s="329"/>
      <c r="BH350" s="329"/>
      <c r="BI350" s="329"/>
      <c r="BJ350" s="329"/>
      <c r="BK350" s="329"/>
      <c r="BL350" s="329"/>
      <c r="BM350" s="329"/>
      <c r="BN350" s="329"/>
      <c r="BO350" s="329"/>
      <c r="BP350" s="329"/>
      <c r="BQ350" s="329"/>
      <c r="BR350" s="329"/>
      <c r="BS350" s="329"/>
      <c r="BT350" s="329"/>
      <c r="BU350" s="329"/>
      <c r="BV350" s="329"/>
      <c r="BW350" s="329"/>
      <c r="BX350" s="329"/>
      <c r="BY350" s="329"/>
      <c r="BZ350" s="329"/>
      <c r="CA350" s="329"/>
      <c r="CB350" s="329"/>
      <c r="CC350" s="329"/>
      <c r="CD350" s="329"/>
      <c r="CE350" s="329"/>
      <c r="CF350" s="329"/>
      <c r="CG350" s="329"/>
      <c r="CH350" s="329"/>
      <c r="CI350" s="329"/>
      <c r="CJ350" s="329"/>
      <c r="CK350" s="329"/>
      <c r="CL350" s="329"/>
      <c r="CM350" s="329"/>
      <c r="CN350" s="329"/>
      <c r="CO350" s="329"/>
      <c r="CP350" s="329"/>
      <c r="CQ350" s="329"/>
      <c r="CR350" s="329"/>
      <c r="CS350" s="329"/>
      <c r="CT350" s="329"/>
      <c r="CU350" s="329"/>
      <c r="CV350" s="329"/>
      <c r="CW350" s="329"/>
      <c r="CX350" s="329"/>
      <c r="CY350" s="329"/>
      <c r="CZ350" s="329"/>
      <c r="DA350" s="329"/>
      <c r="DB350" s="329"/>
      <c r="DC350" s="329"/>
      <c r="DD350" s="329"/>
      <c r="DE350" s="329"/>
      <c r="DF350" s="329"/>
      <c r="DG350" s="329"/>
      <c r="DH350" s="329"/>
      <c r="DI350" s="329"/>
      <c r="DJ350" s="329"/>
      <c r="DK350" s="329"/>
      <c r="DL350" s="329"/>
      <c r="DM350" s="329"/>
      <c r="DN350" s="329"/>
      <c r="DO350" s="329"/>
      <c r="DP350" s="329"/>
      <c r="DQ350" s="329"/>
      <c r="DR350" s="329"/>
      <c r="DS350" s="329"/>
      <c r="DT350" s="329"/>
      <c r="DU350" s="329"/>
      <c r="DV350" s="329"/>
      <c r="DW350" s="329"/>
      <c r="DX350" s="329"/>
      <c r="DY350" s="329"/>
      <c r="DZ350" s="329"/>
      <c r="EA350" s="329"/>
      <c r="EB350" s="329"/>
      <c r="EC350" s="329"/>
      <c r="ED350" s="329"/>
      <c r="EE350" s="329"/>
      <c r="EF350" s="329"/>
      <c r="EG350" s="329"/>
      <c r="EH350" s="329"/>
      <c r="EI350" s="329"/>
      <c r="EJ350" s="329"/>
      <c r="EK350" s="329"/>
      <c r="EL350" s="329"/>
      <c r="EM350" s="329"/>
      <c r="EN350" s="329"/>
      <c r="EO350" s="329"/>
      <c r="EP350" s="329"/>
      <c r="EQ350" s="329"/>
      <c r="ER350" s="329"/>
      <c r="ES350" s="329"/>
      <c r="ET350" s="329"/>
      <c r="EU350" s="329"/>
      <c r="EV350" s="329"/>
      <c r="EW350" s="329"/>
      <c r="EX350" s="329"/>
      <c r="EY350" s="329"/>
      <c r="EZ350" s="329"/>
      <c r="FA350" s="329"/>
      <c r="FB350" s="329"/>
      <c r="FC350" s="329"/>
      <c r="FD350" s="329"/>
      <c r="FE350" s="329"/>
      <c r="FF350" s="329"/>
      <c r="FG350" s="329"/>
      <c r="FH350" s="329"/>
      <c r="FI350" s="329"/>
      <c r="FJ350" s="329"/>
      <c r="FK350" s="329"/>
      <c r="FL350" s="329"/>
      <c r="FM350" s="329"/>
      <c r="FN350" s="329"/>
      <c r="FO350" s="329"/>
      <c r="FP350" s="329"/>
      <c r="FQ350" s="329"/>
      <c r="FR350" s="329"/>
      <c r="FS350" s="329"/>
      <c r="FT350" s="329"/>
      <c r="FU350" s="329"/>
      <c r="FV350" s="329"/>
      <c r="FW350" s="329"/>
      <c r="FX350" s="329"/>
      <c r="FY350" s="329"/>
      <c r="FZ350" s="329"/>
      <c r="GA350" s="329"/>
      <c r="GB350" s="329"/>
      <c r="GC350" s="329"/>
      <c r="GD350" s="329"/>
      <c r="GE350" s="329"/>
      <c r="GF350" s="329"/>
      <c r="GG350" s="329"/>
      <c r="GH350" s="329"/>
      <c r="GI350" s="329"/>
      <c r="GJ350" s="329"/>
      <c r="GK350" s="329"/>
      <c r="GL350" s="329"/>
      <c r="GM350" s="329"/>
      <c r="GN350" s="329"/>
      <c r="GO350" s="329"/>
      <c r="GP350" s="329"/>
      <c r="GQ350" s="329"/>
      <c r="GR350" s="329"/>
      <c r="GS350" s="329"/>
      <c r="GT350" s="329"/>
      <c r="GU350" s="329"/>
      <c r="GV350" s="329"/>
      <c r="GW350" s="329"/>
      <c r="GX350" s="329"/>
      <c r="GY350" s="329"/>
      <c r="GZ350" s="329"/>
      <c r="HA350" s="329"/>
      <c r="HB350" s="329"/>
      <c r="HC350" s="329"/>
      <c r="HD350" s="329"/>
      <c r="HE350" s="329"/>
      <c r="HF350" s="329"/>
      <c r="HG350" s="329"/>
      <c r="HH350" s="329"/>
      <c r="HI350" s="329"/>
      <c r="HJ350" s="329"/>
      <c r="HK350" s="329"/>
      <c r="HL350" s="329"/>
      <c r="HM350" s="329"/>
      <c r="HN350" s="329"/>
      <c r="HO350" s="329"/>
      <c r="HP350" s="329"/>
      <c r="HQ350" s="329"/>
      <c r="HR350" s="329"/>
      <c r="HS350" s="329"/>
      <c r="HT350" s="329"/>
      <c r="HU350" s="329"/>
      <c r="HV350" s="329"/>
      <c r="HW350" s="329"/>
      <c r="HX350" s="329"/>
      <c r="HY350" s="329"/>
      <c r="HZ350" s="329"/>
      <c r="IA350" s="329"/>
      <c r="IB350" s="329"/>
      <c r="IC350" s="329"/>
      <c r="ID350" s="329"/>
      <c r="IE350" s="329"/>
      <c r="IF350" s="329"/>
      <c r="IG350" s="329"/>
      <c r="IH350" s="329"/>
      <c r="II350" s="329"/>
      <c r="IJ350" s="329"/>
      <c r="IK350" s="329"/>
      <c r="IL350" s="329"/>
      <c r="IM350" s="329"/>
      <c r="IN350" s="329"/>
      <c r="IO350" s="329"/>
      <c r="IP350" s="329"/>
      <c r="IQ350" s="329"/>
      <c r="IR350" s="329"/>
    </row>
    <row r="351" spans="1:252">
      <c r="A351" s="524" t="s">
        <v>1044</v>
      </c>
      <c r="B351" s="512" t="s">
        <v>345</v>
      </c>
      <c r="C351" s="513" t="s">
        <v>64</v>
      </c>
      <c r="D351" s="513" t="s">
        <v>47</v>
      </c>
      <c r="E351" s="525">
        <v>230</v>
      </c>
      <c r="F351" s="513">
        <v>4000</v>
      </c>
      <c r="G351" s="392"/>
      <c r="H351" s="515"/>
      <c r="I351" s="515">
        <f t="shared" si="21"/>
        <v>690</v>
      </c>
      <c r="J351" s="515">
        <f>+E351*F351/1000</f>
        <v>920</v>
      </c>
      <c r="K351" s="541">
        <v>4267</v>
      </c>
      <c r="L351" s="539" t="s">
        <v>578</v>
      </c>
    </row>
    <row r="352" spans="1:252" ht="39" customHeight="1">
      <c r="A352" s="524" t="s">
        <v>1045</v>
      </c>
      <c r="B352" s="512" t="s">
        <v>346</v>
      </c>
      <c r="C352" s="513" t="s">
        <v>64</v>
      </c>
      <c r="D352" s="513" t="s">
        <v>131</v>
      </c>
      <c r="E352" s="525">
        <v>700</v>
      </c>
      <c r="F352" s="513">
        <v>100</v>
      </c>
      <c r="G352" s="392"/>
      <c r="H352" s="515"/>
      <c r="I352" s="515">
        <f t="shared" si="21"/>
        <v>53</v>
      </c>
      <c r="J352" s="515">
        <f t="shared" si="20"/>
        <v>70</v>
      </c>
      <c r="K352" s="542" t="s">
        <v>254</v>
      </c>
      <c r="L352" s="539" t="s">
        <v>266</v>
      </c>
      <c r="U352" s="329"/>
      <c r="V352" s="329"/>
      <c r="W352" s="329"/>
      <c r="X352" s="329"/>
      <c r="Y352" s="329"/>
      <c r="Z352" s="329"/>
      <c r="AA352" s="329"/>
      <c r="AB352" s="329"/>
      <c r="AC352" s="329"/>
      <c r="AD352" s="329"/>
      <c r="AE352" s="329"/>
      <c r="AF352" s="329"/>
      <c r="AG352" s="329"/>
      <c r="AH352" s="329"/>
      <c r="AI352" s="329"/>
      <c r="AJ352" s="329"/>
      <c r="AK352" s="329"/>
      <c r="AL352" s="329"/>
      <c r="AM352" s="329"/>
      <c r="AN352" s="329"/>
      <c r="AO352" s="329"/>
      <c r="AP352" s="329"/>
      <c r="AQ352" s="329"/>
      <c r="AR352" s="329"/>
      <c r="AS352" s="329"/>
      <c r="AT352" s="329"/>
      <c r="AU352" s="329"/>
      <c r="AV352" s="329"/>
      <c r="AW352" s="329"/>
      <c r="AX352" s="329"/>
      <c r="AY352" s="329"/>
      <c r="AZ352" s="329"/>
      <c r="BA352" s="329"/>
      <c r="BB352" s="329"/>
      <c r="BC352" s="329"/>
      <c r="BD352" s="329"/>
      <c r="BE352" s="329"/>
      <c r="BF352" s="329"/>
      <c r="BG352" s="329"/>
      <c r="BH352" s="329"/>
      <c r="BI352" s="329"/>
      <c r="BJ352" s="329"/>
      <c r="BK352" s="329"/>
      <c r="BL352" s="329"/>
      <c r="BM352" s="329"/>
      <c r="BN352" s="329"/>
      <c r="BO352" s="329"/>
      <c r="BP352" s="329"/>
      <c r="BQ352" s="329"/>
      <c r="BR352" s="329"/>
      <c r="BS352" s="329"/>
      <c r="BT352" s="329"/>
      <c r="BU352" s="329"/>
      <c r="BV352" s="329"/>
      <c r="BW352" s="329"/>
      <c r="BX352" s="329"/>
      <c r="BY352" s="329"/>
      <c r="BZ352" s="329"/>
      <c r="CA352" s="329"/>
      <c r="CB352" s="329"/>
      <c r="CC352" s="329"/>
      <c r="CD352" s="329"/>
      <c r="CE352" s="329"/>
      <c r="CF352" s="329"/>
      <c r="CG352" s="329"/>
      <c r="CH352" s="329"/>
      <c r="CI352" s="329"/>
      <c r="CJ352" s="329"/>
      <c r="CK352" s="329"/>
      <c r="CL352" s="329"/>
      <c r="CM352" s="329"/>
      <c r="CN352" s="329"/>
      <c r="CO352" s="329"/>
      <c r="CP352" s="329"/>
      <c r="CQ352" s="329"/>
      <c r="CR352" s="329"/>
      <c r="CS352" s="329"/>
      <c r="CT352" s="329"/>
      <c r="CU352" s="329"/>
      <c r="CV352" s="329"/>
      <c r="CW352" s="329"/>
      <c r="CX352" s="329"/>
      <c r="CY352" s="329"/>
      <c r="CZ352" s="329"/>
      <c r="DA352" s="329"/>
      <c r="DB352" s="329"/>
      <c r="DC352" s="329"/>
      <c r="DD352" s="329"/>
      <c r="DE352" s="329"/>
      <c r="DF352" s="329"/>
      <c r="DG352" s="329"/>
      <c r="DH352" s="329"/>
      <c r="DI352" s="329"/>
      <c r="DJ352" s="329"/>
      <c r="DK352" s="329"/>
      <c r="DL352" s="329"/>
      <c r="DM352" s="329"/>
      <c r="DN352" s="329"/>
      <c r="DO352" s="329"/>
      <c r="DP352" s="329"/>
      <c r="DQ352" s="329"/>
      <c r="DR352" s="329"/>
      <c r="DS352" s="329"/>
      <c r="DT352" s="329"/>
      <c r="DU352" s="329"/>
      <c r="DV352" s="329"/>
      <c r="DW352" s="329"/>
      <c r="DX352" s="329"/>
      <c r="DY352" s="329"/>
      <c r="DZ352" s="329"/>
      <c r="EA352" s="329"/>
      <c r="EB352" s="329"/>
      <c r="EC352" s="329"/>
      <c r="ED352" s="329"/>
      <c r="EE352" s="329"/>
      <c r="EF352" s="329"/>
      <c r="EG352" s="329"/>
      <c r="EH352" s="329"/>
      <c r="EI352" s="329"/>
      <c r="EJ352" s="329"/>
      <c r="EK352" s="329"/>
      <c r="EL352" s="329"/>
      <c r="EM352" s="329"/>
      <c r="EN352" s="329"/>
      <c r="EO352" s="329"/>
      <c r="EP352" s="329"/>
      <c r="EQ352" s="329"/>
      <c r="ER352" s="329"/>
      <c r="ES352" s="329"/>
      <c r="ET352" s="329"/>
      <c r="EU352" s="329"/>
      <c r="EV352" s="329"/>
      <c r="EW352" s="329"/>
      <c r="EX352" s="329"/>
      <c r="EY352" s="329"/>
      <c r="EZ352" s="329"/>
      <c r="FA352" s="329"/>
      <c r="FB352" s="329"/>
      <c r="FC352" s="329"/>
      <c r="FD352" s="329"/>
      <c r="FE352" s="329"/>
      <c r="FF352" s="329"/>
      <c r="FG352" s="329"/>
      <c r="FH352" s="329"/>
      <c r="FI352" s="329"/>
      <c r="FJ352" s="329"/>
      <c r="FK352" s="329"/>
      <c r="FL352" s="329"/>
      <c r="FM352" s="329"/>
      <c r="FN352" s="329"/>
      <c r="FO352" s="329"/>
      <c r="FP352" s="329"/>
      <c r="FQ352" s="329"/>
      <c r="FR352" s="329"/>
      <c r="FS352" s="329"/>
      <c r="FT352" s="329"/>
      <c r="FU352" s="329"/>
      <c r="FV352" s="329"/>
      <c r="FW352" s="329"/>
      <c r="FX352" s="329"/>
      <c r="FY352" s="329"/>
      <c r="FZ352" s="329"/>
      <c r="GA352" s="329"/>
      <c r="GB352" s="329"/>
      <c r="GC352" s="329"/>
      <c r="GD352" s="329"/>
      <c r="GE352" s="329"/>
      <c r="GF352" s="329"/>
      <c r="GG352" s="329"/>
      <c r="GH352" s="329"/>
      <c r="GI352" s="329"/>
      <c r="GJ352" s="329"/>
      <c r="GK352" s="329"/>
      <c r="GL352" s="329"/>
      <c r="GM352" s="329"/>
      <c r="GN352" s="329"/>
      <c r="GO352" s="329"/>
      <c r="GP352" s="329"/>
      <c r="GQ352" s="329"/>
      <c r="GR352" s="329"/>
      <c r="GS352" s="329"/>
      <c r="GT352" s="329"/>
      <c r="GU352" s="329"/>
      <c r="GV352" s="329"/>
      <c r="GW352" s="329"/>
      <c r="GX352" s="329"/>
      <c r="GY352" s="329"/>
      <c r="GZ352" s="329"/>
      <c r="HA352" s="329"/>
      <c r="HB352" s="329"/>
      <c r="HC352" s="329"/>
      <c r="HD352" s="329"/>
      <c r="HE352" s="329"/>
      <c r="HF352" s="329"/>
      <c r="HG352" s="329"/>
      <c r="HH352" s="329"/>
      <c r="HI352" s="329"/>
      <c r="HJ352" s="329"/>
      <c r="HK352" s="329"/>
      <c r="HL352" s="329"/>
      <c r="HM352" s="329"/>
      <c r="HN352" s="329"/>
      <c r="HO352" s="329"/>
      <c r="HP352" s="329"/>
      <c r="HQ352" s="329"/>
      <c r="HR352" s="329"/>
      <c r="HS352" s="329"/>
      <c r="HT352" s="329"/>
      <c r="HU352" s="329"/>
      <c r="HV352" s="329"/>
      <c r="HW352" s="329"/>
      <c r="HX352" s="329"/>
      <c r="HY352" s="329"/>
      <c r="HZ352" s="329"/>
      <c r="IA352" s="329"/>
      <c r="IB352" s="329"/>
      <c r="IC352" s="329"/>
      <c r="ID352" s="329"/>
      <c r="IE352" s="329"/>
      <c r="IF352" s="329"/>
      <c r="IG352" s="329"/>
      <c r="IH352" s="329"/>
      <c r="II352" s="329"/>
      <c r="IJ352" s="329"/>
      <c r="IK352" s="329"/>
      <c r="IL352" s="329"/>
      <c r="IM352" s="329"/>
      <c r="IN352" s="329"/>
      <c r="IO352" s="329"/>
      <c r="IP352" s="329"/>
      <c r="IQ352" s="329"/>
      <c r="IR352" s="329"/>
    </row>
    <row r="353" spans="1:252" ht="39" customHeight="1">
      <c r="A353" s="524" t="s">
        <v>1046</v>
      </c>
      <c r="B353" s="512" t="s">
        <v>346</v>
      </c>
      <c r="C353" s="513" t="s">
        <v>64</v>
      </c>
      <c r="D353" s="513" t="s">
        <v>131</v>
      </c>
      <c r="E353" s="525">
        <v>600</v>
      </c>
      <c r="F353" s="513">
        <v>500</v>
      </c>
      <c r="G353" s="392"/>
      <c r="H353" s="515"/>
      <c r="I353" s="515">
        <f t="shared" si="21"/>
        <v>225</v>
      </c>
      <c r="J353" s="515">
        <f>+E353*F353/1000</f>
        <v>300</v>
      </c>
      <c r="K353" s="541">
        <v>4267</v>
      </c>
      <c r="L353" s="539" t="s">
        <v>578</v>
      </c>
    </row>
    <row r="354" spans="1:252">
      <c r="A354" s="524" t="s">
        <v>1047</v>
      </c>
      <c r="B354" s="512" t="s">
        <v>347</v>
      </c>
      <c r="C354" s="513" t="s">
        <v>64</v>
      </c>
      <c r="D354" s="513" t="s">
        <v>47</v>
      </c>
      <c r="E354" s="525">
        <v>130</v>
      </c>
      <c r="F354" s="513">
        <v>50</v>
      </c>
      <c r="G354" s="392"/>
      <c r="H354" s="515"/>
      <c r="I354" s="515">
        <f t="shared" si="21"/>
        <v>5</v>
      </c>
      <c r="J354" s="515">
        <f t="shared" si="20"/>
        <v>6.5</v>
      </c>
      <c r="K354" s="542" t="s">
        <v>254</v>
      </c>
      <c r="L354" s="539" t="s">
        <v>266</v>
      </c>
      <c r="U354" s="329"/>
      <c r="V354" s="329"/>
      <c r="W354" s="329"/>
      <c r="X354" s="329"/>
      <c r="Y354" s="329"/>
      <c r="Z354" s="329"/>
      <c r="AA354" s="329"/>
      <c r="AB354" s="329"/>
      <c r="AC354" s="329"/>
      <c r="AD354" s="329"/>
      <c r="AE354" s="329"/>
      <c r="AF354" s="329"/>
      <c r="AG354" s="329"/>
      <c r="AH354" s="329"/>
      <c r="AI354" s="329"/>
      <c r="AJ354" s="329"/>
      <c r="AK354" s="329"/>
      <c r="AL354" s="329"/>
      <c r="AM354" s="329"/>
      <c r="AN354" s="329"/>
      <c r="AO354" s="329"/>
      <c r="AP354" s="329"/>
      <c r="AQ354" s="329"/>
      <c r="AR354" s="329"/>
      <c r="AS354" s="329"/>
      <c r="AT354" s="329"/>
      <c r="AU354" s="329"/>
      <c r="AV354" s="329"/>
      <c r="AW354" s="329"/>
      <c r="AX354" s="329"/>
      <c r="AY354" s="329"/>
      <c r="AZ354" s="329"/>
      <c r="BA354" s="329"/>
      <c r="BB354" s="329"/>
      <c r="BC354" s="329"/>
      <c r="BD354" s="329"/>
      <c r="BE354" s="329"/>
      <c r="BF354" s="329"/>
      <c r="BG354" s="329"/>
      <c r="BH354" s="329"/>
      <c r="BI354" s="329"/>
      <c r="BJ354" s="329"/>
      <c r="BK354" s="329"/>
      <c r="BL354" s="329"/>
      <c r="BM354" s="329"/>
      <c r="BN354" s="329"/>
      <c r="BO354" s="329"/>
      <c r="BP354" s="329"/>
      <c r="BQ354" s="329"/>
      <c r="BR354" s="329"/>
      <c r="BS354" s="329"/>
      <c r="BT354" s="329"/>
      <c r="BU354" s="329"/>
      <c r="BV354" s="329"/>
      <c r="BW354" s="329"/>
      <c r="BX354" s="329"/>
      <c r="BY354" s="329"/>
      <c r="BZ354" s="329"/>
      <c r="CA354" s="329"/>
      <c r="CB354" s="329"/>
      <c r="CC354" s="329"/>
      <c r="CD354" s="329"/>
      <c r="CE354" s="329"/>
      <c r="CF354" s="329"/>
      <c r="CG354" s="329"/>
      <c r="CH354" s="329"/>
      <c r="CI354" s="329"/>
      <c r="CJ354" s="329"/>
      <c r="CK354" s="329"/>
      <c r="CL354" s="329"/>
      <c r="CM354" s="329"/>
      <c r="CN354" s="329"/>
      <c r="CO354" s="329"/>
      <c r="CP354" s="329"/>
      <c r="CQ354" s="329"/>
      <c r="CR354" s="329"/>
      <c r="CS354" s="329"/>
      <c r="CT354" s="329"/>
      <c r="CU354" s="329"/>
      <c r="CV354" s="329"/>
      <c r="CW354" s="329"/>
      <c r="CX354" s="329"/>
      <c r="CY354" s="329"/>
      <c r="CZ354" s="329"/>
      <c r="DA354" s="329"/>
      <c r="DB354" s="329"/>
      <c r="DC354" s="329"/>
      <c r="DD354" s="329"/>
      <c r="DE354" s="329"/>
      <c r="DF354" s="329"/>
      <c r="DG354" s="329"/>
      <c r="DH354" s="329"/>
      <c r="DI354" s="329"/>
      <c r="DJ354" s="329"/>
      <c r="DK354" s="329"/>
      <c r="DL354" s="329"/>
      <c r="DM354" s="329"/>
      <c r="DN354" s="329"/>
      <c r="DO354" s="329"/>
      <c r="DP354" s="329"/>
      <c r="DQ354" s="329"/>
      <c r="DR354" s="329"/>
      <c r="DS354" s="329"/>
      <c r="DT354" s="329"/>
      <c r="DU354" s="329"/>
      <c r="DV354" s="329"/>
      <c r="DW354" s="329"/>
      <c r="DX354" s="329"/>
      <c r="DY354" s="329"/>
      <c r="DZ354" s="329"/>
      <c r="EA354" s="329"/>
      <c r="EB354" s="329"/>
      <c r="EC354" s="329"/>
      <c r="ED354" s="329"/>
      <c r="EE354" s="329"/>
      <c r="EF354" s="329"/>
      <c r="EG354" s="329"/>
      <c r="EH354" s="329"/>
      <c r="EI354" s="329"/>
      <c r="EJ354" s="329"/>
      <c r="EK354" s="329"/>
      <c r="EL354" s="329"/>
      <c r="EM354" s="329"/>
      <c r="EN354" s="329"/>
      <c r="EO354" s="329"/>
      <c r="EP354" s="329"/>
      <c r="EQ354" s="329"/>
      <c r="ER354" s="329"/>
      <c r="ES354" s="329"/>
      <c r="ET354" s="329"/>
      <c r="EU354" s="329"/>
      <c r="EV354" s="329"/>
      <c r="EW354" s="329"/>
      <c r="EX354" s="329"/>
      <c r="EY354" s="329"/>
      <c r="EZ354" s="329"/>
      <c r="FA354" s="329"/>
      <c r="FB354" s="329"/>
      <c r="FC354" s="329"/>
      <c r="FD354" s="329"/>
      <c r="FE354" s="329"/>
      <c r="FF354" s="329"/>
      <c r="FG354" s="329"/>
      <c r="FH354" s="329"/>
      <c r="FI354" s="329"/>
      <c r="FJ354" s="329"/>
      <c r="FK354" s="329"/>
      <c r="FL354" s="329"/>
      <c r="FM354" s="329"/>
      <c r="FN354" s="329"/>
      <c r="FO354" s="329"/>
      <c r="FP354" s="329"/>
      <c r="FQ354" s="329"/>
      <c r="FR354" s="329"/>
      <c r="FS354" s="329"/>
      <c r="FT354" s="329"/>
      <c r="FU354" s="329"/>
      <c r="FV354" s="329"/>
      <c r="FW354" s="329"/>
      <c r="FX354" s="329"/>
      <c r="FY354" s="329"/>
      <c r="FZ354" s="329"/>
      <c r="GA354" s="329"/>
      <c r="GB354" s="329"/>
      <c r="GC354" s="329"/>
      <c r="GD354" s="329"/>
      <c r="GE354" s="329"/>
      <c r="GF354" s="329"/>
      <c r="GG354" s="329"/>
      <c r="GH354" s="329"/>
      <c r="GI354" s="329"/>
      <c r="GJ354" s="329"/>
      <c r="GK354" s="329"/>
      <c r="GL354" s="329"/>
      <c r="GM354" s="329"/>
      <c r="GN354" s="329"/>
      <c r="GO354" s="329"/>
      <c r="GP354" s="329"/>
      <c r="GQ354" s="329"/>
      <c r="GR354" s="329"/>
      <c r="GS354" s="329"/>
      <c r="GT354" s="329"/>
      <c r="GU354" s="329"/>
      <c r="GV354" s="329"/>
      <c r="GW354" s="329"/>
      <c r="GX354" s="329"/>
      <c r="GY354" s="329"/>
      <c r="GZ354" s="329"/>
      <c r="HA354" s="329"/>
      <c r="HB354" s="329"/>
      <c r="HC354" s="329"/>
      <c r="HD354" s="329"/>
      <c r="HE354" s="329"/>
      <c r="HF354" s="329"/>
      <c r="HG354" s="329"/>
      <c r="HH354" s="329"/>
      <c r="HI354" s="329"/>
      <c r="HJ354" s="329"/>
      <c r="HK354" s="329"/>
      <c r="HL354" s="329"/>
      <c r="HM354" s="329"/>
      <c r="HN354" s="329"/>
      <c r="HO354" s="329"/>
      <c r="HP354" s="329"/>
      <c r="HQ354" s="329"/>
      <c r="HR354" s="329"/>
      <c r="HS354" s="329"/>
      <c r="HT354" s="329"/>
      <c r="HU354" s="329"/>
      <c r="HV354" s="329"/>
      <c r="HW354" s="329"/>
      <c r="HX354" s="329"/>
      <c r="HY354" s="329"/>
      <c r="HZ354" s="329"/>
      <c r="IA354" s="329"/>
      <c r="IB354" s="329"/>
      <c r="IC354" s="329"/>
      <c r="ID354" s="329"/>
      <c r="IE354" s="329"/>
      <c r="IF354" s="329"/>
      <c r="IG354" s="329"/>
      <c r="IH354" s="329"/>
      <c r="II354" s="329"/>
      <c r="IJ354" s="329"/>
      <c r="IK354" s="329"/>
      <c r="IL354" s="329"/>
      <c r="IM354" s="329"/>
      <c r="IN354" s="329"/>
      <c r="IO354" s="329"/>
      <c r="IP354" s="329"/>
      <c r="IQ354" s="329"/>
      <c r="IR354" s="329"/>
    </row>
    <row r="355" spans="1:252">
      <c r="A355" s="524" t="s">
        <v>1048</v>
      </c>
      <c r="B355" s="512" t="s">
        <v>418</v>
      </c>
      <c r="C355" s="513" t="s">
        <v>64</v>
      </c>
      <c r="D355" s="513" t="s">
        <v>136</v>
      </c>
      <c r="E355" s="525">
        <v>600</v>
      </c>
      <c r="F355" s="513">
        <v>70</v>
      </c>
      <c r="G355" s="392"/>
      <c r="H355" s="515"/>
      <c r="I355" s="515">
        <f t="shared" si="21"/>
        <v>32</v>
      </c>
      <c r="J355" s="515">
        <f t="shared" si="20"/>
        <v>42</v>
      </c>
      <c r="K355" s="541">
        <v>4267</v>
      </c>
      <c r="L355" s="539" t="s">
        <v>266</v>
      </c>
    </row>
    <row r="356" spans="1:252">
      <c r="A356" s="524" t="s">
        <v>1049</v>
      </c>
      <c r="B356" s="512" t="s">
        <v>348</v>
      </c>
      <c r="C356" s="513" t="s">
        <v>64</v>
      </c>
      <c r="D356" s="513" t="s">
        <v>47</v>
      </c>
      <c r="E356" s="525">
        <v>250</v>
      </c>
      <c r="F356" s="513">
        <v>300</v>
      </c>
      <c r="G356" s="392"/>
      <c r="H356" s="515"/>
      <c r="I356" s="515">
        <f t="shared" si="21"/>
        <v>56</v>
      </c>
      <c r="J356" s="515">
        <f t="shared" ref="J356:J394" si="22">+E356*F356/1000</f>
        <v>75</v>
      </c>
      <c r="K356" s="542" t="s">
        <v>254</v>
      </c>
      <c r="L356" s="539" t="s">
        <v>266</v>
      </c>
      <c r="U356" s="329"/>
      <c r="V356" s="329"/>
      <c r="W356" s="329"/>
      <c r="X356" s="329"/>
      <c r="Y356" s="329"/>
      <c r="Z356" s="329"/>
      <c r="AA356" s="329"/>
      <c r="AB356" s="329"/>
      <c r="AC356" s="329"/>
      <c r="AD356" s="329"/>
      <c r="AE356" s="329"/>
      <c r="AF356" s="329"/>
      <c r="AG356" s="329"/>
      <c r="AH356" s="329"/>
      <c r="AI356" s="329"/>
      <c r="AJ356" s="329"/>
      <c r="AK356" s="329"/>
      <c r="AL356" s="329"/>
      <c r="AM356" s="329"/>
      <c r="AN356" s="329"/>
      <c r="AO356" s="329"/>
      <c r="AP356" s="329"/>
      <c r="AQ356" s="329"/>
      <c r="AR356" s="329"/>
      <c r="AS356" s="329"/>
      <c r="AT356" s="329"/>
      <c r="AU356" s="329"/>
      <c r="AV356" s="329"/>
      <c r="AW356" s="329"/>
      <c r="AX356" s="329"/>
      <c r="AY356" s="329"/>
      <c r="AZ356" s="329"/>
      <c r="BA356" s="329"/>
      <c r="BB356" s="329"/>
      <c r="BC356" s="329"/>
      <c r="BD356" s="329"/>
      <c r="BE356" s="329"/>
      <c r="BF356" s="329"/>
      <c r="BG356" s="329"/>
      <c r="BH356" s="329"/>
      <c r="BI356" s="329"/>
      <c r="BJ356" s="329"/>
      <c r="BK356" s="329"/>
      <c r="BL356" s="329"/>
      <c r="BM356" s="329"/>
      <c r="BN356" s="329"/>
      <c r="BO356" s="329"/>
      <c r="BP356" s="329"/>
      <c r="BQ356" s="329"/>
      <c r="BR356" s="329"/>
      <c r="BS356" s="329"/>
      <c r="BT356" s="329"/>
      <c r="BU356" s="329"/>
      <c r="BV356" s="329"/>
      <c r="BW356" s="329"/>
      <c r="BX356" s="329"/>
      <c r="BY356" s="329"/>
      <c r="BZ356" s="329"/>
      <c r="CA356" s="329"/>
      <c r="CB356" s="329"/>
      <c r="CC356" s="329"/>
      <c r="CD356" s="329"/>
      <c r="CE356" s="329"/>
      <c r="CF356" s="329"/>
      <c r="CG356" s="329"/>
      <c r="CH356" s="329"/>
      <c r="CI356" s="329"/>
      <c r="CJ356" s="329"/>
      <c r="CK356" s="329"/>
      <c r="CL356" s="329"/>
      <c r="CM356" s="329"/>
      <c r="CN356" s="329"/>
      <c r="CO356" s="329"/>
      <c r="CP356" s="329"/>
      <c r="CQ356" s="329"/>
      <c r="CR356" s="329"/>
      <c r="CS356" s="329"/>
      <c r="CT356" s="329"/>
      <c r="CU356" s="329"/>
      <c r="CV356" s="329"/>
      <c r="CW356" s="329"/>
      <c r="CX356" s="329"/>
      <c r="CY356" s="329"/>
      <c r="CZ356" s="329"/>
      <c r="DA356" s="329"/>
      <c r="DB356" s="329"/>
      <c r="DC356" s="329"/>
      <c r="DD356" s="329"/>
      <c r="DE356" s="329"/>
      <c r="DF356" s="329"/>
      <c r="DG356" s="329"/>
      <c r="DH356" s="329"/>
      <c r="DI356" s="329"/>
      <c r="DJ356" s="329"/>
      <c r="DK356" s="329"/>
      <c r="DL356" s="329"/>
      <c r="DM356" s="329"/>
      <c r="DN356" s="329"/>
      <c r="DO356" s="329"/>
      <c r="DP356" s="329"/>
      <c r="DQ356" s="329"/>
      <c r="DR356" s="329"/>
      <c r="DS356" s="329"/>
      <c r="DT356" s="329"/>
      <c r="DU356" s="329"/>
      <c r="DV356" s="329"/>
      <c r="DW356" s="329"/>
      <c r="DX356" s="329"/>
      <c r="DY356" s="329"/>
      <c r="DZ356" s="329"/>
      <c r="EA356" s="329"/>
      <c r="EB356" s="329"/>
      <c r="EC356" s="329"/>
      <c r="ED356" s="329"/>
      <c r="EE356" s="329"/>
      <c r="EF356" s="329"/>
      <c r="EG356" s="329"/>
      <c r="EH356" s="329"/>
      <c r="EI356" s="329"/>
      <c r="EJ356" s="329"/>
      <c r="EK356" s="329"/>
      <c r="EL356" s="329"/>
      <c r="EM356" s="329"/>
      <c r="EN356" s="329"/>
      <c r="EO356" s="329"/>
      <c r="EP356" s="329"/>
      <c r="EQ356" s="329"/>
      <c r="ER356" s="329"/>
      <c r="ES356" s="329"/>
      <c r="ET356" s="329"/>
      <c r="EU356" s="329"/>
      <c r="EV356" s="329"/>
      <c r="EW356" s="329"/>
      <c r="EX356" s="329"/>
      <c r="EY356" s="329"/>
      <c r="EZ356" s="329"/>
      <c r="FA356" s="329"/>
      <c r="FB356" s="329"/>
      <c r="FC356" s="329"/>
      <c r="FD356" s="329"/>
      <c r="FE356" s="329"/>
      <c r="FF356" s="329"/>
      <c r="FG356" s="329"/>
      <c r="FH356" s="329"/>
      <c r="FI356" s="329"/>
      <c r="FJ356" s="329"/>
      <c r="FK356" s="329"/>
      <c r="FL356" s="329"/>
      <c r="FM356" s="329"/>
      <c r="FN356" s="329"/>
      <c r="FO356" s="329"/>
      <c r="FP356" s="329"/>
      <c r="FQ356" s="329"/>
      <c r="FR356" s="329"/>
      <c r="FS356" s="329"/>
      <c r="FT356" s="329"/>
      <c r="FU356" s="329"/>
      <c r="FV356" s="329"/>
      <c r="FW356" s="329"/>
      <c r="FX356" s="329"/>
      <c r="FY356" s="329"/>
      <c r="FZ356" s="329"/>
      <c r="GA356" s="329"/>
      <c r="GB356" s="329"/>
      <c r="GC356" s="329"/>
      <c r="GD356" s="329"/>
      <c r="GE356" s="329"/>
      <c r="GF356" s="329"/>
      <c r="GG356" s="329"/>
      <c r="GH356" s="329"/>
      <c r="GI356" s="329"/>
      <c r="GJ356" s="329"/>
      <c r="GK356" s="329"/>
      <c r="GL356" s="329"/>
      <c r="GM356" s="329"/>
      <c r="GN356" s="329"/>
      <c r="GO356" s="329"/>
      <c r="GP356" s="329"/>
      <c r="GQ356" s="329"/>
      <c r="GR356" s="329"/>
      <c r="GS356" s="329"/>
      <c r="GT356" s="329"/>
      <c r="GU356" s="329"/>
      <c r="GV356" s="329"/>
      <c r="GW356" s="329"/>
      <c r="GX356" s="329"/>
      <c r="GY356" s="329"/>
      <c r="GZ356" s="329"/>
      <c r="HA356" s="329"/>
      <c r="HB356" s="329"/>
      <c r="HC356" s="329"/>
      <c r="HD356" s="329"/>
      <c r="HE356" s="329"/>
      <c r="HF356" s="329"/>
      <c r="HG356" s="329"/>
      <c r="HH356" s="329"/>
      <c r="HI356" s="329"/>
      <c r="HJ356" s="329"/>
      <c r="HK356" s="329"/>
      <c r="HL356" s="329"/>
      <c r="HM356" s="329"/>
      <c r="HN356" s="329"/>
      <c r="HO356" s="329"/>
      <c r="HP356" s="329"/>
      <c r="HQ356" s="329"/>
      <c r="HR356" s="329"/>
      <c r="HS356" s="329"/>
      <c r="HT356" s="329"/>
      <c r="HU356" s="329"/>
      <c r="HV356" s="329"/>
      <c r="HW356" s="329"/>
      <c r="HX356" s="329"/>
      <c r="HY356" s="329"/>
      <c r="HZ356" s="329"/>
      <c r="IA356" s="329"/>
      <c r="IB356" s="329"/>
      <c r="IC356" s="329"/>
      <c r="ID356" s="329"/>
      <c r="IE356" s="329"/>
      <c r="IF356" s="329"/>
      <c r="IG356" s="329"/>
      <c r="IH356" s="329"/>
      <c r="II356" s="329"/>
      <c r="IJ356" s="329"/>
      <c r="IK356" s="329"/>
      <c r="IL356" s="329"/>
      <c r="IM356" s="329"/>
      <c r="IN356" s="329"/>
      <c r="IO356" s="329"/>
      <c r="IP356" s="329"/>
      <c r="IQ356" s="329"/>
      <c r="IR356" s="329"/>
    </row>
    <row r="357" spans="1:252" ht="47.25" customHeight="1">
      <c r="A357" s="524" t="s">
        <v>1050</v>
      </c>
      <c r="B357" s="512" t="s">
        <v>613</v>
      </c>
      <c r="C357" s="513" t="s">
        <v>64</v>
      </c>
      <c r="D357" s="513" t="s">
        <v>136</v>
      </c>
      <c r="E357" s="525">
        <v>1000</v>
      </c>
      <c r="F357" s="513">
        <v>1255</v>
      </c>
      <c r="G357" s="392"/>
      <c r="H357" s="515"/>
      <c r="I357" s="515">
        <f t="shared" si="21"/>
        <v>941</v>
      </c>
      <c r="J357" s="515">
        <f>+E357*F357/1000</f>
        <v>1255</v>
      </c>
      <c r="K357" s="541">
        <v>4267</v>
      </c>
      <c r="L357" s="539" t="s">
        <v>578</v>
      </c>
    </row>
    <row r="358" spans="1:252">
      <c r="A358" s="524" t="s">
        <v>1051</v>
      </c>
      <c r="B358" s="512" t="s">
        <v>417</v>
      </c>
      <c r="C358" s="513" t="s">
        <v>64</v>
      </c>
      <c r="D358" s="513" t="s">
        <v>47</v>
      </c>
      <c r="E358" s="525">
        <v>400</v>
      </c>
      <c r="F358" s="513">
        <v>800</v>
      </c>
      <c r="G358" s="392"/>
      <c r="H358" s="515"/>
      <c r="I358" s="515">
        <f t="shared" si="21"/>
        <v>240</v>
      </c>
      <c r="J358" s="515">
        <f t="shared" si="22"/>
        <v>320</v>
      </c>
      <c r="K358" s="542" t="s">
        <v>254</v>
      </c>
      <c r="L358" s="539" t="s">
        <v>266</v>
      </c>
      <c r="U358" s="329"/>
      <c r="V358" s="329"/>
      <c r="W358" s="329"/>
      <c r="X358" s="329"/>
      <c r="Y358" s="329"/>
      <c r="Z358" s="329"/>
      <c r="AA358" s="329"/>
      <c r="AB358" s="329"/>
      <c r="AC358" s="329"/>
      <c r="AD358" s="329"/>
      <c r="AE358" s="329"/>
      <c r="AF358" s="329"/>
      <c r="AG358" s="329"/>
      <c r="AH358" s="329"/>
      <c r="AI358" s="329"/>
      <c r="AJ358" s="329"/>
      <c r="AK358" s="329"/>
      <c r="AL358" s="329"/>
      <c r="AM358" s="329"/>
      <c r="AN358" s="329"/>
      <c r="AO358" s="329"/>
      <c r="AP358" s="329"/>
      <c r="AQ358" s="329"/>
      <c r="AR358" s="329"/>
      <c r="AS358" s="329"/>
      <c r="AT358" s="329"/>
      <c r="AU358" s="329"/>
      <c r="AV358" s="329"/>
      <c r="AW358" s="329"/>
      <c r="AX358" s="329"/>
      <c r="AY358" s="329"/>
      <c r="AZ358" s="329"/>
      <c r="BA358" s="329"/>
      <c r="BB358" s="329"/>
      <c r="BC358" s="329"/>
      <c r="BD358" s="329"/>
      <c r="BE358" s="329"/>
      <c r="BF358" s="329"/>
      <c r="BG358" s="329"/>
      <c r="BH358" s="329"/>
      <c r="BI358" s="329"/>
      <c r="BJ358" s="329"/>
      <c r="BK358" s="329"/>
      <c r="BL358" s="329"/>
      <c r="BM358" s="329"/>
      <c r="BN358" s="329"/>
      <c r="BO358" s="329"/>
      <c r="BP358" s="329"/>
      <c r="BQ358" s="329"/>
      <c r="BR358" s="329"/>
      <c r="BS358" s="329"/>
      <c r="BT358" s="329"/>
      <c r="BU358" s="329"/>
      <c r="BV358" s="329"/>
      <c r="BW358" s="329"/>
      <c r="BX358" s="329"/>
      <c r="BY358" s="329"/>
      <c r="BZ358" s="329"/>
      <c r="CA358" s="329"/>
      <c r="CB358" s="329"/>
      <c r="CC358" s="329"/>
      <c r="CD358" s="329"/>
      <c r="CE358" s="329"/>
      <c r="CF358" s="329"/>
      <c r="CG358" s="329"/>
      <c r="CH358" s="329"/>
      <c r="CI358" s="329"/>
      <c r="CJ358" s="329"/>
      <c r="CK358" s="329"/>
      <c r="CL358" s="329"/>
      <c r="CM358" s="329"/>
      <c r="CN358" s="329"/>
      <c r="CO358" s="329"/>
      <c r="CP358" s="329"/>
      <c r="CQ358" s="329"/>
      <c r="CR358" s="329"/>
      <c r="CS358" s="329"/>
      <c r="CT358" s="329"/>
      <c r="CU358" s="329"/>
      <c r="CV358" s="329"/>
      <c r="CW358" s="329"/>
      <c r="CX358" s="329"/>
      <c r="CY358" s="329"/>
      <c r="CZ358" s="329"/>
      <c r="DA358" s="329"/>
      <c r="DB358" s="329"/>
      <c r="DC358" s="329"/>
      <c r="DD358" s="329"/>
      <c r="DE358" s="329"/>
      <c r="DF358" s="329"/>
      <c r="DG358" s="329"/>
      <c r="DH358" s="329"/>
      <c r="DI358" s="329"/>
      <c r="DJ358" s="329"/>
      <c r="DK358" s="329"/>
      <c r="DL358" s="329"/>
      <c r="DM358" s="329"/>
      <c r="DN358" s="329"/>
      <c r="DO358" s="329"/>
      <c r="DP358" s="329"/>
      <c r="DQ358" s="329"/>
      <c r="DR358" s="329"/>
      <c r="DS358" s="329"/>
      <c r="DT358" s="329"/>
      <c r="DU358" s="329"/>
      <c r="DV358" s="329"/>
      <c r="DW358" s="329"/>
      <c r="DX358" s="329"/>
      <c r="DY358" s="329"/>
      <c r="DZ358" s="329"/>
      <c r="EA358" s="329"/>
      <c r="EB358" s="329"/>
      <c r="EC358" s="329"/>
      <c r="ED358" s="329"/>
      <c r="EE358" s="329"/>
      <c r="EF358" s="329"/>
      <c r="EG358" s="329"/>
      <c r="EH358" s="329"/>
      <c r="EI358" s="329"/>
      <c r="EJ358" s="329"/>
      <c r="EK358" s="329"/>
      <c r="EL358" s="329"/>
      <c r="EM358" s="329"/>
      <c r="EN358" s="329"/>
      <c r="EO358" s="329"/>
      <c r="EP358" s="329"/>
      <c r="EQ358" s="329"/>
      <c r="ER358" s="329"/>
      <c r="ES358" s="329"/>
      <c r="ET358" s="329"/>
      <c r="EU358" s="329"/>
      <c r="EV358" s="329"/>
      <c r="EW358" s="329"/>
      <c r="EX358" s="329"/>
      <c r="EY358" s="329"/>
      <c r="EZ358" s="329"/>
      <c r="FA358" s="329"/>
      <c r="FB358" s="329"/>
      <c r="FC358" s="329"/>
      <c r="FD358" s="329"/>
      <c r="FE358" s="329"/>
      <c r="FF358" s="329"/>
      <c r="FG358" s="329"/>
      <c r="FH358" s="329"/>
      <c r="FI358" s="329"/>
      <c r="FJ358" s="329"/>
      <c r="FK358" s="329"/>
      <c r="FL358" s="329"/>
      <c r="FM358" s="329"/>
      <c r="FN358" s="329"/>
      <c r="FO358" s="329"/>
      <c r="FP358" s="329"/>
      <c r="FQ358" s="329"/>
      <c r="FR358" s="329"/>
      <c r="FS358" s="329"/>
      <c r="FT358" s="329"/>
      <c r="FU358" s="329"/>
      <c r="FV358" s="329"/>
      <c r="FW358" s="329"/>
      <c r="FX358" s="329"/>
      <c r="FY358" s="329"/>
      <c r="FZ358" s="329"/>
      <c r="GA358" s="329"/>
      <c r="GB358" s="329"/>
      <c r="GC358" s="329"/>
      <c r="GD358" s="329"/>
      <c r="GE358" s="329"/>
      <c r="GF358" s="329"/>
      <c r="GG358" s="329"/>
      <c r="GH358" s="329"/>
      <c r="GI358" s="329"/>
      <c r="GJ358" s="329"/>
      <c r="GK358" s="329"/>
      <c r="GL358" s="329"/>
      <c r="GM358" s="329"/>
      <c r="GN358" s="329"/>
      <c r="GO358" s="329"/>
      <c r="GP358" s="329"/>
      <c r="GQ358" s="329"/>
      <c r="GR358" s="329"/>
      <c r="GS358" s="329"/>
      <c r="GT358" s="329"/>
      <c r="GU358" s="329"/>
      <c r="GV358" s="329"/>
      <c r="GW358" s="329"/>
      <c r="GX358" s="329"/>
      <c r="GY358" s="329"/>
      <c r="GZ358" s="329"/>
      <c r="HA358" s="329"/>
      <c r="HB358" s="329"/>
      <c r="HC358" s="329"/>
      <c r="HD358" s="329"/>
      <c r="HE358" s="329"/>
      <c r="HF358" s="329"/>
      <c r="HG358" s="329"/>
      <c r="HH358" s="329"/>
      <c r="HI358" s="329"/>
      <c r="HJ358" s="329"/>
      <c r="HK358" s="329"/>
      <c r="HL358" s="329"/>
      <c r="HM358" s="329"/>
      <c r="HN358" s="329"/>
      <c r="HO358" s="329"/>
      <c r="HP358" s="329"/>
      <c r="HQ358" s="329"/>
      <c r="HR358" s="329"/>
      <c r="HS358" s="329"/>
      <c r="HT358" s="329"/>
      <c r="HU358" s="329"/>
      <c r="HV358" s="329"/>
      <c r="HW358" s="329"/>
      <c r="HX358" s="329"/>
      <c r="HY358" s="329"/>
      <c r="HZ358" s="329"/>
      <c r="IA358" s="329"/>
      <c r="IB358" s="329"/>
      <c r="IC358" s="329"/>
      <c r="ID358" s="329"/>
      <c r="IE358" s="329"/>
      <c r="IF358" s="329"/>
      <c r="IG358" s="329"/>
      <c r="IH358" s="329"/>
      <c r="II358" s="329"/>
      <c r="IJ358" s="329"/>
      <c r="IK358" s="329"/>
      <c r="IL358" s="329"/>
      <c r="IM358" s="329"/>
      <c r="IN358" s="329"/>
      <c r="IO358" s="329"/>
      <c r="IP358" s="329"/>
      <c r="IQ358" s="329"/>
      <c r="IR358" s="329"/>
    </row>
    <row r="359" spans="1:252">
      <c r="A359" s="524" t="s">
        <v>1052</v>
      </c>
      <c r="B359" s="512" t="s">
        <v>349</v>
      </c>
      <c r="C359" s="513" t="s">
        <v>64</v>
      </c>
      <c r="D359" s="513" t="s">
        <v>47</v>
      </c>
      <c r="E359" s="525">
        <v>300</v>
      </c>
      <c r="F359" s="513">
        <v>300</v>
      </c>
      <c r="G359" s="392"/>
      <c r="H359" s="515"/>
      <c r="I359" s="515">
        <f t="shared" si="21"/>
        <v>68</v>
      </c>
      <c r="J359" s="515">
        <f t="shared" si="22"/>
        <v>90</v>
      </c>
      <c r="K359" s="542" t="s">
        <v>254</v>
      </c>
      <c r="L359" s="539" t="s">
        <v>266</v>
      </c>
      <c r="U359" s="329"/>
      <c r="V359" s="329"/>
      <c r="W359" s="329"/>
      <c r="X359" s="329"/>
      <c r="Y359" s="329"/>
      <c r="Z359" s="329"/>
      <c r="AA359" s="329"/>
      <c r="AB359" s="329"/>
      <c r="AC359" s="329"/>
      <c r="AD359" s="329"/>
      <c r="AE359" s="329"/>
      <c r="AF359" s="329"/>
      <c r="AG359" s="329"/>
      <c r="AH359" s="329"/>
      <c r="AI359" s="329"/>
      <c r="AJ359" s="329"/>
      <c r="AK359" s="329"/>
      <c r="AL359" s="329"/>
      <c r="AM359" s="329"/>
      <c r="AN359" s="329"/>
      <c r="AO359" s="329"/>
      <c r="AP359" s="329"/>
      <c r="AQ359" s="329"/>
      <c r="AR359" s="329"/>
      <c r="AS359" s="329"/>
      <c r="AT359" s="329"/>
      <c r="AU359" s="329"/>
      <c r="AV359" s="329"/>
      <c r="AW359" s="329"/>
      <c r="AX359" s="329"/>
      <c r="AY359" s="329"/>
      <c r="AZ359" s="329"/>
      <c r="BA359" s="329"/>
      <c r="BB359" s="329"/>
      <c r="BC359" s="329"/>
      <c r="BD359" s="329"/>
      <c r="BE359" s="329"/>
      <c r="BF359" s="329"/>
      <c r="BG359" s="329"/>
      <c r="BH359" s="329"/>
      <c r="BI359" s="329"/>
      <c r="BJ359" s="329"/>
      <c r="BK359" s="329"/>
      <c r="BL359" s="329"/>
      <c r="BM359" s="329"/>
      <c r="BN359" s="329"/>
      <c r="BO359" s="329"/>
      <c r="BP359" s="329"/>
      <c r="BQ359" s="329"/>
      <c r="BR359" s="329"/>
      <c r="BS359" s="329"/>
      <c r="BT359" s="329"/>
      <c r="BU359" s="329"/>
      <c r="BV359" s="329"/>
      <c r="BW359" s="329"/>
      <c r="BX359" s="329"/>
      <c r="BY359" s="329"/>
      <c r="BZ359" s="329"/>
      <c r="CA359" s="329"/>
      <c r="CB359" s="329"/>
      <c r="CC359" s="329"/>
      <c r="CD359" s="329"/>
      <c r="CE359" s="329"/>
      <c r="CF359" s="329"/>
      <c r="CG359" s="329"/>
      <c r="CH359" s="329"/>
      <c r="CI359" s="329"/>
      <c r="CJ359" s="329"/>
      <c r="CK359" s="329"/>
      <c r="CL359" s="329"/>
      <c r="CM359" s="329"/>
      <c r="CN359" s="329"/>
      <c r="CO359" s="329"/>
      <c r="CP359" s="329"/>
      <c r="CQ359" s="329"/>
      <c r="CR359" s="329"/>
      <c r="CS359" s="329"/>
      <c r="CT359" s="329"/>
      <c r="CU359" s="329"/>
      <c r="CV359" s="329"/>
      <c r="CW359" s="329"/>
      <c r="CX359" s="329"/>
      <c r="CY359" s="329"/>
      <c r="CZ359" s="329"/>
      <c r="DA359" s="329"/>
      <c r="DB359" s="329"/>
      <c r="DC359" s="329"/>
      <c r="DD359" s="329"/>
      <c r="DE359" s="329"/>
      <c r="DF359" s="329"/>
      <c r="DG359" s="329"/>
      <c r="DH359" s="329"/>
      <c r="DI359" s="329"/>
      <c r="DJ359" s="329"/>
      <c r="DK359" s="329"/>
      <c r="DL359" s="329"/>
      <c r="DM359" s="329"/>
      <c r="DN359" s="329"/>
      <c r="DO359" s="329"/>
      <c r="DP359" s="329"/>
      <c r="DQ359" s="329"/>
      <c r="DR359" s="329"/>
      <c r="DS359" s="329"/>
      <c r="DT359" s="329"/>
      <c r="DU359" s="329"/>
      <c r="DV359" s="329"/>
      <c r="DW359" s="329"/>
      <c r="DX359" s="329"/>
      <c r="DY359" s="329"/>
      <c r="DZ359" s="329"/>
      <c r="EA359" s="329"/>
      <c r="EB359" s="329"/>
      <c r="EC359" s="329"/>
      <c r="ED359" s="329"/>
      <c r="EE359" s="329"/>
      <c r="EF359" s="329"/>
      <c r="EG359" s="329"/>
      <c r="EH359" s="329"/>
      <c r="EI359" s="329"/>
      <c r="EJ359" s="329"/>
      <c r="EK359" s="329"/>
      <c r="EL359" s="329"/>
      <c r="EM359" s="329"/>
      <c r="EN359" s="329"/>
      <c r="EO359" s="329"/>
      <c r="EP359" s="329"/>
      <c r="EQ359" s="329"/>
      <c r="ER359" s="329"/>
      <c r="ES359" s="329"/>
      <c r="ET359" s="329"/>
      <c r="EU359" s="329"/>
      <c r="EV359" s="329"/>
      <c r="EW359" s="329"/>
      <c r="EX359" s="329"/>
      <c r="EY359" s="329"/>
      <c r="EZ359" s="329"/>
      <c r="FA359" s="329"/>
      <c r="FB359" s="329"/>
      <c r="FC359" s="329"/>
      <c r="FD359" s="329"/>
      <c r="FE359" s="329"/>
      <c r="FF359" s="329"/>
      <c r="FG359" s="329"/>
      <c r="FH359" s="329"/>
      <c r="FI359" s="329"/>
      <c r="FJ359" s="329"/>
      <c r="FK359" s="329"/>
      <c r="FL359" s="329"/>
      <c r="FM359" s="329"/>
      <c r="FN359" s="329"/>
      <c r="FO359" s="329"/>
      <c r="FP359" s="329"/>
      <c r="FQ359" s="329"/>
      <c r="FR359" s="329"/>
      <c r="FS359" s="329"/>
      <c r="FT359" s="329"/>
      <c r="FU359" s="329"/>
      <c r="FV359" s="329"/>
      <c r="FW359" s="329"/>
      <c r="FX359" s="329"/>
      <c r="FY359" s="329"/>
      <c r="FZ359" s="329"/>
      <c r="GA359" s="329"/>
      <c r="GB359" s="329"/>
      <c r="GC359" s="329"/>
      <c r="GD359" s="329"/>
      <c r="GE359" s="329"/>
      <c r="GF359" s="329"/>
      <c r="GG359" s="329"/>
      <c r="GH359" s="329"/>
      <c r="GI359" s="329"/>
      <c r="GJ359" s="329"/>
      <c r="GK359" s="329"/>
      <c r="GL359" s="329"/>
      <c r="GM359" s="329"/>
      <c r="GN359" s="329"/>
      <c r="GO359" s="329"/>
      <c r="GP359" s="329"/>
      <c r="GQ359" s="329"/>
      <c r="GR359" s="329"/>
      <c r="GS359" s="329"/>
      <c r="GT359" s="329"/>
      <c r="GU359" s="329"/>
      <c r="GV359" s="329"/>
      <c r="GW359" s="329"/>
      <c r="GX359" s="329"/>
      <c r="GY359" s="329"/>
      <c r="GZ359" s="329"/>
      <c r="HA359" s="329"/>
      <c r="HB359" s="329"/>
      <c r="HC359" s="329"/>
      <c r="HD359" s="329"/>
      <c r="HE359" s="329"/>
      <c r="HF359" s="329"/>
      <c r="HG359" s="329"/>
      <c r="HH359" s="329"/>
      <c r="HI359" s="329"/>
      <c r="HJ359" s="329"/>
      <c r="HK359" s="329"/>
      <c r="HL359" s="329"/>
      <c r="HM359" s="329"/>
      <c r="HN359" s="329"/>
      <c r="HO359" s="329"/>
      <c r="HP359" s="329"/>
      <c r="HQ359" s="329"/>
      <c r="HR359" s="329"/>
      <c r="HS359" s="329"/>
      <c r="HT359" s="329"/>
      <c r="HU359" s="329"/>
      <c r="HV359" s="329"/>
      <c r="HW359" s="329"/>
      <c r="HX359" s="329"/>
      <c r="HY359" s="329"/>
      <c r="HZ359" s="329"/>
      <c r="IA359" s="329"/>
      <c r="IB359" s="329"/>
      <c r="IC359" s="329"/>
      <c r="ID359" s="329"/>
      <c r="IE359" s="329"/>
      <c r="IF359" s="329"/>
      <c r="IG359" s="329"/>
      <c r="IH359" s="329"/>
      <c r="II359" s="329"/>
      <c r="IJ359" s="329"/>
      <c r="IK359" s="329"/>
      <c r="IL359" s="329"/>
      <c r="IM359" s="329"/>
      <c r="IN359" s="329"/>
      <c r="IO359" s="329"/>
      <c r="IP359" s="329"/>
      <c r="IQ359" s="329"/>
      <c r="IR359" s="329"/>
    </row>
    <row r="360" spans="1:252">
      <c r="A360" s="524" t="s">
        <v>1053</v>
      </c>
      <c r="B360" s="512" t="s">
        <v>139</v>
      </c>
      <c r="C360" s="513" t="s">
        <v>64</v>
      </c>
      <c r="D360" s="513" t="s">
        <v>47</v>
      </c>
      <c r="E360" s="525">
        <v>630</v>
      </c>
      <c r="F360" s="513">
        <v>80</v>
      </c>
      <c r="G360" s="392"/>
      <c r="H360" s="515"/>
      <c r="I360" s="515">
        <f t="shared" si="21"/>
        <v>38</v>
      </c>
      <c r="J360" s="515">
        <f t="shared" si="22"/>
        <v>50.4</v>
      </c>
      <c r="K360" s="542" t="s">
        <v>254</v>
      </c>
      <c r="L360" s="539" t="s">
        <v>266</v>
      </c>
      <c r="U360" s="330"/>
      <c r="V360" s="330"/>
      <c r="W360" s="330"/>
      <c r="X360" s="330"/>
      <c r="Y360" s="330"/>
      <c r="Z360" s="330"/>
      <c r="AA360" s="330"/>
      <c r="AB360" s="330"/>
      <c r="AC360" s="330"/>
      <c r="AD360" s="330"/>
      <c r="AE360" s="330"/>
      <c r="AF360" s="330"/>
      <c r="AG360" s="330"/>
      <c r="AH360" s="330"/>
      <c r="AI360" s="330"/>
      <c r="AJ360" s="330"/>
      <c r="AK360" s="330"/>
      <c r="AL360" s="330"/>
      <c r="AM360" s="330"/>
      <c r="AN360" s="330"/>
      <c r="AO360" s="330"/>
      <c r="AP360" s="330"/>
      <c r="AQ360" s="330"/>
      <c r="AR360" s="330"/>
      <c r="AS360" s="330"/>
      <c r="AT360" s="330"/>
      <c r="AU360" s="330"/>
      <c r="AV360" s="330"/>
      <c r="AW360" s="330"/>
      <c r="AX360" s="330"/>
      <c r="AY360" s="330"/>
      <c r="AZ360" s="330"/>
      <c r="BA360" s="330"/>
      <c r="BB360" s="330"/>
      <c r="BC360" s="330"/>
      <c r="BD360" s="330"/>
      <c r="BE360" s="330"/>
      <c r="BF360" s="330"/>
      <c r="BG360" s="330"/>
      <c r="BH360" s="330"/>
      <c r="BI360" s="330"/>
      <c r="BJ360" s="330"/>
      <c r="BK360" s="330"/>
      <c r="BL360" s="330"/>
      <c r="BM360" s="330"/>
      <c r="BN360" s="330"/>
      <c r="BO360" s="330"/>
      <c r="BP360" s="330"/>
      <c r="BQ360" s="330"/>
      <c r="BR360" s="330"/>
      <c r="BS360" s="330"/>
      <c r="BT360" s="330"/>
      <c r="BU360" s="330"/>
      <c r="BV360" s="330"/>
      <c r="BW360" s="330"/>
      <c r="BX360" s="330"/>
      <c r="BY360" s="330"/>
      <c r="BZ360" s="330"/>
      <c r="CA360" s="330"/>
      <c r="CB360" s="330"/>
      <c r="CC360" s="330"/>
      <c r="CD360" s="330"/>
      <c r="CE360" s="330"/>
      <c r="CF360" s="330"/>
      <c r="CG360" s="330"/>
      <c r="CH360" s="330"/>
      <c r="CI360" s="330"/>
      <c r="CJ360" s="330"/>
      <c r="CK360" s="330"/>
      <c r="CL360" s="330"/>
      <c r="CM360" s="330"/>
      <c r="CN360" s="330"/>
      <c r="CO360" s="330"/>
      <c r="CP360" s="330"/>
      <c r="CQ360" s="330"/>
      <c r="CR360" s="330"/>
      <c r="CS360" s="330"/>
      <c r="CT360" s="330"/>
      <c r="CU360" s="330"/>
      <c r="CV360" s="330"/>
      <c r="CW360" s="330"/>
      <c r="CX360" s="330"/>
      <c r="CY360" s="330"/>
      <c r="CZ360" s="330"/>
      <c r="DA360" s="330"/>
      <c r="DB360" s="330"/>
      <c r="DC360" s="330"/>
      <c r="DD360" s="330"/>
      <c r="DE360" s="330"/>
      <c r="DF360" s="330"/>
      <c r="DG360" s="330"/>
      <c r="DH360" s="330"/>
      <c r="DI360" s="330"/>
      <c r="DJ360" s="330"/>
      <c r="DK360" s="330"/>
      <c r="DL360" s="330"/>
      <c r="DM360" s="330"/>
      <c r="DN360" s="330"/>
      <c r="DO360" s="330"/>
      <c r="DP360" s="330"/>
      <c r="DQ360" s="330"/>
      <c r="DR360" s="330"/>
      <c r="DS360" s="330"/>
      <c r="DT360" s="330"/>
      <c r="DU360" s="330"/>
      <c r="DV360" s="330"/>
      <c r="DW360" s="330"/>
      <c r="DX360" s="330"/>
      <c r="DY360" s="330"/>
      <c r="DZ360" s="330"/>
      <c r="EA360" s="330"/>
      <c r="EB360" s="330"/>
      <c r="EC360" s="330"/>
      <c r="ED360" s="330"/>
      <c r="EE360" s="330"/>
      <c r="EF360" s="330"/>
      <c r="EG360" s="330"/>
      <c r="EH360" s="330"/>
      <c r="EI360" s="330"/>
      <c r="EJ360" s="330"/>
      <c r="EK360" s="330"/>
      <c r="EL360" s="330"/>
      <c r="EM360" s="330"/>
      <c r="EN360" s="330"/>
      <c r="EO360" s="330"/>
      <c r="EP360" s="330"/>
      <c r="EQ360" s="330"/>
      <c r="ER360" s="330"/>
      <c r="ES360" s="330"/>
      <c r="ET360" s="330"/>
      <c r="EU360" s="330"/>
      <c r="EV360" s="330"/>
      <c r="EW360" s="330"/>
      <c r="EX360" s="330"/>
      <c r="EY360" s="330"/>
      <c r="EZ360" s="330"/>
      <c r="FA360" s="330"/>
      <c r="FB360" s="330"/>
      <c r="FC360" s="330"/>
      <c r="FD360" s="330"/>
      <c r="FE360" s="330"/>
      <c r="FF360" s="330"/>
      <c r="FG360" s="330"/>
      <c r="FH360" s="330"/>
      <c r="FI360" s="330"/>
      <c r="FJ360" s="330"/>
      <c r="FK360" s="330"/>
      <c r="FL360" s="330"/>
      <c r="FM360" s="330"/>
      <c r="FN360" s="330"/>
      <c r="FO360" s="330"/>
      <c r="FP360" s="330"/>
      <c r="FQ360" s="330"/>
      <c r="FR360" s="330"/>
      <c r="FS360" s="330"/>
      <c r="FT360" s="330"/>
      <c r="FU360" s="330"/>
      <c r="FV360" s="330"/>
      <c r="FW360" s="330"/>
      <c r="FX360" s="330"/>
      <c r="FY360" s="330"/>
      <c r="FZ360" s="330"/>
      <c r="GA360" s="330"/>
      <c r="GB360" s="330"/>
      <c r="GC360" s="330"/>
      <c r="GD360" s="330"/>
      <c r="GE360" s="330"/>
      <c r="GF360" s="330"/>
      <c r="GG360" s="330"/>
      <c r="GH360" s="330"/>
      <c r="GI360" s="330"/>
      <c r="GJ360" s="330"/>
      <c r="GK360" s="330"/>
      <c r="GL360" s="330"/>
      <c r="GM360" s="330"/>
      <c r="GN360" s="330"/>
      <c r="GO360" s="330"/>
      <c r="GP360" s="330"/>
      <c r="GQ360" s="330"/>
      <c r="GR360" s="330"/>
      <c r="GS360" s="330"/>
      <c r="GT360" s="330"/>
      <c r="GU360" s="330"/>
      <c r="GV360" s="330"/>
      <c r="GW360" s="330"/>
      <c r="GX360" s="330"/>
      <c r="GY360" s="330"/>
      <c r="GZ360" s="330"/>
      <c r="HA360" s="330"/>
      <c r="HB360" s="330"/>
      <c r="HC360" s="330"/>
      <c r="HD360" s="330"/>
      <c r="HE360" s="330"/>
      <c r="HF360" s="330"/>
      <c r="HG360" s="330"/>
      <c r="HH360" s="330"/>
      <c r="HI360" s="330"/>
      <c r="HJ360" s="330"/>
      <c r="HK360" s="330"/>
      <c r="HL360" s="330"/>
      <c r="HM360" s="330"/>
      <c r="HN360" s="330"/>
      <c r="HO360" s="330"/>
      <c r="HP360" s="330"/>
      <c r="HQ360" s="330"/>
      <c r="HR360" s="330"/>
      <c r="HS360" s="330"/>
      <c r="HT360" s="330"/>
      <c r="HU360" s="330"/>
      <c r="HV360" s="330"/>
      <c r="HW360" s="330"/>
      <c r="HX360" s="330"/>
      <c r="HY360" s="330"/>
      <c r="HZ360" s="330"/>
      <c r="IA360" s="330"/>
      <c r="IB360" s="330"/>
      <c r="IC360" s="330"/>
      <c r="ID360" s="330"/>
      <c r="IE360" s="330"/>
      <c r="IF360" s="330"/>
      <c r="IG360" s="330"/>
      <c r="IH360" s="330"/>
      <c r="II360" s="330"/>
      <c r="IJ360" s="330"/>
      <c r="IK360" s="330"/>
      <c r="IL360" s="330"/>
      <c r="IM360" s="330"/>
      <c r="IN360" s="330"/>
      <c r="IO360" s="330"/>
      <c r="IP360" s="330"/>
      <c r="IQ360" s="330"/>
      <c r="IR360" s="330"/>
    </row>
    <row r="361" spans="1:252" ht="40.5" customHeight="1">
      <c r="A361" s="524" t="s">
        <v>1054</v>
      </c>
      <c r="B361" s="512" t="s">
        <v>350</v>
      </c>
      <c r="C361" s="513" t="s">
        <v>64</v>
      </c>
      <c r="D361" s="513" t="s">
        <v>47</v>
      </c>
      <c r="E361" s="525">
        <v>1300</v>
      </c>
      <c r="F361" s="513">
        <v>10</v>
      </c>
      <c r="G361" s="392"/>
      <c r="H361" s="515"/>
      <c r="I361" s="515">
        <f t="shared" si="21"/>
        <v>10</v>
      </c>
      <c r="J361" s="515">
        <f t="shared" si="22"/>
        <v>13</v>
      </c>
      <c r="K361" s="542" t="s">
        <v>254</v>
      </c>
      <c r="L361" s="539" t="s">
        <v>266</v>
      </c>
      <c r="U361" s="329"/>
      <c r="V361" s="329"/>
      <c r="W361" s="329"/>
      <c r="X361" s="329"/>
      <c r="Y361" s="329"/>
      <c r="Z361" s="329"/>
      <c r="AA361" s="329"/>
      <c r="AB361" s="329"/>
      <c r="AC361" s="329"/>
      <c r="AD361" s="329"/>
      <c r="AE361" s="329"/>
      <c r="AF361" s="329"/>
      <c r="AG361" s="329"/>
      <c r="AH361" s="329"/>
      <c r="AI361" s="329"/>
      <c r="AJ361" s="329"/>
      <c r="AK361" s="329"/>
      <c r="AL361" s="329"/>
      <c r="AM361" s="329"/>
      <c r="AN361" s="329"/>
      <c r="AO361" s="329"/>
      <c r="AP361" s="329"/>
      <c r="AQ361" s="329"/>
      <c r="AR361" s="329"/>
      <c r="AS361" s="329"/>
      <c r="AT361" s="329"/>
      <c r="AU361" s="329"/>
      <c r="AV361" s="329"/>
      <c r="AW361" s="329"/>
      <c r="AX361" s="329"/>
      <c r="AY361" s="329"/>
      <c r="AZ361" s="329"/>
      <c r="BA361" s="329"/>
      <c r="BB361" s="329"/>
      <c r="BC361" s="329"/>
      <c r="BD361" s="329"/>
      <c r="BE361" s="329"/>
      <c r="BF361" s="329"/>
      <c r="BG361" s="329"/>
      <c r="BH361" s="329"/>
      <c r="BI361" s="329"/>
      <c r="BJ361" s="329"/>
      <c r="BK361" s="329"/>
      <c r="BL361" s="329"/>
      <c r="BM361" s="329"/>
      <c r="BN361" s="329"/>
      <c r="BO361" s="329"/>
      <c r="BP361" s="329"/>
      <c r="BQ361" s="329"/>
      <c r="BR361" s="329"/>
      <c r="BS361" s="329"/>
      <c r="BT361" s="329"/>
      <c r="BU361" s="329"/>
      <c r="BV361" s="329"/>
      <c r="BW361" s="329"/>
      <c r="BX361" s="329"/>
      <c r="BY361" s="329"/>
      <c r="BZ361" s="329"/>
      <c r="CA361" s="329"/>
      <c r="CB361" s="329"/>
      <c r="CC361" s="329"/>
      <c r="CD361" s="329"/>
      <c r="CE361" s="329"/>
      <c r="CF361" s="329"/>
      <c r="CG361" s="329"/>
      <c r="CH361" s="329"/>
      <c r="CI361" s="329"/>
      <c r="CJ361" s="329"/>
      <c r="CK361" s="329"/>
      <c r="CL361" s="329"/>
      <c r="CM361" s="329"/>
      <c r="CN361" s="329"/>
      <c r="CO361" s="329"/>
      <c r="CP361" s="329"/>
      <c r="CQ361" s="329"/>
      <c r="CR361" s="329"/>
      <c r="CS361" s="329"/>
      <c r="CT361" s="329"/>
      <c r="CU361" s="329"/>
      <c r="CV361" s="329"/>
      <c r="CW361" s="329"/>
      <c r="CX361" s="329"/>
      <c r="CY361" s="329"/>
      <c r="CZ361" s="329"/>
      <c r="DA361" s="329"/>
      <c r="DB361" s="329"/>
      <c r="DC361" s="329"/>
      <c r="DD361" s="329"/>
      <c r="DE361" s="329"/>
      <c r="DF361" s="329"/>
      <c r="DG361" s="329"/>
      <c r="DH361" s="329"/>
      <c r="DI361" s="329"/>
      <c r="DJ361" s="329"/>
      <c r="DK361" s="329"/>
      <c r="DL361" s="329"/>
      <c r="DM361" s="329"/>
      <c r="DN361" s="329"/>
      <c r="DO361" s="329"/>
      <c r="DP361" s="329"/>
      <c r="DQ361" s="329"/>
      <c r="DR361" s="329"/>
      <c r="DS361" s="329"/>
      <c r="DT361" s="329"/>
      <c r="DU361" s="329"/>
      <c r="DV361" s="329"/>
      <c r="DW361" s="329"/>
      <c r="DX361" s="329"/>
      <c r="DY361" s="329"/>
      <c r="DZ361" s="329"/>
      <c r="EA361" s="329"/>
      <c r="EB361" s="329"/>
      <c r="EC361" s="329"/>
      <c r="ED361" s="329"/>
      <c r="EE361" s="329"/>
      <c r="EF361" s="329"/>
      <c r="EG361" s="329"/>
      <c r="EH361" s="329"/>
      <c r="EI361" s="329"/>
      <c r="EJ361" s="329"/>
      <c r="EK361" s="329"/>
      <c r="EL361" s="329"/>
      <c r="EM361" s="329"/>
      <c r="EN361" s="329"/>
      <c r="EO361" s="329"/>
      <c r="EP361" s="329"/>
      <c r="EQ361" s="329"/>
      <c r="ER361" s="329"/>
      <c r="ES361" s="329"/>
      <c r="ET361" s="329"/>
      <c r="EU361" s="329"/>
      <c r="EV361" s="329"/>
      <c r="EW361" s="329"/>
      <c r="EX361" s="329"/>
      <c r="EY361" s="329"/>
      <c r="EZ361" s="329"/>
      <c r="FA361" s="329"/>
      <c r="FB361" s="329"/>
      <c r="FC361" s="329"/>
      <c r="FD361" s="329"/>
      <c r="FE361" s="329"/>
      <c r="FF361" s="329"/>
      <c r="FG361" s="329"/>
      <c r="FH361" s="329"/>
      <c r="FI361" s="329"/>
      <c r="FJ361" s="329"/>
      <c r="FK361" s="329"/>
      <c r="FL361" s="329"/>
      <c r="FM361" s="329"/>
      <c r="FN361" s="329"/>
      <c r="FO361" s="329"/>
      <c r="FP361" s="329"/>
      <c r="FQ361" s="329"/>
      <c r="FR361" s="329"/>
      <c r="FS361" s="329"/>
      <c r="FT361" s="329"/>
      <c r="FU361" s="329"/>
      <c r="FV361" s="329"/>
      <c r="FW361" s="329"/>
      <c r="FX361" s="329"/>
      <c r="FY361" s="329"/>
      <c r="FZ361" s="329"/>
      <c r="GA361" s="329"/>
      <c r="GB361" s="329"/>
      <c r="GC361" s="329"/>
      <c r="GD361" s="329"/>
      <c r="GE361" s="329"/>
      <c r="GF361" s="329"/>
      <c r="GG361" s="329"/>
      <c r="GH361" s="329"/>
      <c r="GI361" s="329"/>
      <c r="GJ361" s="329"/>
      <c r="GK361" s="329"/>
      <c r="GL361" s="329"/>
      <c r="GM361" s="329"/>
      <c r="GN361" s="329"/>
      <c r="GO361" s="329"/>
      <c r="GP361" s="329"/>
      <c r="GQ361" s="329"/>
      <c r="GR361" s="329"/>
      <c r="GS361" s="329"/>
      <c r="GT361" s="329"/>
      <c r="GU361" s="329"/>
      <c r="GV361" s="329"/>
      <c r="GW361" s="329"/>
      <c r="GX361" s="329"/>
      <c r="GY361" s="329"/>
      <c r="GZ361" s="329"/>
      <c r="HA361" s="329"/>
      <c r="HB361" s="329"/>
      <c r="HC361" s="329"/>
      <c r="HD361" s="329"/>
      <c r="HE361" s="329"/>
      <c r="HF361" s="329"/>
      <c r="HG361" s="329"/>
      <c r="HH361" s="329"/>
      <c r="HI361" s="329"/>
      <c r="HJ361" s="329"/>
      <c r="HK361" s="329"/>
      <c r="HL361" s="329"/>
      <c r="HM361" s="329"/>
      <c r="HN361" s="329"/>
      <c r="HO361" s="329"/>
      <c r="HP361" s="329"/>
      <c r="HQ361" s="329"/>
      <c r="HR361" s="329"/>
      <c r="HS361" s="329"/>
      <c r="HT361" s="329"/>
      <c r="HU361" s="329"/>
      <c r="HV361" s="329"/>
      <c r="HW361" s="329"/>
      <c r="HX361" s="329"/>
      <c r="HY361" s="329"/>
      <c r="HZ361" s="329"/>
      <c r="IA361" s="329"/>
      <c r="IB361" s="329"/>
      <c r="IC361" s="329"/>
      <c r="ID361" s="329"/>
      <c r="IE361" s="329"/>
      <c r="IF361" s="329"/>
      <c r="IG361" s="329"/>
      <c r="IH361" s="329"/>
      <c r="II361" s="329"/>
      <c r="IJ361" s="329"/>
      <c r="IK361" s="329"/>
      <c r="IL361" s="329"/>
      <c r="IM361" s="329"/>
      <c r="IN361" s="329"/>
      <c r="IO361" s="329"/>
      <c r="IP361" s="329"/>
      <c r="IQ361" s="329"/>
      <c r="IR361" s="329"/>
    </row>
    <row r="362" spans="1:252" ht="40.5" customHeight="1">
      <c r="A362" s="524" t="s">
        <v>1055</v>
      </c>
      <c r="B362" s="512" t="s">
        <v>351</v>
      </c>
      <c r="C362" s="513" t="s">
        <v>64</v>
      </c>
      <c r="D362" s="513" t="s">
        <v>47</v>
      </c>
      <c r="E362" s="525">
        <v>1000</v>
      </c>
      <c r="F362" s="513">
        <v>10</v>
      </c>
      <c r="G362" s="392"/>
      <c r="H362" s="515"/>
      <c r="I362" s="515">
        <f t="shared" si="21"/>
        <v>8</v>
      </c>
      <c r="J362" s="515">
        <f t="shared" si="22"/>
        <v>10</v>
      </c>
      <c r="K362" s="542" t="s">
        <v>254</v>
      </c>
      <c r="L362" s="539" t="s">
        <v>266</v>
      </c>
      <c r="U362" s="330"/>
      <c r="V362" s="330"/>
      <c r="W362" s="330"/>
      <c r="X362" s="330"/>
      <c r="Y362" s="330"/>
      <c r="Z362" s="330"/>
      <c r="AA362" s="330"/>
      <c r="AB362" s="330"/>
      <c r="AC362" s="330"/>
      <c r="AD362" s="330"/>
      <c r="AE362" s="330"/>
      <c r="AF362" s="330"/>
      <c r="AG362" s="330"/>
      <c r="AH362" s="330"/>
      <c r="AI362" s="330"/>
      <c r="AJ362" s="330"/>
      <c r="AK362" s="330"/>
      <c r="AL362" s="330"/>
      <c r="AM362" s="330"/>
      <c r="AN362" s="330"/>
      <c r="AO362" s="330"/>
      <c r="AP362" s="330"/>
      <c r="AQ362" s="330"/>
      <c r="AR362" s="330"/>
      <c r="AS362" s="330"/>
      <c r="AT362" s="330"/>
      <c r="AU362" s="330"/>
      <c r="AV362" s="330"/>
      <c r="AW362" s="330"/>
      <c r="AX362" s="330"/>
      <c r="AY362" s="330"/>
      <c r="AZ362" s="330"/>
      <c r="BA362" s="330"/>
      <c r="BB362" s="330"/>
      <c r="BC362" s="330"/>
      <c r="BD362" s="330"/>
      <c r="BE362" s="330"/>
      <c r="BF362" s="330"/>
      <c r="BG362" s="330"/>
      <c r="BH362" s="330"/>
      <c r="BI362" s="330"/>
      <c r="BJ362" s="330"/>
      <c r="BK362" s="330"/>
      <c r="BL362" s="330"/>
      <c r="BM362" s="330"/>
      <c r="BN362" s="330"/>
      <c r="BO362" s="330"/>
      <c r="BP362" s="330"/>
      <c r="BQ362" s="330"/>
      <c r="BR362" s="330"/>
      <c r="BS362" s="330"/>
      <c r="BT362" s="330"/>
      <c r="BU362" s="330"/>
      <c r="BV362" s="330"/>
      <c r="BW362" s="330"/>
      <c r="BX362" s="330"/>
      <c r="BY362" s="330"/>
      <c r="BZ362" s="330"/>
      <c r="CA362" s="330"/>
      <c r="CB362" s="330"/>
      <c r="CC362" s="330"/>
      <c r="CD362" s="330"/>
      <c r="CE362" s="330"/>
      <c r="CF362" s="330"/>
      <c r="CG362" s="330"/>
      <c r="CH362" s="330"/>
      <c r="CI362" s="330"/>
      <c r="CJ362" s="330"/>
      <c r="CK362" s="330"/>
      <c r="CL362" s="330"/>
      <c r="CM362" s="330"/>
      <c r="CN362" s="330"/>
      <c r="CO362" s="330"/>
      <c r="CP362" s="330"/>
      <c r="CQ362" s="330"/>
      <c r="CR362" s="330"/>
      <c r="CS362" s="330"/>
      <c r="CT362" s="330"/>
      <c r="CU362" s="330"/>
      <c r="CV362" s="330"/>
      <c r="CW362" s="330"/>
      <c r="CX362" s="330"/>
      <c r="CY362" s="330"/>
      <c r="CZ362" s="330"/>
      <c r="DA362" s="330"/>
      <c r="DB362" s="330"/>
      <c r="DC362" s="330"/>
      <c r="DD362" s="330"/>
      <c r="DE362" s="330"/>
      <c r="DF362" s="330"/>
      <c r="DG362" s="330"/>
      <c r="DH362" s="330"/>
      <c r="DI362" s="330"/>
      <c r="DJ362" s="330"/>
      <c r="DK362" s="330"/>
      <c r="DL362" s="330"/>
      <c r="DM362" s="330"/>
      <c r="DN362" s="330"/>
      <c r="DO362" s="330"/>
      <c r="DP362" s="330"/>
      <c r="DQ362" s="330"/>
      <c r="DR362" s="330"/>
      <c r="DS362" s="330"/>
      <c r="DT362" s="330"/>
      <c r="DU362" s="330"/>
      <c r="DV362" s="330"/>
      <c r="DW362" s="330"/>
      <c r="DX362" s="330"/>
      <c r="DY362" s="330"/>
      <c r="DZ362" s="330"/>
      <c r="EA362" s="330"/>
      <c r="EB362" s="330"/>
      <c r="EC362" s="330"/>
      <c r="ED362" s="330"/>
      <c r="EE362" s="330"/>
      <c r="EF362" s="330"/>
      <c r="EG362" s="330"/>
      <c r="EH362" s="330"/>
      <c r="EI362" s="330"/>
      <c r="EJ362" s="330"/>
      <c r="EK362" s="330"/>
      <c r="EL362" s="330"/>
      <c r="EM362" s="330"/>
      <c r="EN362" s="330"/>
      <c r="EO362" s="330"/>
      <c r="EP362" s="330"/>
      <c r="EQ362" s="330"/>
      <c r="ER362" s="330"/>
      <c r="ES362" s="330"/>
      <c r="ET362" s="330"/>
      <c r="EU362" s="330"/>
      <c r="EV362" s="330"/>
      <c r="EW362" s="330"/>
      <c r="EX362" s="330"/>
      <c r="EY362" s="330"/>
      <c r="EZ362" s="330"/>
      <c r="FA362" s="330"/>
      <c r="FB362" s="330"/>
      <c r="FC362" s="330"/>
      <c r="FD362" s="330"/>
      <c r="FE362" s="330"/>
      <c r="FF362" s="330"/>
      <c r="FG362" s="330"/>
      <c r="FH362" s="330"/>
      <c r="FI362" s="330"/>
      <c r="FJ362" s="330"/>
      <c r="FK362" s="330"/>
      <c r="FL362" s="330"/>
      <c r="FM362" s="330"/>
      <c r="FN362" s="330"/>
      <c r="FO362" s="330"/>
      <c r="FP362" s="330"/>
      <c r="FQ362" s="330"/>
      <c r="FR362" s="330"/>
      <c r="FS362" s="330"/>
      <c r="FT362" s="330"/>
      <c r="FU362" s="330"/>
      <c r="FV362" s="330"/>
      <c r="FW362" s="330"/>
      <c r="FX362" s="330"/>
      <c r="FY362" s="330"/>
      <c r="FZ362" s="330"/>
      <c r="GA362" s="330"/>
      <c r="GB362" s="330"/>
      <c r="GC362" s="330"/>
      <c r="GD362" s="330"/>
      <c r="GE362" s="330"/>
      <c r="GF362" s="330"/>
      <c r="GG362" s="330"/>
      <c r="GH362" s="330"/>
      <c r="GI362" s="330"/>
      <c r="GJ362" s="330"/>
      <c r="GK362" s="330"/>
      <c r="GL362" s="330"/>
      <c r="GM362" s="330"/>
      <c r="GN362" s="330"/>
      <c r="GO362" s="330"/>
      <c r="GP362" s="330"/>
      <c r="GQ362" s="330"/>
      <c r="GR362" s="330"/>
      <c r="GS362" s="330"/>
      <c r="GT362" s="330"/>
      <c r="GU362" s="330"/>
      <c r="GV362" s="330"/>
      <c r="GW362" s="330"/>
      <c r="GX362" s="330"/>
      <c r="GY362" s="330"/>
      <c r="GZ362" s="330"/>
      <c r="HA362" s="330"/>
      <c r="HB362" s="330"/>
      <c r="HC362" s="330"/>
      <c r="HD362" s="330"/>
      <c r="HE362" s="330"/>
      <c r="HF362" s="330"/>
      <c r="HG362" s="330"/>
      <c r="HH362" s="330"/>
      <c r="HI362" s="330"/>
      <c r="HJ362" s="330"/>
      <c r="HK362" s="330"/>
      <c r="HL362" s="330"/>
      <c r="HM362" s="330"/>
      <c r="HN362" s="330"/>
      <c r="HO362" s="330"/>
      <c r="HP362" s="330"/>
      <c r="HQ362" s="330"/>
      <c r="HR362" s="330"/>
      <c r="HS362" s="330"/>
      <c r="HT362" s="330"/>
      <c r="HU362" s="330"/>
      <c r="HV362" s="330"/>
      <c r="HW362" s="330"/>
      <c r="HX362" s="330"/>
      <c r="HY362" s="330"/>
      <c r="HZ362" s="330"/>
      <c r="IA362" s="330"/>
      <c r="IB362" s="330"/>
      <c r="IC362" s="330"/>
      <c r="ID362" s="330"/>
      <c r="IE362" s="330"/>
      <c r="IF362" s="330"/>
      <c r="IG362" s="330"/>
      <c r="IH362" s="330"/>
      <c r="II362" s="330"/>
      <c r="IJ362" s="330"/>
      <c r="IK362" s="330"/>
      <c r="IL362" s="330"/>
      <c r="IM362" s="330"/>
      <c r="IN362" s="330"/>
      <c r="IO362" s="330"/>
      <c r="IP362" s="330"/>
      <c r="IQ362" s="330"/>
      <c r="IR362" s="330"/>
    </row>
    <row r="363" spans="1:252">
      <c r="A363" s="524" t="s">
        <v>1056</v>
      </c>
      <c r="B363" s="512" t="s">
        <v>607</v>
      </c>
      <c r="C363" s="513" t="s">
        <v>64</v>
      </c>
      <c r="D363" s="513" t="s">
        <v>47</v>
      </c>
      <c r="E363" s="525">
        <v>50</v>
      </c>
      <c r="F363" s="513">
        <v>200</v>
      </c>
      <c r="G363" s="392"/>
      <c r="H363" s="515"/>
      <c r="I363" s="515"/>
      <c r="J363" s="515">
        <f t="shared" si="22"/>
        <v>10</v>
      </c>
      <c r="K363" s="541">
        <v>4267</v>
      </c>
      <c r="L363" s="539" t="s">
        <v>578</v>
      </c>
    </row>
    <row r="364" spans="1:252">
      <c r="A364" s="524" t="s">
        <v>1057</v>
      </c>
      <c r="B364" s="512" t="s">
        <v>607</v>
      </c>
      <c r="C364" s="513" t="s">
        <v>64</v>
      </c>
      <c r="D364" s="513" t="s">
        <v>47</v>
      </c>
      <c r="E364" s="525">
        <v>30</v>
      </c>
      <c r="F364" s="513">
        <v>50</v>
      </c>
      <c r="G364" s="392"/>
      <c r="H364" s="515"/>
      <c r="I364" s="515"/>
      <c r="J364" s="515">
        <f t="shared" si="22"/>
        <v>1.5</v>
      </c>
      <c r="K364" s="541">
        <v>4267</v>
      </c>
      <c r="L364" s="539" t="s">
        <v>578</v>
      </c>
    </row>
    <row r="365" spans="1:252">
      <c r="A365" s="524" t="s">
        <v>1058</v>
      </c>
      <c r="B365" s="512" t="s">
        <v>607</v>
      </c>
      <c r="C365" s="513" t="s">
        <v>64</v>
      </c>
      <c r="D365" s="513" t="s">
        <v>47</v>
      </c>
      <c r="E365" s="525">
        <v>3000</v>
      </c>
      <c r="F365" s="513">
        <v>2</v>
      </c>
      <c r="G365" s="392"/>
      <c r="H365" s="515"/>
      <c r="I365" s="515"/>
      <c r="J365" s="515">
        <f t="shared" si="22"/>
        <v>6</v>
      </c>
      <c r="K365" s="541">
        <v>4267</v>
      </c>
      <c r="L365" s="539" t="s">
        <v>578</v>
      </c>
    </row>
    <row r="366" spans="1:252">
      <c r="A366" s="524" t="s">
        <v>1059</v>
      </c>
      <c r="B366" s="512" t="s">
        <v>607</v>
      </c>
      <c r="C366" s="513" t="s">
        <v>64</v>
      </c>
      <c r="D366" s="513" t="s">
        <v>47</v>
      </c>
      <c r="E366" s="525">
        <v>3000</v>
      </c>
      <c r="F366" s="513">
        <v>2</v>
      </c>
      <c r="G366" s="392"/>
      <c r="H366" s="515"/>
      <c r="I366" s="515"/>
      <c r="J366" s="515">
        <f t="shared" si="22"/>
        <v>6</v>
      </c>
      <c r="K366" s="541">
        <v>4267</v>
      </c>
      <c r="L366" s="539" t="s">
        <v>578</v>
      </c>
    </row>
    <row r="367" spans="1:252">
      <c r="A367" s="524" t="s">
        <v>1060</v>
      </c>
      <c r="B367" s="512" t="s">
        <v>607</v>
      </c>
      <c r="C367" s="513" t="s">
        <v>64</v>
      </c>
      <c r="D367" s="513" t="s">
        <v>47</v>
      </c>
      <c r="E367" s="525">
        <v>3000</v>
      </c>
      <c r="F367" s="513">
        <v>2</v>
      </c>
      <c r="G367" s="392"/>
      <c r="H367" s="515"/>
      <c r="I367" s="515"/>
      <c r="J367" s="515">
        <f t="shared" si="22"/>
        <v>6</v>
      </c>
      <c r="K367" s="541">
        <v>4267</v>
      </c>
      <c r="L367" s="539" t="s">
        <v>578</v>
      </c>
    </row>
    <row r="368" spans="1:252">
      <c r="A368" s="524" t="s">
        <v>1061</v>
      </c>
      <c r="B368" s="512" t="s">
        <v>607</v>
      </c>
      <c r="C368" s="513" t="s">
        <v>64</v>
      </c>
      <c r="D368" s="513" t="s">
        <v>47</v>
      </c>
      <c r="E368" s="525">
        <v>3000</v>
      </c>
      <c r="F368" s="513">
        <v>2</v>
      </c>
      <c r="G368" s="392"/>
      <c r="H368" s="515"/>
      <c r="I368" s="515"/>
      <c r="J368" s="515">
        <f t="shared" si="22"/>
        <v>6</v>
      </c>
      <c r="K368" s="541">
        <v>4267</v>
      </c>
      <c r="L368" s="539" t="s">
        <v>578</v>
      </c>
    </row>
    <row r="369" spans="1:12">
      <c r="A369" s="524" t="s">
        <v>1062</v>
      </c>
      <c r="B369" s="512" t="s">
        <v>607</v>
      </c>
      <c r="C369" s="513" t="s">
        <v>64</v>
      </c>
      <c r="D369" s="513" t="s">
        <v>47</v>
      </c>
      <c r="E369" s="525">
        <v>3000</v>
      </c>
      <c r="F369" s="513">
        <v>2</v>
      </c>
      <c r="G369" s="392"/>
      <c r="H369" s="515"/>
      <c r="I369" s="515"/>
      <c r="J369" s="515">
        <f t="shared" si="22"/>
        <v>6</v>
      </c>
      <c r="K369" s="541">
        <v>4267</v>
      </c>
      <c r="L369" s="539" t="s">
        <v>578</v>
      </c>
    </row>
    <row r="370" spans="1:12">
      <c r="A370" s="524" t="s">
        <v>1063</v>
      </c>
      <c r="B370" s="512" t="s">
        <v>607</v>
      </c>
      <c r="C370" s="513" t="s">
        <v>64</v>
      </c>
      <c r="D370" s="513" t="s">
        <v>47</v>
      </c>
      <c r="E370" s="525">
        <v>3000</v>
      </c>
      <c r="F370" s="513">
        <v>2</v>
      </c>
      <c r="G370" s="392"/>
      <c r="H370" s="515"/>
      <c r="I370" s="515"/>
      <c r="J370" s="515">
        <f t="shared" si="22"/>
        <v>6</v>
      </c>
      <c r="K370" s="541">
        <v>4267</v>
      </c>
      <c r="L370" s="539" t="s">
        <v>578</v>
      </c>
    </row>
    <row r="371" spans="1:12">
      <c r="A371" s="524" t="s">
        <v>1064</v>
      </c>
      <c r="B371" s="512" t="s">
        <v>607</v>
      </c>
      <c r="C371" s="513" t="s">
        <v>64</v>
      </c>
      <c r="D371" s="513" t="s">
        <v>47</v>
      </c>
      <c r="E371" s="525">
        <v>3000</v>
      </c>
      <c r="F371" s="513">
        <v>2</v>
      </c>
      <c r="G371" s="392"/>
      <c r="H371" s="515"/>
      <c r="I371" s="515"/>
      <c r="J371" s="515">
        <f t="shared" si="22"/>
        <v>6</v>
      </c>
      <c r="K371" s="541">
        <v>4267</v>
      </c>
      <c r="L371" s="539" t="s">
        <v>578</v>
      </c>
    </row>
    <row r="372" spans="1:12">
      <c r="A372" s="524" t="s">
        <v>1065</v>
      </c>
      <c r="B372" s="512" t="s">
        <v>607</v>
      </c>
      <c r="C372" s="513" t="s">
        <v>64</v>
      </c>
      <c r="D372" s="513" t="s">
        <v>47</v>
      </c>
      <c r="E372" s="525">
        <v>1500</v>
      </c>
      <c r="F372" s="513">
        <v>4</v>
      </c>
      <c r="G372" s="392"/>
      <c r="H372" s="515"/>
      <c r="I372" s="515"/>
      <c r="J372" s="515">
        <f t="shared" si="22"/>
        <v>6</v>
      </c>
      <c r="K372" s="541">
        <v>4267</v>
      </c>
      <c r="L372" s="539" t="s">
        <v>578</v>
      </c>
    </row>
    <row r="373" spans="1:12">
      <c r="A373" s="524" t="s">
        <v>1066</v>
      </c>
      <c r="B373" s="512" t="s">
        <v>607</v>
      </c>
      <c r="C373" s="513" t="s">
        <v>64</v>
      </c>
      <c r="D373" s="513" t="s">
        <v>47</v>
      </c>
      <c r="E373" s="525">
        <v>3000</v>
      </c>
      <c r="F373" s="513">
        <v>2</v>
      </c>
      <c r="G373" s="392"/>
      <c r="H373" s="515"/>
      <c r="I373" s="515"/>
      <c r="J373" s="515">
        <f t="shared" si="22"/>
        <v>6</v>
      </c>
      <c r="K373" s="541">
        <v>4267</v>
      </c>
      <c r="L373" s="539" t="s">
        <v>578</v>
      </c>
    </row>
    <row r="374" spans="1:12">
      <c r="A374" s="524" t="s">
        <v>1067</v>
      </c>
      <c r="B374" s="512" t="s">
        <v>607</v>
      </c>
      <c r="C374" s="513" t="s">
        <v>64</v>
      </c>
      <c r="D374" s="513" t="s">
        <v>47</v>
      </c>
      <c r="E374" s="525">
        <v>3000</v>
      </c>
      <c r="F374" s="513">
        <v>2</v>
      </c>
      <c r="G374" s="392"/>
      <c r="H374" s="515"/>
      <c r="I374" s="515"/>
      <c r="J374" s="515">
        <f t="shared" si="22"/>
        <v>6</v>
      </c>
      <c r="K374" s="541">
        <v>4267</v>
      </c>
      <c r="L374" s="539" t="s">
        <v>578</v>
      </c>
    </row>
    <row r="375" spans="1:12">
      <c r="A375" s="524" t="s">
        <v>1068</v>
      </c>
      <c r="B375" s="512" t="s">
        <v>607</v>
      </c>
      <c r="C375" s="513" t="s">
        <v>64</v>
      </c>
      <c r="D375" s="513" t="s">
        <v>47</v>
      </c>
      <c r="E375" s="525">
        <v>3000</v>
      </c>
      <c r="F375" s="513">
        <v>2</v>
      </c>
      <c r="G375" s="392"/>
      <c r="H375" s="515"/>
      <c r="I375" s="515"/>
      <c r="J375" s="515">
        <f t="shared" si="22"/>
        <v>6</v>
      </c>
      <c r="K375" s="541">
        <v>4267</v>
      </c>
      <c r="L375" s="539" t="s">
        <v>578</v>
      </c>
    </row>
    <row r="376" spans="1:12">
      <c r="A376" s="524" t="s">
        <v>1069</v>
      </c>
      <c r="B376" s="512" t="s">
        <v>607</v>
      </c>
      <c r="C376" s="513" t="s">
        <v>64</v>
      </c>
      <c r="D376" s="513" t="s">
        <v>47</v>
      </c>
      <c r="E376" s="525">
        <v>3000</v>
      </c>
      <c r="F376" s="513">
        <v>2</v>
      </c>
      <c r="G376" s="392"/>
      <c r="H376" s="515"/>
      <c r="I376" s="515"/>
      <c r="J376" s="515">
        <f t="shared" si="22"/>
        <v>6</v>
      </c>
      <c r="K376" s="541">
        <v>4267</v>
      </c>
      <c r="L376" s="539" t="s">
        <v>578</v>
      </c>
    </row>
    <row r="377" spans="1:12">
      <c r="A377" s="524" t="s">
        <v>1070</v>
      </c>
      <c r="B377" s="512" t="s">
        <v>607</v>
      </c>
      <c r="C377" s="513" t="s">
        <v>64</v>
      </c>
      <c r="D377" s="513" t="s">
        <v>47</v>
      </c>
      <c r="E377" s="525">
        <v>1500</v>
      </c>
      <c r="F377" s="513">
        <v>3</v>
      </c>
      <c r="G377" s="392"/>
      <c r="H377" s="515"/>
      <c r="I377" s="515"/>
      <c r="J377" s="515">
        <f t="shared" si="22"/>
        <v>4.5</v>
      </c>
      <c r="K377" s="541">
        <v>4267</v>
      </c>
      <c r="L377" s="539" t="s">
        <v>578</v>
      </c>
    </row>
    <row r="378" spans="1:12">
      <c r="A378" s="524" t="s">
        <v>1071</v>
      </c>
      <c r="B378" s="512" t="s">
        <v>607</v>
      </c>
      <c r="C378" s="513" t="s">
        <v>64</v>
      </c>
      <c r="D378" s="513" t="s">
        <v>47</v>
      </c>
      <c r="E378" s="525">
        <v>1500</v>
      </c>
      <c r="F378" s="513">
        <v>3</v>
      </c>
      <c r="G378" s="392"/>
      <c r="H378" s="515"/>
      <c r="I378" s="515"/>
      <c r="J378" s="515">
        <f t="shared" si="22"/>
        <v>4.5</v>
      </c>
      <c r="K378" s="541">
        <v>4267</v>
      </c>
      <c r="L378" s="539" t="s">
        <v>578</v>
      </c>
    </row>
    <row r="379" spans="1:12">
      <c r="A379" s="524" t="s">
        <v>1072</v>
      </c>
      <c r="B379" s="512" t="s">
        <v>607</v>
      </c>
      <c r="C379" s="513" t="s">
        <v>64</v>
      </c>
      <c r="D379" s="513" t="s">
        <v>47</v>
      </c>
      <c r="E379" s="525">
        <v>20</v>
      </c>
      <c r="F379" s="513">
        <v>2000</v>
      </c>
      <c r="G379" s="392"/>
      <c r="H379" s="515"/>
      <c r="I379" s="515"/>
      <c r="J379" s="515">
        <f t="shared" si="22"/>
        <v>40</v>
      </c>
      <c r="K379" s="541">
        <v>4267</v>
      </c>
      <c r="L379" s="539" t="s">
        <v>578</v>
      </c>
    </row>
    <row r="380" spans="1:12">
      <c r="A380" s="524" t="s">
        <v>1073</v>
      </c>
      <c r="B380" s="512" t="s">
        <v>607</v>
      </c>
      <c r="C380" s="513" t="s">
        <v>64</v>
      </c>
      <c r="D380" s="513" t="s">
        <v>47</v>
      </c>
      <c r="E380" s="525">
        <v>30</v>
      </c>
      <c r="F380" s="513">
        <v>2000</v>
      </c>
      <c r="G380" s="392"/>
      <c r="H380" s="515"/>
      <c r="I380" s="515"/>
      <c r="J380" s="515">
        <f t="shared" si="22"/>
        <v>60</v>
      </c>
      <c r="K380" s="541">
        <v>4267</v>
      </c>
      <c r="L380" s="539" t="s">
        <v>578</v>
      </c>
    </row>
    <row r="381" spans="1:12">
      <c r="A381" s="524" t="s">
        <v>1074</v>
      </c>
      <c r="B381" s="512" t="s">
        <v>607</v>
      </c>
      <c r="C381" s="513" t="s">
        <v>64</v>
      </c>
      <c r="D381" s="513" t="s">
        <v>47</v>
      </c>
      <c r="E381" s="525">
        <v>40</v>
      </c>
      <c r="F381" s="513">
        <v>1000</v>
      </c>
      <c r="G381" s="392"/>
      <c r="H381" s="515"/>
      <c r="I381" s="515"/>
      <c r="J381" s="515">
        <f t="shared" si="22"/>
        <v>40</v>
      </c>
      <c r="K381" s="541">
        <v>4267</v>
      </c>
      <c r="L381" s="539" t="s">
        <v>578</v>
      </c>
    </row>
    <row r="382" spans="1:12" ht="21.75" customHeight="1">
      <c r="A382" s="524" t="s">
        <v>1075</v>
      </c>
      <c r="B382" s="512" t="s">
        <v>694</v>
      </c>
      <c r="C382" s="513" t="s">
        <v>64</v>
      </c>
      <c r="D382" s="513" t="s">
        <v>609</v>
      </c>
      <c r="E382" s="525">
        <v>100</v>
      </c>
      <c r="F382" s="513">
        <v>250</v>
      </c>
      <c r="G382" s="392"/>
      <c r="H382" s="515"/>
      <c r="I382" s="515"/>
      <c r="J382" s="515">
        <f t="shared" si="22"/>
        <v>25</v>
      </c>
      <c r="K382" s="541">
        <v>4267</v>
      </c>
      <c r="L382" s="539" t="s">
        <v>578</v>
      </c>
    </row>
    <row r="383" spans="1:12">
      <c r="A383" s="524" t="s">
        <v>1076</v>
      </c>
      <c r="B383" s="512" t="s">
        <v>695</v>
      </c>
      <c r="C383" s="513" t="s">
        <v>64</v>
      </c>
      <c r="D383" s="513" t="s">
        <v>47</v>
      </c>
      <c r="E383" s="525">
        <v>137000</v>
      </c>
      <c r="F383" s="513">
        <v>1</v>
      </c>
      <c r="G383" s="392"/>
      <c r="H383" s="515"/>
      <c r="I383" s="515"/>
      <c r="J383" s="515">
        <f t="shared" si="22"/>
        <v>137</v>
      </c>
      <c r="K383" s="541">
        <v>4267</v>
      </c>
      <c r="L383" s="539" t="s">
        <v>578</v>
      </c>
    </row>
    <row r="384" spans="1:12">
      <c r="A384" s="524" t="s">
        <v>1077</v>
      </c>
      <c r="B384" s="512" t="s">
        <v>653</v>
      </c>
      <c r="C384" s="513" t="s">
        <v>64</v>
      </c>
      <c r="D384" s="513" t="s">
        <v>47</v>
      </c>
      <c r="E384" s="525">
        <v>2400</v>
      </c>
      <c r="F384" s="513">
        <v>5</v>
      </c>
      <c r="G384" s="392"/>
      <c r="H384" s="515"/>
      <c r="I384" s="515"/>
      <c r="J384" s="515">
        <f t="shared" si="22"/>
        <v>12</v>
      </c>
      <c r="K384" s="541">
        <v>4267</v>
      </c>
      <c r="L384" s="539" t="s">
        <v>578</v>
      </c>
    </row>
    <row r="385" spans="1:20">
      <c r="A385" s="524" t="s">
        <v>1078</v>
      </c>
      <c r="B385" s="512" t="s">
        <v>653</v>
      </c>
      <c r="C385" s="513" t="s">
        <v>64</v>
      </c>
      <c r="D385" s="513" t="s">
        <v>47</v>
      </c>
      <c r="E385" s="525">
        <v>2800</v>
      </c>
      <c r="F385" s="513">
        <v>5</v>
      </c>
      <c r="G385" s="392"/>
      <c r="H385" s="515"/>
      <c r="I385" s="515"/>
      <c r="J385" s="515">
        <f t="shared" si="22"/>
        <v>14</v>
      </c>
      <c r="K385" s="541">
        <v>4267</v>
      </c>
      <c r="L385" s="539" t="s">
        <v>578</v>
      </c>
    </row>
    <row r="386" spans="1:20">
      <c r="A386" s="524" t="s">
        <v>1079</v>
      </c>
      <c r="B386" s="512" t="s">
        <v>606</v>
      </c>
      <c r="C386" s="513" t="s">
        <v>64</v>
      </c>
      <c r="D386" s="513" t="s">
        <v>47</v>
      </c>
      <c r="E386" s="525">
        <v>3000</v>
      </c>
      <c r="F386" s="513">
        <v>3</v>
      </c>
      <c r="G386" s="392"/>
      <c r="H386" s="515"/>
      <c r="I386" s="515"/>
      <c r="J386" s="515">
        <f t="shared" si="22"/>
        <v>9</v>
      </c>
      <c r="K386" s="541">
        <v>4267</v>
      </c>
      <c r="L386" s="539" t="s">
        <v>578</v>
      </c>
    </row>
    <row r="387" spans="1:20" ht="39" customHeight="1">
      <c r="A387" s="524" t="s">
        <v>1080</v>
      </c>
      <c r="B387" s="512" t="s">
        <v>605</v>
      </c>
      <c r="C387" s="513" t="s">
        <v>64</v>
      </c>
      <c r="D387" s="513" t="s">
        <v>47</v>
      </c>
      <c r="E387" s="525">
        <v>13000</v>
      </c>
      <c r="F387" s="513">
        <v>1</v>
      </c>
      <c r="G387" s="392"/>
      <c r="H387" s="515"/>
      <c r="I387" s="515"/>
      <c r="J387" s="515">
        <f t="shared" si="22"/>
        <v>13</v>
      </c>
      <c r="K387" s="541">
        <v>4267</v>
      </c>
      <c r="L387" s="539" t="s">
        <v>578</v>
      </c>
    </row>
    <row r="388" spans="1:20" ht="39" customHeight="1">
      <c r="A388" s="524" t="s">
        <v>1081</v>
      </c>
      <c r="B388" s="512" t="s">
        <v>605</v>
      </c>
      <c r="C388" s="513" t="s">
        <v>64</v>
      </c>
      <c r="D388" s="513" t="s">
        <v>47</v>
      </c>
      <c r="E388" s="525">
        <v>8000</v>
      </c>
      <c r="F388" s="513">
        <v>1</v>
      </c>
      <c r="G388" s="392"/>
      <c r="H388" s="515"/>
      <c r="I388" s="515"/>
      <c r="J388" s="515">
        <f t="shared" si="22"/>
        <v>8</v>
      </c>
      <c r="K388" s="541">
        <v>4267</v>
      </c>
      <c r="L388" s="539" t="s">
        <v>578</v>
      </c>
    </row>
    <row r="389" spans="1:20" ht="39" customHeight="1">
      <c r="A389" s="524" t="s">
        <v>1082</v>
      </c>
      <c r="B389" s="512" t="s">
        <v>605</v>
      </c>
      <c r="C389" s="513" t="s">
        <v>64</v>
      </c>
      <c r="D389" s="513" t="s">
        <v>47</v>
      </c>
      <c r="E389" s="525">
        <v>13000</v>
      </c>
      <c r="F389" s="513">
        <v>2</v>
      </c>
      <c r="G389" s="392"/>
      <c r="H389" s="515"/>
      <c r="I389" s="515"/>
      <c r="J389" s="515">
        <f t="shared" si="22"/>
        <v>26</v>
      </c>
      <c r="K389" s="541">
        <v>4267</v>
      </c>
      <c r="L389" s="539" t="s">
        <v>578</v>
      </c>
    </row>
    <row r="390" spans="1:20" ht="34.5">
      <c r="A390" s="524" t="s">
        <v>1083</v>
      </c>
      <c r="B390" s="512" t="s">
        <v>604</v>
      </c>
      <c r="C390" s="513" t="s">
        <v>64</v>
      </c>
      <c r="D390" s="513" t="s">
        <v>589</v>
      </c>
      <c r="E390" s="525">
        <v>15000</v>
      </c>
      <c r="F390" s="513">
        <v>2</v>
      </c>
      <c r="G390" s="392"/>
      <c r="H390" s="515"/>
      <c r="I390" s="515"/>
      <c r="J390" s="515">
        <f t="shared" si="22"/>
        <v>30</v>
      </c>
      <c r="K390" s="541">
        <v>4267</v>
      </c>
      <c r="L390" s="539" t="s">
        <v>578</v>
      </c>
    </row>
    <row r="391" spans="1:20" ht="34.5">
      <c r="A391" s="524" t="s">
        <v>1084</v>
      </c>
      <c r="B391" s="512" t="s">
        <v>604</v>
      </c>
      <c r="C391" s="513" t="s">
        <v>64</v>
      </c>
      <c r="D391" s="513" t="s">
        <v>589</v>
      </c>
      <c r="E391" s="525">
        <v>20000</v>
      </c>
      <c r="F391" s="513">
        <v>2</v>
      </c>
      <c r="G391" s="392"/>
      <c r="H391" s="515"/>
      <c r="I391" s="515"/>
      <c r="J391" s="515">
        <f t="shared" si="22"/>
        <v>40</v>
      </c>
      <c r="K391" s="541">
        <v>4267</v>
      </c>
      <c r="L391" s="539" t="s">
        <v>578</v>
      </c>
    </row>
    <row r="392" spans="1:20" ht="34.5">
      <c r="A392" s="524" t="s">
        <v>1085</v>
      </c>
      <c r="B392" s="512" t="s">
        <v>604</v>
      </c>
      <c r="C392" s="513" t="s">
        <v>64</v>
      </c>
      <c r="D392" s="513" t="s">
        <v>589</v>
      </c>
      <c r="E392" s="525">
        <v>6000</v>
      </c>
      <c r="F392" s="513">
        <v>2</v>
      </c>
      <c r="G392" s="392"/>
      <c r="H392" s="515"/>
      <c r="I392" s="515"/>
      <c r="J392" s="515">
        <f t="shared" si="22"/>
        <v>12</v>
      </c>
      <c r="K392" s="541">
        <v>4267</v>
      </c>
      <c r="L392" s="539" t="s">
        <v>578</v>
      </c>
    </row>
    <row r="393" spans="1:20" ht="34.5">
      <c r="A393" s="524" t="s">
        <v>1086</v>
      </c>
      <c r="B393" s="512" t="s">
        <v>604</v>
      </c>
      <c r="C393" s="513" t="s">
        <v>64</v>
      </c>
      <c r="D393" s="513" t="s">
        <v>589</v>
      </c>
      <c r="E393" s="525">
        <v>6000</v>
      </c>
      <c r="F393" s="513">
        <v>2</v>
      </c>
      <c r="G393" s="392"/>
      <c r="H393" s="515"/>
      <c r="I393" s="515"/>
      <c r="J393" s="515">
        <f t="shared" si="22"/>
        <v>12</v>
      </c>
      <c r="K393" s="541">
        <v>4267</v>
      </c>
      <c r="L393" s="539" t="s">
        <v>578</v>
      </c>
    </row>
    <row r="394" spans="1:20" ht="34.5">
      <c r="A394" s="524" t="s">
        <v>1087</v>
      </c>
      <c r="B394" s="512" t="s">
        <v>604</v>
      </c>
      <c r="C394" s="513" t="s">
        <v>64</v>
      </c>
      <c r="D394" s="513" t="s">
        <v>47</v>
      </c>
      <c r="E394" s="525">
        <v>9800</v>
      </c>
      <c r="F394" s="513">
        <v>6</v>
      </c>
      <c r="G394" s="392"/>
      <c r="H394" s="515"/>
      <c r="I394" s="515"/>
      <c r="J394" s="515">
        <f t="shared" si="22"/>
        <v>58.8</v>
      </c>
      <c r="K394" s="541">
        <v>4267</v>
      </c>
      <c r="L394" s="539" t="s">
        <v>578</v>
      </c>
    </row>
    <row r="395" spans="1:20" s="612" customFormat="1" ht="34.5" hidden="1">
      <c r="A395" s="603" t="s">
        <v>255</v>
      </c>
      <c r="B395" s="604" t="s">
        <v>75</v>
      </c>
      <c r="C395" s="605"/>
      <c r="D395" s="633"/>
      <c r="E395" s="664"/>
      <c r="F395" s="665"/>
      <c r="G395" s="666">
        <f>SUM(G398:G418)</f>
        <v>39698</v>
      </c>
      <c r="H395" s="666">
        <f>SUM(H398:H418)</f>
        <v>113193</v>
      </c>
      <c r="I395" s="666">
        <f>SUM(I398:I418)</f>
        <v>164445</v>
      </c>
      <c r="J395" s="666">
        <f>SUM(J398:J418)</f>
        <v>208440.6</v>
      </c>
      <c r="K395" s="609"/>
      <c r="L395" s="610"/>
      <c r="M395" s="611"/>
      <c r="N395" s="611"/>
      <c r="O395" s="611"/>
      <c r="P395" s="611"/>
      <c r="Q395" s="611"/>
      <c r="R395" s="611"/>
      <c r="S395" s="611"/>
      <c r="T395" s="611"/>
    </row>
    <row r="396" spans="1:20" s="622" customFormat="1" hidden="1">
      <c r="A396" s="613" t="s">
        <v>255</v>
      </c>
      <c r="B396" s="614" t="s">
        <v>578</v>
      </c>
      <c r="C396" s="615"/>
      <c r="D396" s="636"/>
      <c r="E396" s="637"/>
      <c r="F396" s="617"/>
      <c r="G396" s="618">
        <f>+G398+G399+G400+G401+G402+G403+G404+G405+G409+G410+G411+G412+G413+G414+G415+G416+G417+G418</f>
        <v>0</v>
      </c>
      <c r="H396" s="618">
        <f>+H398+H399+H400+H401+H402+H403+H404+H405+H409+H410+H411+H412+H413+H414+H415+H416+H417+H418</f>
        <v>26200</v>
      </c>
      <c r="I396" s="618">
        <f>+I398+I399+I400+I401+I402+I403+I404+I405+I409+I410+I411+I412+I413+I414+I415+I416+I417+I418</f>
        <v>37955</v>
      </c>
      <c r="J396" s="618">
        <f>+J398+J399+J400+J401+J402+J403+J404+J405+J409+J410+J411+J412+J413+J414+J415+J416+J417+J418</f>
        <v>42454</v>
      </c>
      <c r="K396" s="619"/>
      <c r="L396" s="620" t="s">
        <v>578</v>
      </c>
      <c r="M396" s="621"/>
      <c r="N396" s="621"/>
      <c r="O396" s="621"/>
      <c r="P396" s="621"/>
      <c r="Q396" s="621"/>
      <c r="R396" s="621"/>
      <c r="S396" s="621"/>
      <c r="T396" s="621"/>
    </row>
    <row r="397" spans="1:20" s="632" customFormat="1" hidden="1">
      <c r="A397" s="623" t="s">
        <v>255</v>
      </c>
      <c r="B397" s="624" t="s">
        <v>266</v>
      </c>
      <c r="C397" s="625"/>
      <c r="D397" s="638"/>
      <c r="E397" s="639"/>
      <c r="F397" s="627"/>
      <c r="G397" s="628">
        <f>+G406+G407+G408</f>
        <v>39698</v>
      </c>
      <c r="H397" s="628">
        <f>+H406+H407+H408</f>
        <v>86993</v>
      </c>
      <c r="I397" s="628">
        <f>+I406+I407+I408</f>
        <v>126490</v>
      </c>
      <c r="J397" s="628">
        <f>+J406+J407+J408</f>
        <v>165986.6</v>
      </c>
      <c r="K397" s="629"/>
      <c r="L397" s="630"/>
      <c r="M397" s="631"/>
      <c r="N397" s="631"/>
      <c r="O397" s="631"/>
      <c r="P397" s="631"/>
      <c r="Q397" s="631"/>
      <c r="R397" s="631"/>
      <c r="S397" s="631"/>
      <c r="T397" s="631"/>
    </row>
    <row r="398" spans="1:20" ht="36.75" customHeight="1">
      <c r="A398" s="524" t="s">
        <v>1088</v>
      </c>
      <c r="B398" s="512" t="s">
        <v>617</v>
      </c>
      <c r="C398" s="513" t="s">
        <v>64</v>
      </c>
      <c r="D398" s="513" t="s">
        <v>47</v>
      </c>
      <c r="E398" s="525">
        <v>3000</v>
      </c>
      <c r="F398" s="513">
        <v>5</v>
      </c>
      <c r="G398" s="392"/>
      <c r="H398" s="515"/>
      <c r="I398" s="515"/>
      <c r="J398" s="515">
        <f t="shared" ref="J398:J405" si="23">+E398*F398/1000</f>
        <v>15</v>
      </c>
      <c r="K398" s="538" t="s">
        <v>255</v>
      </c>
      <c r="L398" s="539" t="s">
        <v>578</v>
      </c>
    </row>
    <row r="399" spans="1:20" ht="36.75" customHeight="1">
      <c r="A399" s="524" t="s">
        <v>1089</v>
      </c>
      <c r="B399" s="512" t="s">
        <v>617</v>
      </c>
      <c r="C399" s="513" t="s">
        <v>64</v>
      </c>
      <c r="D399" s="513" t="s">
        <v>47</v>
      </c>
      <c r="E399" s="525">
        <v>2000</v>
      </c>
      <c r="F399" s="513">
        <v>5</v>
      </c>
      <c r="G399" s="392"/>
      <c r="H399" s="515"/>
      <c r="I399" s="515"/>
      <c r="J399" s="515">
        <f t="shared" si="23"/>
        <v>10</v>
      </c>
      <c r="K399" s="538" t="s">
        <v>255</v>
      </c>
      <c r="L399" s="539" t="s">
        <v>578</v>
      </c>
    </row>
    <row r="400" spans="1:20">
      <c r="A400" s="524" t="s">
        <v>1090</v>
      </c>
      <c r="B400" s="512" t="s">
        <v>618</v>
      </c>
      <c r="C400" s="513" t="s">
        <v>64</v>
      </c>
      <c r="D400" s="513" t="s">
        <v>47</v>
      </c>
      <c r="E400" s="525">
        <v>1000</v>
      </c>
      <c r="F400" s="513">
        <v>5</v>
      </c>
      <c r="G400" s="392"/>
      <c r="H400" s="515"/>
      <c r="I400" s="515"/>
      <c r="J400" s="515">
        <f t="shared" si="23"/>
        <v>5</v>
      </c>
      <c r="K400" s="538" t="s">
        <v>255</v>
      </c>
      <c r="L400" s="539" t="s">
        <v>578</v>
      </c>
    </row>
    <row r="401" spans="1:12">
      <c r="A401" s="524" t="s">
        <v>1091</v>
      </c>
      <c r="B401" s="512" t="s">
        <v>618</v>
      </c>
      <c r="C401" s="513" t="s">
        <v>64</v>
      </c>
      <c r="D401" s="513" t="s">
        <v>47</v>
      </c>
      <c r="E401" s="525">
        <v>2000</v>
      </c>
      <c r="F401" s="513">
        <v>5</v>
      </c>
      <c r="G401" s="392"/>
      <c r="H401" s="515"/>
      <c r="I401" s="515"/>
      <c r="J401" s="515">
        <f t="shared" si="23"/>
        <v>10</v>
      </c>
      <c r="K401" s="538" t="s">
        <v>255</v>
      </c>
      <c r="L401" s="539" t="s">
        <v>578</v>
      </c>
    </row>
    <row r="402" spans="1:12">
      <c r="A402" s="524" t="s">
        <v>1092</v>
      </c>
      <c r="B402" s="512" t="s">
        <v>618</v>
      </c>
      <c r="C402" s="513" t="s">
        <v>64</v>
      </c>
      <c r="D402" s="513" t="s">
        <v>47</v>
      </c>
      <c r="E402" s="525">
        <v>2500</v>
      </c>
      <c r="F402" s="513">
        <v>5</v>
      </c>
      <c r="G402" s="392"/>
      <c r="H402" s="515"/>
      <c r="I402" s="515"/>
      <c r="J402" s="515">
        <f t="shared" si="23"/>
        <v>12.5</v>
      </c>
      <c r="K402" s="538" t="s">
        <v>255</v>
      </c>
      <c r="L402" s="539" t="s">
        <v>578</v>
      </c>
    </row>
    <row r="403" spans="1:12" ht="56.25" customHeight="1">
      <c r="A403" s="524" t="s">
        <v>1093</v>
      </c>
      <c r="B403" s="512" t="s">
        <v>696</v>
      </c>
      <c r="C403" s="513" t="s">
        <v>64</v>
      </c>
      <c r="D403" s="513" t="s">
        <v>47</v>
      </c>
      <c r="E403" s="525">
        <v>2000</v>
      </c>
      <c r="F403" s="513">
        <v>3</v>
      </c>
      <c r="G403" s="392"/>
      <c r="H403" s="515"/>
      <c r="I403" s="515"/>
      <c r="J403" s="515">
        <f t="shared" si="23"/>
        <v>6</v>
      </c>
      <c r="K403" s="538" t="s">
        <v>255</v>
      </c>
      <c r="L403" s="539" t="s">
        <v>578</v>
      </c>
    </row>
    <row r="404" spans="1:12">
      <c r="A404" s="524" t="s">
        <v>1094</v>
      </c>
      <c r="B404" s="512" t="s">
        <v>1095</v>
      </c>
      <c r="C404" s="513" t="s">
        <v>64</v>
      </c>
      <c r="D404" s="513" t="s">
        <v>47</v>
      </c>
      <c r="E404" s="525">
        <v>300</v>
      </c>
      <c r="F404" s="513">
        <v>20</v>
      </c>
      <c r="G404" s="392"/>
      <c r="H404" s="515"/>
      <c r="I404" s="515"/>
      <c r="J404" s="515">
        <f t="shared" si="23"/>
        <v>6</v>
      </c>
      <c r="K404" s="538" t="s">
        <v>255</v>
      </c>
      <c r="L404" s="539" t="s">
        <v>578</v>
      </c>
    </row>
    <row r="405" spans="1:12">
      <c r="A405" s="524" t="s">
        <v>1096</v>
      </c>
      <c r="B405" s="512" t="s">
        <v>697</v>
      </c>
      <c r="C405" s="513" t="s">
        <v>64</v>
      </c>
      <c r="D405" s="513" t="s">
        <v>609</v>
      </c>
      <c r="E405" s="525">
        <v>180</v>
      </c>
      <c r="F405" s="513">
        <v>300</v>
      </c>
      <c r="G405" s="392"/>
      <c r="H405" s="515"/>
      <c r="I405" s="515"/>
      <c r="J405" s="515">
        <f t="shared" si="23"/>
        <v>54</v>
      </c>
      <c r="K405" s="538" t="s">
        <v>255</v>
      </c>
      <c r="L405" s="539" t="s">
        <v>578</v>
      </c>
    </row>
    <row r="406" spans="1:12">
      <c r="A406" s="524" t="s">
        <v>1097</v>
      </c>
      <c r="B406" s="512" t="s">
        <v>352</v>
      </c>
      <c r="C406" s="513" t="s">
        <v>64</v>
      </c>
      <c r="D406" s="513" t="s">
        <v>129</v>
      </c>
      <c r="E406" s="525">
        <v>4380</v>
      </c>
      <c r="F406" s="513">
        <v>36070</v>
      </c>
      <c r="G406" s="392">
        <v>36573</v>
      </c>
      <c r="H406" s="515">
        <f>ROUND(J406/2,0)</f>
        <v>78993</v>
      </c>
      <c r="I406" s="515">
        <f>ROUND(J406/4*3,0)</f>
        <v>118490</v>
      </c>
      <c r="J406" s="515">
        <f t="shared" ref="J406:J418" si="24">+E406*F406/1000</f>
        <v>157986.6</v>
      </c>
      <c r="K406" s="538" t="s">
        <v>255</v>
      </c>
      <c r="L406" s="539" t="s">
        <v>266</v>
      </c>
    </row>
    <row r="407" spans="1:12">
      <c r="A407" s="524" t="s">
        <v>1098</v>
      </c>
      <c r="B407" s="512" t="s">
        <v>352</v>
      </c>
      <c r="C407" s="513" t="s">
        <v>64</v>
      </c>
      <c r="D407" s="513" t="s">
        <v>129</v>
      </c>
      <c r="E407" s="525">
        <v>250</v>
      </c>
      <c r="F407" s="513">
        <v>2000</v>
      </c>
      <c r="G407" s="392">
        <v>500</v>
      </c>
      <c r="H407" s="515">
        <v>500</v>
      </c>
      <c r="I407" s="515">
        <v>500</v>
      </c>
      <c r="J407" s="515">
        <f t="shared" si="24"/>
        <v>500</v>
      </c>
      <c r="K407" s="538" t="s">
        <v>255</v>
      </c>
      <c r="L407" s="539" t="s">
        <v>266</v>
      </c>
    </row>
    <row r="408" spans="1:12">
      <c r="A408" s="524" t="s">
        <v>1099</v>
      </c>
      <c r="B408" s="512" t="s">
        <v>352</v>
      </c>
      <c r="C408" s="513" t="s">
        <v>64</v>
      </c>
      <c r="D408" s="513" t="s">
        <v>129</v>
      </c>
      <c r="E408" s="525">
        <v>250</v>
      </c>
      <c r="F408" s="513">
        <v>30000</v>
      </c>
      <c r="G408" s="392">
        <v>2625</v>
      </c>
      <c r="H408" s="515">
        <f>3750+2250+1500</f>
        <v>7500</v>
      </c>
      <c r="I408" s="515">
        <f>5625+1875</f>
        <v>7500</v>
      </c>
      <c r="J408" s="515">
        <f t="shared" si="24"/>
        <v>7500</v>
      </c>
      <c r="K408" s="538" t="s">
        <v>255</v>
      </c>
      <c r="L408" s="539" t="s">
        <v>266</v>
      </c>
    </row>
    <row r="409" spans="1:12" ht="44.25" customHeight="1">
      <c r="A409" s="524" t="s">
        <v>1100</v>
      </c>
      <c r="B409" s="512" t="s">
        <v>619</v>
      </c>
      <c r="C409" s="513" t="s">
        <v>64</v>
      </c>
      <c r="D409" s="513" t="s">
        <v>589</v>
      </c>
      <c r="E409" s="525">
        <v>25000</v>
      </c>
      <c r="F409" s="513">
        <v>1000</v>
      </c>
      <c r="G409" s="392"/>
      <c r="H409" s="515">
        <v>25000</v>
      </c>
      <c r="I409" s="515">
        <v>25000</v>
      </c>
      <c r="J409" s="515">
        <f t="shared" si="24"/>
        <v>25000</v>
      </c>
      <c r="K409" s="538" t="s">
        <v>255</v>
      </c>
      <c r="L409" s="539" t="s">
        <v>578</v>
      </c>
    </row>
    <row r="410" spans="1:12">
      <c r="A410" s="524" t="s">
        <v>1101</v>
      </c>
      <c r="B410" s="512" t="s">
        <v>640</v>
      </c>
      <c r="C410" s="513" t="s">
        <v>64</v>
      </c>
      <c r="D410" s="513" t="s">
        <v>47</v>
      </c>
      <c r="E410" s="525">
        <v>5000</v>
      </c>
      <c r="F410" s="513">
        <v>10</v>
      </c>
      <c r="G410" s="392"/>
      <c r="H410" s="515"/>
      <c r="I410" s="515">
        <f>ROUND(J410/4*3,0)</f>
        <v>38</v>
      </c>
      <c r="J410" s="515">
        <f t="shared" si="24"/>
        <v>50</v>
      </c>
      <c r="K410" s="538" t="s">
        <v>255</v>
      </c>
      <c r="L410" s="539" t="s">
        <v>578</v>
      </c>
    </row>
    <row r="411" spans="1:12">
      <c r="A411" s="524" t="s">
        <v>1102</v>
      </c>
      <c r="B411" s="512" t="s">
        <v>640</v>
      </c>
      <c r="C411" s="513" t="s">
        <v>64</v>
      </c>
      <c r="D411" s="513" t="s">
        <v>47</v>
      </c>
      <c r="E411" s="525">
        <v>50</v>
      </c>
      <c r="F411" s="513">
        <v>100</v>
      </c>
      <c r="G411" s="392"/>
      <c r="H411" s="515"/>
      <c r="I411" s="515">
        <v>5</v>
      </c>
      <c r="J411" s="515">
        <f t="shared" si="24"/>
        <v>5</v>
      </c>
      <c r="K411" s="538" t="s">
        <v>255</v>
      </c>
      <c r="L411" s="539" t="s">
        <v>578</v>
      </c>
    </row>
    <row r="412" spans="1:12">
      <c r="A412" s="524" t="s">
        <v>1103</v>
      </c>
      <c r="B412" s="512" t="s">
        <v>621</v>
      </c>
      <c r="C412" s="513" t="s">
        <v>228</v>
      </c>
      <c r="D412" s="513" t="s">
        <v>116</v>
      </c>
      <c r="E412" s="525">
        <v>4000000</v>
      </c>
      <c r="F412" s="513">
        <v>1</v>
      </c>
      <c r="G412" s="392"/>
      <c r="H412" s="515"/>
      <c r="I412" s="515">
        <f t="shared" ref="I412:I418" si="25">ROUND(J412/4*3,0)</f>
        <v>3000</v>
      </c>
      <c r="J412" s="515">
        <f t="shared" si="24"/>
        <v>4000</v>
      </c>
      <c r="K412" s="538" t="s">
        <v>255</v>
      </c>
      <c r="L412" s="539" t="s">
        <v>578</v>
      </c>
    </row>
    <row r="413" spans="1:12" ht="42" customHeight="1">
      <c r="A413" s="524" t="s">
        <v>1104</v>
      </c>
      <c r="B413" s="512" t="s">
        <v>622</v>
      </c>
      <c r="C413" s="513" t="s">
        <v>64</v>
      </c>
      <c r="D413" s="513" t="s">
        <v>623</v>
      </c>
      <c r="E413" s="525">
        <v>5500</v>
      </c>
      <c r="F413" s="513">
        <v>545</v>
      </c>
      <c r="G413" s="392"/>
      <c r="H413" s="515">
        <v>1200</v>
      </c>
      <c r="I413" s="515">
        <v>2200</v>
      </c>
      <c r="J413" s="515">
        <f t="shared" si="24"/>
        <v>2997.5</v>
      </c>
      <c r="K413" s="538" t="s">
        <v>255</v>
      </c>
      <c r="L413" s="539" t="s">
        <v>578</v>
      </c>
    </row>
    <row r="414" spans="1:12">
      <c r="A414" s="524" t="s">
        <v>1105</v>
      </c>
      <c r="B414" s="512" t="s">
        <v>607</v>
      </c>
      <c r="C414" s="513" t="s">
        <v>64</v>
      </c>
      <c r="D414" s="513" t="s">
        <v>47</v>
      </c>
      <c r="E414" s="525">
        <v>180</v>
      </c>
      <c r="F414" s="513">
        <v>600</v>
      </c>
      <c r="G414" s="392"/>
      <c r="H414" s="515"/>
      <c r="I414" s="515">
        <f t="shared" si="25"/>
        <v>81</v>
      </c>
      <c r="J414" s="515">
        <f t="shared" si="24"/>
        <v>108</v>
      </c>
      <c r="K414" s="538" t="s">
        <v>255</v>
      </c>
      <c r="L414" s="539" t="s">
        <v>578</v>
      </c>
    </row>
    <row r="415" spans="1:12">
      <c r="A415" s="524" t="s">
        <v>1106</v>
      </c>
      <c r="B415" s="512" t="s">
        <v>698</v>
      </c>
      <c r="C415" s="513" t="s">
        <v>64</v>
      </c>
      <c r="D415" s="513" t="s">
        <v>609</v>
      </c>
      <c r="E415" s="525">
        <v>1500</v>
      </c>
      <c r="F415" s="513">
        <v>50</v>
      </c>
      <c r="G415" s="392"/>
      <c r="H415" s="515"/>
      <c r="I415" s="515">
        <f t="shared" si="25"/>
        <v>56</v>
      </c>
      <c r="J415" s="515">
        <f t="shared" si="24"/>
        <v>75</v>
      </c>
      <c r="K415" s="538" t="s">
        <v>255</v>
      </c>
      <c r="L415" s="539" t="s">
        <v>578</v>
      </c>
    </row>
    <row r="416" spans="1:12">
      <c r="A416" s="524" t="s">
        <v>1107</v>
      </c>
      <c r="B416" s="512" t="s">
        <v>698</v>
      </c>
      <c r="C416" s="513" t="s">
        <v>64</v>
      </c>
      <c r="D416" s="513" t="s">
        <v>609</v>
      </c>
      <c r="E416" s="525">
        <v>800</v>
      </c>
      <c r="F416" s="513">
        <v>50</v>
      </c>
      <c r="G416" s="392"/>
      <c r="H416" s="515"/>
      <c r="I416" s="515">
        <f t="shared" si="25"/>
        <v>30</v>
      </c>
      <c r="J416" s="515">
        <f t="shared" si="24"/>
        <v>40</v>
      </c>
      <c r="K416" s="538" t="s">
        <v>255</v>
      </c>
      <c r="L416" s="539" t="s">
        <v>578</v>
      </c>
    </row>
    <row r="417" spans="1:20">
      <c r="A417" s="524" t="s">
        <v>1108</v>
      </c>
      <c r="B417" s="512" t="s">
        <v>698</v>
      </c>
      <c r="C417" s="513" t="s">
        <v>64</v>
      </c>
      <c r="D417" s="513" t="s">
        <v>609</v>
      </c>
      <c r="E417" s="525">
        <v>300</v>
      </c>
      <c r="F417" s="513">
        <v>200</v>
      </c>
      <c r="G417" s="392"/>
      <c r="H417" s="515"/>
      <c r="I417" s="515">
        <f t="shared" si="25"/>
        <v>45</v>
      </c>
      <c r="J417" s="515">
        <f t="shared" si="24"/>
        <v>60</v>
      </c>
      <c r="K417" s="538" t="s">
        <v>255</v>
      </c>
      <c r="L417" s="539" t="s">
        <v>578</v>
      </c>
    </row>
    <row r="418" spans="1:20" ht="45" customHeight="1">
      <c r="A418" s="524" t="s">
        <v>1109</v>
      </c>
      <c r="B418" s="512" t="s">
        <v>620</v>
      </c>
      <c r="C418" s="513" t="s">
        <v>228</v>
      </c>
      <c r="D418" s="513" t="s">
        <v>116</v>
      </c>
      <c r="E418" s="525">
        <v>10000000</v>
      </c>
      <c r="F418" s="513">
        <v>1</v>
      </c>
      <c r="G418" s="392"/>
      <c r="H418" s="515"/>
      <c r="I418" s="515">
        <f t="shared" si="25"/>
        <v>7500</v>
      </c>
      <c r="J418" s="515">
        <f t="shared" si="24"/>
        <v>10000</v>
      </c>
      <c r="K418" s="538" t="s">
        <v>255</v>
      </c>
      <c r="L418" s="539" t="s">
        <v>578</v>
      </c>
    </row>
    <row r="419" spans="1:20" s="612" customFormat="1" hidden="1">
      <c r="A419" s="603" t="s">
        <v>446</v>
      </c>
      <c r="B419" s="604" t="s">
        <v>9</v>
      </c>
      <c r="C419" s="605"/>
      <c r="D419" s="633"/>
      <c r="E419" s="664"/>
      <c r="F419" s="667"/>
      <c r="G419" s="666">
        <f>SUM(G422:G424)</f>
        <v>0</v>
      </c>
      <c r="H419" s="666">
        <f>SUM(H422:H424)</f>
        <v>4000</v>
      </c>
      <c r="I419" s="666">
        <f>SUM(I422:I424)</f>
        <v>6250</v>
      </c>
      <c r="J419" s="666">
        <f>SUM(J422:J424)</f>
        <v>8500</v>
      </c>
      <c r="K419" s="609"/>
      <c r="L419" s="610"/>
      <c r="M419" s="611"/>
      <c r="N419" s="611"/>
      <c r="O419" s="611"/>
      <c r="P419" s="611"/>
      <c r="Q419" s="611"/>
      <c r="R419" s="611"/>
      <c r="S419" s="611"/>
      <c r="T419" s="611"/>
    </row>
    <row r="420" spans="1:20" s="622" customFormat="1" hidden="1">
      <c r="A420" s="613" t="s">
        <v>446</v>
      </c>
      <c r="B420" s="614" t="s">
        <v>578</v>
      </c>
      <c r="C420" s="615"/>
      <c r="D420" s="636"/>
      <c r="E420" s="637"/>
      <c r="F420" s="617"/>
      <c r="G420" s="618">
        <f>+G422+G423+G424</f>
        <v>0</v>
      </c>
      <c r="H420" s="618">
        <f>+H422+H423+H424</f>
        <v>4000</v>
      </c>
      <c r="I420" s="618">
        <f>+I422+I423+I424</f>
        <v>6250</v>
      </c>
      <c r="J420" s="618">
        <f>+J422+J423+J424</f>
        <v>8500</v>
      </c>
      <c r="K420" s="619"/>
      <c r="L420" s="620" t="s">
        <v>578</v>
      </c>
      <c r="M420" s="621"/>
      <c r="N420" s="621"/>
      <c r="O420" s="621"/>
      <c r="P420" s="621"/>
      <c r="Q420" s="621"/>
      <c r="R420" s="621"/>
      <c r="S420" s="621"/>
      <c r="T420" s="621"/>
    </row>
    <row r="421" spans="1:20" s="632" customFormat="1" hidden="1">
      <c r="A421" s="623" t="s">
        <v>446</v>
      </c>
      <c r="B421" s="624" t="s">
        <v>266</v>
      </c>
      <c r="C421" s="625"/>
      <c r="D421" s="638"/>
      <c r="E421" s="639"/>
      <c r="F421" s="627"/>
      <c r="G421" s="628"/>
      <c r="H421" s="628"/>
      <c r="I421" s="628"/>
      <c r="J421" s="628"/>
      <c r="K421" s="629"/>
      <c r="L421" s="630"/>
      <c r="M421" s="631"/>
      <c r="N421" s="631"/>
      <c r="O421" s="631"/>
      <c r="P421" s="631"/>
      <c r="Q421" s="631"/>
      <c r="R421" s="631"/>
      <c r="S421" s="631"/>
      <c r="T421" s="631"/>
    </row>
    <row r="422" spans="1:20" ht="37.5" customHeight="1">
      <c r="A422" s="524" t="s">
        <v>1110</v>
      </c>
      <c r="B422" s="512" t="s">
        <v>626</v>
      </c>
      <c r="C422" s="513" t="s">
        <v>64</v>
      </c>
      <c r="D422" s="513" t="s">
        <v>116</v>
      </c>
      <c r="E422" s="525">
        <v>4000000</v>
      </c>
      <c r="F422" s="513">
        <v>1</v>
      </c>
      <c r="G422" s="392"/>
      <c r="H422" s="515">
        <v>4000</v>
      </c>
      <c r="I422" s="515">
        <v>4000</v>
      </c>
      <c r="J422" s="515">
        <f>+E422*F422/1000</f>
        <v>4000</v>
      </c>
      <c r="K422" s="538" t="s">
        <v>446</v>
      </c>
      <c r="L422" s="539" t="s">
        <v>578</v>
      </c>
    </row>
    <row r="423" spans="1:20" ht="37.5" customHeight="1">
      <c r="A423" s="524" t="s">
        <v>1111</v>
      </c>
      <c r="B423" s="512" t="s">
        <v>624</v>
      </c>
      <c r="C423" s="513" t="s">
        <v>228</v>
      </c>
      <c r="D423" s="513" t="s">
        <v>116</v>
      </c>
      <c r="E423" s="525">
        <v>1500000</v>
      </c>
      <c r="F423" s="513">
        <v>1</v>
      </c>
      <c r="G423" s="392"/>
      <c r="H423" s="515"/>
      <c r="I423" s="515"/>
      <c r="J423" s="515">
        <f>+E423*F423/1000</f>
        <v>1500</v>
      </c>
      <c r="K423" s="538" t="s">
        <v>446</v>
      </c>
      <c r="L423" s="539" t="s">
        <v>578</v>
      </c>
    </row>
    <row r="424" spans="1:20" ht="37.5" customHeight="1">
      <c r="A424" s="524" t="s">
        <v>1112</v>
      </c>
      <c r="B424" s="512" t="s">
        <v>625</v>
      </c>
      <c r="C424" s="513" t="s">
        <v>64</v>
      </c>
      <c r="D424" s="513" t="s">
        <v>116</v>
      </c>
      <c r="E424" s="525">
        <v>3000000</v>
      </c>
      <c r="F424" s="513">
        <v>1</v>
      </c>
      <c r="G424" s="392"/>
      <c r="H424" s="515"/>
      <c r="I424" s="515">
        <f>ROUND(J424/4*3,0)</f>
        <v>2250</v>
      </c>
      <c r="J424" s="515">
        <f>+E424*F424/1000</f>
        <v>3000</v>
      </c>
      <c r="K424" s="538" t="s">
        <v>446</v>
      </c>
      <c r="L424" s="539" t="s">
        <v>578</v>
      </c>
    </row>
    <row r="425" spans="1:20" s="612" customFormat="1" ht="51.75" hidden="1">
      <c r="A425" s="603" t="s">
        <v>256</v>
      </c>
      <c r="B425" s="604" t="s">
        <v>142</v>
      </c>
      <c r="C425" s="605"/>
      <c r="D425" s="633"/>
      <c r="E425" s="664"/>
      <c r="F425" s="667"/>
      <c r="G425" s="666">
        <f>SUM(G428:G433)</f>
        <v>0</v>
      </c>
      <c r="H425" s="666">
        <f>SUM(H428:H433)</f>
        <v>103090</v>
      </c>
      <c r="I425" s="666">
        <f>SUM(I428:I433)</f>
        <v>352636</v>
      </c>
      <c r="J425" s="666">
        <f>SUM(J428:J433)</f>
        <v>479180.60000000003</v>
      </c>
      <c r="K425" s="609"/>
      <c r="L425" s="610"/>
      <c r="M425" s="611"/>
      <c r="N425" s="611"/>
      <c r="O425" s="611"/>
      <c r="P425" s="611"/>
      <c r="Q425" s="611"/>
      <c r="R425" s="611"/>
      <c r="S425" s="611"/>
      <c r="T425" s="611"/>
    </row>
    <row r="426" spans="1:20" s="622" customFormat="1" hidden="1">
      <c r="A426" s="613" t="s">
        <v>256</v>
      </c>
      <c r="B426" s="614" t="s">
        <v>578</v>
      </c>
      <c r="C426" s="615"/>
      <c r="D426" s="636"/>
      <c r="E426" s="637"/>
      <c r="F426" s="617"/>
      <c r="G426" s="618">
        <f>+G429+G431+G433</f>
        <v>0</v>
      </c>
      <c r="H426" s="618">
        <f>+H429+H431+H433</f>
        <v>88000</v>
      </c>
      <c r="I426" s="618">
        <f>+I429+I431+I433</f>
        <v>330000</v>
      </c>
      <c r="J426" s="618">
        <f>+J429+J431+J433</f>
        <v>449000</v>
      </c>
      <c r="K426" s="619"/>
      <c r="L426" s="620" t="s">
        <v>578</v>
      </c>
      <c r="M426" s="621"/>
      <c r="N426" s="621"/>
      <c r="O426" s="621"/>
      <c r="P426" s="621"/>
      <c r="Q426" s="621"/>
      <c r="R426" s="621"/>
      <c r="S426" s="621"/>
      <c r="T426" s="621"/>
    </row>
    <row r="427" spans="1:20" s="632" customFormat="1" hidden="1">
      <c r="A427" s="623" t="s">
        <v>256</v>
      </c>
      <c r="B427" s="624" t="s">
        <v>266</v>
      </c>
      <c r="C427" s="625"/>
      <c r="D427" s="638"/>
      <c r="E427" s="639"/>
      <c r="F427" s="627"/>
      <c r="G427" s="628">
        <f>+G428+G430+G432</f>
        <v>0</v>
      </c>
      <c r="H427" s="628">
        <f>+H428+H430+H432</f>
        <v>15090</v>
      </c>
      <c r="I427" s="628">
        <f>+I428+I430+I432</f>
        <v>22636</v>
      </c>
      <c r="J427" s="628">
        <f>+J428+J430+J432</f>
        <v>30180.600000000002</v>
      </c>
      <c r="K427" s="629"/>
      <c r="L427" s="630"/>
      <c r="M427" s="631"/>
      <c r="N427" s="631"/>
      <c r="O427" s="631"/>
      <c r="P427" s="631"/>
      <c r="Q427" s="631"/>
      <c r="R427" s="631"/>
      <c r="S427" s="631"/>
      <c r="T427" s="631"/>
    </row>
    <row r="428" spans="1:20" ht="59.25" customHeight="1">
      <c r="A428" s="524" t="s">
        <v>1113</v>
      </c>
      <c r="B428" s="512" t="s">
        <v>354</v>
      </c>
      <c r="C428" s="513" t="s">
        <v>126</v>
      </c>
      <c r="D428" s="513" t="s">
        <v>116</v>
      </c>
      <c r="E428" s="525">
        <v>29150000</v>
      </c>
      <c r="F428" s="521">
        <v>1</v>
      </c>
      <c r="G428" s="522"/>
      <c r="H428" s="515">
        <f>ROUND(J428/2,0)</f>
        <v>14575</v>
      </c>
      <c r="I428" s="515">
        <f>ROUND(J428/4*3,0)</f>
        <v>21863</v>
      </c>
      <c r="J428" s="515">
        <f t="shared" ref="J428:J433" si="26">+E428*F428/1000</f>
        <v>29150</v>
      </c>
      <c r="K428" s="538" t="s">
        <v>256</v>
      </c>
      <c r="L428" s="539" t="s">
        <v>266</v>
      </c>
    </row>
    <row r="429" spans="1:20" ht="57" customHeight="1">
      <c r="A429" s="524" t="s">
        <v>1114</v>
      </c>
      <c r="B429" s="512" t="s">
        <v>627</v>
      </c>
      <c r="C429" s="513" t="s">
        <v>288</v>
      </c>
      <c r="D429" s="513" t="s">
        <v>116</v>
      </c>
      <c r="E429" s="525">
        <v>440000000</v>
      </c>
      <c r="F429" s="513">
        <v>1</v>
      </c>
      <c r="G429" s="522"/>
      <c r="H429" s="515">
        <f>ROUND(J429*20%,0)</f>
        <v>88000</v>
      </c>
      <c r="I429" s="515">
        <f>ROUND(J429/4*3,0)</f>
        <v>330000</v>
      </c>
      <c r="J429" s="515">
        <f>+E429*F429/1000</f>
        <v>440000</v>
      </c>
      <c r="K429" s="538" t="s">
        <v>256</v>
      </c>
      <c r="L429" s="539" t="s">
        <v>578</v>
      </c>
    </row>
    <row r="430" spans="1:20" ht="53.25" customHeight="1">
      <c r="A430" s="524" t="s">
        <v>1115</v>
      </c>
      <c r="B430" s="512" t="s">
        <v>140</v>
      </c>
      <c r="C430" s="513" t="s">
        <v>127</v>
      </c>
      <c r="D430" s="513" t="s">
        <v>116</v>
      </c>
      <c r="E430" s="525">
        <v>320700</v>
      </c>
      <c r="F430" s="521">
        <v>1</v>
      </c>
      <c r="G430" s="522"/>
      <c r="H430" s="515">
        <f>ROUND(J430/2,0)</f>
        <v>160</v>
      </c>
      <c r="I430" s="515">
        <f>ROUND(J430/4*3,0)</f>
        <v>241</v>
      </c>
      <c r="J430" s="515">
        <f t="shared" si="26"/>
        <v>320.7</v>
      </c>
      <c r="K430" s="538" t="s">
        <v>256</v>
      </c>
      <c r="L430" s="539" t="s">
        <v>266</v>
      </c>
    </row>
    <row r="431" spans="1:20" ht="53.25" customHeight="1">
      <c r="A431" s="524" t="s">
        <v>1116</v>
      </c>
      <c r="B431" s="512" t="s">
        <v>140</v>
      </c>
      <c r="C431" s="513" t="s">
        <v>228</v>
      </c>
      <c r="D431" s="513" t="s">
        <v>116</v>
      </c>
      <c r="E431" s="525">
        <v>7000000</v>
      </c>
      <c r="F431" s="513">
        <v>1</v>
      </c>
      <c r="G431" s="522"/>
      <c r="H431" s="515"/>
      <c r="I431" s="515"/>
      <c r="J431" s="515">
        <f t="shared" si="26"/>
        <v>7000</v>
      </c>
      <c r="K431" s="538" t="s">
        <v>256</v>
      </c>
      <c r="L431" s="539" t="s">
        <v>578</v>
      </c>
    </row>
    <row r="432" spans="1:20" ht="53.25" customHeight="1">
      <c r="A432" s="524" t="s">
        <v>1117</v>
      </c>
      <c r="B432" s="512" t="s">
        <v>141</v>
      </c>
      <c r="C432" s="513" t="s">
        <v>63</v>
      </c>
      <c r="D432" s="513" t="s">
        <v>116</v>
      </c>
      <c r="E432" s="525">
        <f>300000+235000+E428*0.6%</f>
        <v>709900</v>
      </c>
      <c r="F432" s="521">
        <v>1</v>
      </c>
      <c r="G432" s="522"/>
      <c r="H432" s="515">
        <f>ROUND(J432/2,0)</f>
        <v>355</v>
      </c>
      <c r="I432" s="515">
        <f>ROUND(J432/4*3,0)</f>
        <v>532</v>
      </c>
      <c r="J432" s="515">
        <f t="shared" si="26"/>
        <v>709.9</v>
      </c>
      <c r="K432" s="538" t="s">
        <v>256</v>
      </c>
      <c r="L432" s="539" t="s">
        <v>266</v>
      </c>
    </row>
    <row r="433" spans="1:20" ht="53.25" customHeight="1">
      <c r="A433" s="524" t="s">
        <v>1118</v>
      </c>
      <c r="B433" s="512" t="s">
        <v>141</v>
      </c>
      <c r="C433" s="513" t="s">
        <v>63</v>
      </c>
      <c r="D433" s="513" t="s">
        <v>116</v>
      </c>
      <c r="E433" s="525">
        <v>2000000</v>
      </c>
      <c r="F433" s="513">
        <v>1</v>
      </c>
      <c r="G433" s="522"/>
      <c r="H433" s="515"/>
      <c r="I433" s="515"/>
      <c r="J433" s="515">
        <f t="shared" si="26"/>
        <v>2000</v>
      </c>
      <c r="K433" s="538" t="s">
        <v>256</v>
      </c>
      <c r="L433" s="539" t="s">
        <v>578</v>
      </c>
    </row>
    <row r="434" spans="1:20" s="612" customFormat="1" ht="51.75" hidden="1">
      <c r="A434" s="603" t="s">
        <v>355</v>
      </c>
      <c r="B434" s="604" t="s">
        <v>40</v>
      </c>
      <c r="C434" s="605"/>
      <c r="D434" s="633"/>
      <c r="E434" s="664"/>
      <c r="F434" s="667"/>
      <c r="G434" s="666">
        <f>SUM(G437:G439)</f>
        <v>0</v>
      </c>
      <c r="H434" s="666">
        <f>SUM(H437:H439)</f>
        <v>13502</v>
      </c>
      <c r="I434" s="666">
        <f>SUM(I437:I439)</f>
        <v>20254</v>
      </c>
      <c r="J434" s="666">
        <f>SUM(J437:J439)</f>
        <v>27004.999999999996</v>
      </c>
      <c r="K434" s="609"/>
      <c r="L434" s="610"/>
      <c r="M434" s="611"/>
      <c r="N434" s="611"/>
      <c r="O434" s="611"/>
      <c r="P434" s="611"/>
      <c r="Q434" s="611"/>
      <c r="R434" s="611"/>
      <c r="S434" s="611"/>
      <c r="T434" s="611"/>
    </row>
    <row r="435" spans="1:20" s="622" customFormat="1" hidden="1">
      <c r="A435" s="613" t="s">
        <v>355</v>
      </c>
      <c r="B435" s="614" t="s">
        <v>578</v>
      </c>
      <c r="C435" s="615"/>
      <c r="D435" s="636"/>
      <c r="E435" s="637"/>
      <c r="F435" s="617"/>
      <c r="G435" s="618">
        <v>0</v>
      </c>
      <c r="H435" s="618">
        <v>0</v>
      </c>
      <c r="I435" s="618">
        <v>0</v>
      </c>
      <c r="J435" s="618">
        <v>0</v>
      </c>
      <c r="K435" s="619" t="s">
        <v>1024</v>
      </c>
      <c r="L435" s="620" t="s">
        <v>578</v>
      </c>
      <c r="M435" s="621"/>
      <c r="N435" s="621"/>
      <c r="O435" s="621"/>
      <c r="P435" s="621"/>
      <c r="Q435" s="621"/>
      <c r="R435" s="621"/>
      <c r="S435" s="621"/>
      <c r="T435" s="621"/>
    </row>
    <row r="436" spans="1:20" s="632" customFormat="1" hidden="1">
      <c r="A436" s="623" t="s">
        <v>355</v>
      </c>
      <c r="B436" s="624" t="s">
        <v>266</v>
      </c>
      <c r="C436" s="625"/>
      <c r="D436" s="638"/>
      <c r="E436" s="639"/>
      <c r="F436" s="627"/>
      <c r="G436" s="628">
        <f>+G437+G438+G439</f>
        <v>0</v>
      </c>
      <c r="H436" s="628">
        <f>+H437+H438+H439</f>
        <v>13502</v>
      </c>
      <c r="I436" s="628">
        <f>+I437+I438+I439</f>
        <v>20254</v>
      </c>
      <c r="J436" s="628">
        <f>+J437+J438+J439</f>
        <v>27004.999999999996</v>
      </c>
      <c r="K436" s="629"/>
      <c r="L436" s="630"/>
      <c r="M436" s="631"/>
      <c r="N436" s="631"/>
      <c r="O436" s="631"/>
      <c r="P436" s="631"/>
      <c r="Q436" s="631"/>
      <c r="R436" s="631"/>
      <c r="S436" s="631"/>
      <c r="T436" s="631"/>
    </row>
    <row r="437" spans="1:20" ht="34.5">
      <c r="A437" s="524" t="s">
        <v>1119</v>
      </c>
      <c r="B437" s="512" t="s">
        <v>416</v>
      </c>
      <c r="C437" s="513" t="s">
        <v>126</v>
      </c>
      <c r="D437" s="513" t="s">
        <v>116</v>
      </c>
      <c r="E437" s="525">
        <v>26302800</v>
      </c>
      <c r="F437" s="521">
        <v>1</v>
      </c>
      <c r="G437" s="522"/>
      <c r="H437" s="515">
        <f>ROUND(J437/2,0)</f>
        <v>13151</v>
      </c>
      <c r="I437" s="515">
        <f>ROUND(J437/4*3,0)</f>
        <v>19727</v>
      </c>
      <c r="J437" s="515">
        <f>+E437*F437/1000</f>
        <v>26302.799999999999</v>
      </c>
      <c r="K437" s="538" t="s">
        <v>355</v>
      </c>
      <c r="L437" s="539" t="s">
        <v>266</v>
      </c>
    </row>
    <row r="438" spans="1:20" ht="61.5" customHeight="1">
      <c r="A438" s="524" t="s">
        <v>1120</v>
      </c>
      <c r="B438" s="512" t="s">
        <v>140</v>
      </c>
      <c r="C438" s="513" t="s">
        <v>126</v>
      </c>
      <c r="D438" s="513" t="s">
        <v>116</v>
      </c>
      <c r="E438" s="525">
        <v>540100</v>
      </c>
      <c r="F438" s="521">
        <v>1</v>
      </c>
      <c r="G438" s="522"/>
      <c r="H438" s="515">
        <f>ROUND(J438/2,0)</f>
        <v>270</v>
      </c>
      <c r="I438" s="515">
        <f>ROUND(J438/4*3,0)</f>
        <v>405</v>
      </c>
      <c r="J438" s="515">
        <f>+E438*F438/1000</f>
        <v>540.1</v>
      </c>
      <c r="K438" s="538" t="s">
        <v>355</v>
      </c>
      <c r="L438" s="539" t="s">
        <v>266</v>
      </c>
    </row>
    <row r="439" spans="1:20" ht="60" customHeight="1">
      <c r="A439" s="524" t="s">
        <v>1121</v>
      </c>
      <c r="B439" s="512" t="s">
        <v>141</v>
      </c>
      <c r="C439" s="513" t="s">
        <v>63</v>
      </c>
      <c r="D439" s="513" t="s">
        <v>116</v>
      </c>
      <c r="E439" s="525">
        <v>162100</v>
      </c>
      <c r="F439" s="521">
        <v>1</v>
      </c>
      <c r="G439" s="522"/>
      <c r="H439" s="515">
        <f>ROUND(J439/2,0)</f>
        <v>81</v>
      </c>
      <c r="I439" s="515">
        <f>ROUND(J439/4*3,0)</f>
        <v>122</v>
      </c>
      <c r="J439" s="515">
        <f>+E439*F439/1000</f>
        <v>162.1</v>
      </c>
      <c r="K439" s="538" t="s">
        <v>355</v>
      </c>
      <c r="L439" s="539" t="s">
        <v>266</v>
      </c>
    </row>
    <row r="440" spans="1:20" s="612" customFormat="1" ht="34.5" hidden="1">
      <c r="A440" s="603" t="s">
        <v>257</v>
      </c>
      <c r="B440" s="604" t="s">
        <v>6</v>
      </c>
      <c r="C440" s="605"/>
      <c r="D440" s="633"/>
      <c r="E440" s="664"/>
      <c r="F440" s="667"/>
      <c r="G440" s="666">
        <f>SUM(G444:G452)</f>
        <v>0</v>
      </c>
      <c r="H440" s="666">
        <f>SUM(H444:H452)</f>
        <v>0</v>
      </c>
      <c r="I440" s="666">
        <f>SUM(I444:I452)</f>
        <v>313500</v>
      </c>
      <c r="J440" s="666">
        <f>SUM(J443:J452)</f>
        <v>642900</v>
      </c>
      <c r="K440" s="609"/>
      <c r="L440" s="610"/>
      <c r="M440" s="611"/>
      <c r="N440" s="611"/>
      <c r="O440" s="611"/>
      <c r="P440" s="611"/>
      <c r="Q440" s="611"/>
      <c r="R440" s="611"/>
      <c r="S440" s="611"/>
      <c r="T440" s="611"/>
    </row>
    <row r="441" spans="1:20" s="622" customFormat="1" hidden="1">
      <c r="A441" s="613" t="s">
        <v>257</v>
      </c>
      <c r="B441" s="614" t="s">
        <v>578</v>
      </c>
      <c r="C441" s="615"/>
      <c r="D441" s="636"/>
      <c r="E441" s="637"/>
      <c r="F441" s="617"/>
      <c r="G441" s="618">
        <f>+G444+G445+G446+G447+G448+G449</f>
        <v>0</v>
      </c>
      <c r="H441" s="618">
        <f>+H444+H445+H446+H447+H448+H449</f>
        <v>0</v>
      </c>
      <c r="I441" s="618">
        <f>+I444+I445+I446+I447+I448+I449</f>
        <v>0</v>
      </c>
      <c r="J441" s="618">
        <f>+J444+J445+J446+J447+J448+J449+J443</f>
        <v>239700</v>
      </c>
      <c r="K441" s="619"/>
      <c r="L441" s="620" t="s">
        <v>578</v>
      </c>
      <c r="M441" s="621"/>
      <c r="N441" s="621"/>
      <c r="O441" s="621"/>
      <c r="P441" s="621"/>
      <c r="Q441" s="621"/>
      <c r="R441" s="621"/>
      <c r="S441" s="621"/>
      <c r="T441" s="621"/>
    </row>
    <row r="442" spans="1:20" s="632" customFormat="1" hidden="1">
      <c r="A442" s="623" t="s">
        <v>257</v>
      </c>
      <c r="B442" s="624" t="s">
        <v>266</v>
      </c>
      <c r="C442" s="625"/>
      <c r="D442" s="638"/>
      <c r="E442" s="639"/>
      <c r="F442" s="627"/>
      <c r="G442" s="628">
        <f>+G450+G451+G452</f>
        <v>0</v>
      </c>
      <c r="H442" s="628">
        <f>+H450+H451+H452</f>
        <v>0</v>
      </c>
      <c r="I442" s="628">
        <f>+I450+I451+I452</f>
        <v>313500</v>
      </c>
      <c r="J442" s="628">
        <f>+J450+J451+J452</f>
        <v>403200</v>
      </c>
      <c r="K442" s="629"/>
      <c r="L442" s="630"/>
      <c r="M442" s="631"/>
      <c r="N442" s="631"/>
      <c r="O442" s="631"/>
      <c r="P442" s="631"/>
      <c r="Q442" s="631"/>
      <c r="R442" s="631"/>
      <c r="S442" s="631"/>
      <c r="T442" s="631"/>
    </row>
    <row r="443" spans="1:20">
      <c r="A443" s="524" t="s">
        <v>1232</v>
      </c>
      <c r="B443" s="512" t="s">
        <v>656</v>
      </c>
      <c r="C443" s="513" t="s">
        <v>64</v>
      </c>
      <c r="D443" s="513" t="s">
        <v>47</v>
      </c>
      <c r="E443" s="525">
        <v>9000000</v>
      </c>
      <c r="F443" s="513">
        <v>1</v>
      </c>
      <c r="G443" s="392"/>
      <c r="H443" s="515"/>
      <c r="I443" s="515"/>
      <c r="J443" s="515">
        <f>+E443*F443/1000</f>
        <v>9000</v>
      </c>
      <c r="K443" s="543">
        <v>5129</v>
      </c>
      <c r="L443" s="539" t="s">
        <v>578</v>
      </c>
    </row>
    <row r="444" spans="1:20" ht="42.75" customHeight="1">
      <c r="A444" s="524" t="s">
        <v>1122</v>
      </c>
      <c r="B444" s="512" t="s">
        <v>356</v>
      </c>
      <c r="C444" s="513" t="s">
        <v>64</v>
      </c>
      <c r="D444" s="513" t="s">
        <v>47</v>
      </c>
      <c r="E444" s="525">
        <v>5500000</v>
      </c>
      <c r="F444" s="513">
        <v>5</v>
      </c>
      <c r="G444" s="392"/>
      <c r="H444" s="515"/>
      <c r="I444" s="515"/>
      <c r="J444" s="515">
        <f t="shared" ref="J444:J449" si="27">+E444*F444/1000</f>
        <v>27500</v>
      </c>
      <c r="K444" s="538" t="s">
        <v>257</v>
      </c>
      <c r="L444" s="539" t="s">
        <v>578</v>
      </c>
    </row>
    <row r="445" spans="1:20" ht="34.5">
      <c r="A445" s="524" t="s">
        <v>1123</v>
      </c>
      <c r="B445" s="512" t="s">
        <v>356</v>
      </c>
      <c r="C445" s="513" t="s">
        <v>64</v>
      </c>
      <c r="D445" s="513" t="s">
        <v>47</v>
      </c>
      <c r="E445" s="525">
        <v>4200000</v>
      </c>
      <c r="F445" s="513">
        <v>5</v>
      </c>
      <c r="G445" s="392"/>
      <c r="H445" s="515"/>
      <c r="I445" s="515"/>
      <c r="J445" s="515">
        <f t="shared" si="27"/>
        <v>21000</v>
      </c>
      <c r="K445" s="538" t="s">
        <v>257</v>
      </c>
      <c r="L445" s="539" t="s">
        <v>578</v>
      </c>
    </row>
    <row r="446" spans="1:20" ht="34.5">
      <c r="A446" s="524" t="s">
        <v>1124</v>
      </c>
      <c r="B446" s="512" t="s">
        <v>356</v>
      </c>
      <c r="C446" s="513" t="s">
        <v>64</v>
      </c>
      <c r="D446" s="513" t="s">
        <v>47</v>
      </c>
      <c r="E446" s="525">
        <v>5200000</v>
      </c>
      <c r="F446" s="513">
        <v>6</v>
      </c>
      <c r="G446" s="392"/>
      <c r="H446" s="515"/>
      <c r="I446" s="515"/>
      <c r="J446" s="515">
        <f t="shared" si="27"/>
        <v>31200</v>
      </c>
      <c r="K446" s="538" t="s">
        <v>257</v>
      </c>
      <c r="L446" s="539" t="s">
        <v>578</v>
      </c>
    </row>
    <row r="447" spans="1:20">
      <c r="A447" s="524" t="s">
        <v>1125</v>
      </c>
      <c r="B447" s="512" t="s">
        <v>357</v>
      </c>
      <c r="C447" s="513" t="s">
        <v>64</v>
      </c>
      <c r="D447" s="513" t="s">
        <v>47</v>
      </c>
      <c r="E447" s="525">
        <v>6800000</v>
      </c>
      <c r="F447" s="513">
        <v>13</v>
      </c>
      <c r="G447" s="392"/>
      <c r="H447" s="515"/>
      <c r="I447" s="515"/>
      <c r="J447" s="515">
        <f t="shared" si="27"/>
        <v>88400</v>
      </c>
      <c r="K447" s="538" t="s">
        <v>257</v>
      </c>
      <c r="L447" s="539" t="s">
        <v>578</v>
      </c>
    </row>
    <row r="448" spans="1:20">
      <c r="A448" s="524" t="s">
        <v>1126</v>
      </c>
      <c r="B448" s="512" t="s">
        <v>357</v>
      </c>
      <c r="C448" s="513" t="s">
        <v>64</v>
      </c>
      <c r="D448" s="513" t="s">
        <v>47</v>
      </c>
      <c r="E448" s="525">
        <v>5300000</v>
      </c>
      <c r="F448" s="513">
        <v>10</v>
      </c>
      <c r="G448" s="392"/>
      <c r="H448" s="515"/>
      <c r="I448" s="515"/>
      <c r="J448" s="515">
        <f t="shared" si="27"/>
        <v>53000</v>
      </c>
      <c r="K448" s="538" t="s">
        <v>257</v>
      </c>
      <c r="L448" s="539" t="s">
        <v>578</v>
      </c>
    </row>
    <row r="449" spans="1:20">
      <c r="A449" s="524" t="s">
        <v>1127</v>
      </c>
      <c r="B449" s="512" t="s">
        <v>357</v>
      </c>
      <c r="C449" s="513" t="s">
        <v>64</v>
      </c>
      <c r="D449" s="513" t="s">
        <v>47</v>
      </c>
      <c r="E449" s="525">
        <v>4800000</v>
      </c>
      <c r="F449" s="513">
        <v>2</v>
      </c>
      <c r="G449" s="392"/>
      <c r="H449" s="515"/>
      <c r="I449" s="515"/>
      <c r="J449" s="515">
        <f t="shared" si="27"/>
        <v>9600</v>
      </c>
      <c r="K449" s="538" t="s">
        <v>257</v>
      </c>
      <c r="L449" s="539" t="s">
        <v>578</v>
      </c>
    </row>
    <row r="450" spans="1:20" ht="34.5">
      <c r="A450" s="524" t="s">
        <v>1128</v>
      </c>
      <c r="B450" s="512" t="s">
        <v>358</v>
      </c>
      <c r="C450" s="513" t="s">
        <v>64</v>
      </c>
      <c r="D450" s="513" t="s">
        <v>47</v>
      </c>
      <c r="E450" s="525">
        <v>7400000</v>
      </c>
      <c r="F450" s="513">
        <f>50-2</f>
        <v>48</v>
      </c>
      <c r="G450" s="392"/>
      <c r="H450" s="515"/>
      <c r="I450" s="515">
        <v>277500</v>
      </c>
      <c r="J450" s="515">
        <f>+E450*F450/1000</f>
        <v>355200</v>
      </c>
      <c r="K450" s="538" t="s">
        <v>257</v>
      </c>
      <c r="L450" s="539" t="s">
        <v>266</v>
      </c>
    </row>
    <row r="451" spans="1:20" ht="66.75" customHeight="1">
      <c r="A451" s="524" t="s">
        <v>1368</v>
      </c>
      <c r="B451" s="512" t="s">
        <v>1369</v>
      </c>
      <c r="C451" s="513" t="s">
        <v>64</v>
      </c>
      <c r="D451" s="513" t="s">
        <v>47</v>
      </c>
      <c r="E451" s="525">
        <v>24000000</v>
      </c>
      <c r="F451" s="513">
        <v>2</v>
      </c>
      <c r="G451" s="392"/>
      <c r="H451" s="515"/>
      <c r="I451" s="515">
        <f>ROUND(J451/4*3,0)</f>
        <v>36000</v>
      </c>
      <c r="J451" s="515">
        <f>+E451*F451/1000</f>
        <v>48000</v>
      </c>
      <c r="K451" s="538" t="s">
        <v>257</v>
      </c>
      <c r="L451" s="539" t="s">
        <v>266</v>
      </c>
    </row>
    <row r="452" spans="1:20" hidden="1">
      <c r="A452" s="524"/>
      <c r="B452" s="512"/>
      <c r="C452" s="513"/>
      <c r="D452" s="513"/>
      <c r="E452" s="525"/>
      <c r="F452" s="513"/>
      <c r="G452" s="392"/>
      <c r="H452" s="515"/>
      <c r="I452" s="515"/>
      <c r="J452" s="515"/>
      <c r="K452" s="538"/>
    </row>
    <row r="453" spans="1:20" s="612" customFormat="1" ht="34.5" hidden="1">
      <c r="A453" s="603" t="s">
        <v>258</v>
      </c>
      <c r="B453" s="604" t="s">
        <v>61</v>
      </c>
      <c r="C453" s="605"/>
      <c r="D453" s="668"/>
      <c r="E453" s="664"/>
      <c r="F453" s="667"/>
      <c r="G453" s="657">
        <f>SUM(G456:G572)</f>
        <v>0</v>
      </c>
      <c r="H453" s="657">
        <f>SUM(H456:H572)</f>
        <v>121253.5</v>
      </c>
      <c r="I453" s="657">
        <f>SUM(I456:I572)</f>
        <v>303599</v>
      </c>
      <c r="J453" s="608">
        <f>SUM(J456:J572)</f>
        <v>429771.8</v>
      </c>
      <c r="K453" s="609"/>
      <c r="L453" s="610"/>
      <c r="M453" s="611"/>
      <c r="N453" s="611"/>
      <c r="O453" s="611"/>
      <c r="P453" s="611"/>
      <c r="Q453" s="611"/>
      <c r="R453" s="611"/>
      <c r="S453" s="611"/>
      <c r="T453" s="611"/>
    </row>
    <row r="454" spans="1:20" s="622" customFormat="1" hidden="1">
      <c r="A454" s="613" t="s">
        <v>258</v>
      </c>
      <c r="B454" s="614" t="s">
        <v>578</v>
      </c>
      <c r="C454" s="615"/>
      <c r="D454" s="636"/>
      <c r="E454" s="637"/>
      <c r="F454" s="617"/>
      <c r="G454" s="656">
        <f>+G457+G459+G460+G461+G462+G463+G468+G469+G470+G471+G473+G476+G477+G478+G479+G480+G481+G483+G485+G486+G488+G489+G490+G491+G492+G493+G494+G495+G497+G498+G501+G502+G503+G504+G505+G506+G507+G510+G511+G512+G513+G514+G515+G516+G517+G520+G521+G525+G526+G527+G528+G530+G532+G533+G534+G536+G537+G538+G540+G541+G542+G544+G545+G546+G548+G551+G552+G553+G555+G556+G557+G558+G559+G560+G561+G562+G565+G566+G567+G569+G570+G571+G464+G465+G518+G519+G482+G572</f>
        <v>0</v>
      </c>
      <c r="H454" s="656">
        <f>+H457+H459+H460+H461+H462+H463+H468+H469+H470+H471+H473+H476+H477+H478+H479+H480+H481+H483+H485+H486+H488+H489+H490+H491+H492+H493+H494+H495+H497+H498+H501+H502+H503+H504+H505+H506+H507+H510+H511+H512+H513+H514+H515+H516+H517+H520+H521+H525+H526+H527+H528+H530+H532+H533+H534+H536+H537+H538+H540+H541+H542+H544+H545+H546+H548+H551+H552+H553+H555+H556+H557+H558+H559+H560+H561+H562+H565+H566+H567+H569+H570+H571+H464+H465+H518+H519+H482+H572</f>
        <v>17467.5</v>
      </c>
      <c r="I454" s="656">
        <f>+I457+I459+I460+I461+I462+I463+I468+I469+I470+I471+I473+I476+I477+I478+I479+I480+I481+I483+I485+I486+I488+I489+I490+I491+I492+I493+I494+I495+I497+I498+I501+I502+I503+I504+I505+I506+I507+I510+I511+I512+I513+I514+I515+I516+I517+I520+I521+I525+I526+I527+I528+I530+I532+I533+I534+I536+I537+I538+I540+I541+I542+I544+I545+I546+I548+I551+I552+I553+I555+I556+I557+I558+I559+I560+I561+I562+I565+I566+I567+I569+I570+I571+I464+I465+I518+I519+I482+I572</f>
        <v>104884</v>
      </c>
      <c r="J454" s="618">
        <f>+J457+J459+J460+J461+J462+J463+J468+J469+J470+J471+J473+J476+J477+J478+J479+J480+J481+J483+J485+J486+J488+J489+J490+J491+J492+J493+J494+J495+J497+J498+J501+J502+J503+J504+J505+J506+J507+J510+J511+J512+J513+J514+J515+J516+J517+J520+J521+J525+J526+J527+J528+J530+J532+J533+J534+J536+J537+J538+J540+J541+J542+J544+J545+J546+J548+J551+J552+J553+J555+J556+J557+J558+J559+J560+J561+J562+J565+J566+J567+J569+J570+J571+J464+J465+J518+J519+J482+J572</f>
        <v>148953</v>
      </c>
      <c r="K454" s="619"/>
      <c r="L454" s="620" t="s">
        <v>578</v>
      </c>
      <c r="M454" s="621"/>
      <c r="N454" s="621"/>
      <c r="O454" s="621"/>
      <c r="P454" s="621"/>
      <c r="Q454" s="621"/>
      <c r="R454" s="621"/>
      <c r="S454" s="621"/>
      <c r="T454" s="621"/>
    </row>
    <row r="455" spans="1:20" s="632" customFormat="1" hidden="1">
      <c r="A455" s="623" t="s">
        <v>258</v>
      </c>
      <c r="B455" s="624" t="s">
        <v>266</v>
      </c>
      <c r="C455" s="625"/>
      <c r="D455" s="638"/>
      <c r="E455" s="639"/>
      <c r="F455" s="627"/>
      <c r="G455" s="628">
        <f>+G456+G458+G466+G467+G472+G474+G475+G484+G487+G496+G499+G500+G508+G509+G522+G523+G524+G529+G531+G535+G539+G543+G547+G549+G550+G554+G563+G564+G568</f>
        <v>0</v>
      </c>
      <c r="H455" s="628">
        <f>+H456+H458+H466+H467+H472+H474+H475+H484+H487+H496+H499+H500+H508+H509+H522+H523+H524+H529+H531+H535+H539+H543+H547+H549+H550+H554+H563+H564+H568</f>
        <v>103786</v>
      </c>
      <c r="I455" s="628">
        <f>+I456+I458+I466+I467+I472+I474+I475+I484+I487+I496+I499+I500+I508+I509+I522+I523+I524+I529+I531+I535+I539+I543+I547+I549+I550+I554+I563+I564+I568</f>
        <v>198715</v>
      </c>
      <c r="J455" s="628">
        <f>+J456+J458+J466+J467+J472+J474+J475+J484+J487+J496+J499+J500+J508+J509+J522+J523+J524+J529+J531+J535+J539+J543+J547+J549+J550+J554+J563+J564+J568</f>
        <v>280818.8</v>
      </c>
      <c r="K455" s="629"/>
      <c r="L455" s="630" t="s">
        <v>266</v>
      </c>
      <c r="M455" s="631"/>
      <c r="N455" s="631"/>
      <c r="O455" s="631"/>
      <c r="P455" s="631"/>
      <c r="Q455" s="631"/>
      <c r="R455" s="631"/>
      <c r="S455" s="631"/>
      <c r="T455" s="631"/>
    </row>
    <row r="456" spans="1:20" ht="103.5">
      <c r="A456" s="524" t="s">
        <v>1146</v>
      </c>
      <c r="B456" s="529" t="s">
        <v>721</v>
      </c>
      <c r="C456" s="513" t="s">
        <v>64</v>
      </c>
      <c r="D456" s="513" t="s">
        <v>47</v>
      </c>
      <c r="E456" s="525">
        <v>4110000</v>
      </c>
      <c r="F456" s="513">
        <v>3</v>
      </c>
      <c r="G456" s="392"/>
      <c r="H456" s="392"/>
      <c r="I456" s="392"/>
      <c r="J456" s="515">
        <f t="shared" ref="J456:J501" si="28">+E456*F456/1000</f>
        <v>12330</v>
      </c>
      <c r="K456" s="538" t="s">
        <v>258</v>
      </c>
      <c r="L456" s="539" t="s">
        <v>266</v>
      </c>
    </row>
    <row r="457" spans="1:20" ht="42" customHeight="1">
      <c r="A457" s="524" t="s">
        <v>1129</v>
      </c>
      <c r="B457" s="512" t="s">
        <v>699</v>
      </c>
      <c r="C457" s="513" t="s">
        <v>64</v>
      </c>
      <c r="D457" s="513" t="s">
        <v>47</v>
      </c>
      <c r="E457" s="525">
        <v>144000</v>
      </c>
      <c r="F457" s="513">
        <v>3</v>
      </c>
      <c r="G457" s="392"/>
      <c r="H457" s="515"/>
      <c r="I457" s="515"/>
      <c r="J457" s="515">
        <f t="shared" si="28"/>
        <v>432</v>
      </c>
      <c r="K457" s="543">
        <v>5122</v>
      </c>
      <c r="L457" s="539" t="s">
        <v>578</v>
      </c>
    </row>
    <row r="458" spans="1:20" ht="34.5">
      <c r="A458" s="524" t="s">
        <v>1130</v>
      </c>
      <c r="B458" s="512" t="s">
        <v>428</v>
      </c>
      <c r="C458" s="513" t="s">
        <v>64</v>
      </c>
      <c r="D458" s="513" t="s">
        <v>47</v>
      </c>
      <c r="E458" s="525">
        <v>300000</v>
      </c>
      <c r="F458" s="513">
        <v>5</v>
      </c>
      <c r="G458" s="392"/>
      <c r="H458" s="392"/>
      <c r="I458" s="392">
        <v>1200</v>
      </c>
      <c r="J458" s="515">
        <f t="shared" si="28"/>
        <v>1500</v>
      </c>
      <c r="K458" s="543">
        <v>5122</v>
      </c>
      <c r="L458" s="539" t="s">
        <v>266</v>
      </c>
    </row>
    <row r="459" spans="1:20" ht="34.5">
      <c r="A459" s="524" t="s">
        <v>1131</v>
      </c>
      <c r="B459" s="512" t="s">
        <v>428</v>
      </c>
      <c r="C459" s="513" t="s">
        <v>64</v>
      </c>
      <c r="D459" s="513" t="s">
        <v>47</v>
      </c>
      <c r="E459" s="525">
        <v>540000</v>
      </c>
      <c r="F459" s="513">
        <v>1</v>
      </c>
      <c r="G459" s="392"/>
      <c r="H459" s="515"/>
      <c r="I459" s="515"/>
      <c r="J459" s="515">
        <f t="shared" si="28"/>
        <v>540</v>
      </c>
      <c r="K459" s="543">
        <v>5122</v>
      </c>
      <c r="L459" s="539" t="s">
        <v>578</v>
      </c>
    </row>
    <row r="460" spans="1:20" ht="34.5">
      <c r="A460" s="524" t="s">
        <v>1132</v>
      </c>
      <c r="B460" s="512" t="s">
        <v>428</v>
      </c>
      <c r="C460" s="513" t="s">
        <v>64</v>
      </c>
      <c r="D460" s="513" t="s">
        <v>47</v>
      </c>
      <c r="E460" s="525">
        <v>400000</v>
      </c>
      <c r="F460" s="513">
        <v>1</v>
      </c>
      <c r="G460" s="392"/>
      <c r="H460" s="515"/>
      <c r="I460" s="515"/>
      <c r="J460" s="515">
        <f t="shared" si="28"/>
        <v>400</v>
      </c>
      <c r="K460" s="543">
        <v>5122</v>
      </c>
      <c r="L460" s="539" t="s">
        <v>578</v>
      </c>
    </row>
    <row r="461" spans="1:20" ht="34.5">
      <c r="A461" s="524" t="s">
        <v>1133</v>
      </c>
      <c r="B461" s="512" t="s">
        <v>428</v>
      </c>
      <c r="C461" s="513" t="s">
        <v>64</v>
      </c>
      <c r="D461" s="513" t="s">
        <v>47</v>
      </c>
      <c r="E461" s="525">
        <v>400000</v>
      </c>
      <c r="F461" s="513">
        <v>1</v>
      </c>
      <c r="G461" s="392"/>
      <c r="H461" s="515"/>
      <c r="I461" s="515"/>
      <c r="J461" s="515">
        <f t="shared" si="28"/>
        <v>400</v>
      </c>
      <c r="K461" s="543">
        <v>5122</v>
      </c>
      <c r="L461" s="539" t="s">
        <v>578</v>
      </c>
    </row>
    <row r="462" spans="1:20" ht="34.5">
      <c r="A462" s="524" t="s">
        <v>1134</v>
      </c>
      <c r="B462" s="512" t="s">
        <v>642</v>
      </c>
      <c r="C462" s="513" t="s">
        <v>64</v>
      </c>
      <c r="D462" s="513" t="s">
        <v>128</v>
      </c>
      <c r="E462" s="525">
        <v>240000</v>
      </c>
      <c r="F462" s="513">
        <v>87</v>
      </c>
      <c r="G462" s="392"/>
      <c r="H462" s="515"/>
      <c r="I462" s="515">
        <f>ROUND(J462/4*3,0)</f>
        <v>15660</v>
      </c>
      <c r="J462" s="515">
        <f t="shared" si="28"/>
        <v>20880</v>
      </c>
      <c r="K462" s="543">
        <v>5122</v>
      </c>
      <c r="L462" s="539" t="s">
        <v>578</v>
      </c>
    </row>
    <row r="463" spans="1:20" ht="34.5">
      <c r="A463" s="524" t="s">
        <v>1135</v>
      </c>
      <c r="B463" s="512" t="s">
        <v>642</v>
      </c>
      <c r="C463" s="513" t="s">
        <v>64</v>
      </c>
      <c r="D463" s="513" t="s">
        <v>128</v>
      </c>
      <c r="E463" s="525">
        <v>300000</v>
      </c>
      <c r="F463" s="513">
        <v>1</v>
      </c>
      <c r="G463" s="392"/>
      <c r="H463" s="515"/>
      <c r="I463" s="515"/>
      <c r="J463" s="515">
        <f t="shared" si="28"/>
        <v>300</v>
      </c>
      <c r="K463" s="543">
        <v>5122</v>
      </c>
      <c r="L463" s="539" t="s">
        <v>578</v>
      </c>
    </row>
    <row r="464" spans="1:20" ht="34.5">
      <c r="A464" s="524" t="s">
        <v>1343</v>
      </c>
      <c r="B464" s="512" t="s">
        <v>642</v>
      </c>
      <c r="C464" s="513" t="s">
        <v>64</v>
      </c>
      <c r="D464" s="513" t="s">
        <v>128</v>
      </c>
      <c r="E464" s="525">
        <v>250000</v>
      </c>
      <c r="F464" s="513">
        <v>1</v>
      </c>
      <c r="G464" s="392"/>
      <c r="H464" s="515">
        <v>250</v>
      </c>
      <c r="I464" s="515">
        <v>250</v>
      </c>
      <c r="J464" s="515">
        <f t="shared" si="28"/>
        <v>250</v>
      </c>
      <c r="K464" s="543">
        <v>5122</v>
      </c>
      <c r="L464" s="539" t="s">
        <v>578</v>
      </c>
    </row>
    <row r="465" spans="1:252" ht="34.5">
      <c r="A465" s="524" t="s">
        <v>1344</v>
      </c>
      <c r="B465" s="512" t="s">
        <v>642</v>
      </c>
      <c r="C465" s="513" t="s">
        <v>64</v>
      </c>
      <c r="D465" s="513" t="s">
        <v>128</v>
      </c>
      <c r="E465" s="525">
        <v>387000</v>
      </c>
      <c r="F465" s="513">
        <v>1</v>
      </c>
      <c r="G465" s="392"/>
      <c r="H465" s="515">
        <v>387</v>
      </c>
      <c r="I465" s="515">
        <v>387</v>
      </c>
      <c r="J465" s="515">
        <f t="shared" si="28"/>
        <v>387</v>
      </c>
      <c r="K465" s="543">
        <v>5122</v>
      </c>
      <c r="L465" s="539" t="s">
        <v>578</v>
      </c>
    </row>
    <row r="466" spans="1:252" ht="45" customHeight="1">
      <c r="A466" s="524" t="s">
        <v>1136</v>
      </c>
      <c r="B466" s="529" t="s">
        <v>419</v>
      </c>
      <c r="C466" s="513" t="s">
        <v>64</v>
      </c>
      <c r="D466" s="513" t="s">
        <v>47</v>
      </c>
      <c r="E466" s="525">
        <v>235000</v>
      </c>
      <c r="F466" s="513">
        <v>40</v>
      </c>
      <c r="G466" s="392"/>
      <c r="H466" s="515"/>
      <c r="I466" s="515">
        <f>ROUND(J466/4*3,0)</f>
        <v>7050</v>
      </c>
      <c r="J466" s="515">
        <f t="shared" si="28"/>
        <v>9400</v>
      </c>
      <c r="K466" s="538" t="s">
        <v>258</v>
      </c>
      <c r="L466" s="539" t="s">
        <v>266</v>
      </c>
    </row>
    <row r="467" spans="1:252" ht="42.75" customHeight="1">
      <c r="A467" s="524" t="s">
        <v>1137</v>
      </c>
      <c r="B467" s="529" t="s">
        <v>359</v>
      </c>
      <c r="C467" s="513" t="s">
        <v>64</v>
      </c>
      <c r="D467" s="513" t="s">
        <v>47</v>
      </c>
      <c r="E467" s="525">
        <v>47600</v>
      </c>
      <c r="F467" s="513">
        <v>10</v>
      </c>
      <c r="G467" s="392"/>
      <c r="H467" s="392"/>
      <c r="I467" s="392">
        <v>476</v>
      </c>
      <c r="J467" s="515">
        <f t="shared" si="28"/>
        <v>476</v>
      </c>
      <c r="K467" s="538" t="s">
        <v>258</v>
      </c>
      <c r="L467" s="539" t="s">
        <v>266</v>
      </c>
    </row>
    <row r="468" spans="1:252" ht="21.75" customHeight="1">
      <c r="A468" s="524" t="s">
        <v>1138</v>
      </c>
      <c r="B468" s="512" t="s">
        <v>636</v>
      </c>
      <c r="C468" s="513" t="s">
        <v>64</v>
      </c>
      <c r="D468" s="513" t="s">
        <v>47</v>
      </c>
      <c r="E468" s="525">
        <v>85000</v>
      </c>
      <c r="F468" s="513">
        <v>42</v>
      </c>
      <c r="G468" s="392"/>
      <c r="H468" s="515"/>
      <c r="I468" s="515"/>
      <c r="J468" s="515">
        <f t="shared" si="28"/>
        <v>3570</v>
      </c>
      <c r="K468" s="543">
        <v>5122</v>
      </c>
      <c r="L468" s="539" t="s">
        <v>578</v>
      </c>
    </row>
    <row r="469" spans="1:252" ht="39.75" customHeight="1">
      <c r="A469" s="524" t="s">
        <v>1139</v>
      </c>
      <c r="B469" s="512" t="s">
        <v>649</v>
      </c>
      <c r="C469" s="513" t="s">
        <v>64</v>
      </c>
      <c r="D469" s="513" t="s">
        <v>47</v>
      </c>
      <c r="E469" s="525">
        <v>142000</v>
      </c>
      <c r="F469" s="513">
        <v>1</v>
      </c>
      <c r="G469" s="392"/>
      <c r="H469" s="515"/>
      <c r="I469" s="515"/>
      <c r="J469" s="515">
        <f t="shared" si="28"/>
        <v>142</v>
      </c>
      <c r="K469" s="543">
        <v>5122</v>
      </c>
      <c r="L469" s="539" t="s">
        <v>578</v>
      </c>
    </row>
    <row r="470" spans="1:252" s="329" customFormat="1" ht="27" customHeight="1">
      <c r="A470" s="524" t="s">
        <v>1140</v>
      </c>
      <c r="B470" s="512" t="s">
        <v>644</v>
      </c>
      <c r="C470" s="513" t="s">
        <v>64</v>
      </c>
      <c r="D470" s="513" t="s">
        <v>47</v>
      </c>
      <c r="E470" s="525">
        <v>45000</v>
      </c>
      <c r="F470" s="513">
        <v>1</v>
      </c>
      <c r="G470" s="392"/>
      <c r="H470" s="515"/>
      <c r="I470" s="515"/>
      <c r="J470" s="515">
        <f t="shared" si="28"/>
        <v>45</v>
      </c>
      <c r="K470" s="543">
        <v>5122</v>
      </c>
      <c r="L470" s="539" t="s">
        <v>578</v>
      </c>
      <c r="M470" s="328"/>
      <c r="N470" s="328"/>
      <c r="O470" s="328"/>
      <c r="P470" s="328"/>
      <c r="Q470" s="328"/>
      <c r="R470" s="328"/>
      <c r="S470" s="328"/>
      <c r="T470" s="328"/>
      <c r="U470" s="215"/>
      <c r="V470" s="215"/>
      <c r="W470" s="215"/>
      <c r="X470" s="215"/>
      <c r="Y470" s="215"/>
      <c r="Z470" s="215"/>
      <c r="AA470" s="215"/>
      <c r="AB470" s="215"/>
      <c r="AC470" s="215"/>
      <c r="AD470" s="215"/>
      <c r="AE470" s="215"/>
      <c r="AF470" s="215"/>
      <c r="AG470" s="215"/>
      <c r="AH470" s="215"/>
      <c r="AI470" s="215"/>
      <c r="AJ470" s="215"/>
      <c r="AK470" s="215"/>
      <c r="AL470" s="215"/>
      <c r="AM470" s="215"/>
      <c r="AN470" s="215"/>
      <c r="AO470" s="215"/>
      <c r="AP470" s="215"/>
      <c r="AQ470" s="215"/>
      <c r="AR470" s="215"/>
      <c r="AS470" s="215"/>
      <c r="AT470" s="215"/>
      <c r="AU470" s="215"/>
      <c r="AV470" s="215"/>
      <c r="AW470" s="215"/>
      <c r="AX470" s="215"/>
      <c r="AY470" s="215"/>
      <c r="AZ470" s="215"/>
      <c r="BA470" s="215"/>
      <c r="BB470" s="215"/>
      <c r="BC470" s="215"/>
      <c r="BD470" s="215"/>
      <c r="BE470" s="215"/>
      <c r="BF470" s="215"/>
      <c r="BG470" s="215"/>
      <c r="BH470" s="215"/>
      <c r="BI470" s="215"/>
      <c r="BJ470" s="215"/>
      <c r="BK470" s="215"/>
      <c r="BL470" s="215"/>
      <c r="BM470" s="215"/>
      <c r="BN470" s="215"/>
      <c r="BO470" s="215"/>
      <c r="BP470" s="215"/>
      <c r="BQ470" s="215"/>
      <c r="BR470" s="215"/>
      <c r="BS470" s="215"/>
      <c r="BT470" s="215"/>
      <c r="BU470" s="215"/>
      <c r="BV470" s="215"/>
      <c r="BW470" s="215"/>
      <c r="BX470" s="215"/>
      <c r="BY470" s="215"/>
      <c r="BZ470" s="215"/>
      <c r="CA470" s="215"/>
      <c r="CB470" s="215"/>
      <c r="CC470" s="215"/>
      <c r="CD470" s="215"/>
      <c r="CE470" s="215"/>
      <c r="CF470" s="215"/>
      <c r="CG470" s="215"/>
      <c r="CH470" s="215"/>
      <c r="CI470" s="215"/>
      <c r="CJ470" s="215"/>
      <c r="CK470" s="215"/>
      <c r="CL470" s="215"/>
      <c r="CM470" s="215"/>
      <c r="CN470" s="215"/>
      <c r="CO470" s="215"/>
      <c r="CP470" s="215"/>
      <c r="CQ470" s="215"/>
      <c r="CR470" s="215"/>
      <c r="CS470" s="215"/>
      <c r="CT470" s="215"/>
      <c r="CU470" s="215"/>
      <c r="CV470" s="215"/>
      <c r="CW470" s="215"/>
      <c r="CX470" s="215"/>
      <c r="CY470" s="215"/>
      <c r="CZ470" s="215"/>
      <c r="DA470" s="215"/>
      <c r="DB470" s="215"/>
      <c r="DC470" s="215"/>
      <c r="DD470" s="215"/>
      <c r="DE470" s="215"/>
      <c r="DF470" s="215"/>
      <c r="DG470" s="215"/>
      <c r="DH470" s="215"/>
      <c r="DI470" s="215"/>
      <c r="DJ470" s="215"/>
      <c r="DK470" s="215"/>
      <c r="DL470" s="215"/>
      <c r="DM470" s="215"/>
      <c r="DN470" s="215"/>
      <c r="DO470" s="215"/>
      <c r="DP470" s="215"/>
      <c r="DQ470" s="215"/>
      <c r="DR470" s="215"/>
      <c r="DS470" s="215"/>
      <c r="DT470" s="215"/>
      <c r="DU470" s="215"/>
      <c r="DV470" s="215"/>
      <c r="DW470" s="215"/>
      <c r="DX470" s="215"/>
      <c r="DY470" s="215"/>
      <c r="DZ470" s="215"/>
      <c r="EA470" s="215"/>
      <c r="EB470" s="215"/>
      <c r="EC470" s="215"/>
      <c r="ED470" s="215"/>
      <c r="EE470" s="215"/>
      <c r="EF470" s="215"/>
      <c r="EG470" s="215"/>
      <c r="EH470" s="215"/>
      <c r="EI470" s="215"/>
      <c r="EJ470" s="215"/>
      <c r="EK470" s="215"/>
      <c r="EL470" s="215"/>
      <c r="EM470" s="215"/>
      <c r="EN470" s="215"/>
      <c r="EO470" s="215"/>
      <c r="EP470" s="215"/>
      <c r="EQ470" s="215"/>
      <c r="ER470" s="215"/>
      <c r="ES470" s="215"/>
      <c r="ET470" s="215"/>
      <c r="EU470" s="215"/>
      <c r="EV470" s="215"/>
      <c r="EW470" s="215"/>
      <c r="EX470" s="215"/>
      <c r="EY470" s="215"/>
      <c r="EZ470" s="215"/>
      <c r="FA470" s="215"/>
      <c r="FB470" s="215"/>
      <c r="FC470" s="215"/>
      <c r="FD470" s="215"/>
      <c r="FE470" s="215"/>
      <c r="FF470" s="215"/>
      <c r="FG470" s="215"/>
      <c r="FH470" s="215"/>
      <c r="FI470" s="215"/>
      <c r="FJ470" s="215"/>
      <c r="FK470" s="215"/>
      <c r="FL470" s="215"/>
      <c r="FM470" s="215"/>
      <c r="FN470" s="215"/>
      <c r="FO470" s="215"/>
      <c r="FP470" s="215"/>
      <c r="FQ470" s="215"/>
      <c r="FR470" s="215"/>
      <c r="FS470" s="215"/>
      <c r="FT470" s="215"/>
      <c r="FU470" s="215"/>
      <c r="FV470" s="215"/>
      <c r="FW470" s="215"/>
      <c r="FX470" s="215"/>
      <c r="FY470" s="215"/>
      <c r="FZ470" s="215"/>
      <c r="GA470" s="215"/>
      <c r="GB470" s="215"/>
      <c r="GC470" s="215"/>
      <c r="GD470" s="215"/>
      <c r="GE470" s="215"/>
      <c r="GF470" s="215"/>
      <c r="GG470" s="215"/>
      <c r="GH470" s="215"/>
      <c r="GI470" s="215"/>
      <c r="GJ470" s="215"/>
      <c r="GK470" s="215"/>
      <c r="GL470" s="215"/>
      <c r="GM470" s="215"/>
      <c r="GN470" s="215"/>
      <c r="GO470" s="215"/>
      <c r="GP470" s="215"/>
      <c r="GQ470" s="215"/>
      <c r="GR470" s="215"/>
      <c r="GS470" s="215"/>
      <c r="GT470" s="215"/>
      <c r="GU470" s="215"/>
      <c r="GV470" s="215"/>
      <c r="GW470" s="215"/>
      <c r="GX470" s="215"/>
      <c r="GY470" s="215"/>
      <c r="GZ470" s="215"/>
      <c r="HA470" s="215"/>
      <c r="HB470" s="215"/>
      <c r="HC470" s="215"/>
      <c r="HD470" s="215"/>
      <c r="HE470" s="215"/>
      <c r="HF470" s="215"/>
      <c r="HG470" s="215"/>
      <c r="HH470" s="215"/>
      <c r="HI470" s="215"/>
      <c r="HJ470" s="215"/>
      <c r="HK470" s="215"/>
      <c r="HL470" s="215"/>
      <c r="HM470" s="215"/>
      <c r="HN470" s="215"/>
      <c r="HO470" s="215"/>
      <c r="HP470" s="215"/>
      <c r="HQ470" s="215"/>
      <c r="HR470" s="215"/>
      <c r="HS470" s="215"/>
      <c r="HT470" s="215"/>
      <c r="HU470" s="215"/>
      <c r="HV470" s="215"/>
      <c r="HW470" s="215"/>
      <c r="HX470" s="215"/>
      <c r="HY470" s="215"/>
      <c r="HZ470" s="215"/>
      <c r="IA470" s="215"/>
      <c r="IB470" s="215"/>
      <c r="IC470" s="215"/>
      <c r="ID470" s="215"/>
      <c r="IE470" s="215"/>
      <c r="IF470" s="215"/>
      <c r="IG470" s="215"/>
      <c r="IH470" s="215"/>
      <c r="II470" s="215"/>
      <c r="IJ470" s="215"/>
      <c r="IK470" s="215"/>
      <c r="IL470" s="215"/>
      <c r="IM470" s="215"/>
      <c r="IN470" s="215"/>
      <c r="IO470" s="215"/>
      <c r="IP470" s="215"/>
      <c r="IQ470" s="215"/>
      <c r="IR470" s="215"/>
    </row>
    <row r="471" spans="1:252" ht="34.5">
      <c r="A471" s="524" t="s">
        <v>1141</v>
      </c>
      <c r="B471" s="512" t="s">
        <v>645</v>
      </c>
      <c r="C471" s="513" t="s">
        <v>64</v>
      </c>
      <c r="D471" s="513" t="s">
        <v>589</v>
      </c>
      <c r="E471" s="525">
        <v>45000</v>
      </c>
      <c r="F471" s="513">
        <v>1</v>
      </c>
      <c r="G471" s="392"/>
      <c r="H471" s="515"/>
      <c r="I471" s="515"/>
      <c r="J471" s="515">
        <f t="shared" si="28"/>
        <v>45</v>
      </c>
      <c r="K471" s="543">
        <v>5122</v>
      </c>
      <c r="L471" s="539" t="s">
        <v>578</v>
      </c>
    </row>
    <row r="472" spans="1:252" ht="44.25" customHeight="1">
      <c r="A472" s="524" t="s">
        <v>1142</v>
      </c>
      <c r="B472" s="529" t="s">
        <v>360</v>
      </c>
      <c r="C472" s="513" t="s">
        <v>64</v>
      </c>
      <c r="D472" s="513" t="s">
        <v>47</v>
      </c>
      <c r="E472" s="525">
        <v>127000</v>
      </c>
      <c r="F472" s="513">
        <v>20</v>
      </c>
      <c r="G472" s="392"/>
      <c r="H472" s="515"/>
      <c r="I472" s="515">
        <f>ROUND(J472/4*3,0)</f>
        <v>1905</v>
      </c>
      <c r="J472" s="515">
        <f t="shared" si="28"/>
        <v>2540</v>
      </c>
      <c r="K472" s="538" t="s">
        <v>258</v>
      </c>
      <c r="L472" s="539" t="s">
        <v>266</v>
      </c>
    </row>
    <row r="473" spans="1:252" ht="59.25" customHeight="1">
      <c r="A473" s="524" t="s">
        <v>1143</v>
      </c>
      <c r="B473" s="512" t="s">
        <v>423</v>
      </c>
      <c r="C473" s="513" t="s">
        <v>64</v>
      </c>
      <c r="D473" s="513" t="s">
        <v>47</v>
      </c>
      <c r="E473" s="525">
        <v>110000</v>
      </c>
      <c r="F473" s="513">
        <v>31</v>
      </c>
      <c r="G473" s="392"/>
      <c r="H473" s="515"/>
      <c r="I473" s="515"/>
      <c r="J473" s="515">
        <f t="shared" si="28"/>
        <v>3410</v>
      </c>
      <c r="K473" s="543">
        <v>5122</v>
      </c>
      <c r="L473" s="539" t="s">
        <v>578</v>
      </c>
    </row>
    <row r="474" spans="1:252" ht="59.25" customHeight="1">
      <c r="A474" s="524" t="s">
        <v>1144</v>
      </c>
      <c r="B474" s="529" t="s">
        <v>420</v>
      </c>
      <c r="C474" s="513" t="s">
        <v>64</v>
      </c>
      <c r="D474" s="513" t="s">
        <v>47</v>
      </c>
      <c r="E474" s="525">
        <v>240000</v>
      </c>
      <c r="F474" s="513">
        <v>2</v>
      </c>
      <c r="G474" s="392"/>
      <c r="H474" s="392"/>
      <c r="I474" s="392">
        <v>480</v>
      </c>
      <c r="J474" s="515">
        <f t="shared" si="28"/>
        <v>480</v>
      </c>
      <c r="K474" s="538" t="s">
        <v>258</v>
      </c>
      <c r="L474" s="539" t="s">
        <v>266</v>
      </c>
    </row>
    <row r="475" spans="1:252" ht="59.25" customHeight="1">
      <c r="A475" s="524" t="s">
        <v>1145</v>
      </c>
      <c r="B475" s="529" t="s">
        <v>421</v>
      </c>
      <c r="C475" s="513" t="s">
        <v>64</v>
      </c>
      <c r="D475" s="513" t="s">
        <v>47</v>
      </c>
      <c r="E475" s="525">
        <v>500000</v>
      </c>
      <c r="F475" s="513">
        <v>2</v>
      </c>
      <c r="G475" s="392"/>
      <c r="H475" s="392"/>
      <c r="I475" s="392">
        <v>1000</v>
      </c>
      <c r="J475" s="515">
        <f t="shared" si="28"/>
        <v>1000</v>
      </c>
      <c r="K475" s="538" t="s">
        <v>258</v>
      </c>
      <c r="L475" s="539" t="s">
        <v>266</v>
      </c>
    </row>
    <row r="476" spans="1:252" ht="74.25" customHeight="1">
      <c r="A476" s="524" t="s">
        <v>1147</v>
      </c>
      <c r="B476" s="512" t="s">
        <v>643</v>
      </c>
      <c r="C476" s="513" t="s">
        <v>64</v>
      </c>
      <c r="D476" s="513" t="s">
        <v>47</v>
      </c>
      <c r="E476" s="525">
        <v>75000</v>
      </c>
      <c r="F476" s="513">
        <v>1</v>
      </c>
      <c r="G476" s="392"/>
      <c r="H476" s="515"/>
      <c r="I476" s="515"/>
      <c r="J476" s="515">
        <f t="shared" si="28"/>
        <v>75</v>
      </c>
      <c r="K476" s="543">
        <v>5122</v>
      </c>
      <c r="L476" s="539" t="s">
        <v>578</v>
      </c>
    </row>
    <row r="477" spans="1:252" ht="49.5" customHeight="1">
      <c r="A477" s="524" t="s">
        <v>1148</v>
      </c>
      <c r="B477" s="512" t="s">
        <v>635</v>
      </c>
      <c r="C477" s="513" t="s">
        <v>64</v>
      </c>
      <c r="D477" s="513" t="s">
        <v>47</v>
      </c>
      <c r="E477" s="525">
        <v>22500</v>
      </c>
      <c r="F477" s="513">
        <v>70</v>
      </c>
      <c r="G477" s="392"/>
      <c r="H477" s="515"/>
      <c r="I477" s="515"/>
      <c r="J477" s="515">
        <f t="shared" si="28"/>
        <v>1575</v>
      </c>
      <c r="K477" s="543">
        <v>5122</v>
      </c>
      <c r="L477" s="539" t="s">
        <v>578</v>
      </c>
    </row>
    <row r="478" spans="1:252" ht="26.25" customHeight="1">
      <c r="A478" s="524" t="s">
        <v>1149</v>
      </c>
      <c r="B478" s="512" t="s">
        <v>638</v>
      </c>
      <c r="C478" s="513" t="s">
        <v>64</v>
      </c>
      <c r="D478" s="513" t="s">
        <v>47</v>
      </c>
      <c r="E478" s="525">
        <v>37000</v>
      </c>
      <c r="F478" s="513">
        <v>7</v>
      </c>
      <c r="G478" s="392"/>
      <c r="H478" s="515"/>
      <c r="I478" s="515"/>
      <c r="J478" s="515">
        <f t="shared" si="28"/>
        <v>259</v>
      </c>
      <c r="K478" s="543">
        <v>5122</v>
      </c>
      <c r="L478" s="539" t="s">
        <v>578</v>
      </c>
    </row>
    <row r="479" spans="1:252" ht="48" customHeight="1">
      <c r="A479" s="524" t="s">
        <v>1150</v>
      </c>
      <c r="B479" s="512" t="s">
        <v>641</v>
      </c>
      <c r="C479" s="513" t="s">
        <v>64</v>
      </c>
      <c r="D479" s="513" t="s">
        <v>47</v>
      </c>
      <c r="E479" s="525">
        <v>35000</v>
      </c>
      <c r="F479" s="513">
        <v>1</v>
      </c>
      <c r="G479" s="392"/>
      <c r="H479" s="515"/>
      <c r="I479" s="515"/>
      <c r="J479" s="515">
        <f t="shared" si="28"/>
        <v>35</v>
      </c>
      <c r="K479" s="543">
        <v>5122</v>
      </c>
      <c r="L479" s="539" t="s">
        <v>578</v>
      </c>
    </row>
    <row r="480" spans="1:252" ht="42.75" customHeight="1">
      <c r="A480" s="524" t="s">
        <v>1151</v>
      </c>
      <c r="B480" s="512" t="s">
        <v>647</v>
      </c>
      <c r="C480" s="513" t="s">
        <v>64</v>
      </c>
      <c r="D480" s="513" t="s">
        <v>589</v>
      </c>
      <c r="E480" s="525">
        <v>1285400</v>
      </c>
      <c r="F480" s="513">
        <v>1</v>
      </c>
      <c r="G480" s="392"/>
      <c r="H480" s="515"/>
      <c r="I480" s="515">
        <f>ROUND(J480/4*3,0)</f>
        <v>964</v>
      </c>
      <c r="J480" s="515">
        <f t="shared" si="28"/>
        <v>1285.4000000000001</v>
      </c>
      <c r="K480" s="543">
        <v>5122</v>
      </c>
      <c r="L480" s="539" t="s">
        <v>578</v>
      </c>
    </row>
    <row r="481" spans="1:12" ht="25.5" customHeight="1">
      <c r="A481" s="524" t="s">
        <v>1152</v>
      </c>
      <c r="B481" s="512" t="s">
        <v>700</v>
      </c>
      <c r="C481" s="513" t="s">
        <v>64</v>
      </c>
      <c r="D481" s="513" t="s">
        <v>47</v>
      </c>
      <c r="E481" s="525">
        <v>120000</v>
      </c>
      <c r="F481" s="513">
        <v>23</v>
      </c>
      <c r="G481" s="392"/>
      <c r="H481" s="515"/>
      <c r="I481" s="515">
        <f>ROUND(J481/4*3,0)</f>
        <v>2070</v>
      </c>
      <c r="J481" s="515">
        <f t="shared" si="28"/>
        <v>2760</v>
      </c>
      <c r="K481" s="543">
        <v>5122</v>
      </c>
      <c r="L481" s="539" t="s">
        <v>578</v>
      </c>
    </row>
    <row r="482" spans="1:12" ht="25.5" customHeight="1">
      <c r="A482" s="524" t="s">
        <v>1352</v>
      </c>
      <c r="B482" s="512" t="s">
        <v>700</v>
      </c>
      <c r="C482" s="513" t="s">
        <v>64</v>
      </c>
      <c r="D482" s="513" t="s">
        <v>47</v>
      </c>
      <c r="E482" s="525">
        <v>120000</v>
      </c>
      <c r="F482" s="513">
        <v>25</v>
      </c>
      <c r="G482" s="392"/>
      <c r="H482" s="515">
        <v>3000</v>
      </c>
      <c r="I482" s="515">
        <v>3000</v>
      </c>
      <c r="J482" s="515">
        <f t="shared" si="28"/>
        <v>3000</v>
      </c>
      <c r="K482" s="543">
        <v>5122</v>
      </c>
      <c r="L482" s="539" t="s">
        <v>578</v>
      </c>
    </row>
    <row r="483" spans="1:12" ht="43.5" customHeight="1">
      <c r="A483" s="524" t="s">
        <v>1153</v>
      </c>
      <c r="B483" s="512" t="s">
        <v>701</v>
      </c>
      <c r="C483" s="513" t="s">
        <v>64</v>
      </c>
      <c r="D483" s="513" t="s">
        <v>47</v>
      </c>
      <c r="E483" s="525">
        <v>15000</v>
      </c>
      <c r="F483" s="513">
        <v>5</v>
      </c>
      <c r="G483" s="392"/>
      <c r="H483" s="515"/>
      <c r="I483" s="515">
        <f>ROUND(J483/4*3,0)</f>
        <v>56</v>
      </c>
      <c r="J483" s="515">
        <f t="shared" si="28"/>
        <v>75</v>
      </c>
      <c r="K483" s="543">
        <v>5122</v>
      </c>
      <c r="L483" s="539" t="s">
        <v>578</v>
      </c>
    </row>
    <row r="484" spans="1:12">
      <c r="A484" s="524" t="s">
        <v>1154</v>
      </c>
      <c r="B484" s="529" t="s">
        <v>361</v>
      </c>
      <c r="C484" s="513" t="s">
        <v>64</v>
      </c>
      <c r="D484" s="513" t="s">
        <v>47</v>
      </c>
      <c r="E484" s="525">
        <v>140000</v>
      </c>
      <c r="F484" s="513">
        <v>58</v>
      </c>
      <c r="G484" s="392"/>
      <c r="H484" s="515">
        <f>ROUND(J484/2,0)</f>
        <v>4060</v>
      </c>
      <c r="I484" s="515">
        <f>ROUND(J484/4*3,0)</f>
        <v>6090</v>
      </c>
      <c r="J484" s="515">
        <f t="shared" si="28"/>
        <v>8120</v>
      </c>
      <c r="K484" s="538" t="s">
        <v>258</v>
      </c>
      <c r="L484" s="539" t="s">
        <v>266</v>
      </c>
    </row>
    <row r="485" spans="1:12" ht="34.5">
      <c r="A485" s="524" t="s">
        <v>1155</v>
      </c>
      <c r="B485" s="512" t="s">
        <v>361</v>
      </c>
      <c r="C485" s="513" t="s">
        <v>64</v>
      </c>
      <c r="D485" s="513" t="s">
        <v>128</v>
      </c>
      <c r="E485" s="525">
        <v>180000</v>
      </c>
      <c r="F485" s="513">
        <v>3</v>
      </c>
      <c r="G485" s="392"/>
      <c r="H485" s="515">
        <f>ROUND(J485*20%,0)</f>
        <v>108</v>
      </c>
      <c r="I485" s="515">
        <f>ROUND(J485/4*3,0)</f>
        <v>405</v>
      </c>
      <c r="J485" s="515">
        <f t="shared" si="28"/>
        <v>540</v>
      </c>
      <c r="K485" s="543">
        <v>5122</v>
      </c>
      <c r="L485" s="539" t="s">
        <v>578</v>
      </c>
    </row>
    <row r="486" spans="1:12" ht="34.5">
      <c r="A486" s="524" t="s">
        <v>1156</v>
      </c>
      <c r="B486" s="512" t="s">
        <v>361</v>
      </c>
      <c r="C486" s="513" t="s">
        <v>64</v>
      </c>
      <c r="D486" s="513" t="s">
        <v>128</v>
      </c>
      <c r="E486" s="525">
        <v>165000</v>
      </c>
      <c r="F486" s="513">
        <v>6</v>
      </c>
      <c r="G486" s="392"/>
      <c r="H486" s="515">
        <v>990</v>
      </c>
      <c r="I486" s="515">
        <v>990</v>
      </c>
      <c r="J486" s="515">
        <f t="shared" si="28"/>
        <v>990</v>
      </c>
      <c r="K486" s="543">
        <v>5122</v>
      </c>
      <c r="L486" s="539" t="s">
        <v>578</v>
      </c>
    </row>
    <row r="487" spans="1:12" ht="41.25" customHeight="1">
      <c r="A487" s="524" t="s">
        <v>1157</v>
      </c>
      <c r="B487" s="529" t="s">
        <v>362</v>
      </c>
      <c r="C487" s="513" t="s">
        <v>64</v>
      </c>
      <c r="D487" s="513" t="s">
        <v>47</v>
      </c>
      <c r="E487" s="525">
        <v>95000</v>
      </c>
      <c r="F487" s="513">
        <v>29</v>
      </c>
      <c r="G487" s="392"/>
      <c r="H487" s="515">
        <f>ROUND(J487/2,0)</f>
        <v>1378</v>
      </c>
      <c r="I487" s="515">
        <f>ROUND(J487/4*3,0)</f>
        <v>2066</v>
      </c>
      <c r="J487" s="515">
        <f t="shared" si="28"/>
        <v>2755</v>
      </c>
      <c r="K487" s="538" t="s">
        <v>258</v>
      </c>
      <c r="L487" s="539" t="s">
        <v>266</v>
      </c>
    </row>
    <row r="488" spans="1:12" ht="45" customHeight="1">
      <c r="A488" s="524" t="s">
        <v>1158</v>
      </c>
      <c r="B488" s="512" t="s">
        <v>702</v>
      </c>
      <c r="C488" s="513" t="s">
        <v>64</v>
      </c>
      <c r="D488" s="513" t="s">
        <v>47</v>
      </c>
      <c r="E488" s="525">
        <v>25000</v>
      </c>
      <c r="F488" s="513">
        <v>6</v>
      </c>
      <c r="G488" s="392"/>
      <c r="H488" s="515"/>
      <c r="I488" s="515"/>
      <c r="J488" s="515">
        <f t="shared" si="28"/>
        <v>150</v>
      </c>
      <c r="K488" s="543">
        <v>5122</v>
      </c>
      <c r="L488" s="539" t="s">
        <v>578</v>
      </c>
    </row>
    <row r="489" spans="1:12" ht="37.5" customHeight="1">
      <c r="A489" s="524" t="s">
        <v>1159</v>
      </c>
      <c r="B489" s="512" t="s">
        <v>702</v>
      </c>
      <c r="C489" s="513" t="s">
        <v>64</v>
      </c>
      <c r="D489" s="513" t="s">
        <v>128</v>
      </c>
      <c r="E489" s="525">
        <v>22000</v>
      </c>
      <c r="F489" s="513">
        <v>3</v>
      </c>
      <c r="G489" s="392"/>
      <c r="H489" s="515"/>
      <c r="I489" s="515"/>
      <c r="J489" s="515">
        <f t="shared" si="28"/>
        <v>66</v>
      </c>
      <c r="K489" s="543">
        <v>5122</v>
      </c>
      <c r="L489" s="539" t="s">
        <v>578</v>
      </c>
    </row>
    <row r="490" spans="1:12" ht="42" customHeight="1">
      <c r="A490" s="524" t="s">
        <v>1160</v>
      </c>
      <c r="B490" s="512" t="s">
        <v>703</v>
      </c>
      <c r="C490" s="513" t="s">
        <v>64</v>
      </c>
      <c r="D490" s="513" t="s">
        <v>47</v>
      </c>
      <c r="E490" s="525">
        <v>596500</v>
      </c>
      <c r="F490" s="513">
        <v>1</v>
      </c>
      <c r="G490" s="392"/>
      <c r="H490" s="515">
        <v>596.5</v>
      </c>
      <c r="I490" s="515">
        <v>596.5</v>
      </c>
      <c r="J490" s="515">
        <f t="shared" si="28"/>
        <v>596.5</v>
      </c>
      <c r="K490" s="543">
        <v>5122</v>
      </c>
      <c r="L490" s="539" t="s">
        <v>578</v>
      </c>
    </row>
    <row r="491" spans="1:12" ht="48" customHeight="1">
      <c r="A491" s="524" t="s">
        <v>1161</v>
      </c>
      <c r="B491" s="512" t="s">
        <v>637</v>
      </c>
      <c r="C491" s="513" t="s">
        <v>64</v>
      </c>
      <c r="D491" s="513" t="s">
        <v>47</v>
      </c>
      <c r="E491" s="525">
        <v>770000</v>
      </c>
      <c r="F491" s="513">
        <v>1</v>
      </c>
      <c r="G491" s="392"/>
      <c r="H491" s="515"/>
      <c r="I491" s="515"/>
      <c r="J491" s="515">
        <f t="shared" si="28"/>
        <v>770</v>
      </c>
      <c r="K491" s="543">
        <v>5122</v>
      </c>
      <c r="L491" s="539" t="s">
        <v>578</v>
      </c>
    </row>
    <row r="492" spans="1:12">
      <c r="A492" s="524" t="s">
        <v>1162</v>
      </c>
      <c r="B492" s="512" t="s">
        <v>639</v>
      </c>
      <c r="C492" s="513" t="s">
        <v>64</v>
      </c>
      <c r="D492" s="513" t="s">
        <v>47</v>
      </c>
      <c r="E492" s="525">
        <v>30000</v>
      </c>
      <c r="F492" s="513">
        <v>7</v>
      </c>
      <c r="G492" s="392"/>
      <c r="H492" s="515"/>
      <c r="I492" s="515"/>
      <c r="J492" s="515">
        <f t="shared" si="28"/>
        <v>210</v>
      </c>
      <c r="K492" s="543">
        <v>5122</v>
      </c>
      <c r="L492" s="539" t="s">
        <v>578</v>
      </c>
    </row>
    <row r="493" spans="1:12">
      <c r="A493" s="524" t="s">
        <v>1163</v>
      </c>
      <c r="B493" s="512" t="s">
        <v>639</v>
      </c>
      <c r="C493" s="513" t="s">
        <v>64</v>
      </c>
      <c r="D493" s="513" t="s">
        <v>47</v>
      </c>
      <c r="E493" s="525">
        <v>33000</v>
      </c>
      <c r="F493" s="513">
        <v>3</v>
      </c>
      <c r="G493" s="392"/>
      <c r="H493" s="515"/>
      <c r="I493" s="515"/>
      <c r="J493" s="515">
        <f t="shared" si="28"/>
        <v>99</v>
      </c>
      <c r="K493" s="543">
        <v>5122</v>
      </c>
      <c r="L493" s="539" t="s">
        <v>578</v>
      </c>
    </row>
    <row r="494" spans="1:12" ht="41.25" customHeight="1">
      <c r="A494" s="524" t="s">
        <v>1164</v>
      </c>
      <c r="B494" s="512" t="s">
        <v>650</v>
      </c>
      <c r="C494" s="513" t="s">
        <v>64</v>
      </c>
      <c r="D494" s="513" t="s">
        <v>47</v>
      </c>
      <c r="E494" s="525">
        <v>98000</v>
      </c>
      <c r="F494" s="513">
        <v>1</v>
      </c>
      <c r="G494" s="392"/>
      <c r="H494" s="515"/>
      <c r="I494" s="515"/>
      <c r="J494" s="515">
        <f t="shared" si="28"/>
        <v>98</v>
      </c>
      <c r="K494" s="543">
        <v>5122</v>
      </c>
      <c r="L494" s="539" t="s">
        <v>578</v>
      </c>
    </row>
    <row r="495" spans="1:12" ht="59.25" customHeight="1">
      <c r="A495" s="524" t="s">
        <v>1165</v>
      </c>
      <c r="B495" s="512" t="s">
        <v>704</v>
      </c>
      <c r="C495" s="513" t="s">
        <v>64</v>
      </c>
      <c r="D495" s="513" t="s">
        <v>47</v>
      </c>
      <c r="E495" s="525">
        <v>2104500</v>
      </c>
      <c r="F495" s="513">
        <v>1</v>
      </c>
      <c r="G495" s="392"/>
      <c r="H495" s="515"/>
      <c r="I495" s="515">
        <f>ROUND(J495/4*3,0)</f>
        <v>1578</v>
      </c>
      <c r="J495" s="515">
        <f t="shared" si="28"/>
        <v>2104.5</v>
      </c>
      <c r="K495" s="543">
        <v>5122</v>
      </c>
      <c r="L495" s="539" t="s">
        <v>578</v>
      </c>
    </row>
    <row r="496" spans="1:12">
      <c r="A496" s="524" t="s">
        <v>1166</v>
      </c>
      <c r="B496" s="529" t="s">
        <v>363</v>
      </c>
      <c r="C496" s="513" t="s">
        <v>64</v>
      </c>
      <c r="D496" s="513" t="s">
        <v>47</v>
      </c>
      <c r="E496" s="525">
        <v>15000</v>
      </c>
      <c r="F496" s="513">
        <v>10</v>
      </c>
      <c r="G496" s="392"/>
      <c r="H496" s="515"/>
      <c r="I496" s="515"/>
      <c r="J496" s="515">
        <f t="shared" si="28"/>
        <v>150</v>
      </c>
      <c r="K496" s="538" t="s">
        <v>258</v>
      </c>
      <c r="L496" s="539" t="s">
        <v>266</v>
      </c>
    </row>
    <row r="497" spans="1:252">
      <c r="A497" s="524" t="s">
        <v>1167</v>
      </c>
      <c r="B497" s="512" t="s">
        <v>363</v>
      </c>
      <c r="C497" s="513" t="s">
        <v>64</v>
      </c>
      <c r="D497" s="513" t="s">
        <v>47</v>
      </c>
      <c r="E497" s="525">
        <v>8000</v>
      </c>
      <c r="F497" s="513">
        <v>60</v>
      </c>
      <c r="G497" s="392"/>
      <c r="H497" s="515"/>
      <c r="I497" s="515"/>
      <c r="J497" s="515">
        <f t="shared" si="28"/>
        <v>480</v>
      </c>
      <c r="K497" s="543">
        <v>5122</v>
      </c>
      <c r="L497" s="539" t="s">
        <v>578</v>
      </c>
    </row>
    <row r="498" spans="1:252" ht="45.75" customHeight="1">
      <c r="A498" s="524" t="s">
        <v>1168</v>
      </c>
      <c r="B498" s="512" t="s">
        <v>705</v>
      </c>
      <c r="C498" s="513" t="s">
        <v>64</v>
      </c>
      <c r="D498" s="513" t="s">
        <v>47</v>
      </c>
      <c r="E498" s="525">
        <v>66000</v>
      </c>
      <c r="F498" s="513">
        <v>20</v>
      </c>
      <c r="G498" s="392"/>
      <c r="H498" s="515"/>
      <c r="I498" s="515"/>
      <c r="J498" s="515">
        <f t="shared" si="28"/>
        <v>1320</v>
      </c>
      <c r="K498" s="543">
        <v>5122</v>
      </c>
      <c r="L498" s="539" t="s">
        <v>578</v>
      </c>
    </row>
    <row r="499" spans="1:252" ht="57.75" customHeight="1">
      <c r="A499" s="524" t="s">
        <v>1169</v>
      </c>
      <c r="B499" s="529" t="s">
        <v>425</v>
      </c>
      <c r="C499" s="513" t="s">
        <v>127</v>
      </c>
      <c r="D499" s="513" t="s">
        <v>128</v>
      </c>
      <c r="E499" s="525">
        <v>2600000</v>
      </c>
      <c r="F499" s="513">
        <v>28</v>
      </c>
      <c r="G499" s="392"/>
      <c r="H499" s="515">
        <v>36400</v>
      </c>
      <c r="I499" s="515">
        <v>54600</v>
      </c>
      <c r="J499" s="515">
        <f t="shared" si="28"/>
        <v>72800</v>
      </c>
      <c r="K499" s="538" t="s">
        <v>258</v>
      </c>
      <c r="L499" s="539" t="s">
        <v>266</v>
      </c>
    </row>
    <row r="500" spans="1:252" ht="57.75" customHeight="1">
      <c r="A500" s="524" t="s">
        <v>1228</v>
      </c>
      <c r="B500" s="529" t="s">
        <v>425</v>
      </c>
      <c r="C500" s="513" t="s">
        <v>127</v>
      </c>
      <c r="D500" s="513" t="s">
        <v>128</v>
      </c>
      <c r="E500" s="525">
        <v>2820000</v>
      </c>
      <c r="F500" s="513">
        <v>40</v>
      </c>
      <c r="G500" s="392"/>
      <c r="H500" s="515">
        <v>54990</v>
      </c>
      <c r="I500" s="515">
        <v>82485</v>
      </c>
      <c r="J500" s="515">
        <f t="shared" si="28"/>
        <v>112800</v>
      </c>
      <c r="K500" s="538" t="s">
        <v>258</v>
      </c>
      <c r="L500" s="539" t="s">
        <v>266</v>
      </c>
    </row>
    <row r="501" spans="1:252" ht="55.5" customHeight="1">
      <c r="A501" s="524" t="s">
        <v>1170</v>
      </c>
      <c r="B501" s="512" t="s">
        <v>633</v>
      </c>
      <c r="C501" s="513" t="s">
        <v>64</v>
      </c>
      <c r="D501" s="513" t="s">
        <v>47</v>
      </c>
      <c r="E501" s="525">
        <v>7200</v>
      </c>
      <c r="F501" s="513">
        <v>20</v>
      </c>
      <c r="G501" s="392"/>
      <c r="H501" s="515"/>
      <c r="I501" s="515"/>
      <c r="J501" s="515">
        <f t="shared" si="28"/>
        <v>144</v>
      </c>
      <c r="K501" s="543">
        <v>5122</v>
      </c>
      <c r="L501" s="539" t="s">
        <v>578</v>
      </c>
    </row>
    <row r="502" spans="1:252" ht="55.5" customHeight="1">
      <c r="A502" s="524" t="s">
        <v>1171</v>
      </c>
      <c r="B502" s="512" t="s">
        <v>633</v>
      </c>
      <c r="C502" s="513" t="s">
        <v>64</v>
      </c>
      <c r="D502" s="513" t="s">
        <v>47</v>
      </c>
      <c r="E502" s="525">
        <v>6000</v>
      </c>
      <c r="F502" s="513">
        <v>1</v>
      </c>
      <c r="G502" s="392"/>
      <c r="H502" s="515"/>
      <c r="I502" s="515"/>
      <c r="J502" s="515">
        <f>+E502*F502/1000</f>
        <v>6</v>
      </c>
      <c r="K502" s="543">
        <v>5122</v>
      </c>
      <c r="L502" s="539" t="s">
        <v>578</v>
      </c>
    </row>
    <row r="503" spans="1:252" ht="55.5" customHeight="1">
      <c r="A503" s="524" t="s">
        <v>1172</v>
      </c>
      <c r="B503" s="512" t="s">
        <v>633</v>
      </c>
      <c r="C503" s="513" t="s">
        <v>64</v>
      </c>
      <c r="D503" s="513" t="s">
        <v>47</v>
      </c>
      <c r="E503" s="525">
        <v>13500</v>
      </c>
      <c r="F503" s="513">
        <v>1</v>
      </c>
      <c r="G503" s="392"/>
      <c r="H503" s="515"/>
      <c r="I503" s="515"/>
      <c r="J503" s="515">
        <f t="shared" ref="J503:J536" si="29">+E503*F503/1000</f>
        <v>13.5</v>
      </c>
      <c r="K503" s="543">
        <v>5122</v>
      </c>
      <c r="L503" s="539" t="s">
        <v>578</v>
      </c>
    </row>
    <row r="504" spans="1:252" ht="55.5" customHeight="1">
      <c r="A504" s="524" t="s">
        <v>1173</v>
      </c>
      <c r="B504" s="512" t="s">
        <v>633</v>
      </c>
      <c r="C504" s="513" t="s">
        <v>64</v>
      </c>
      <c r="D504" s="513" t="s">
        <v>47</v>
      </c>
      <c r="E504" s="525">
        <v>1000</v>
      </c>
      <c r="F504" s="513">
        <v>6</v>
      </c>
      <c r="G504" s="392"/>
      <c r="H504" s="515"/>
      <c r="I504" s="515"/>
      <c r="J504" s="515">
        <f t="shared" si="29"/>
        <v>6</v>
      </c>
      <c r="K504" s="543">
        <v>5122</v>
      </c>
      <c r="L504" s="539" t="s">
        <v>578</v>
      </c>
    </row>
    <row r="505" spans="1:252" ht="55.5" customHeight="1">
      <c r="A505" s="524" t="s">
        <v>1174</v>
      </c>
      <c r="B505" s="512" t="s">
        <v>633</v>
      </c>
      <c r="C505" s="513" t="s">
        <v>64</v>
      </c>
      <c r="D505" s="513" t="s">
        <v>47</v>
      </c>
      <c r="E505" s="525">
        <v>2600</v>
      </c>
      <c r="F505" s="513">
        <v>1</v>
      </c>
      <c r="G505" s="392"/>
      <c r="H505" s="515"/>
      <c r="I505" s="515"/>
      <c r="J505" s="515">
        <f t="shared" si="29"/>
        <v>2.6</v>
      </c>
      <c r="K505" s="543">
        <v>5122</v>
      </c>
      <c r="L505" s="539" t="s">
        <v>578</v>
      </c>
    </row>
    <row r="506" spans="1:252" ht="55.5" customHeight="1">
      <c r="A506" s="524" t="s">
        <v>1175</v>
      </c>
      <c r="B506" s="512" t="s">
        <v>633</v>
      </c>
      <c r="C506" s="513" t="s">
        <v>64</v>
      </c>
      <c r="D506" s="513" t="s">
        <v>47</v>
      </c>
      <c r="E506" s="525">
        <v>5100</v>
      </c>
      <c r="F506" s="513">
        <v>1</v>
      </c>
      <c r="G506" s="392"/>
      <c r="H506" s="515"/>
      <c r="I506" s="515"/>
      <c r="J506" s="515">
        <f t="shared" si="29"/>
        <v>5.0999999999999996</v>
      </c>
      <c r="K506" s="543">
        <v>5122</v>
      </c>
      <c r="L506" s="539" t="s">
        <v>578</v>
      </c>
    </row>
    <row r="507" spans="1:252" ht="55.5" customHeight="1">
      <c r="A507" s="524" t="s">
        <v>1176</v>
      </c>
      <c r="B507" s="512" t="s">
        <v>633</v>
      </c>
      <c r="C507" s="513" t="s">
        <v>64</v>
      </c>
      <c r="D507" s="513" t="s">
        <v>47</v>
      </c>
      <c r="E507" s="525">
        <v>5600</v>
      </c>
      <c r="F507" s="513">
        <v>1</v>
      </c>
      <c r="G507" s="392"/>
      <c r="H507" s="515"/>
      <c r="I507" s="515"/>
      <c r="J507" s="515">
        <f t="shared" si="29"/>
        <v>5.6</v>
      </c>
      <c r="K507" s="543">
        <v>5122</v>
      </c>
      <c r="L507" s="539" t="s">
        <v>578</v>
      </c>
    </row>
    <row r="508" spans="1:252" ht="45.75" customHeight="1">
      <c r="A508" s="524" t="s">
        <v>1177</v>
      </c>
      <c r="B508" s="512" t="s">
        <v>706</v>
      </c>
      <c r="C508" s="513" t="s">
        <v>64</v>
      </c>
      <c r="D508" s="513" t="s">
        <v>47</v>
      </c>
      <c r="E508" s="525">
        <f>1195200+37500</f>
        <v>1232700</v>
      </c>
      <c r="F508" s="513">
        <v>2</v>
      </c>
      <c r="G508" s="392"/>
      <c r="H508" s="515">
        <f>ROUND(J508/2,0)</f>
        <v>1233</v>
      </c>
      <c r="I508" s="515">
        <f>ROUND(J508/4*3,0)</f>
        <v>1849</v>
      </c>
      <c r="J508" s="515">
        <f t="shared" si="29"/>
        <v>2465.4</v>
      </c>
      <c r="K508" s="543">
        <v>5122</v>
      </c>
      <c r="L508" s="539" t="s">
        <v>266</v>
      </c>
    </row>
    <row r="509" spans="1:252" ht="29.25" customHeight="1">
      <c r="A509" s="524" t="s">
        <v>1178</v>
      </c>
      <c r="B509" s="512" t="s">
        <v>433</v>
      </c>
      <c r="C509" s="513" t="s">
        <v>64</v>
      </c>
      <c r="D509" s="513" t="s">
        <v>47</v>
      </c>
      <c r="E509" s="525">
        <v>32000</v>
      </c>
      <c r="F509" s="513">
        <v>50</v>
      </c>
      <c r="G509" s="392"/>
      <c r="H509" s="515"/>
      <c r="I509" s="515"/>
      <c r="J509" s="515">
        <f t="shared" si="29"/>
        <v>1600</v>
      </c>
      <c r="K509" s="543">
        <v>5122</v>
      </c>
      <c r="L509" s="539" t="s">
        <v>266</v>
      </c>
      <c r="U509" s="329"/>
      <c r="V509" s="329"/>
      <c r="W509" s="329"/>
      <c r="X509" s="329"/>
      <c r="Y509" s="329"/>
      <c r="Z509" s="329"/>
      <c r="AA509" s="329"/>
      <c r="AB509" s="329"/>
      <c r="AC509" s="329"/>
      <c r="AD509" s="329"/>
      <c r="AE509" s="329"/>
      <c r="AF509" s="329"/>
      <c r="AG509" s="329"/>
      <c r="AH509" s="329"/>
      <c r="AI509" s="329"/>
      <c r="AJ509" s="329"/>
      <c r="AK509" s="329"/>
      <c r="AL509" s="329"/>
      <c r="AM509" s="329"/>
      <c r="AN509" s="329"/>
      <c r="AO509" s="329"/>
      <c r="AP509" s="329"/>
      <c r="AQ509" s="329"/>
      <c r="AR509" s="329"/>
      <c r="AS509" s="329"/>
      <c r="AT509" s="329"/>
      <c r="AU509" s="329"/>
      <c r="AV509" s="329"/>
      <c r="AW509" s="329"/>
      <c r="AX509" s="329"/>
      <c r="AY509" s="329"/>
      <c r="AZ509" s="329"/>
      <c r="BA509" s="329"/>
      <c r="BB509" s="329"/>
      <c r="BC509" s="329"/>
      <c r="BD509" s="329"/>
      <c r="BE509" s="329"/>
      <c r="BF509" s="329"/>
      <c r="BG509" s="329"/>
      <c r="BH509" s="329"/>
      <c r="BI509" s="329"/>
      <c r="BJ509" s="329"/>
      <c r="BK509" s="329"/>
      <c r="BL509" s="329"/>
      <c r="BM509" s="329"/>
      <c r="BN509" s="329"/>
      <c r="BO509" s="329"/>
      <c r="BP509" s="329"/>
      <c r="BQ509" s="329"/>
      <c r="BR509" s="329"/>
      <c r="BS509" s="329"/>
      <c r="BT509" s="329"/>
      <c r="BU509" s="329"/>
      <c r="BV509" s="329"/>
      <c r="BW509" s="329"/>
      <c r="BX509" s="329"/>
      <c r="BY509" s="329"/>
      <c r="BZ509" s="329"/>
      <c r="CA509" s="329"/>
      <c r="CB509" s="329"/>
      <c r="CC509" s="329"/>
      <c r="CD509" s="329"/>
      <c r="CE509" s="329"/>
      <c r="CF509" s="329"/>
      <c r="CG509" s="329"/>
      <c r="CH509" s="329"/>
      <c r="CI509" s="329"/>
      <c r="CJ509" s="329"/>
      <c r="CK509" s="329"/>
      <c r="CL509" s="329"/>
      <c r="CM509" s="329"/>
      <c r="CN509" s="329"/>
      <c r="CO509" s="329"/>
      <c r="CP509" s="329"/>
      <c r="CQ509" s="329"/>
      <c r="CR509" s="329"/>
      <c r="CS509" s="329"/>
      <c r="CT509" s="329"/>
      <c r="CU509" s="329"/>
      <c r="CV509" s="329"/>
      <c r="CW509" s="329"/>
      <c r="CX509" s="329"/>
      <c r="CY509" s="329"/>
      <c r="CZ509" s="329"/>
      <c r="DA509" s="329"/>
      <c r="DB509" s="329"/>
      <c r="DC509" s="329"/>
      <c r="DD509" s="329"/>
      <c r="DE509" s="329"/>
      <c r="DF509" s="329"/>
      <c r="DG509" s="329"/>
      <c r="DH509" s="329"/>
      <c r="DI509" s="329"/>
      <c r="DJ509" s="329"/>
      <c r="DK509" s="329"/>
      <c r="DL509" s="329"/>
      <c r="DM509" s="329"/>
      <c r="DN509" s="329"/>
      <c r="DO509" s="329"/>
      <c r="DP509" s="329"/>
      <c r="DQ509" s="329"/>
      <c r="DR509" s="329"/>
      <c r="DS509" s="329"/>
      <c r="DT509" s="329"/>
      <c r="DU509" s="329"/>
      <c r="DV509" s="329"/>
      <c r="DW509" s="329"/>
      <c r="DX509" s="329"/>
      <c r="DY509" s="329"/>
      <c r="DZ509" s="329"/>
      <c r="EA509" s="329"/>
      <c r="EB509" s="329"/>
      <c r="EC509" s="329"/>
      <c r="ED509" s="329"/>
      <c r="EE509" s="329"/>
      <c r="EF509" s="329"/>
      <c r="EG509" s="329"/>
      <c r="EH509" s="329"/>
      <c r="EI509" s="329"/>
      <c r="EJ509" s="329"/>
      <c r="EK509" s="329"/>
      <c r="EL509" s="329"/>
      <c r="EM509" s="329"/>
      <c r="EN509" s="329"/>
      <c r="EO509" s="329"/>
      <c r="EP509" s="329"/>
      <c r="EQ509" s="329"/>
      <c r="ER509" s="329"/>
      <c r="ES509" s="329"/>
      <c r="ET509" s="329"/>
      <c r="EU509" s="329"/>
      <c r="EV509" s="329"/>
      <c r="EW509" s="329"/>
      <c r="EX509" s="329"/>
      <c r="EY509" s="329"/>
      <c r="EZ509" s="329"/>
      <c r="FA509" s="329"/>
      <c r="FB509" s="329"/>
      <c r="FC509" s="329"/>
      <c r="FD509" s="329"/>
      <c r="FE509" s="329"/>
      <c r="FF509" s="329"/>
      <c r="FG509" s="329"/>
      <c r="FH509" s="329"/>
      <c r="FI509" s="329"/>
      <c r="FJ509" s="329"/>
      <c r="FK509" s="329"/>
      <c r="FL509" s="329"/>
      <c r="FM509" s="329"/>
      <c r="FN509" s="329"/>
      <c r="FO509" s="329"/>
      <c r="FP509" s="329"/>
      <c r="FQ509" s="329"/>
      <c r="FR509" s="329"/>
      <c r="FS509" s="329"/>
      <c r="FT509" s="329"/>
      <c r="FU509" s="329"/>
      <c r="FV509" s="329"/>
      <c r="FW509" s="329"/>
      <c r="FX509" s="329"/>
      <c r="FY509" s="329"/>
      <c r="FZ509" s="329"/>
      <c r="GA509" s="329"/>
      <c r="GB509" s="329"/>
      <c r="GC509" s="329"/>
      <c r="GD509" s="329"/>
      <c r="GE509" s="329"/>
      <c r="GF509" s="329"/>
      <c r="GG509" s="329"/>
      <c r="GH509" s="329"/>
      <c r="GI509" s="329"/>
      <c r="GJ509" s="329"/>
      <c r="GK509" s="329"/>
      <c r="GL509" s="329"/>
      <c r="GM509" s="329"/>
      <c r="GN509" s="329"/>
      <c r="GO509" s="329"/>
      <c r="GP509" s="329"/>
      <c r="GQ509" s="329"/>
      <c r="GR509" s="329"/>
      <c r="GS509" s="329"/>
      <c r="GT509" s="329"/>
      <c r="GU509" s="329"/>
      <c r="GV509" s="329"/>
      <c r="GW509" s="329"/>
      <c r="GX509" s="329"/>
      <c r="GY509" s="329"/>
      <c r="GZ509" s="329"/>
      <c r="HA509" s="329"/>
      <c r="HB509" s="329"/>
      <c r="HC509" s="329"/>
      <c r="HD509" s="329"/>
      <c r="HE509" s="329"/>
      <c r="HF509" s="329"/>
      <c r="HG509" s="329"/>
      <c r="HH509" s="329"/>
      <c r="HI509" s="329"/>
      <c r="HJ509" s="329"/>
      <c r="HK509" s="329"/>
      <c r="HL509" s="329"/>
      <c r="HM509" s="329"/>
      <c r="HN509" s="329"/>
      <c r="HO509" s="329"/>
      <c r="HP509" s="329"/>
      <c r="HQ509" s="329"/>
      <c r="HR509" s="329"/>
      <c r="HS509" s="329"/>
      <c r="HT509" s="329"/>
      <c r="HU509" s="329"/>
      <c r="HV509" s="329"/>
      <c r="HW509" s="329"/>
      <c r="HX509" s="329"/>
      <c r="HY509" s="329"/>
      <c r="HZ509" s="329"/>
      <c r="IA509" s="329"/>
      <c r="IB509" s="329"/>
      <c r="IC509" s="329"/>
      <c r="ID509" s="329"/>
      <c r="IE509" s="329"/>
      <c r="IF509" s="329"/>
      <c r="IG509" s="329"/>
      <c r="IH509" s="329"/>
      <c r="II509" s="329"/>
      <c r="IJ509" s="329"/>
      <c r="IK509" s="329"/>
      <c r="IL509" s="329"/>
      <c r="IM509" s="329"/>
      <c r="IN509" s="329"/>
      <c r="IO509" s="329"/>
      <c r="IP509" s="329"/>
      <c r="IQ509" s="329"/>
      <c r="IR509" s="329"/>
    </row>
    <row r="510" spans="1:252" ht="55.5" customHeight="1">
      <c r="A510" s="524" t="s">
        <v>1179</v>
      </c>
      <c r="B510" s="512" t="s">
        <v>646</v>
      </c>
      <c r="C510" s="513" t="s">
        <v>64</v>
      </c>
      <c r="D510" s="513" t="s">
        <v>589</v>
      </c>
      <c r="E510" s="525">
        <v>5462300</v>
      </c>
      <c r="F510" s="513">
        <v>1</v>
      </c>
      <c r="G510" s="392"/>
      <c r="H510" s="515"/>
      <c r="I510" s="515">
        <f t="shared" ref="I510:I523" si="30">ROUND(J510/4*3,0)</f>
        <v>4097</v>
      </c>
      <c r="J510" s="515">
        <f t="shared" si="29"/>
        <v>5462.3</v>
      </c>
      <c r="K510" s="543">
        <v>5122</v>
      </c>
      <c r="L510" s="539" t="s">
        <v>578</v>
      </c>
    </row>
    <row r="511" spans="1:252" ht="55.5" customHeight="1">
      <c r="A511" s="524" t="s">
        <v>1180</v>
      </c>
      <c r="B511" s="512" t="s">
        <v>646</v>
      </c>
      <c r="C511" s="513" t="s">
        <v>64</v>
      </c>
      <c r="D511" s="513" t="s">
        <v>589</v>
      </c>
      <c r="E511" s="525">
        <v>1292000</v>
      </c>
      <c r="F511" s="513">
        <v>1</v>
      </c>
      <c r="G511" s="392"/>
      <c r="H511" s="515"/>
      <c r="I511" s="515">
        <f t="shared" si="30"/>
        <v>969</v>
      </c>
      <c r="J511" s="515">
        <f t="shared" si="29"/>
        <v>1292</v>
      </c>
      <c r="K511" s="543">
        <v>5122</v>
      </c>
      <c r="L511" s="539" t="s">
        <v>578</v>
      </c>
    </row>
    <row r="512" spans="1:252" ht="55.5" customHeight="1">
      <c r="A512" s="524" t="s">
        <v>1181</v>
      </c>
      <c r="B512" s="512" t="s">
        <v>646</v>
      </c>
      <c r="C512" s="513" t="s">
        <v>64</v>
      </c>
      <c r="D512" s="513" t="s">
        <v>589</v>
      </c>
      <c r="E512" s="525">
        <v>1147500</v>
      </c>
      <c r="F512" s="513">
        <v>1</v>
      </c>
      <c r="G512" s="392"/>
      <c r="H512" s="515"/>
      <c r="I512" s="515">
        <f t="shared" si="30"/>
        <v>861</v>
      </c>
      <c r="J512" s="515">
        <f t="shared" si="29"/>
        <v>1147.5</v>
      </c>
      <c r="K512" s="543">
        <v>5122</v>
      </c>
      <c r="L512" s="539" t="s">
        <v>578</v>
      </c>
    </row>
    <row r="513" spans="1:12" ht="55.5" customHeight="1">
      <c r="A513" s="524" t="s">
        <v>1182</v>
      </c>
      <c r="B513" s="512" t="s">
        <v>646</v>
      </c>
      <c r="C513" s="513" t="s">
        <v>64</v>
      </c>
      <c r="D513" s="513" t="s">
        <v>589</v>
      </c>
      <c r="E513" s="525">
        <v>378000</v>
      </c>
      <c r="F513" s="513">
        <v>1</v>
      </c>
      <c r="G513" s="392"/>
      <c r="H513" s="515">
        <v>69.5</v>
      </c>
      <c r="I513" s="515">
        <f t="shared" si="30"/>
        <v>284</v>
      </c>
      <c r="J513" s="515">
        <f t="shared" si="29"/>
        <v>378</v>
      </c>
      <c r="K513" s="543">
        <v>5122</v>
      </c>
      <c r="L513" s="539" t="s">
        <v>578</v>
      </c>
    </row>
    <row r="514" spans="1:12" ht="55.5" customHeight="1">
      <c r="A514" s="524" t="s">
        <v>1183</v>
      </c>
      <c r="B514" s="512" t="s">
        <v>646</v>
      </c>
      <c r="C514" s="513" t="s">
        <v>64</v>
      </c>
      <c r="D514" s="513" t="s">
        <v>589</v>
      </c>
      <c r="E514" s="525">
        <v>360500</v>
      </c>
      <c r="F514" s="513">
        <v>1</v>
      </c>
      <c r="G514" s="392"/>
      <c r="H514" s="515">
        <f>ROUND(J514*20%,0)</f>
        <v>72</v>
      </c>
      <c r="I514" s="515">
        <f t="shared" si="30"/>
        <v>270</v>
      </c>
      <c r="J514" s="515">
        <f t="shared" si="29"/>
        <v>360.5</v>
      </c>
      <c r="K514" s="543">
        <v>5122</v>
      </c>
      <c r="L514" s="539" t="s">
        <v>578</v>
      </c>
    </row>
    <row r="515" spans="1:12" ht="55.5" customHeight="1">
      <c r="A515" s="524" t="s">
        <v>1184</v>
      </c>
      <c r="B515" s="512" t="s">
        <v>646</v>
      </c>
      <c r="C515" s="513" t="s">
        <v>64</v>
      </c>
      <c r="D515" s="513" t="s">
        <v>589</v>
      </c>
      <c r="E515" s="525">
        <v>298500</v>
      </c>
      <c r="F515" s="513">
        <v>1</v>
      </c>
      <c r="G515" s="392"/>
      <c r="H515" s="515">
        <f>ROUND(J515*20%,0)</f>
        <v>60</v>
      </c>
      <c r="I515" s="515">
        <f t="shared" si="30"/>
        <v>224</v>
      </c>
      <c r="J515" s="515">
        <f t="shared" si="29"/>
        <v>298.5</v>
      </c>
      <c r="K515" s="543">
        <v>5122</v>
      </c>
      <c r="L515" s="539" t="s">
        <v>578</v>
      </c>
    </row>
    <row r="516" spans="1:12" ht="55.5" customHeight="1">
      <c r="A516" s="524" t="s">
        <v>1185</v>
      </c>
      <c r="B516" s="512" t="s">
        <v>646</v>
      </c>
      <c r="C516" s="513" t="s">
        <v>64</v>
      </c>
      <c r="D516" s="513" t="s">
        <v>589</v>
      </c>
      <c r="E516" s="525">
        <v>362500</v>
      </c>
      <c r="F516" s="513">
        <v>1</v>
      </c>
      <c r="G516" s="392"/>
      <c r="H516" s="515">
        <f>ROUND(J516*20%,0)</f>
        <v>73</v>
      </c>
      <c r="I516" s="515">
        <f t="shared" si="30"/>
        <v>272</v>
      </c>
      <c r="J516" s="515">
        <f t="shared" si="29"/>
        <v>362.5</v>
      </c>
      <c r="K516" s="543">
        <v>5122</v>
      </c>
      <c r="L516" s="539" t="s">
        <v>578</v>
      </c>
    </row>
    <row r="517" spans="1:12" ht="55.5" customHeight="1">
      <c r="A517" s="524" t="s">
        <v>1186</v>
      </c>
      <c r="B517" s="512" t="s">
        <v>646</v>
      </c>
      <c r="C517" s="513" t="s">
        <v>64</v>
      </c>
      <c r="D517" s="513" t="s">
        <v>589</v>
      </c>
      <c r="E517" s="525">
        <v>352000</v>
      </c>
      <c r="F517" s="513">
        <v>1</v>
      </c>
      <c r="G517" s="392"/>
      <c r="H517" s="515">
        <f>ROUND(J517*20%,0)</f>
        <v>70</v>
      </c>
      <c r="I517" s="515">
        <f t="shared" si="30"/>
        <v>264</v>
      </c>
      <c r="J517" s="515">
        <f t="shared" si="29"/>
        <v>352</v>
      </c>
      <c r="K517" s="543">
        <v>5122</v>
      </c>
      <c r="L517" s="539" t="s">
        <v>578</v>
      </c>
    </row>
    <row r="518" spans="1:12" ht="55.5" customHeight="1">
      <c r="A518" s="524" t="s">
        <v>1345</v>
      </c>
      <c r="B518" s="512" t="s">
        <v>646</v>
      </c>
      <c r="C518" s="513" t="s">
        <v>64</v>
      </c>
      <c r="D518" s="513" t="s">
        <v>589</v>
      </c>
      <c r="E518" s="525">
        <v>534500</v>
      </c>
      <c r="F518" s="513">
        <v>1</v>
      </c>
      <c r="G518" s="392"/>
      <c r="H518" s="515">
        <v>534.5</v>
      </c>
      <c r="I518" s="515">
        <v>534.5</v>
      </c>
      <c r="J518" s="515">
        <f t="shared" si="29"/>
        <v>534.5</v>
      </c>
      <c r="K518" s="543">
        <v>5122</v>
      </c>
      <c r="L518" s="539" t="s">
        <v>578</v>
      </c>
    </row>
    <row r="519" spans="1:12" ht="55.5" customHeight="1">
      <c r="A519" s="524" t="s">
        <v>1346</v>
      </c>
      <c r="B519" s="512" t="s">
        <v>646</v>
      </c>
      <c r="C519" s="513" t="s">
        <v>64</v>
      </c>
      <c r="D519" s="513" t="s">
        <v>589</v>
      </c>
      <c r="E519" s="525">
        <v>563000</v>
      </c>
      <c r="F519" s="513">
        <v>1</v>
      </c>
      <c r="G519" s="392"/>
      <c r="H519" s="515">
        <v>563</v>
      </c>
      <c r="I519" s="515">
        <v>563</v>
      </c>
      <c r="J519" s="515">
        <f t="shared" si="29"/>
        <v>563</v>
      </c>
      <c r="K519" s="543">
        <v>5122</v>
      </c>
      <c r="L519" s="539" t="s">
        <v>578</v>
      </c>
    </row>
    <row r="520" spans="1:12" ht="45" customHeight="1">
      <c r="A520" s="524" t="s">
        <v>1187</v>
      </c>
      <c r="B520" s="512" t="s">
        <v>707</v>
      </c>
      <c r="C520" s="513" t="s">
        <v>64</v>
      </c>
      <c r="D520" s="513" t="s">
        <v>589</v>
      </c>
      <c r="E520" s="525">
        <v>2472000</v>
      </c>
      <c r="F520" s="513">
        <v>1</v>
      </c>
      <c r="G520" s="392"/>
      <c r="H520" s="515">
        <f>ROUND(J520*20%,0)</f>
        <v>494</v>
      </c>
      <c r="I520" s="515">
        <f t="shared" si="30"/>
        <v>1854</v>
      </c>
      <c r="J520" s="515">
        <f t="shared" si="29"/>
        <v>2472</v>
      </c>
      <c r="K520" s="543">
        <v>5122</v>
      </c>
      <c r="L520" s="539" t="s">
        <v>578</v>
      </c>
    </row>
    <row r="521" spans="1:12" ht="42.75" customHeight="1">
      <c r="A521" s="524" t="s">
        <v>1188</v>
      </c>
      <c r="B521" s="512" t="s">
        <v>364</v>
      </c>
      <c r="C521" s="513" t="s">
        <v>64</v>
      </c>
      <c r="D521" s="513" t="s">
        <v>589</v>
      </c>
      <c r="E521" s="525">
        <v>302000</v>
      </c>
      <c r="F521" s="513">
        <v>1</v>
      </c>
      <c r="G521" s="392"/>
      <c r="H521" s="515"/>
      <c r="I521" s="515">
        <f t="shared" si="30"/>
        <v>227</v>
      </c>
      <c r="J521" s="515">
        <f t="shared" si="29"/>
        <v>302</v>
      </c>
      <c r="K521" s="543">
        <v>5122</v>
      </c>
      <c r="L521" s="539" t="s">
        <v>578</v>
      </c>
    </row>
    <row r="522" spans="1:12" ht="45.75" customHeight="1">
      <c r="A522" s="524" t="s">
        <v>1229</v>
      </c>
      <c r="B522" s="529" t="s">
        <v>364</v>
      </c>
      <c r="C522" s="513" t="s">
        <v>127</v>
      </c>
      <c r="D522" s="513" t="s">
        <v>47</v>
      </c>
      <c r="E522" s="525">
        <v>365000</v>
      </c>
      <c r="F522" s="513">
        <v>58</v>
      </c>
      <c r="G522" s="392"/>
      <c r="H522" s="515"/>
      <c r="I522" s="515">
        <f t="shared" si="30"/>
        <v>15878</v>
      </c>
      <c r="J522" s="515">
        <f t="shared" si="29"/>
        <v>21170</v>
      </c>
      <c r="K522" s="538" t="s">
        <v>258</v>
      </c>
      <c r="L522" s="539" t="s">
        <v>266</v>
      </c>
    </row>
    <row r="523" spans="1:12" ht="23.25" customHeight="1">
      <c r="A523" s="524" t="s">
        <v>1230</v>
      </c>
      <c r="B523" s="512" t="s">
        <v>708</v>
      </c>
      <c r="C523" s="513" t="s">
        <v>228</v>
      </c>
      <c r="D523" s="513" t="s">
        <v>47</v>
      </c>
      <c r="E523" s="525">
        <v>475200</v>
      </c>
      <c r="F523" s="513">
        <v>2</v>
      </c>
      <c r="G523" s="392"/>
      <c r="H523" s="515">
        <f>ROUND(J523/2,0)</f>
        <v>475</v>
      </c>
      <c r="I523" s="515">
        <f t="shared" si="30"/>
        <v>713</v>
      </c>
      <c r="J523" s="515">
        <f t="shared" si="29"/>
        <v>950.4</v>
      </c>
      <c r="K523" s="543">
        <v>5122</v>
      </c>
      <c r="L523" s="539" t="s">
        <v>266</v>
      </c>
    </row>
    <row r="524" spans="1:12" ht="51.75">
      <c r="A524" s="524" t="s">
        <v>1231</v>
      </c>
      <c r="B524" s="512" t="s">
        <v>422</v>
      </c>
      <c r="C524" s="513" t="s">
        <v>228</v>
      </c>
      <c r="D524" s="513" t="s">
        <v>47</v>
      </c>
      <c r="E524" s="525">
        <v>490000</v>
      </c>
      <c r="F524" s="513">
        <v>25</v>
      </c>
      <c r="G524" s="392"/>
      <c r="H524" s="515">
        <f>7000-1750</f>
        <v>5250</v>
      </c>
      <c r="I524" s="515">
        <f>10500-1750</f>
        <v>8750</v>
      </c>
      <c r="J524" s="515">
        <f t="shared" si="29"/>
        <v>12250</v>
      </c>
      <c r="L524" s="539" t="s">
        <v>266</v>
      </c>
    </row>
    <row r="525" spans="1:12">
      <c r="A525" s="524" t="s">
        <v>1189</v>
      </c>
      <c r="B525" s="512" t="s">
        <v>640</v>
      </c>
      <c r="C525" s="513" t="s">
        <v>64</v>
      </c>
      <c r="D525" s="513" t="s">
        <v>47</v>
      </c>
      <c r="E525" s="525">
        <v>20000</v>
      </c>
      <c r="F525" s="513">
        <v>20</v>
      </c>
      <c r="G525" s="392"/>
      <c r="H525" s="515"/>
      <c r="I525" s="515">
        <f>ROUND(J525/4*3,0)</f>
        <v>300</v>
      </c>
      <c r="J525" s="515">
        <f t="shared" si="29"/>
        <v>400</v>
      </c>
      <c r="K525" s="543">
        <v>5122</v>
      </c>
      <c r="L525" s="539" t="s">
        <v>578</v>
      </c>
    </row>
    <row r="526" spans="1:12">
      <c r="A526" s="524" t="s">
        <v>1190</v>
      </c>
      <c r="B526" s="512" t="s">
        <v>640</v>
      </c>
      <c r="C526" s="513" t="s">
        <v>64</v>
      </c>
      <c r="D526" s="513" t="s">
        <v>47</v>
      </c>
      <c r="E526" s="525">
        <v>40000</v>
      </c>
      <c r="F526" s="513">
        <v>1</v>
      </c>
      <c r="G526" s="392"/>
      <c r="H526" s="515"/>
      <c r="I526" s="515">
        <v>40</v>
      </c>
      <c r="J526" s="515">
        <f t="shared" si="29"/>
        <v>40</v>
      </c>
      <c r="K526" s="543">
        <v>5122</v>
      </c>
      <c r="L526" s="539" t="s">
        <v>578</v>
      </c>
    </row>
    <row r="527" spans="1:12">
      <c r="A527" s="524" t="s">
        <v>1191</v>
      </c>
      <c r="B527" s="512" t="s">
        <v>648</v>
      </c>
      <c r="C527" s="513" t="s">
        <v>64</v>
      </c>
      <c r="D527" s="513" t="s">
        <v>47</v>
      </c>
      <c r="E527" s="525">
        <v>210000</v>
      </c>
      <c r="F527" s="513">
        <v>9</v>
      </c>
      <c r="G527" s="392"/>
      <c r="H527" s="515"/>
      <c r="I527" s="515">
        <f t="shared" ref="I527:I534" si="31">ROUND(J527/4*3,0)</f>
        <v>1418</v>
      </c>
      <c r="J527" s="515">
        <f t="shared" si="29"/>
        <v>1890</v>
      </c>
      <c r="K527" s="543">
        <v>5122</v>
      </c>
      <c r="L527" s="539" t="s">
        <v>578</v>
      </c>
    </row>
    <row r="528" spans="1:12">
      <c r="A528" s="524" t="s">
        <v>1192</v>
      </c>
      <c r="B528" s="512" t="s">
        <v>632</v>
      </c>
      <c r="C528" s="513" t="s">
        <v>64</v>
      </c>
      <c r="D528" s="513" t="s">
        <v>47</v>
      </c>
      <c r="E528" s="525">
        <v>90000</v>
      </c>
      <c r="F528" s="513">
        <v>6</v>
      </c>
      <c r="G528" s="392"/>
      <c r="H528" s="515"/>
      <c r="I528" s="515">
        <f t="shared" si="31"/>
        <v>405</v>
      </c>
      <c r="J528" s="515">
        <f t="shared" si="29"/>
        <v>540</v>
      </c>
      <c r="K528" s="543">
        <v>5122</v>
      </c>
      <c r="L528" s="539" t="s">
        <v>578</v>
      </c>
    </row>
    <row r="529" spans="1:12">
      <c r="A529" s="524" t="s">
        <v>1193</v>
      </c>
      <c r="B529" s="512" t="s">
        <v>709</v>
      </c>
      <c r="C529" s="513" t="s">
        <v>64</v>
      </c>
      <c r="D529" s="513" t="s">
        <v>47</v>
      </c>
      <c r="E529" s="525">
        <v>45000</v>
      </c>
      <c r="F529" s="513">
        <v>100</v>
      </c>
      <c r="G529" s="392"/>
      <c r="H529" s="515"/>
      <c r="I529" s="515">
        <f t="shared" si="31"/>
        <v>3375</v>
      </c>
      <c r="J529" s="515">
        <f t="shared" si="29"/>
        <v>4500</v>
      </c>
      <c r="L529" s="539" t="s">
        <v>266</v>
      </c>
    </row>
    <row r="530" spans="1:12">
      <c r="A530" s="524" t="s">
        <v>1194</v>
      </c>
      <c r="B530" s="512" t="s">
        <v>631</v>
      </c>
      <c r="C530" s="513" t="s">
        <v>64</v>
      </c>
      <c r="D530" s="513" t="s">
        <v>47</v>
      </c>
      <c r="E530" s="525">
        <v>48000</v>
      </c>
      <c r="F530" s="513">
        <v>3</v>
      </c>
      <c r="G530" s="392"/>
      <c r="H530" s="515"/>
      <c r="I530" s="515">
        <f t="shared" si="31"/>
        <v>108</v>
      </c>
      <c r="J530" s="515">
        <f t="shared" si="29"/>
        <v>144</v>
      </c>
      <c r="K530" s="543">
        <v>5122</v>
      </c>
      <c r="L530" s="539" t="s">
        <v>578</v>
      </c>
    </row>
    <row r="531" spans="1:12" ht="57" customHeight="1">
      <c r="A531" s="524" t="s">
        <v>1195</v>
      </c>
      <c r="B531" s="529" t="s">
        <v>429</v>
      </c>
      <c r="C531" s="513" t="s">
        <v>64</v>
      </c>
      <c r="D531" s="513" t="s">
        <v>47</v>
      </c>
      <c r="E531" s="525">
        <v>70000</v>
      </c>
      <c r="F531" s="513">
        <v>5</v>
      </c>
      <c r="G531" s="392"/>
      <c r="H531" s="515"/>
      <c r="I531" s="515">
        <f t="shared" si="31"/>
        <v>263</v>
      </c>
      <c r="J531" s="515">
        <f t="shared" si="29"/>
        <v>350</v>
      </c>
      <c r="K531" s="538" t="s">
        <v>258</v>
      </c>
      <c r="L531" s="539" t="s">
        <v>266</v>
      </c>
    </row>
    <row r="532" spans="1:12" ht="57" customHeight="1">
      <c r="A532" s="524" t="s">
        <v>1196</v>
      </c>
      <c r="B532" s="512" t="s">
        <v>429</v>
      </c>
      <c r="C532" s="513" t="s">
        <v>64</v>
      </c>
      <c r="D532" s="513" t="s">
        <v>47</v>
      </c>
      <c r="E532" s="525">
        <v>43000</v>
      </c>
      <c r="F532" s="513">
        <v>200</v>
      </c>
      <c r="G532" s="392"/>
      <c r="H532" s="515"/>
      <c r="I532" s="515">
        <f t="shared" si="31"/>
        <v>6450</v>
      </c>
      <c r="J532" s="515">
        <f t="shared" si="29"/>
        <v>8600</v>
      </c>
      <c r="K532" s="543">
        <v>5122</v>
      </c>
      <c r="L532" s="539" t="s">
        <v>578</v>
      </c>
    </row>
    <row r="533" spans="1:12" ht="57" customHeight="1">
      <c r="A533" s="524" t="s">
        <v>1197</v>
      </c>
      <c r="B533" s="512" t="s">
        <v>429</v>
      </c>
      <c r="C533" s="513" t="s">
        <v>64</v>
      </c>
      <c r="D533" s="513" t="s">
        <v>47</v>
      </c>
      <c r="E533" s="525">
        <v>49000</v>
      </c>
      <c r="F533" s="513">
        <v>87</v>
      </c>
      <c r="G533" s="392"/>
      <c r="H533" s="515"/>
      <c r="I533" s="515">
        <f t="shared" si="31"/>
        <v>3197</v>
      </c>
      <c r="J533" s="515">
        <f t="shared" si="29"/>
        <v>4263</v>
      </c>
      <c r="K533" s="543">
        <v>5122</v>
      </c>
      <c r="L533" s="539" t="s">
        <v>578</v>
      </c>
    </row>
    <row r="534" spans="1:12" ht="57" customHeight="1">
      <c r="A534" s="524" t="s">
        <v>1198</v>
      </c>
      <c r="B534" s="512" t="s">
        <v>429</v>
      </c>
      <c r="C534" s="513" t="s">
        <v>64</v>
      </c>
      <c r="D534" s="513" t="s">
        <v>47</v>
      </c>
      <c r="E534" s="525">
        <v>69000</v>
      </c>
      <c r="F534" s="513">
        <v>15</v>
      </c>
      <c r="G534" s="392"/>
      <c r="H534" s="515"/>
      <c r="I534" s="515">
        <f t="shared" si="31"/>
        <v>776</v>
      </c>
      <c r="J534" s="515">
        <f t="shared" si="29"/>
        <v>1035</v>
      </c>
      <c r="K534" s="543">
        <v>5122</v>
      </c>
      <c r="L534" s="539" t="s">
        <v>578</v>
      </c>
    </row>
    <row r="535" spans="1:12" ht="57" customHeight="1">
      <c r="A535" s="524" t="s">
        <v>1199</v>
      </c>
      <c r="B535" s="529" t="s">
        <v>429</v>
      </c>
      <c r="C535" s="513" t="s">
        <v>64</v>
      </c>
      <c r="D535" s="513" t="s">
        <v>47</v>
      </c>
      <c r="E535" s="525">
        <v>54000</v>
      </c>
      <c r="F535" s="513">
        <v>10</v>
      </c>
      <c r="G535" s="392"/>
      <c r="H535" s="392"/>
      <c r="I535" s="515">
        <v>540</v>
      </c>
      <c r="J535" s="515">
        <f t="shared" si="29"/>
        <v>540</v>
      </c>
      <c r="K535" s="538" t="s">
        <v>258</v>
      </c>
      <c r="L535" s="539" t="s">
        <v>266</v>
      </c>
    </row>
    <row r="536" spans="1:12" ht="57" customHeight="1">
      <c r="A536" s="524" t="s">
        <v>1200</v>
      </c>
      <c r="B536" s="512" t="s">
        <v>429</v>
      </c>
      <c r="C536" s="513" t="s">
        <v>64</v>
      </c>
      <c r="D536" s="513" t="s">
        <v>47</v>
      </c>
      <c r="E536" s="525">
        <v>49000</v>
      </c>
      <c r="F536" s="513">
        <v>160</v>
      </c>
      <c r="G536" s="392"/>
      <c r="H536" s="515"/>
      <c r="I536" s="515">
        <f>ROUND(J536/4*3,0)</f>
        <v>5880</v>
      </c>
      <c r="J536" s="515">
        <f t="shared" si="29"/>
        <v>7840</v>
      </c>
      <c r="K536" s="543">
        <v>5122</v>
      </c>
      <c r="L536" s="539" t="s">
        <v>578</v>
      </c>
    </row>
    <row r="537" spans="1:12">
      <c r="A537" s="524" t="s">
        <v>1201</v>
      </c>
      <c r="B537" s="512" t="s">
        <v>710</v>
      </c>
      <c r="C537" s="513" t="s">
        <v>64</v>
      </c>
      <c r="D537" s="513" t="s">
        <v>47</v>
      </c>
      <c r="E537" s="525">
        <v>70000</v>
      </c>
      <c r="F537" s="513">
        <v>50</v>
      </c>
      <c r="G537" s="392"/>
      <c r="H537" s="515"/>
      <c r="I537" s="515">
        <f>ROUND(J537/4*3,0)</f>
        <v>2625</v>
      </c>
      <c r="J537" s="515">
        <f t="shared" ref="J537:J572" si="32">+E537*F537/1000</f>
        <v>3500</v>
      </c>
      <c r="K537" s="543">
        <v>5122</v>
      </c>
      <c r="L537" s="539" t="s">
        <v>578</v>
      </c>
    </row>
    <row r="538" spans="1:12" ht="42.75" customHeight="1">
      <c r="A538" s="524" t="s">
        <v>1202</v>
      </c>
      <c r="B538" s="512" t="s">
        <v>634</v>
      </c>
      <c r="C538" s="513" t="s">
        <v>64</v>
      </c>
      <c r="D538" s="513" t="s">
        <v>47</v>
      </c>
      <c r="E538" s="525">
        <v>71000</v>
      </c>
      <c r="F538" s="513">
        <v>1</v>
      </c>
      <c r="G538" s="392"/>
      <c r="H538" s="515"/>
      <c r="I538" s="515">
        <v>71</v>
      </c>
      <c r="J538" s="515">
        <f t="shared" si="32"/>
        <v>71</v>
      </c>
      <c r="K538" s="543">
        <v>5122</v>
      </c>
      <c r="L538" s="539" t="s">
        <v>578</v>
      </c>
    </row>
    <row r="539" spans="1:12">
      <c r="A539" s="524" t="s">
        <v>1203</v>
      </c>
      <c r="B539" s="529" t="s">
        <v>365</v>
      </c>
      <c r="C539" s="513" t="s">
        <v>64</v>
      </c>
      <c r="D539" s="513" t="s">
        <v>47</v>
      </c>
      <c r="E539" s="525">
        <v>50000</v>
      </c>
      <c r="F539" s="513">
        <v>10</v>
      </c>
      <c r="G539" s="392"/>
      <c r="H539" s="392"/>
      <c r="I539" s="392">
        <v>500</v>
      </c>
      <c r="J539" s="515">
        <f t="shared" si="32"/>
        <v>500</v>
      </c>
      <c r="K539" s="538" t="s">
        <v>258</v>
      </c>
      <c r="L539" s="539" t="s">
        <v>266</v>
      </c>
    </row>
    <row r="540" spans="1:12">
      <c r="A540" s="524" t="s">
        <v>1204</v>
      </c>
      <c r="B540" s="512" t="s">
        <v>365</v>
      </c>
      <c r="C540" s="513" t="s">
        <v>64</v>
      </c>
      <c r="D540" s="513" t="s">
        <v>47</v>
      </c>
      <c r="E540" s="525">
        <v>49000</v>
      </c>
      <c r="F540" s="513">
        <v>200</v>
      </c>
      <c r="G540" s="392"/>
      <c r="H540" s="515"/>
      <c r="I540" s="515">
        <f>ROUND(J540/4*3,0)</f>
        <v>7350</v>
      </c>
      <c r="J540" s="515">
        <f t="shared" si="32"/>
        <v>9800</v>
      </c>
      <c r="K540" s="543">
        <v>5122</v>
      </c>
      <c r="L540" s="539" t="s">
        <v>578</v>
      </c>
    </row>
    <row r="541" spans="1:12">
      <c r="A541" s="524" t="s">
        <v>1282</v>
      </c>
      <c r="B541" s="512" t="s">
        <v>1281</v>
      </c>
      <c r="C541" s="513" t="s">
        <v>64</v>
      </c>
      <c r="D541" s="513" t="s">
        <v>47</v>
      </c>
      <c r="E541" s="525">
        <v>210000</v>
      </c>
      <c r="F541" s="513">
        <v>2</v>
      </c>
      <c r="G541" s="392"/>
      <c r="H541" s="515"/>
      <c r="I541" s="515">
        <f>ROUND(J541/4*3,0)</f>
        <v>315</v>
      </c>
      <c r="J541" s="515">
        <f t="shared" si="32"/>
        <v>420</v>
      </c>
      <c r="K541" s="543">
        <v>5122</v>
      </c>
      <c r="L541" s="539" t="s">
        <v>578</v>
      </c>
    </row>
    <row r="542" spans="1:12">
      <c r="A542" s="524" t="s">
        <v>1283</v>
      </c>
      <c r="B542" s="512" t="s">
        <v>1281</v>
      </c>
      <c r="C542" s="513" t="s">
        <v>64</v>
      </c>
      <c r="D542" s="513" t="s">
        <v>47</v>
      </c>
      <c r="E542" s="525">
        <v>105000</v>
      </c>
      <c r="F542" s="513">
        <v>2</v>
      </c>
      <c r="G542" s="392"/>
      <c r="H542" s="515"/>
      <c r="I542" s="515">
        <f>ROUND(J542/4*3,0)</f>
        <v>158</v>
      </c>
      <c r="J542" s="515">
        <f t="shared" si="32"/>
        <v>210</v>
      </c>
      <c r="K542" s="543">
        <v>5122</v>
      </c>
      <c r="L542" s="539" t="s">
        <v>578</v>
      </c>
    </row>
    <row r="543" spans="1:12" ht="43.5" customHeight="1">
      <c r="A543" s="524" t="s">
        <v>1205</v>
      </c>
      <c r="B543" s="529" t="s">
        <v>366</v>
      </c>
      <c r="C543" s="513" t="s">
        <v>64</v>
      </c>
      <c r="D543" s="513" t="s">
        <v>47</v>
      </c>
      <c r="E543" s="525">
        <v>33000</v>
      </c>
      <c r="F543" s="513">
        <v>20</v>
      </c>
      <c r="G543" s="392"/>
      <c r="H543" s="392"/>
      <c r="I543" s="392">
        <v>660</v>
      </c>
      <c r="J543" s="515">
        <f t="shared" si="32"/>
        <v>660</v>
      </c>
      <c r="K543" s="538" t="s">
        <v>258</v>
      </c>
      <c r="L543" s="539" t="s">
        <v>266</v>
      </c>
    </row>
    <row r="544" spans="1:12" ht="43.5" customHeight="1">
      <c r="A544" s="524" t="s">
        <v>1206</v>
      </c>
      <c r="B544" s="512" t="s">
        <v>366</v>
      </c>
      <c r="C544" s="513" t="s">
        <v>64</v>
      </c>
      <c r="D544" s="513" t="s">
        <v>47</v>
      </c>
      <c r="E544" s="525">
        <v>52500</v>
      </c>
      <c r="F544" s="513">
        <v>1</v>
      </c>
      <c r="G544" s="392"/>
      <c r="H544" s="515"/>
      <c r="I544" s="515"/>
      <c r="J544" s="515">
        <f t="shared" si="32"/>
        <v>52.5</v>
      </c>
      <c r="K544" s="543">
        <v>5122</v>
      </c>
      <c r="L544" s="539" t="s">
        <v>578</v>
      </c>
    </row>
    <row r="545" spans="1:12" ht="43.5" customHeight="1">
      <c r="A545" s="524" t="s">
        <v>1284</v>
      </c>
      <c r="B545" s="512" t="s">
        <v>1278</v>
      </c>
      <c r="C545" s="513" t="s">
        <v>64</v>
      </c>
      <c r="D545" s="513" t="s">
        <v>47</v>
      </c>
      <c r="E545" s="525">
        <v>79000</v>
      </c>
      <c r="F545" s="513">
        <v>1</v>
      </c>
      <c r="G545" s="392"/>
      <c r="H545" s="515"/>
      <c r="I545" s="515">
        <f>ROUND(J545/4*3,0)</f>
        <v>59</v>
      </c>
      <c r="J545" s="515">
        <f t="shared" si="32"/>
        <v>79</v>
      </c>
      <c r="K545" s="543">
        <v>5122</v>
      </c>
      <c r="L545" s="539" t="s">
        <v>578</v>
      </c>
    </row>
    <row r="546" spans="1:12" ht="46.5" customHeight="1">
      <c r="A546" s="524" t="s">
        <v>1285</v>
      </c>
      <c r="B546" s="512" t="s">
        <v>1280</v>
      </c>
      <c r="C546" s="513" t="s">
        <v>64</v>
      </c>
      <c r="D546" s="513" t="s">
        <v>47</v>
      </c>
      <c r="E546" s="525">
        <v>108000</v>
      </c>
      <c r="F546" s="513">
        <v>1</v>
      </c>
      <c r="G546" s="392"/>
      <c r="H546" s="515"/>
      <c r="I546" s="515">
        <f>ROUND(J546/4*3,0)</f>
        <v>81</v>
      </c>
      <c r="J546" s="515">
        <f t="shared" si="32"/>
        <v>108</v>
      </c>
      <c r="K546" s="543">
        <v>5122</v>
      </c>
      <c r="L546" s="539" t="s">
        <v>578</v>
      </c>
    </row>
    <row r="547" spans="1:12">
      <c r="A547" s="524" t="s">
        <v>1207</v>
      </c>
      <c r="B547" s="529" t="s">
        <v>426</v>
      </c>
      <c r="C547" s="513" t="s">
        <v>64</v>
      </c>
      <c r="D547" s="513" t="s">
        <v>47</v>
      </c>
      <c r="E547" s="525">
        <v>25000</v>
      </c>
      <c r="F547" s="513">
        <v>50</v>
      </c>
      <c r="G547" s="392"/>
      <c r="H547" s="392"/>
      <c r="I547" s="392">
        <v>1250</v>
      </c>
      <c r="J547" s="515">
        <f t="shared" si="32"/>
        <v>1250</v>
      </c>
      <c r="K547" s="538" t="s">
        <v>258</v>
      </c>
      <c r="L547" s="539" t="s">
        <v>266</v>
      </c>
    </row>
    <row r="548" spans="1:12">
      <c r="A548" s="524" t="s">
        <v>1208</v>
      </c>
      <c r="B548" s="512" t="s">
        <v>628</v>
      </c>
      <c r="C548" s="513" t="s">
        <v>64</v>
      </c>
      <c r="D548" s="513" t="s">
        <v>47</v>
      </c>
      <c r="E548" s="525">
        <v>25000</v>
      </c>
      <c r="F548" s="513">
        <v>100</v>
      </c>
      <c r="G548" s="392"/>
      <c r="H548" s="515"/>
      <c r="I548" s="515">
        <f>ROUND(J548/4*3,0)</f>
        <v>1875</v>
      </c>
      <c r="J548" s="515">
        <f t="shared" si="32"/>
        <v>2500</v>
      </c>
      <c r="K548" s="543">
        <v>5122</v>
      </c>
      <c r="L548" s="539" t="s">
        <v>578</v>
      </c>
    </row>
    <row r="549" spans="1:12" ht="45.75" customHeight="1">
      <c r="A549" s="524" t="s">
        <v>1209</v>
      </c>
      <c r="B549" s="529" t="s">
        <v>367</v>
      </c>
      <c r="C549" s="513" t="s">
        <v>64</v>
      </c>
      <c r="D549" s="513" t="s">
        <v>47</v>
      </c>
      <c r="E549" s="525">
        <v>35000</v>
      </c>
      <c r="F549" s="513">
        <v>10</v>
      </c>
      <c r="G549" s="392"/>
      <c r="H549" s="392"/>
      <c r="I549" s="392">
        <v>350</v>
      </c>
      <c r="J549" s="515">
        <f t="shared" si="32"/>
        <v>350</v>
      </c>
      <c r="K549" s="538" t="s">
        <v>258</v>
      </c>
      <c r="L549" s="539" t="s">
        <v>266</v>
      </c>
    </row>
    <row r="550" spans="1:12">
      <c r="A550" s="524" t="s">
        <v>1210</v>
      </c>
      <c r="B550" s="529" t="s">
        <v>368</v>
      </c>
      <c r="C550" s="513" t="s">
        <v>64</v>
      </c>
      <c r="D550" s="513" t="s">
        <v>47</v>
      </c>
      <c r="E550" s="525">
        <v>85000</v>
      </c>
      <c r="F550" s="513">
        <v>5</v>
      </c>
      <c r="G550" s="392"/>
      <c r="H550" s="392"/>
      <c r="I550" s="392">
        <v>425</v>
      </c>
      <c r="J550" s="515">
        <f t="shared" si="32"/>
        <v>425</v>
      </c>
      <c r="K550" s="538" t="s">
        <v>258</v>
      </c>
      <c r="L550" s="539" t="s">
        <v>266</v>
      </c>
    </row>
    <row r="551" spans="1:12">
      <c r="A551" s="524" t="s">
        <v>1211</v>
      </c>
      <c r="B551" s="512" t="s">
        <v>368</v>
      </c>
      <c r="C551" s="513" t="s">
        <v>64</v>
      </c>
      <c r="D551" s="513" t="s">
        <v>47</v>
      </c>
      <c r="E551" s="525">
        <v>60000</v>
      </c>
      <c r="F551" s="513">
        <v>50</v>
      </c>
      <c r="G551" s="392"/>
      <c r="H551" s="515"/>
      <c r="I551" s="515">
        <f>ROUND(J551/4*3,0)</f>
        <v>2250</v>
      </c>
      <c r="J551" s="515">
        <f t="shared" si="32"/>
        <v>3000</v>
      </c>
      <c r="K551" s="543">
        <v>5122</v>
      </c>
      <c r="L551" s="539" t="s">
        <v>578</v>
      </c>
    </row>
    <row r="552" spans="1:12" ht="34.5">
      <c r="A552" s="524" t="s">
        <v>1212</v>
      </c>
      <c r="B552" s="512" t="s">
        <v>629</v>
      </c>
      <c r="C552" s="513" t="s">
        <v>64</v>
      </c>
      <c r="D552" s="513" t="s">
        <v>47</v>
      </c>
      <c r="E552" s="525">
        <v>10000</v>
      </c>
      <c r="F552" s="513">
        <v>103</v>
      </c>
      <c r="G552" s="392"/>
      <c r="H552" s="515"/>
      <c r="I552" s="515">
        <f>ROUND(J552/4*3,0)</f>
        <v>773</v>
      </c>
      <c r="J552" s="515">
        <f t="shared" si="32"/>
        <v>1030</v>
      </c>
      <c r="K552" s="543">
        <v>5122</v>
      </c>
      <c r="L552" s="539" t="s">
        <v>578</v>
      </c>
    </row>
    <row r="553" spans="1:12" ht="34.5">
      <c r="A553" s="524" t="s">
        <v>1286</v>
      </c>
      <c r="B553" s="512" t="s">
        <v>629</v>
      </c>
      <c r="C553" s="513" t="s">
        <v>64</v>
      </c>
      <c r="D553" s="513" t="s">
        <v>47</v>
      </c>
      <c r="E553" s="525">
        <v>230000</v>
      </c>
      <c r="F553" s="513">
        <v>1</v>
      </c>
      <c r="G553" s="392"/>
      <c r="H553" s="515"/>
      <c r="I553" s="515">
        <f>ROUND(J553/4*3,0)</f>
        <v>173</v>
      </c>
      <c r="J553" s="515">
        <f t="shared" si="32"/>
        <v>230</v>
      </c>
      <c r="K553" s="543">
        <v>5122</v>
      </c>
      <c r="L553" s="539" t="s">
        <v>578</v>
      </c>
    </row>
    <row r="554" spans="1:12">
      <c r="A554" s="524" t="s">
        <v>1213</v>
      </c>
      <c r="B554" s="529" t="s">
        <v>369</v>
      </c>
      <c r="C554" s="513" t="s">
        <v>64</v>
      </c>
      <c r="D554" s="513" t="s">
        <v>47</v>
      </c>
      <c r="E554" s="525">
        <v>53000</v>
      </c>
      <c r="F554" s="513">
        <v>5</v>
      </c>
      <c r="G554" s="392"/>
      <c r="H554" s="392"/>
      <c r="I554" s="392">
        <v>265</v>
      </c>
      <c r="J554" s="515">
        <f t="shared" si="32"/>
        <v>265</v>
      </c>
      <c r="K554" s="538" t="s">
        <v>258</v>
      </c>
      <c r="L554" s="539" t="s">
        <v>266</v>
      </c>
    </row>
    <row r="555" spans="1:12">
      <c r="A555" s="524" t="s">
        <v>1214</v>
      </c>
      <c r="B555" s="512" t="s">
        <v>369</v>
      </c>
      <c r="C555" s="513" t="s">
        <v>64</v>
      </c>
      <c r="D555" s="513" t="s">
        <v>47</v>
      </c>
      <c r="E555" s="525">
        <v>54000</v>
      </c>
      <c r="F555" s="513">
        <v>200</v>
      </c>
      <c r="G555" s="392"/>
      <c r="H555" s="515"/>
      <c r="I555" s="515">
        <f t="shared" ref="I555:I562" si="33">ROUND(J555/4*3,0)</f>
        <v>8100</v>
      </c>
      <c r="J555" s="515">
        <f t="shared" si="32"/>
        <v>10800</v>
      </c>
      <c r="K555" s="543">
        <v>5122</v>
      </c>
      <c r="L555" s="539" t="s">
        <v>578</v>
      </c>
    </row>
    <row r="556" spans="1:12">
      <c r="A556" s="524" t="s">
        <v>1287</v>
      </c>
      <c r="B556" s="512" t="s">
        <v>1279</v>
      </c>
      <c r="C556" s="513" t="s">
        <v>64</v>
      </c>
      <c r="D556" s="513" t="s">
        <v>47</v>
      </c>
      <c r="E556" s="525">
        <v>38000</v>
      </c>
      <c r="F556" s="513">
        <v>1</v>
      </c>
      <c r="G556" s="392"/>
      <c r="H556" s="515"/>
      <c r="I556" s="515">
        <f t="shared" si="33"/>
        <v>29</v>
      </c>
      <c r="J556" s="515">
        <f t="shared" si="32"/>
        <v>38</v>
      </c>
      <c r="K556" s="543">
        <v>5122</v>
      </c>
      <c r="L556" s="539" t="s">
        <v>578</v>
      </c>
    </row>
    <row r="557" spans="1:12">
      <c r="A557" s="524" t="s">
        <v>1288</v>
      </c>
      <c r="B557" s="512" t="s">
        <v>1279</v>
      </c>
      <c r="C557" s="513" t="s">
        <v>64</v>
      </c>
      <c r="D557" s="513" t="s">
        <v>47</v>
      </c>
      <c r="E557" s="525">
        <v>70000</v>
      </c>
      <c r="F557" s="513">
        <v>1</v>
      </c>
      <c r="G557" s="392"/>
      <c r="H557" s="515"/>
      <c r="I557" s="515">
        <f t="shared" si="33"/>
        <v>53</v>
      </c>
      <c r="J557" s="515">
        <f t="shared" si="32"/>
        <v>70</v>
      </c>
      <c r="K557" s="543">
        <v>5122</v>
      </c>
      <c r="L557" s="539" t="s">
        <v>578</v>
      </c>
    </row>
    <row r="558" spans="1:12">
      <c r="A558" s="524" t="s">
        <v>1289</v>
      </c>
      <c r="B558" s="512" t="s">
        <v>1279</v>
      </c>
      <c r="C558" s="513" t="s">
        <v>64</v>
      </c>
      <c r="D558" s="513" t="s">
        <v>47</v>
      </c>
      <c r="E558" s="525">
        <v>20000</v>
      </c>
      <c r="F558" s="513">
        <v>1</v>
      </c>
      <c r="G558" s="392"/>
      <c r="H558" s="515"/>
      <c r="I558" s="515">
        <f t="shared" si="33"/>
        <v>15</v>
      </c>
      <c r="J558" s="515">
        <f t="shared" si="32"/>
        <v>20</v>
      </c>
      <c r="K558" s="543">
        <v>5122</v>
      </c>
      <c r="L558" s="539" t="s">
        <v>578</v>
      </c>
    </row>
    <row r="559" spans="1:12">
      <c r="A559" s="524" t="s">
        <v>1215</v>
      </c>
      <c r="B559" s="512" t="s">
        <v>630</v>
      </c>
      <c r="C559" s="513" t="s">
        <v>64</v>
      </c>
      <c r="D559" s="513" t="s">
        <v>47</v>
      </c>
      <c r="E559" s="525">
        <v>25000</v>
      </c>
      <c r="F559" s="513">
        <v>5</v>
      </c>
      <c r="G559" s="392"/>
      <c r="H559" s="515"/>
      <c r="I559" s="515">
        <f t="shared" si="33"/>
        <v>94</v>
      </c>
      <c r="J559" s="515">
        <f t="shared" si="32"/>
        <v>125</v>
      </c>
      <c r="K559" s="543">
        <v>5122</v>
      </c>
      <c r="L559" s="539" t="s">
        <v>578</v>
      </c>
    </row>
    <row r="560" spans="1:12">
      <c r="A560" s="524" t="s">
        <v>1216</v>
      </c>
      <c r="B560" s="512" t="s">
        <v>711</v>
      </c>
      <c r="C560" s="513" t="s">
        <v>64</v>
      </c>
      <c r="D560" s="513" t="s">
        <v>47</v>
      </c>
      <c r="E560" s="525">
        <v>135000</v>
      </c>
      <c r="F560" s="513">
        <v>20</v>
      </c>
      <c r="G560" s="392"/>
      <c r="H560" s="515"/>
      <c r="I560" s="515">
        <f t="shared" si="33"/>
        <v>2025</v>
      </c>
      <c r="J560" s="515">
        <f t="shared" si="32"/>
        <v>2700</v>
      </c>
      <c r="K560" s="543">
        <v>5122</v>
      </c>
      <c r="L560" s="539" t="s">
        <v>578</v>
      </c>
    </row>
    <row r="561" spans="1:20">
      <c r="A561" s="524" t="s">
        <v>1217</v>
      </c>
      <c r="B561" s="512" t="s">
        <v>711</v>
      </c>
      <c r="C561" s="513" t="s">
        <v>64</v>
      </c>
      <c r="D561" s="513" t="s">
        <v>47</v>
      </c>
      <c r="E561" s="525">
        <v>100000</v>
      </c>
      <c r="F561" s="513">
        <v>23</v>
      </c>
      <c r="G561" s="392"/>
      <c r="H561" s="515"/>
      <c r="I561" s="515">
        <f t="shared" si="33"/>
        <v>1725</v>
      </c>
      <c r="J561" s="515">
        <f t="shared" si="32"/>
        <v>2300</v>
      </c>
      <c r="K561" s="543">
        <v>5122</v>
      </c>
      <c r="L561" s="539" t="s">
        <v>578</v>
      </c>
    </row>
    <row r="562" spans="1:20" ht="50.25" customHeight="1">
      <c r="A562" s="524" t="s">
        <v>1218</v>
      </c>
      <c r="B562" s="512" t="s">
        <v>712</v>
      </c>
      <c r="C562" s="513" t="s">
        <v>64</v>
      </c>
      <c r="D562" s="513" t="s">
        <v>47</v>
      </c>
      <c r="E562" s="525">
        <v>14900</v>
      </c>
      <c r="F562" s="513">
        <v>15</v>
      </c>
      <c r="G562" s="392"/>
      <c r="H562" s="515"/>
      <c r="I562" s="515">
        <f t="shared" si="33"/>
        <v>168</v>
      </c>
      <c r="J562" s="515">
        <f t="shared" si="32"/>
        <v>223.5</v>
      </c>
      <c r="K562" s="543">
        <v>5122</v>
      </c>
      <c r="L562" s="539" t="s">
        <v>578</v>
      </c>
    </row>
    <row r="563" spans="1:20" ht="57.75" customHeight="1">
      <c r="A563" s="524" t="s">
        <v>1219</v>
      </c>
      <c r="B563" s="512" t="s">
        <v>427</v>
      </c>
      <c r="C563" s="513" t="s">
        <v>64</v>
      </c>
      <c r="D563" s="513" t="s">
        <v>47</v>
      </c>
      <c r="E563" s="525">
        <v>60000</v>
      </c>
      <c r="F563" s="513">
        <v>4</v>
      </c>
      <c r="G563" s="392"/>
      <c r="H563" s="392"/>
      <c r="I563" s="392"/>
      <c r="J563" s="515">
        <f t="shared" si="32"/>
        <v>240</v>
      </c>
      <c r="K563" s="543">
        <v>5122</v>
      </c>
      <c r="L563" s="539" t="s">
        <v>266</v>
      </c>
    </row>
    <row r="564" spans="1:20">
      <c r="A564" s="524" t="s">
        <v>1220</v>
      </c>
      <c r="B564" s="529" t="s">
        <v>370</v>
      </c>
      <c r="C564" s="513" t="s">
        <v>64</v>
      </c>
      <c r="D564" s="513" t="s">
        <v>47</v>
      </c>
      <c r="E564" s="525">
        <v>169000</v>
      </c>
      <c r="F564" s="513">
        <v>8</v>
      </c>
      <c r="G564" s="392"/>
      <c r="H564" s="392"/>
      <c r="I564" s="392">
        <v>845</v>
      </c>
      <c r="J564" s="515">
        <f t="shared" si="32"/>
        <v>1352</v>
      </c>
      <c r="K564" s="538" t="s">
        <v>258</v>
      </c>
      <c r="L564" s="539" t="s">
        <v>266</v>
      </c>
    </row>
    <row r="565" spans="1:20">
      <c r="A565" s="524" t="s">
        <v>1221</v>
      </c>
      <c r="B565" s="512" t="s">
        <v>713</v>
      </c>
      <c r="C565" s="513" t="s">
        <v>64</v>
      </c>
      <c r="D565" s="513" t="s">
        <v>47</v>
      </c>
      <c r="E565" s="525">
        <v>220000</v>
      </c>
      <c r="F565" s="513">
        <v>7</v>
      </c>
      <c r="G565" s="392"/>
      <c r="H565" s="515"/>
      <c r="I565" s="515">
        <f t="shared" ref="I565:I571" si="34">ROUND(J565/4*3,0)</f>
        <v>1155</v>
      </c>
      <c r="J565" s="515">
        <f t="shared" si="32"/>
        <v>1540</v>
      </c>
      <c r="K565" s="543">
        <v>5122</v>
      </c>
      <c r="L565" s="539" t="s">
        <v>578</v>
      </c>
    </row>
    <row r="566" spans="1:20">
      <c r="A566" s="524" t="s">
        <v>1222</v>
      </c>
      <c r="B566" s="512" t="s">
        <v>714</v>
      </c>
      <c r="C566" s="513" t="s">
        <v>64</v>
      </c>
      <c r="D566" s="513" t="s">
        <v>47</v>
      </c>
      <c r="E566" s="525">
        <v>412000</v>
      </c>
      <c r="F566" s="513">
        <v>11</v>
      </c>
      <c r="G566" s="392"/>
      <c r="H566" s="515"/>
      <c r="I566" s="515">
        <f t="shared" si="34"/>
        <v>3399</v>
      </c>
      <c r="J566" s="515">
        <f t="shared" si="32"/>
        <v>4532</v>
      </c>
      <c r="K566" s="543">
        <v>5122</v>
      </c>
      <c r="L566" s="539" t="s">
        <v>578</v>
      </c>
    </row>
    <row r="567" spans="1:20">
      <c r="A567" s="524" t="s">
        <v>1223</v>
      </c>
      <c r="B567" s="512" t="s">
        <v>715</v>
      </c>
      <c r="C567" s="513" t="s">
        <v>64</v>
      </c>
      <c r="D567" s="513" t="s">
        <v>47</v>
      </c>
      <c r="E567" s="525">
        <v>12000</v>
      </c>
      <c r="F567" s="513">
        <v>10</v>
      </c>
      <c r="G567" s="392"/>
      <c r="H567" s="515"/>
      <c r="I567" s="515">
        <f t="shared" si="34"/>
        <v>90</v>
      </c>
      <c r="J567" s="515">
        <f t="shared" si="32"/>
        <v>120</v>
      </c>
      <c r="K567" s="543">
        <v>5122</v>
      </c>
      <c r="L567" s="539" t="s">
        <v>578</v>
      </c>
    </row>
    <row r="568" spans="1:20" ht="42.75" customHeight="1">
      <c r="A568" s="524" t="s">
        <v>1224</v>
      </c>
      <c r="B568" s="512" t="s">
        <v>430</v>
      </c>
      <c r="C568" s="513" t="s">
        <v>64</v>
      </c>
      <c r="D568" s="513" t="s">
        <v>47</v>
      </c>
      <c r="E568" s="525">
        <v>380000</v>
      </c>
      <c r="F568" s="513">
        <v>20</v>
      </c>
      <c r="G568" s="392"/>
      <c r="H568" s="515"/>
      <c r="I568" s="515">
        <f t="shared" si="34"/>
        <v>5700</v>
      </c>
      <c r="J568" s="515">
        <f t="shared" si="32"/>
        <v>7600</v>
      </c>
      <c r="K568" s="543">
        <v>5122</v>
      </c>
      <c r="L568" s="539" t="s">
        <v>266</v>
      </c>
    </row>
    <row r="569" spans="1:20" ht="42" customHeight="1">
      <c r="A569" s="524" t="s">
        <v>1225</v>
      </c>
      <c r="B569" s="512" t="s">
        <v>716</v>
      </c>
      <c r="C569" s="513" t="s">
        <v>64</v>
      </c>
      <c r="D569" s="513" t="s">
        <v>47</v>
      </c>
      <c r="E569" s="525">
        <v>65000</v>
      </c>
      <c r="F569" s="513">
        <v>3</v>
      </c>
      <c r="G569" s="392"/>
      <c r="H569" s="515"/>
      <c r="I569" s="515">
        <f t="shared" si="34"/>
        <v>146</v>
      </c>
      <c r="J569" s="515">
        <f t="shared" si="32"/>
        <v>195</v>
      </c>
      <c r="K569" s="543">
        <v>5122</v>
      </c>
      <c r="L569" s="539" t="s">
        <v>578</v>
      </c>
    </row>
    <row r="570" spans="1:20" ht="40.5" customHeight="1">
      <c r="A570" s="524" t="s">
        <v>1226</v>
      </c>
      <c r="B570" s="512" t="s">
        <v>717</v>
      </c>
      <c r="C570" s="513" t="s">
        <v>64</v>
      </c>
      <c r="D570" s="513" t="s">
        <v>47</v>
      </c>
      <c r="E570" s="525">
        <v>85000</v>
      </c>
      <c r="F570" s="513">
        <v>100</v>
      </c>
      <c r="G570" s="392"/>
      <c r="H570" s="515"/>
      <c r="I570" s="515">
        <f t="shared" si="34"/>
        <v>6375</v>
      </c>
      <c r="J570" s="515">
        <f t="shared" si="32"/>
        <v>8500</v>
      </c>
      <c r="K570" s="543">
        <v>5122</v>
      </c>
      <c r="L570" s="539" t="s">
        <v>578</v>
      </c>
    </row>
    <row r="571" spans="1:20" ht="40.5" customHeight="1">
      <c r="A571" s="524" t="s">
        <v>1227</v>
      </c>
      <c r="B571" s="512" t="s">
        <v>717</v>
      </c>
      <c r="C571" s="513" t="s">
        <v>64</v>
      </c>
      <c r="D571" s="513" t="s">
        <v>47</v>
      </c>
      <c r="E571" s="525">
        <v>210000</v>
      </c>
      <c r="F571" s="513">
        <v>4</v>
      </c>
      <c r="G571" s="392"/>
      <c r="H571" s="515"/>
      <c r="I571" s="515">
        <f t="shared" si="34"/>
        <v>630</v>
      </c>
      <c r="J571" s="515">
        <f t="shared" si="32"/>
        <v>840</v>
      </c>
      <c r="K571" s="543">
        <v>5122</v>
      </c>
      <c r="L571" s="539" t="s">
        <v>578</v>
      </c>
    </row>
    <row r="572" spans="1:20" ht="40.5" customHeight="1">
      <c r="A572" s="524" t="s">
        <v>1402</v>
      </c>
      <c r="B572" s="512" t="s">
        <v>1403</v>
      </c>
      <c r="C572" s="513" t="s">
        <v>64</v>
      </c>
      <c r="D572" s="513" t="s">
        <v>589</v>
      </c>
      <c r="E572" s="525">
        <v>10200000</v>
      </c>
      <c r="F572" s="513">
        <v>1</v>
      </c>
      <c r="G572" s="392"/>
      <c r="H572" s="515">
        <v>10200</v>
      </c>
      <c r="I572" s="515">
        <v>10200</v>
      </c>
      <c r="J572" s="515">
        <f t="shared" si="32"/>
        <v>10200</v>
      </c>
      <c r="K572" s="543">
        <v>5122</v>
      </c>
      <c r="L572" s="539" t="s">
        <v>578</v>
      </c>
    </row>
    <row r="573" spans="1:20" s="612" customFormat="1" ht="34.5" hidden="1">
      <c r="A573" s="603" t="s">
        <v>448</v>
      </c>
      <c r="B573" s="604" t="s">
        <v>402</v>
      </c>
      <c r="C573" s="605"/>
      <c r="D573" s="668"/>
      <c r="E573" s="664"/>
      <c r="F573" s="667"/>
      <c r="G573" s="608">
        <f>SUM(G576:G596)</f>
        <v>0</v>
      </c>
      <c r="H573" s="608">
        <f>SUM(H576:H596)</f>
        <v>0</v>
      </c>
      <c r="I573" s="608">
        <f>SUM(I576:I596)</f>
        <v>0</v>
      </c>
      <c r="J573" s="608">
        <f>SUM(J576:J596)</f>
        <v>2330.8000000000002</v>
      </c>
      <c r="K573" s="669"/>
      <c r="L573" s="610"/>
      <c r="M573" s="611"/>
      <c r="N573" s="611"/>
      <c r="O573" s="611"/>
      <c r="P573" s="611"/>
      <c r="Q573" s="611"/>
      <c r="R573" s="611"/>
      <c r="S573" s="611"/>
      <c r="T573" s="611"/>
    </row>
    <row r="574" spans="1:20" s="622" customFormat="1" hidden="1">
      <c r="A574" s="613" t="s">
        <v>448</v>
      </c>
      <c r="B574" s="614" t="s">
        <v>578</v>
      </c>
      <c r="C574" s="615"/>
      <c r="D574" s="636"/>
      <c r="E574" s="637"/>
      <c r="F574" s="617"/>
      <c r="G574" s="618">
        <f>+G576+G577+G578+G579+G580+G581+G582+G583+G584+G585+G586+G587+G588+G589+G590+G591+G592+G593+G594+G595+G596</f>
        <v>0</v>
      </c>
      <c r="H574" s="618">
        <f>+H576+H577+H578+H579+H580+H581+H582+H583+H584+H585+H586+H587+H588+H589+H590+H591+H592+H593+H594+H595+H596</f>
        <v>0</v>
      </c>
      <c r="I574" s="618">
        <f>+I576+I577+I578+I579+I580+I581+I582+I583+I584+I585+I586+I587+I588+I589+I590+I591+I592+I593+I594+I595+I596</f>
        <v>0</v>
      </c>
      <c r="J574" s="618">
        <f>+J576+J577+J578+J579+J580+J581+J582+J583+J584+J585+J586+J587+J588+J589+J590+J591+J592+J593+J594+J595+J596</f>
        <v>2330.8000000000002</v>
      </c>
      <c r="K574" s="619"/>
      <c r="L574" s="620" t="s">
        <v>578</v>
      </c>
      <c r="M574" s="621"/>
      <c r="N574" s="621"/>
      <c r="O574" s="621"/>
      <c r="P574" s="621"/>
      <c r="Q574" s="621"/>
      <c r="R574" s="621"/>
      <c r="S574" s="621"/>
      <c r="T574" s="621"/>
    </row>
    <row r="575" spans="1:20" s="632" customFormat="1" hidden="1">
      <c r="A575" s="623" t="s">
        <v>448</v>
      </c>
      <c r="B575" s="624" t="s">
        <v>266</v>
      </c>
      <c r="C575" s="625"/>
      <c r="D575" s="638"/>
      <c r="E575" s="639"/>
      <c r="F575" s="627"/>
      <c r="G575" s="628"/>
      <c r="H575" s="628"/>
      <c r="I575" s="628"/>
      <c r="J575" s="628"/>
      <c r="K575" s="629"/>
      <c r="L575" s="630"/>
      <c r="M575" s="631"/>
      <c r="N575" s="631"/>
      <c r="O575" s="631"/>
      <c r="P575" s="631"/>
      <c r="Q575" s="631"/>
      <c r="R575" s="631"/>
      <c r="S575" s="631"/>
      <c r="T575" s="631"/>
    </row>
    <row r="576" spans="1:20" hidden="1">
      <c r="A576" s="524"/>
      <c r="B576" s="512"/>
      <c r="C576" s="513"/>
      <c r="D576" s="513"/>
      <c r="E576" s="525"/>
      <c r="F576" s="513"/>
      <c r="G576" s="392"/>
      <c r="H576" s="515"/>
      <c r="I576" s="515"/>
      <c r="J576" s="515"/>
    </row>
    <row r="577" spans="1:12">
      <c r="A577" s="524" t="s">
        <v>1233</v>
      </c>
      <c r="B577" s="512" t="s">
        <v>655</v>
      </c>
      <c r="C577" s="513" t="s">
        <v>64</v>
      </c>
      <c r="D577" s="513" t="s">
        <v>47</v>
      </c>
      <c r="E577" s="525">
        <v>5000</v>
      </c>
      <c r="F577" s="513">
        <v>2</v>
      </c>
      <c r="G577" s="392"/>
      <c r="H577" s="515"/>
      <c r="I577" s="515"/>
      <c r="J577" s="515">
        <f t="shared" ref="J577:J596" si="35">+E577*F577/1000</f>
        <v>10</v>
      </c>
      <c r="K577" s="543">
        <v>5129</v>
      </c>
      <c r="L577" s="539" t="s">
        <v>578</v>
      </c>
    </row>
    <row r="578" spans="1:12" ht="42" customHeight="1">
      <c r="A578" s="524" t="s">
        <v>1234</v>
      </c>
      <c r="B578" s="512" t="s">
        <v>652</v>
      </c>
      <c r="C578" s="513" t="s">
        <v>64</v>
      </c>
      <c r="D578" s="513" t="s">
        <v>47</v>
      </c>
      <c r="E578" s="525">
        <v>35000</v>
      </c>
      <c r="F578" s="513">
        <v>1</v>
      </c>
      <c r="G578" s="392"/>
      <c r="H578" s="515"/>
      <c r="I578" s="515"/>
      <c r="J578" s="515">
        <f t="shared" si="35"/>
        <v>35</v>
      </c>
      <c r="K578" s="543">
        <v>5129</v>
      </c>
      <c r="L578" s="539" t="s">
        <v>578</v>
      </c>
    </row>
    <row r="579" spans="1:12" ht="42" customHeight="1">
      <c r="A579" s="524" t="s">
        <v>1235</v>
      </c>
      <c r="B579" s="512" t="s">
        <v>652</v>
      </c>
      <c r="C579" s="513" t="s">
        <v>64</v>
      </c>
      <c r="D579" s="513" t="s">
        <v>47</v>
      </c>
      <c r="E579" s="525">
        <v>13000</v>
      </c>
      <c r="F579" s="513">
        <v>1</v>
      </c>
      <c r="G579" s="392"/>
      <c r="H579" s="515"/>
      <c r="I579" s="515"/>
      <c r="J579" s="515">
        <f t="shared" si="35"/>
        <v>13</v>
      </c>
      <c r="K579" s="543">
        <v>5129</v>
      </c>
      <c r="L579" s="539" t="s">
        <v>578</v>
      </c>
    </row>
    <row r="580" spans="1:12" ht="42" customHeight="1">
      <c r="A580" s="524" t="s">
        <v>1236</v>
      </c>
      <c r="B580" s="512" t="s">
        <v>652</v>
      </c>
      <c r="C580" s="513" t="s">
        <v>64</v>
      </c>
      <c r="D580" s="513" t="s">
        <v>47</v>
      </c>
      <c r="E580" s="525">
        <v>19000</v>
      </c>
      <c r="F580" s="513">
        <v>5</v>
      </c>
      <c r="G580" s="392"/>
      <c r="H580" s="515"/>
      <c r="I580" s="515"/>
      <c r="J580" s="515">
        <f t="shared" si="35"/>
        <v>95</v>
      </c>
      <c r="K580" s="543">
        <v>5129</v>
      </c>
      <c r="L580" s="539" t="s">
        <v>578</v>
      </c>
    </row>
    <row r="581" spans="1:12">
      <c r="A581" s="524" t="s">
        <v>1237</v>
      </c>
      <c r="B581" s="512" t="s">
        <v>718</v>
      </c>
      <c r="C581" s="513" t="s">
        <v>64</v>
      </c>
      <c r="D581" s="513" t="s">
        <v>47</v>
      </c>
      <c r="E581" s="525">
        <v>30000</v>
      </c>
      <c r="F581" s="513">
        <v>1</v>
      </c>
      <c r="G581" s="392"/>
      <c r="H581" s="515"/>
      <c r="I581" s="515"/>
      <c r="J581" s="515">
        <f t="shared" si="35"/>
        <v>30</v>
      </c>
      <c r="K581" s="543">
        <v>5129</v>
      </c>
      <c r="L581" s="539" t="s">
        <v>578</v>
      </c>
    </row>
    <row r="582" spans="1:12" ht="47.25" customHeight="1">
      <c r="A582" s="524" t="s">
        <v>1238</v>
      </c>
      <c r="B582" s="512" t="s">
        <v>719</v>
      </c>
      <c r="C582" s="513" t="s">
        <v>64</v>
      </c>
      <c r="D582" s="513" t="s">
        <v>589</v>
      </c>
      <c r="E582" s="525">
        <v>1183800</v>
      </c>
      <c r="F582" s="513">
        <v>1</v>
      </c>
      <c r="G582" s="392"/>
      <c r="H582" s="515"/>
      <c r="I582" s="515"/>
      <c r="J582" s="515">
        <f t="shared" si="35"/>
        <v>1183.8</v>
      </c>
      <c r="K582" s="543">
        <v>5129</v>
      </c>
      <c r="L582" s="539" t="s">
        <v>578</v>
      </c>
    </row>
    <row r="583" spans="1:12" ht="34.5">
      <c r="A583" s="524" t="s">
        <v>1239</v>
      </c>
      <c r="B583" s="512" t="s">
        <v>720</v>
      </c>
      <c r="C583" s="513" t="s">
        <v>64</v>
      </c>
      <c r="D583" s="513" t="s">
        <v>589</v>
      </c>
      <c r="E583" s="525">
        <v>14000</v>
      </c>
      <c r="F583" s="513">
        <v>1</v>
      </c>
      <c r="G583" s="392"/>
      <c r="H583" s="515"/>
      <c r="I583" s="515"/>
      <c r="J583" s="515">
        <f t="shared" si="35"/>
        <v>14</v>
      </c>
      <c r="K583" s="543">
        <v>5129</v>
      </c>
      <c r="L583" s="539" t="s">
        <v>578</v>
      </c>
    </row>
    <row r="584" spans="1:12" ht="41.25" customHeight="1">
      <c r="A584" s="524" t="s">
        <v>1240</v>
      </c>
      <c r="B584" s="512" t="s">
        <v>651</v>
      </c>
      <c r="C584" s="513" t="s">
        <v>64</v>
      </c>
      <c r="D584" s="513" t="s">
        <v>47</v>
      </c>
      <c r="E584" s="525">
        <v>80000</v>
      </c>
      <c r="F584" s="513">
        <v>1</v>
      </c>
      <c r="G584" s="392"/>
      <c r="H584" s="515"/>
      <c r="I584" s="515"/>
      <c r="J584" s="515">
        <f t="shared" si="35"/>
        <v>80</v>
      </c>
      <c r="K584" s="543">
        <v>5129</v>
      </c>
      <c r="L584" s="539" t="s">
        <v>578</v>
      </c>
    </row>
    <row r="585" spans="1:12" ht="41.25" customHeight="1">
      <c r="A585" s="524" t="s">
        <v>1241</v>
      </c>
      <c r="B585" s="512" t="s">
        <v>651</v>
      </c>
      <c r="C585" s="513" t="s">
        <v>64</v>
      </c>
      <c r="D585" s="513" t="s">
        <v>47</v>
      </c>
      <c r="E585" s="525">
        <v>20000</v>
      </c>
      <c r="F585" s="513">
        <v>2</v>
      </c>
      <c r="G585" s="392"/>
      <c r="H585" s="515"/>
      <c r="I585" s="515"/>
      <c r="J585" s="515">
        <f t="shared" si="35"/>
        <v>40</v>
      </c>
      <c r="K585" s="543">
        <v>5129</v>
      </c>
      <c r="L585" s="539" t="s">
        <v>578</v>
      </c>
    </row>
    <row r="586" spans="1:12" ht="41.25" customHeight="1">
      <c r="A586" s="524" t="s">
        <v>1242</v>
      </c>
      <c r="B586" s="512" t="s">
        <v>651</v>
      </c>
      <c r="C586" s="513" t="s">
        <v>64</v>
      </c>
      <c r="D586" s="513" t="s">
        <v>47</v>
      </c>
      <c r="E586" s="525">
        <v>5000</v>
      </c>
      <c r="F586" s="513">
        <v>5</v>
      </c>
      <c r="G586" s="392"/>
      <c r="H586" s="515"/>
      <c r="I586" s="515"/>
      <c r="J586" s="515">
        <f t="shared" si="35"/>
        <v>25</v>
      </c>
      <c r="K586" s="543">
        <v>5129</v>
      </c>
      <c r="L586" s="539" t="s">
        <v>578</v>
      </c>
    </row>
    <row r="587" spans="1:12" ht="34.5">
      <c r="A587" s="524" t="s">
        <v>1243</v>
      </c>
      <c r="B587" s="512" t="s">
        <v>653</v>
      </c>
      <c r="C587" s="513" t="s">
        <v>64</v>
      </c>
      <c r="D587" s="513" t="s">
        <v>589</v>
      </c>
      <c r="E587" s="525">
        <v>120000</v>
      </c>
      <c r="F587" s="513">
        <v>1</v>
      </c>
      <c r="G587" s="392"/>
      <c r="H587" s="515"/>
      <c r="I587" s="515"/>
      <c r="J587" s="515">
        <f t="shared" si="35"/>
        <v>120</v>
      </c>
      <c r="K587" s="543">
        <v>5129</v>
      </c>
      <c r="L587" s="539" t="s">
        <v>578</v>
      </c>
    </row>
    <row r="588" spans="1:12">
      <c r="A588" s="524" t="s">
        <v>1244</v>
      </c>
      <c r="B588" s="512" t="s">
        <v>653</v>
      </c>
      <c r="C588" s="513" t="s">
        <v>64</v>
      </c>
      <c r="D588" s="513" t="s">
        <v>47</v>
      </c>
      <c r="E588" s="525">
        <v>9000</v>
      </c>
      <c r="F588" s="513">
        <v>1</v>
      </c>
      <c r="G588" s="392"/>
      <c r="H588" s="515"/>
      <c r="I588" s="515"/>
      <c r="J588" s="515">
        <f t="shared" si="35"/>
        <v>9</v>
      </c>
      <c r="K588" s="543">
        <v>5129</v>
      </c>
      <c r="L588" s="539" t="s">
        <v>578</v>
      </c>
    </row>
    <row r="589" spans="1:12">
      <c r="A589" s="524" t="s">
        <v>1245</v>
      </c>
      <c r="B589" s="512" t="s">
        <v>653</v>
      </c>
      <c r="C589" s="513" t="s">
        <v>64</v>
      </c>
      <c r="D589" s="513" t="s">
        <v>47</v>
      </c>
      <c r="E589" s="525">
        <v>4000</v>
      </c>
      <c r="F589" s="513">
        <v>3</v>
      </c>
      <c r="G589" s="392"/>
      <c r="H589" s="515"/>
      <c r="I589" s="515"/>
      <c r="J589" s="515">
        <f t="shared" si="35"/>
        <v>12</v>
      </c>
      <c r="K589" s="543">
        <v>5129</v>
      </c>
      <c r="L589" s="539" t="s">
        <v>578</v>
      </c>
    </row>
    <row r="590" spans="1:12">
      <c r="A590" s="524" t="s">
        <v>1246</v>
      </c>
      <c r="B590" s="512" t="s">
        <v>653</v>
      </c>
      <c r="C590" s="513" t="s">
        <v>64</v>
      </c>
      <c r="D590" s="513" t="s">
        <v>47</v>
      </c>
      <c r="E590" s="525">
        <v>18000</v>
      </c>
      <c r="F590" s="513">
        <v>5</v>
      </c>
      <c r="G590" s="392"/>
      <c r="H590" s="515"/>
      <c r="I590" s="515"/>
      <c r="J590" s="515">
        <f t="shared" si="35"/>
        <v>90</v>
      </c>
      <c r="K590" s="543">
        <v>5129</v>
      </c>
      <c r="L590" s="539" t="s">
        <v>578</v>
      </c>
    </row>
    <row r="591" spans="1:12">
      <c r="A591" s="524" t="s">
        <v>1247</v>
      </c>
      <c r="B591" s="512" t="s">
        <v>654</v>
      </c>
      <c r="C591" s="513" t="s">
        <v>64</v>
      </c>
      <c r="D591" s="513" t="s">
        <v>47</v>
      </c>
      <c r="E591" s="525">
        <v>17000</v>
      </c>
      <c r="F591" s="513">
        <v>3</v>
      </c>
      <c r="G591" s="392"/>
      <c r="H591" s="515"/>
      <c r="I591" s="515"/>
      <c r="J591" s="515">
        <f t="shared" si="35"/>
        <v>51</v>
      </c>
      <c r="K591" s="543">
        <v>5129</v>
      </c>
      <c r="L591" s="539" t="s">
        <v>578</v>
      </c>
    </row>
    <row r="592" spans="1:12">
      <c r="A592" s="524" t="s">
        <v>1248</v>
      </c>
      <c r="B592" s="512" t="s">
        <v>654</v>
      </c>
      <c r="C592" s="513" t="s">
        <v>64</v>
      </c>
      <c r="D592" s="513" t="s">
        <v>47</v>
      </c>
      <c r="E592" s="525">
        <v>26000</v>
      </c>
      <c r="F592" s="513">
        <v>5</v>
      </c>
      <c r="G592" s="392"/>
      <c r="H592" s="515"/>
      <c r="I592" s="515"/>
      <c r="J592" s="515">
        <f t="shared" si="35"/>
        <v>130</v>
      </c>
      <c r="K592" s="543">
        <v>5129</v>
      </c>
      <c r="L592" s="539" t="s">
        <v>578</v>
      </c>
    </row>
    <row r="593" spans="1:20" ht="34.5">
      <c r="A593" s="524" t="s">
        <v>1249</v>
      </c>
      <c r="B593" s="512" t="s">
        <v>604</v>
      </c>
      <c r="C593" s="513" t="s">
        <v>64</v>
      </c>
      <c r="D593" s="513" t="s">
        <v>47</v>
      </c>
      <c r="E593" s="525">
        <v>60000</v>
      </c>
      <c r="F593" s="513">
        <v>1</v>
      </c>
      <c r="G593" s="392"/>
      <c r="H593" s="515"/>
      <c r="I593" s="515"/>
      <c r="J593" s="515">
        <f t="shared" si="35"/>
        <v>60</v>
      </c>
      <c r="K593" s="543">
        <v>5129</v>
      </c>
      <c r="L593" s="539" t="s">
        <v>578</v>
      </c>
    </row>
    <row r="594" spans="1:20" ht="34.5">
      <c r="A594" s="524" t="s">
        <v>1250</v>
      </c>
      <c r="B594" s="512" t="s">
        <v>604</v>
      </c>
      <c r="C594" s="513" t="s">
        <v>64</v>
      </c>
      <c r="D594" s="513" t="s">
        <v>47</v>
      </c>
      <c r="E594" s="525">
        <v>45000</v>
      </c>
      <c r="F594" s="513">
        <v>1</v>
      </c>
      <c r="G594" s="392"/>
      <c r="H594" s="515"/>
      <c r="I594" s="515"/>
      <c r="J594" s="515">
        <f t="shared" si="35"/>
        <v>45</v>
      </c>
      <c r="K594" s="543">
        <v>5129</v>
      </c>
      <c r="L594" s="539" t="s">
        <v>578</v>
      </c>
    </row>
    <row r="595" spans="1:20" ht="34.5">
      <c r="A595" s="524" t="s">
        <v>1251</v>
      </c>
      <c r="B595" s="512" t="s">
        <v>604</v>
      </c>
      <c r="C595" s="513" t="s">
        <v>64</v>
      </c>
      <c r="D595" s="513" t="s">
        <v>589</v>
      </c>
      <c r="E595" s="525">
        <v>80000</v>
      </c>
      <c r="F595" s="513">
        <v>1</v>
      </c>
      <c r="G595" s="392"/>
      <c r="H595" s="515"/>
      <c r="I595" s="515"/>
      <c r="J595" s="515">
        <f t="shared" si="35"/>
        <v>80</v>
      </c>
      <c r="K595" s="543">
        <v>5129</v>
      </c>
      <c r="L595" s="539" t="s">
        <v>578</v>
      </c>
    </row>
    <row r="596" spans="1:20" ht="34.5">
      <c r="A596" s="524" t="s">
        <v>1252</v>
      </c>
      <c r="B596" s="512" t="s">
        <v>604</v>
      </c>
      <c r="C596" s="513" t="s">
        <v>64</v>
      </c>
      <c r="D596" s="513" t="s">
        <v>47</v>
      </c>
      <c r="E596" s="525">
        <v>52000</v>
      </c>
      <c r="F596" s="513">
        <v>4</v>
      </c>
      <c r="G596" s="392"/>
      <c r="H596" s="515"/>
      <c r="I596" s="515"/>
      <c r="J596" s="515">
        <f t="shared" si="35"/>
        <v>208</v>
      </c>
      <c r="K596" s="543">
        <v>5129</v>
      </c>
      <c r="L596" s="539" t="s">
        <v>578</v>
      </c>
    </row>
    <row r="597" spans="1:20" s="612" customFormat="1" ht="34.5" hidden="1">
      <c r="A597" s="603" t="s">
        <v>413</v>
      </c>
      <c r="B597" s="604" t="s">
        <v>372</v>
      </c>
      <c r="C597" s="605"/>
      <c r="D597" s="668"/>
      <c r="E597" s="664"/>
      <c r="F597" s="667"/>
      <c r="G597" s="657">
        <f>SUM(G600:G630)</f>
        <v>0</v>
      </c>
      <c r="H597" s="657">
        <f>SUM(H600:H630)</f>
        <v>22695</v>
      </c>
      <c r="I597" s="657">
        <f>SUM(I600:I630)</f>
        <v>22695</v>
      </c>
      <c r="J597" s="608">
        <f>SUM(J600:J630)</f>
        <v>22695</v>
      </c>
      <c r="K597" s="669"/>
      <c r="L597" s="610"/>
      <c r="M597" s="611"/>
      <c r="N597" s="611"/>
      <c r="O597" s="611"/>
      <c r="P597" s="611"/>
      <c r="Q597" s="611"/>
      <c r="R597" s="611"/>
      <c r="S597" s="611"/>
      <c r="T597" s="611"/>
    </row>
    <row r="598" spans="1:20" s="622" customFormat="1" hidden="1">
      <c r="A598" s="613" t="s">
        <v>413</v>
      </c>
      <c r="B598" s="614" t="s">
        <v>578</v>
      </c>
      <c r="C598" s="615"/>
      <c r="D598" s="636"/>
      <c r="E598" s="637"/>
      <c r="F598" s="617"/>
      <c r="G598" s="656">
        <f>+G601+G602+G603+G604+G605+G606+G607+G608+G609+G610+G611+G614+G615+G616+G617+G618+G619+G620+G621+G622+G623+G624+G625+G626+G627+G628+G629+G630</f>
        <v>0</v>
      </c>
      <c r="H598" s="656">
        <f>+H601+H602+H603+H604+H605+H606+H607+H608+H609+H610+H611+H614+H615+H616+H617+H618+H619+H620+H621+H622+H623+H624+H625+H626+H627+H628+H629+H630</f>
        <v>18195</v>
      </c>
      <c r="I598" s="656">
        <f>+I601+I602+I603+I604+I605+I606+I607+I608+I609+I610+I611+I614+I615+I616+I617+I618+I619+I620+I621+I622+I623+I624+I625+I626+I627+I628+I629+I630</f>
        <v>18195</v>
      </c>
      <c r="J598" s="618">
        <f>+J601+J602+J603+J604+J605+J606+J607+J608+J609+J610+J611+J614+J615+J616+J617+J618+J619+J620+J621+J622+J623+J624+J625+J626+J627+J628+J629+J630</f>
        <v>18195</v>
      </c>
      <c r="K598" s="619"/>
      <c r="L598" s="620" t="s">
        <v>578</v>
      </c>
      <c r="M598" s="621"/>
      <c r="N598" s="621"/>
      <c r="O598" s="621"/>
      <c r="P598" s="621"/>
      <c r="Q598" s="621"/>
      <c r="R598" s="621"/>
      <c r="S598" s="621"/>
      <c r="T598" s="621"/>
    </row>
    <row r="599" spans="1:20" s="632" customFormat="1" hidden="1">
      <c r="A599" s="623" t="s">
        <v>413</v>
      </c>
      <c r="B599" s="624" t="s">
        <v>266</v>
      </c>
      <c r="C599" s="625"/>
      <c r="D599" s="638"/>
      <c r="E599" s="639"/>
      <c r="F599" s="627"/>
      <c r="G599" s="628">
        <f>+G600+G612+G613</f>
        <v>0</v>
      </c>
      <c r="H599" s="628">
        <f>+H600+H612+H613</f>
        <v>4500</v>
      </c>
      <c r="I599" s="628">
        <f>+I600+I612+I613</f>
        <v>4500</v>
      </c>
      <c r="J599" s="628">
        <f>+J600+J612+J613</f>
        <v>4500</v>
      </c>
      <c r="K599" s="629"/>
      <c r="L599" s="630"/>
      <c r="M599" s="631"/>
      <c r="N599" s="631"/>
      <c r="O599" s="631"/>
      <c r="P599" s="631"/>
      <c r="Q599" s="631"/>
      <c r="R599" s="631"/>
      <c r="S599" s="631"/>
      <c r="T599" s="631"/>
    </row>
    <row r="600" spans="1:20" ht="51.75">
      <c r="A600" s="524" t="s">
        <v>1253</v>
      </c>
      <c r="B600" s="512" t="s">
        <v>371</v>
      </c>
      <c r="C600" s="513" t="s">
        <v>228</v>
      </c>
      <c r="D600" s="513" t="s">
        <v>116</v>
      </c>
      <c r="E600" s="525">
        <v>3000000</v>
      </c>
      <c r="F600" s="513">
        <v>1</v>
      </c>
      <c r="G600" s="392"/>
      <c r="H600" s="392">
        <v>3000</v>
      </c>
      <c r="I600" s="392">
        <v>3000</v>
      </c>
      <c r="J600" s="515">
        <f t="shared" ref="J600:J611" si="36">+E600*F600/1000</f>
        <v>3000</v>
      </c>
      <c r="K600" s="543">
        <v>5134</v>
      </c>
      <c r="L600" s="539" t="s">
        <v>266</v>
      </c>
    </row>
    <row r="601" spans="1:20" ht="51.75">
      <c r="A601" s="524" t="s">
        <v>1254</v>
      </c>
      <c r="B601" s="512" t="s">
        <v>371</v>
      </c>
      <c r="C601" s="513" t="s">
        <v>228</v>
      </c>
      <c r="D601" s="513" t="s">
        <v>116</v>
      </c>
      <c r="E601" s="525">
        <v>1020000</v>
      </c>
      <c r="F601" s="513">
        <v>1</v>
      </c>
      <c r="G601" s="392"/>
      <c r="H601" s="515">
        <v>1020</v>
      </c>
      <c r="I601" s="515">
        <v>1020</v>
      </c>
      <c r="J601" s="515">
        <f t="shared" si="36"/>
        <v>1020</v>
      </c>
      <c r="K601" s="543">
        <v>5134</v>
      </c>
      <c r="L601" s="539" t="s">
        <v>578</v>
      </c>
    </row>
    <row r="602" spans="1:20" ht="51.75">
      <c r="A602" s="524" t="s">
        <v>1255</v>
      </c>
      <c r="B602" s="512" t="s">
        <v>371</v>
      </c>
      <c r="C602" s="513" t="s">
        <v>228</v>
      </c>
      <c r="D602" s="513" t="s">
        <v>116</v>
      </c>
      <c r="E602" s="525">
        <v>1020000</v>
      </c>
      <c r="F602" s="513">
        <v>1</v>
      </c>
      <c r="G602" s="392"/>
      <c r="H602" s="515">
        <v>1020</v>
      </c>
      <c r="I602" s="515">
        <v>1020</v>
      </c>
      <c r="J602" s="515">
        <f t="shared" si="36"/>
        <v>1020</v>
      </c>
      <c r="K602" s="543">
        <v>5134</v>
      </c>
      <c r="L602" s="539" t="s">
        <v>578</v>
      </c>
    </row>
    <row r="603" spans="1:20" ht="51.75">
      <c r="A603" s="524" t="s">
        <v>1256</v>
      </c>
      <c r="B603" s="512" t="s">
        <v>371</v>
      </c>
      <c r="C603" s="513" t="s">
        <v>228</v>
      </c>
      <c r="D603" s="513" t="s">
        <v>116</v>
      </c>
      <c r="E603" s="525">
        <v>1140000</v>
      </c>
      <c r="F603" s="513">
        <v>1</v>
      </c>
      <c r="G603" s="392"/>
      <c r="H603" s="515">
        <v>1140</v>
      </c>
      <c r="I603" s="515">
        <v>1140</v>
      </c>
      <c r="J603" s="515">
        <f t="shared" si="36"/>
        <v>1140</v>
      </c>
      <c r="K603" s="543">
        <v>5134</v>
      </c>
      <c r="L603" s="539" t="s">
        <v>578</v>
      </c>
    </row>
    <row r="604" spans="1:20" ht="51.75">
      <c r="A604" s="524" t="s">
        <v>1257</v>
      </c>
      <c r="B604" s="512" t="s">
        <v>371</v>
      </c>
      <c r="C604" s="513" t="s">
        <v>228</v>
      </c>
      <c r="D604" s="513" t="s">
        <v>116</v>
      </c>
      <c r="E604" s="525">
        <v>960000</v>
      </c>
      <c r="F604" s="513">
        <v>1</v>
      </c>
      <c r="G604" s="392"/>
      <c r="H604" s="515">
        <v>960</v>
      </c>
      <c r="I604" s="515">
        <v>960</v>
      </c>
      <c r="J604" s="515">
        <f t="shared" si="36"/>
        <v>960</v>
      </c>
      <c r="K604" s="543">
        <v>5134</v>
      </c>
      <c r="L604" s="539" t="s">
        <v>578</v>
      </c>
    </row>
    <row r="605" spans="1:20" ht="51.75">
      <c r="A605" s="524" t="s">
        <v>1258</v>
      </c>
      <c r="B605" s="512" t="s">
        <v>371</v>
      </c>
      <c r="C605" s="513" t="s">
        <v>228</v>
      </c>
      <c r="D605" s="513" t="s">
        <v>116</v>
      </c>
      <c r="E605" s="525">
        <v>600000</v>
      </c>
      <c r="F605" s="513">
        <v>1</v>
      </c>
      <c r="G605" s="392"/>
      <c r="H605" s="515">
        <v>600</v>
      </c>
      <c r="I605" s="515">
        <v>600</v>
      </c>
      <c r="J605" s="515">
        <f t="shared" si="36"/>
        <v>600</v>
      </c>
      <c r="K605" s="543">
        <v>5134</v>
      </c>
      <c r="L605" s="539" t="s">
        <v>578</v>
      </c>
    </row>
    <row r="606" spans="1:20" ht="51.75">
      <c r="A606" s="524" t="s">
        <v>1259</v>
      </c>
      <c r="B606" s="512" t="s">
        <v>371</v>
      </c>
      <c r="C606" s="513" t="s">
        <v>228</v>
      </c>
      <c r="D606" s="513" t="s">
        <v>116</v>
      </c>
      <c r="E606" s="525">
        <v>300000</v>
      </c>
      <c r="F606" s="513">
        <v>1</v>
      </c>
      <c r="G606" s="392"/>
      <c r="H606" s="515">
        <v>300</v>
      </c>
      <c r="I606" s="515">
        <v>300</v>
      </c>
      <c r="J606" s="515">
        <f t="shared" si="36"/>
        <v>300</v>
      </c>
      <c r="K606" s="543">
        <v>5134</v>
      </c>
      <c r="L606" s="539" t="s">
        <v>578</v>
      </c>
    </row>
    <row r="607" spans="1:20" ht="51.75">
      <c r="A607" s="524" t="s">
        <v>1260</v>
      </c>
      <c r="B607" s="512" t="s">
        <v>371</v>
      </c>
      <c r="C607" s="513" t="s">
        <v>228</v>
      </c>
      <c r="D607" s="513" t="s">
        <v>116</v>
      </c>
      <c r="E607" s="525">
        <v>600000</v>
      </c>
      <c r="F607" s="513">
        <v>1</v>
      </c>
      <c r="G607" s="392"/>
      <c r="H607" s="515">
        <v>600</v>
      </c>
      <c r="I607" s="515">
        <v>600</v>
      </c>
      <c r="J607" s="515">
        <f t="shared" si="36"/>
        <v>600</v>
      </c>
      <c r="K607" s="543">
        <v>5134</v>
      </c>
      <c r="L607" s="539" t="s">
        <v>578</v>
      </c>
    </row>
    <row r="608" spans="1:20" ht="51.75">
      <c r="A608" s="524" t="s">
        <v>1261</v>
      </c>
      <c r="B608" s="512" t="s">
        <v>371</v>
      </c>
      <c r="C608" s="513" t="s">
        <v>228</v>
      </c>
      <c r="D608" s="513" t="s">
        <v>116</v>
      </c>
      <c r="E608" s="525">
        <v>240000</v>
      </c>
      <c r="F608" s="513">
        <v>1</v>
      </c>
      <c r="G608" s="392"/>
      <c r="H608" s="515">
        <v>240</v>
      </c>
      <c r="I608" s="515">
        <v>240</v>
      </c>
      <c r="J608" s="515">
        <f t="shared" si="36"/>
        <v>240</v>
      </c>
      <c r="K608" s="543">
        <v>5134</v>
      </c>
      <c r="L608" s="539" t="s">
        <v>578</v>
      </c>
    </row>
    <row r="609" spans="1:12" ht="51.75">
      <c r="A609" s="524" t="s">
        <v>1262</v>
      </c>
      <c r="B609" s="512" t="s">
        <v>371</v>
      </c>
      <c r="C609" s="513" t="s">
        <v>228</v>
      </c>
      <c r="D609" s="513" t="s">
        <v>116</v>
      </c>
      <c r="E609" s="525">
        <v>300000</v>
      </c>
      <c r="F609" s="513">
        <v>1</v>
      </c>
      <c r="G609" s="392"/>
      <c r="H609" s="515">
        <v>300</v>
      </c>
      <c r="I609" s="515">
        <v>300</v>
      </c>
      <c r="J609" s="515">
        <f t="shared" si="36"/>
        <v>300</v>
      </c>
      <c r="K609" s="543">
        <v>5134</v>
      </c>
      <c r="L609" s="539" t="s">
        <v>578</v>
      </c>
    </row>
    <row r="610" spans="1:12" ht="51.75">
      <c r="A610" s="524" t="s">
        <v>1263</v>
      </c>
      <c r="B610" s="512" t="s">
        <v>371</v>
      </c>
      <c r="C610" s="513" t="s">
        <v>228</v>
      </c>
      <c r="D610" s="513" t="s">
        <v>116</v>
      </c>
      <c r="E610" s="525">
        <v>3000000</v>
      </c>
      <c r="F610" s="513">
        <v>1</v>
      </c>
      <c r="G610" s="392"/>
      <c r="H610" s="515">
        <v>3000</v>
      </c>
      <c r="I610" s="515">
        <v>3000</v>
      </c>
      <c r="J610" s="515">
        <f t="shared" si="36"/>
        <v>3000</v>
      </c>
      <c r="K610" s="543">
        <v>5134</v>
      </c>
      <c r="L610" s="539" t="s">
        <v>578</v>
      </c>
    </row>
    <row r="611" spans="1:12" ht="51.75">
      <c r="A611" s="524" t="s">
        <v>1264</v>
      </c>
      <c r="B611" s="512" t="s">
        <v>371</v>
      </c>
      <c r="C611" s="513" t="s">
        <v>228</v>
      </c>
      <c r="D611" s="513" t="s">
        <v>116</v>
      </c>
      <c r="E611" s="525">
        <v>240000</v>
      </c>
      <c r="F611" s="513">
        <v>1</v>
      </c>
      <c r="G611" s="392"/>
      <c r="H611" s="515">
        <v>240</v>
      </c>
      <c r="I611" s="515">
        <v>240</v>
      </c>
      <c r="J611" s="515">
        <f t="shared" si="36"/>
        <v>240</v>
      </c>
      <c r="K611" s="543">
        <v>5134</v>
      </c>
      <c r="L611" s="539" t="s">
        <v>578</v>
      </c>
    </row>
    <row r="612" spans="1:12" ht="51.75">
      <c r="A612" s="524" t="s">
        <v>1265</v>
      </c>
      <c r="B612" s="512" t="s">
        <v>371</v>
      </c>
      <c r="C612" s="513" t="s">
        <v>228</v>
      </c>
      <c r="D612" s="513" t="s">
        <v>116</v>
      </c>
      <c r="E612" s="525">
        <v>1200000</v>
      </c>
      <c r="F612" s="513">
        <v>1</v>
      </c>
      <c r="G612" s="392"/>
      <c r="H612" s="392">
        <v>1200</v>
      </c>
      <c r="I612" s="392">
        <v>1200</v>
      </c>
      <c r="J612" s="515">
        <f>+E612*F612/1000</f>
        <v>1200</v>
      </c>
      <c r="K612" s="543">
        <v>5134</v>
      </c>
      <c r="L612" s="539" t="s">
        <v>266</v>
      </c>
    </row>
    <row r="613" spans="1:12" ht="51.75">
      <c r="A613" s="524" t="s">
        <v>1266</v>
      </c>
      <c r="B613" s="512" t="s">
        <v>371</v>
      </c>
      <c r="C613" s="513" t="s">
        <v>228</v>
      </c>
      <c r="D613" s="513" t="s">
        <v>116</v>
      </c>
      <c r="E613" s="525">
        <v>300000</v>
      </c>
      <c r="F613" s="513">
        <v>1</v>
      </c>
      <c r="G613" s="392"/>
      <c r="H613" s="392">
        <v>300</v>
      </c>
      <c r="I613" s="392">
        <v>300</v>
      </c>
      <c r="J613" s="515">
        <f>+E613*F613/1000</f>
        <v>300</v>
      </c>
      <c r="K613" s="543">
        <v>5134</v>
      </c>
      <c r="L613" s="539" t="s">
        <v>266</v>
      </c>
    </row>
    <row r="614" spans="1:12" s="328" customFormat="1" ht="34.5" customHeight="1">
      <c r="A614" s="524" t="s">
        <v>1373</v>
      </c>
      <c r="B614" s="512" t="s">
        <v>371</v>
      </c>
      <c r="C614" s="513" t="s">
        <v>228</v>
      </c>
      <c r="D614" s="513" t="s">
        <v>116</v>
      </c>
      <c r="E614" s="525">
        <v>500000</v>
      </c>
      <c r="F614" s="513">
        <v>1</v>
      </c>
      <c r="G614" s="594"/>
      <c r="H614" s="535">
        <v>500</v>
      </c>
      <c r="I614" s="535">
        <v>500</v>
      </c>
      <c r="J614" s="515">
        <f t="shared" ref="J614:J630" si="37">+E614*F614/1000</f>
        <v>500</v>
      </c>
      <c r="K614" s="543">
        <v>5134</v>
      </c>
      <c r="L614" s="539" t="s">
        <v>578</v>
      </c>
    </row>
    <row r="615" spans="1:12" s="328" customFormat="1" ht="51.75">
      <c r="A615" s="524" t="s">
        <v>1374</v>
      </c>
      <c r="B615" s="512" t="s">
        <v>371</v>
      </c>
      <c r="C615" s="513" t="s">
        <v>228</v>
      </c>
      <c r="D615" s="513" t="s">
        <v>116</v>
      </c>
      <c r="E615" s="525">
        <v>950000</v>
      </c>
      <c r="F615" s="513">
        <v>1</v>
      </c>
      <c r="G615" s="594"/>
      <c r="H615" s="535">
        <v>950</v>
      </c>
      <c r="I615" s="535">
        <v>950</v>
      </c>
      <c r="J615" s="515">
        <f t="shared" si="37"/>
        <v>950</v>
      </c>
      <c r="K615" s="543">
        <v>5134</v>
      </c>
      <c r="L615" s="539" t="s">
        <v>578</v>
      </c>
    </row>
    <row r="616" spans="1:12" s="328" customFormat="1" ht="51.75">
      <c r="A616" s="524" t="s">
        <v>1375</v>
      </c>
      <c r="B616" s="512" t="s">
        <v>371</v>
      </c>
      <c r="C616" s="513" t="s">
        <v>228</v>
      </c>
      <c r="D616" s="513" t="s">
        <v>116</v>
      </c>
      <c r="E616" s="525">
        <v>500000</v>
      </c>
      <c r="F616" s="513">
        <v>1</v>
      </c>
      <c r="G616" s="594"/>
      <c r="H616" s="535">
        <v>500</v>
      </c>
      <c r="I616" s="535">
        <v>500</v>
      </c>
      <c r="J616" s="515">
        <f t="shared" si="37"/>
        <v>500</v>
      </c>
      <c r="K616" s="543">
        <v>5134</v>
      </c>
      <c r="L616" s="539" t="s">
        <v>578</v>
      </c>
    </row>
    <row r="617" spans="1:12" s="328" customFormat="1" ht="51.75">
      <c r="A617" s="524" t="s">
        <v>1376</v>
      </c>
      <c r="B617" s="512" t="s">
        <v>371</v>
      </c>
      <c r="C617" s="513" t="s">
        <v>228</v>
      </c>
      <c r="D617" s="513" t="s">
        <v>116</v>
      </c>
      <c r="E617" s="525">
        <v>900000</v>
      </c>
      <c r="F617" s="513">
        <v>1</v>
      </c>
      <c r="G617" s="594"/>
      <c r="H617" s="535">
        <v>900</v>
      </c>
      <c r="I617" s="535">
        <v>900</v>
      </c>
      <c r="J617" s="515">
        <f t="shared" si="37"/>
        <v>900</v>
      </c>
      <c r="K617" s="543">
        <v>5134</v>
      </c>
      <c r="L617" s="539" t="s">
        <v>578</v>
      </c>
    </row>
    <row r="618" spans="1:12" s="328" customFormat="1" ht="51.75">
      <c r="A618" s="524" t="s">
        <v>1377</v>
      </c>
      <c r="B618" s="512" t="s">
        <v>371</v>
      </c>
      <c r="C618" s="513" t="s">
        <v>228</v>
      </c>
      <c r="D618" s="513" t="s">
        <v>116</v>
      </c>
      <c r="E618" s="525">
        <v>1000000</v>
      </c>
      <c r="F618" s="513">
        <v>1</v>
      </c>
      <c r="G618" s="594"/>
      <c r="H618" s="535">
        <v>1000</v>
      </c>
      <c r="I618" s="535">
        <v>1000</v>
      </c>
      <c r="J618" s="515">
        <f t="shared" si="37"/>
        <v>1000</v>
      </c>
      <c r="K618" s="543">
        <v>5134</v>
      </c>
      <c r="L618" s="539" t="s">
        <v>578</v>
      </c>
    </row>
    <row r="619" spans="1:12" s="328" customFormat="1" ht="51.75">
      <c r="A619" s="524" t="s">
        <v>1378</v>
      </c>
      <c r="B619" s="512" t="s">
        <v>371</v>
      </c>
      <c r="C619" s="513" t="s">
        <v>228</v>
      </c>
      <c r="D619" s="513" t="s">
        <v>116</v>
      </c>
      <c r="E619" s="525">
        <v>500000</v>
      </c>
      <c r="F619" s="513">
        <v>1</v>
      </c>
      <c r="G619" s="594"/>
      <c r="H619" s="535">
        <v>500</v>
      </c>
      <c r="I619" s="535">
        <v>500</v>
      </c>
      <c r="J619" s="515">
        <f t="shared" si="37"/>
        <v>500</v>
      </c>
      <c r="K619" s="543">
        <v>5134</v>
      </c>
      <c r="L619" s="539" t="s">
        <v>578</v>
      </c>
    </row>
    <row r="620" spans="1:12" s="328" customFormat="1" ht="51.75">
      <c r="A620" s="524" t="s">
        <v>1379</v>
      </c>
      <c r="B620" s="512" t="s">
        <v>371</v>
      </c>
      <c r="C620" s="513" t="s">
        <v>228</v>
      </c>
      <c r="D620" s="513" t="s">
        <v>116</v>
      </c>
      <c r="E620" s="525">
        <v>950000</v>
      </c>
      <c r="F620" s="513">
        <v>1</v>
      </c>
      <c r="G620" s="594"/>
      <c r="H620" s="535">
        <v>950</v>
      </c>
      <c r="I620" s="535">
        <v>950</v>
      </c>
      <c r="J620" s="515">
        <f t="shared" si="37"/>
        <v>950</v>
      </c>
      <c r="K620" s="543">
        <v>5134</v>
      </c>
      <c r="L620" s="539" t="s">
        <v>578</v>
      </c>
    </row>
    <row r="621" spans="1:12" s="328" customFormat="1" ht="51.75">
      <c r="A621" s="524" t="s">
        <v>1380</v>
      </c>
      <c r="B621" s="512" t="s">
        <v>371</v>
      </c>
      <c r="C621" s="513" t="s">
        <v>228</v>
      </c>
      <c r="D621" s="513" t="s">
        <v>116</v>
      </c>
      <c r="E621" s="525">
        <v>1000000</v>
      </c>
      <c r="F621" s="513">
        <v>1</v>
      </c>
      <c r="G621" s="594"/>
      <c r="H621" s="535">
        <v>1000</v>
      </c>
      <c r="I621" s="535">
        <v>1000</v>
      </c>
      <c r="J621" s="515">
        <f t="shared" si="37"/>
        <v>1000</v>
      </c>
      <c r="K621" s="543">
        <v>5134</v>
      </c>
      <c r="L621" s="539" t="s">
        <v>578</v>
      </c>
    </row>
    <row r="622" spans="1:12" s="328" customFormat="1" ht="51.75">
      <c r="A622" s="524" t="s">
        <v>1381</v>
      </c>
      <c r="B622" s="512" t="s">
        <v>371</v>
      </c>
      <c r="C622" s="513" t="s">
        <v>228</v>
      </c>
      <c r="D622" s="513" t="s">
        <v>116</v>
      </c>
      <c r="E622" s="525">
        <v>950000</v>
      </c>
      <c r="F622" s="513">
        <v>1</v>
      </c>
      <c r="G622" s="594"/>
      <c r="H622" s="535">
        <v>950</v>
      </c>
      <c r="I622" s="535">
        <v>950</v>
      </c>
      <c r="J622" s="515">
        <f t="shared" si="37"/>
        <v>950</v>
      </c>
      <c r="K622" s="543">
        <v>5134</v>
      </c>
      <c r="L622" s="539" t="s">
        <v>578</v>
      </c>
    </row>
    <row r="623" spans="1:12" s="328" customFormat="1" ht="51.75">
      <c r="A623" s="524" t="s">
        <v>1382</v>
      </c>
      <c r="B623" s="512" t="s">
        <v>371</v>
      </c>
      <c r="C623" s="513" t="s">
        <v>228</v>
      </c>
      <c r="D623" s="513" t="s">
        <v>116</v>
      </c>
      <c r="E623" s="525">
        <v>175000</v>
      </c>
      <c r="F623" s="513">
        <v>1</v>
      </c>
      <c r="G623" s="594"/>
      <c r="H623" s="535">
        <v>175</v>
      </c>
      <c r="I623" s="535">
        <v>175</v>
      </c>
      <c r="J623" s="515">
        <f t="shared" si="37"/>
        <v>175</v>
      </c>
      <c r="K623" s="543">
        <v>5134</v>
      </c>
      <c r="L623" s="539" t="s">
        <v>578</v>
      </c>
    </row>
    <row r="624" spans="1:12" s="328" customFormat="1" ht="51.75">
      <c r="A624" s="524" t="s">
        <v>1383</v>
      </c>
      <c r="B624" s="512" t="s">
        <v>371</v>
      </c>
      <c r="C624" s="513" t="s">
        <v>228</v>
      </c>
      <c r="D624" s="513" t="s">
        <v>116</v>
      </c>
      <c r="E624" s="525">
        <v>150000</v>
      </c>
      <c r="F624" s="513">
        <v>1</v>
      </c>
      <c r="G624" s="594"/>
      <c r="H624" s="535">
        <v>150</v>
      </c>
      <c r="I624" s="535">
        <v>150</v>
      </c>
      <c r="J624" s="515">
        <f t="shared" si="37"/>
        <v>150</v>
      </c>
      <c r="K624" s="543">
        <v>5134</v>
      </c>
      <c r="L624" s="539" t="s">
        <v>578</v>
      </c>
    </row>
    <row r="625" spans="1:12" s="328" customFormat="1" ht="51.75">
      <c r="A625" s="524" t="s">
        <v>1384</v>
      </c>
      <c r="B625" s="512" t="s">
        <v>371</v>
      </c>
      <c r="C625" s="513" t="s">
        <v>228</v>
      </c>
      <c r="D625" s="513" t="s">
        <v>116</v>
      </c>
      <c r="E625" s="525">
        <v>100000</v>
      </c>
      <c r="F625" s="513">
        <v>1</v>
      </c>
      <c r="G625" s="594"/>
      <c r="H625" s="535">
        <v>100</v>
      </c>
      <c r="I625" s="535">
        <v>100</v>
      </c>
      <c r="J625" s="515">
        <f t="shared" si="37"/>
        <v>100</v>
      </c>
      <c r="K625" s="543">
        <v>5134</v>
      </c>
      <c r="L625" s="539" t="s">
        <v>578</v>
      </c>
    </row>
    <row r="626" spans="1:12" s="328" customFormat="1" ht="51.75">
      <c r="A626" s="524" t="s">
        <v>1385</v>
      </c>
      <c r="B626" s="512" t="s">
        <v>371</v>
      </c>
      <c r="C626" s="513" t="s">
        <v>228</v>
      </c>
      <c r="D626" s="513" t="s">
        <v>116</v>
      </c>
      <c r="E626" s="525">
        <v>120000</v>
      </c>
      <c r="F626" s="513">
        <v>1</v>
      </c>
      <c r="G626" s="594"/>
      <c r="H626" s="535">
        <v>120</v>
      </c>
      <c r="I626" s="535">
        <v>120</v>
      </c>
      <c r="J626" s="515">
        <f t="shared" si="37"/>
        <v>120</v>
      </c>
      <c r="K626" s="543">
        <v>5134</v>
      </c>
      <c r="L626" s="539" t="s">
        <v>578</v>
      </c>
    </row>
    <row r="627" spans="1:12" s="328" customFormat="1" ht="51.75">
      <c r="A627" s="524" t="s">
        <v>1425</v>
      </c>
      <c r="B627" s="512" t="s">
        <v>371</v>
      </c>
      <c r="C627" s="513" t="s">
        <v>228</v>
      </c>
      <c r="D627" s="513" t="s">
        <v>116</v>
      </c>
      <c r="E627" s="525">
        <v>200000</v>
      </c>
      <c r="F627" s="513">
        <v>1</v>
      </c>
      <c r="G627" s="594"/>
      <c r="H627" s="535">
        <v>200</v>
      </c>
      <c r="I627" s="535">
        <v>200</v>
      </c>
      <c r="J627" s="515">
        <f t="shared" si="37"/>
        <v>200</v>
      </c>
      <c r="K627" s="543">
        <v>5134</v>
      </c>
      <c r="L627" s="539" t="s">
        <v>578</v>
      </c>
    </row>
    <row r="628" spans="1:12" s="328" customFormat="1" ht="51.75">
      <c r="A628" s="524" t="s">
        <v>1426</v>
      </c>
      <c r="B628" s="512" t="s">
        <v>371</v>
      </c>
      <c r="C628" s="513" t="s">
        <v>228</v>
      </c>
      <c r="D628" s="513" t="s">
        <v>116</v>
      </c>
      <c r="E628" s="525">
        <v>550000</v>
      </c>
      <c r="F628" s="513">
        <v>1</v>
      </c>
      <c r="G628" s="594"/>
      <c r="H628" s="535">
        <v>550</v>
      </c>
      <c r="I628" s="535">
        <v>550</v>
      </c>
      <c r="J628" s="515">
        <f t="shared" si="37"/>
        <v>550</v>
      </c>
      <c r="K628" s="543">
        <v>5134</v>
      </c>
      <c r="L628" s="539" t="s">
        <v>578</v>
      </c>
    </row>
    <row r="629" spans="1:12" s="328" customFormat="1" ht="51.75">
      <c r="A629" s="524" t="s">
        <v>1427</v>
      </c>
      <c r="B629" s="512" t="s">
        <v>371</v>
      </c>
      <c r="C629" s="513" t="s">
        <v>228</v>
      </c>
      <c r="D629" s="513" t="s">
        <v>116</v>
      </c>
      <c r="E629" s="525">
        <v>130000</v>
      </c>
      <c r="F629" s="513">
        <v>1</v>
      </c>
      <c r="G629" s="594"/>
      <c r="H629" s="535">
        <v>130</v>
      </c>
      <c r="I629" s="535">
        <v>130</v>
      </c>
      <c r="J629" s="515">
        <f t="shared" si="37"/>
        <v>130</v>
      </c>
      <c r="K629" s="543">
        <v>5134</v>
      </c>
      <c r="L629" s="539" t="s">
        <v>578</v>
      </c>
    </row>
    <row r="630" spans="1:12" s="328" customFormat="1" ht="51.75">
      <c r="A630" s="524" t="s">
        <v>1428</v>
      </c>
      <c r="B630" s="512" t="s">
        <v>371</v>
      </c>
      <c r="C630" s="513" t="s">
        <v>228</v>
      </c>
      <c r="D630" s="513" t="s">
        <v>116</v>
      </c>
      <c r="E630" s="525">
        <v>100000</v>
      </c>
      <c r="F630" s="513">
        <v>1</v>
      </c>
      <c r="G630" s="594"/>
      <c r="H630" s="535">
        <v>100</v>
      </c>
      <c r="I630" s="535">
        <v>100</v>
      </c>
      <c r="J630" s="515">
        <f t="shared" si="37"/>
        <v>100</v>
      </c>
      <c r="K630" s="543">
        <v>5134</v>
      </c>
      <c r="L630" s="539" t="s">
        <v>578</v>
      </c>
    </row>
    <row r="631" spans="1:12" s="328" customFormat="1">
      <c r="A631" s="595"/>
      <c r="G631" s="596"/>
      <c r="H631" s="596"/>
      <c r="I631" s="596"/>
      <c r="J631" s="597"/>
      <c r="K631" s="544"/>
      <c r="L631" s="544"/>
    </row>
    <row r="632" spans="1:12" s="328" customFormat="1">
      <c r="A632" s="595"/>
      <c r="G632" s="596"/>
      <c r="H632" s="596"/>
      <c r="I632" s="596"/>
      <c r="J632" s="597"/>
      <c r="K632" s="544"/>
      <c r="L632" s="544"/>
    </row>
    <row r="633" spans="1:12" s="328" customFormat="1">
      <c r="A633" s="595"/>
      <c r="G633" s="596"/>
      <c r="H633" s="596"/>
      <c r="I633" s="596"/>
      <c r="J633" s="597"/>
      <c r="K633" s="544"/>
      <c r="L633" s="544"/>
    </row>
    <row r="634" spans="1:12" s="328" customFormat="1">
      <c r="A634" s="595"/>
      <c r="G634" s="596"/>
      <c r="H634" s="596"/>
      <c r="I634" s="596"/>
      <c r="J634" s="597"/>
      <c r="K634" s="544"/>
      <c r="L634" s="544"/>
    </row>
    <row r="635" spans="1:12" s="328" customFormat="1">
      <c r="A635" s="595"/>
      <c r="G635" s="596"/>
      <c r="H635" s="596"/>
      <c r="I635" s="596"/>
      <c r="J635" s="597"/>
      <c r="K635" s="544"/>
      <c r="L635" s="544"/>
    </row>
    <row r="636" spans="1:12" s="328" customFormat="1">
      <c r="A636" s="595"/>
      <c r="G636" s="596"/>
      <c r="H636" s="596"/>
      <c r="I636" s="596"/>
      <c r="J636" s="597"/>
      <c r="K636" s="544"/>
      <c r="L636" s="544"/>
    </row>
    <row r="637" spans="1:12" s="328" customFormat="1">
      <c r="A637" s="595"/>
      <c r="G637" s="596"/>
      <c r="H637" s="596"/>
      <c r="I637" s="596"/>
      <c r="J637" s="597"/>
      <c r="K637" s="544"/>
      <c r="L637" s="544"/>
    </row>
    <row r="638" spans="1:12" s="328" customFormat="1">
      <c r="A638" s="595"/>
      <c r="G638" s="596"/>
      <c r="H638" s="596"/>
      <c r="I638" s="596"/>
      <c r="J638" s="597"/>
      <c r="K638" s="544"/>
      <c r="L638" s="544"/>
    </row>
    <row r="639" spans="1:12" s="328" customFormat="1">
      <c r="A639" s="595"/>
      <c r="G639" s="596"/>
      <c r="H639" s="596"/>
      <c r="I639" s="596"/>
      <c r="J639" s="597"/>
      <c r="K639" s="544"/>
      <c r="L639" s="544"/>
    </row>
    <row r="640" spans="1:12" s="328" customFormat="1">
      <c r="A640" s="595"/>
      <c r="G640" s="596"/>
      <c r="H640" s="596"/>
      <c r="I640" s="596"/>
      <c r="J640" s="597"/>
      <c r="K640" s="544"/>
      <c r="L640" s="544"/>
    </row>
    <row r="641" spans="1:12" s="328" customFormat="1">
      <c r="A641" s="595"/>
      <c r="G641" s="596"/>
      <c r="H641" s="596"/>
      <c r="I641" s="596"/>
      <c r="J641" s="597"/>
      <c r="K641" s="544"/>
      <c r="L641" s="544"/>
    </row>
    <row r="642" spans="1:12" s="328" customFormat="1">
      <c r="A642" s="595"/>
      <c r="G642" s="596"/>
      <c r="H642" s="596"/>
      <c r="I642" s="596"/>
      <c r="J642" s="597"/>
      <c r="K642" s="544"/>
      <c r="L642" s="544"/>
    </row>
    <row r="643" spans="1:12" s="328" customFormat="1">
      <c r="A643" s="595"/>
      <c r="G643" s="596"/>
      <c r="H643" s="596"/>
      <c r="I643" s="596"/>
      <c r="J643" s="597"/>
      <c r="K643" s="544"/>
      <c r="L643" s="544"/>
    </row>
    <row r="644" spans="1:12" s="328" customFormat="1">
      <c r="A644" s="595"/>
      <c r="G644" s="596"/>
      <c r="H644" s="596"/>
      <c r="I644" s="596"/>
      <c r="J644" s="597"/>
      <c r="K644" s="544"/>
      <c r="L644" s="544"/>
    </row>
    <row r="645" spans="1:12" s="328" customFormat="1">
      <c r="A645" s="595"/>
      <c r="G645" s="596"/>
      <c r="H645" s="596"/>
      <c r="I645" s="596"/>
      <c r="J645" s="597"/>
      <c r="K645" s="544"/>
      <c r="L645" s="544"/>
    </row>
    <row r="646" spans="1:12" s="328" customFormat="1">
      <c r="A646" s="595"/>
      <c r="G646" s="596"/>
      <c r="H646" s="596"/>
      <c r="I646" s="596"/>
      <c r="J646" s="597"/>
      <c r="K646" s="544"/>
      <c r="L646" s="544"/>
    </row>
    <row r="647" spans="1:12" s="328" customFormat="1">
      <c r="A647" s="595"/>
      <c r="G647" s="596"/>
      <c r="H647" s="596"/>
      <c r="I647" s="596"/>
      <c r="J647" s="597"/>
      <c r="K647" s="544"/>
      <c r="L647" s="544"/>
    </row>
    <row r="648" spans="1:12" s="328" customFormat="1">
      <c r="A648" s="595"/>
      <c r="G648" s="596"/>
      <c r="H648" s="596"/>
      <c r="I648" s="596"/>
      <c r="J648" s="597"/>
      <c r="K648" s="544"/>
      <c r="L648" s="544"/>
    </row>
    <row r="649" spans="1:12" s="328" customFormat="1">
      <c r="A649" s="595"/>
      <c r="G649" s="596"/>
      <c r="H649" s="596"/>
      <c r="I649" s="596"/>
      <c r="J649" s="597"/>
      <c r="K649" s="544"/>
      <c r="L649" s="544"/>
    </row>
    <row r="650" spans="1:12" s="328" customFormat="1">
      <c r="A650" s="595"/>
      <c r="G650" s="596"/>
      <c r="H650" s="596"/>
      <c r="I650" s="596"/>
      <c r="J650" s="597"/>
      <c r="K650" s="544"/>
      <c r="L650" s="544"/>
    </row>
    <row r="651" spans="1:12" s="328" customFormat="1">
      <c r="A651" s="595"/>
      <c r="G651" s="596"/>
      <c r="H651" s="596"/>
      <c r="I651" s="596"/>
      <c r="J651" s="597"/>
      <c r="K651" s="544"/>
      <c r="L651" s="544"/>
    </row>
    <row r="652" spans="1:12" s="328" customFormat="1">
      <c r="A652" s="595"/>
      <c r="G652" s="596"/>
      <c r="H652" s="596"/>
      <c r="I652" s="596"/>
      <c r="J652" s="597"/>
      <c r="K652" s="544"/>
      <c r="L652" s="544"/>
    </row>
    <row r="653" spans="1:12" s="328" customFormat="1">
      <c r="A653" s="595"/>
      <c r="G653" s="596"/>
      <c r="H653" s="596"/>
      <c r="I653" s="596"/>
      <c r="J653" s="597"/>
      <c r="K653" s="544"/>
      <c r="L653" s="544"/>
    </row>
    <row r="654" spans="1:12" s="328" customFormat="1">
      <c r="A654" s="595"/>
      <c r="G654" s="596"/>
      <c r="H654" s="596"/>
      <c r="I654" s="596"/>
      <c r="J654" s="597"/>
      <c r="K654" s="544"/>
      <c r="L654" s="544"/>
    </row>
    <row r="655" spans="1:12" s="328" customFormat="1">
      <c r="A655" s="595"/>
      <c r="G655" s="596"/>
      <c r="H655" s="596"/>
      <c r="I655" s="596"/>
      <c r="J655" s="597"/>
      <c r="K655" s="544"/>
      <c r="L655" s="544"/>
    </row>
    <row r="656" spans="1:12" s="328" customFormat="1">
      <c r="A656" s="595"/>
      <c r="G656" s="596"/>
      <c r="H656" s="596"/>
      <c r="I656" s="596"/>
      <c r="J656" s="597"/>
      <c r="K656" s="544"/>
      <c r="L656" s="544"/>
    </row>
    <row r="657" spans="1:12" s="328" customFormat="1">
      <c r="A657" s="595"/>
      <c r="G657" s="596"/>
      <c r="H657" s="596"/>
      <c r="I657" s="596"/>
      <c r="J657" s="597"/>
      <c r="K657" s="544"/>
      <c r="L657" s="544"/>
    </row>
    <row r="658" spans="1:12" s="328" customFormat="1">
      <c r="A658" s="595"/>
      <c r="G658" s="596"/>
      <c r="H658" s="596"/>
      <c r="I658" s="596"/>
      <c r="J658" s="597"/>
      <c r="K658" s="544"/>
      <c r="L658" s="544"/>
    </row>
    <row r="659" spans="1:12" s="328" customFormat="1">
      <c r="A659" s="595"/>
      <c r="G659" s="596"/>
      <c r="H659" s="596"/>
      <c r="I659" s="596"/>
      <c r="J659" s="597"/>
      <c r="K659" s="544"/>
      <c r="L659" s="544"/>
    </row>
    <row r="660" spans="1:12" s="328" customFormat="1">
      <c r="A660" s="595"/>
      <c r="G660" s="596"/>
      <c r="H660" s="596"/>
      <c r="I660" s="596"/>
      <c r="J660" s="597"/>
      <c r="K660" s="544"/>
      <c r="L660" s="544"/>
    </row>
    <row r="661" spans="1:12" s="328" customFormat="1">
      <c r="A661" s="595"/>
      <c r="G661" s="596"/>
      <c r="H661" s="596"/>
      <c r="I661" s="596"/>
      <c r="J661" s="597"/>
      <c r="K661" s="544"/>
      <c r="L661" s="544"/>
    </row>
    <row r="662" spans="1:12" s="328" customFormat="1">
      <c r="A662" s="595"/>
      <c r="G662" s="596"/>
      <c r="H662" s="596"/>
      <c r="I662" s="596"/>
      <c r="J662" s="597"/>
      <c r="K662" s="544"/>
      <c r="L662" s="544"/>
    </row>
    <row r="663" spans="1:12" s="328" customFormat="1">
      <c r="A663" s="595"/>
      <c r="G663" s="596"/>
      <c r="H663" s="596"/>
      <c r="I663" s="596"/>
      <c r="J663" s="597"/>
      <c r="K663" s="544"/>
      <c r="L663" s="544"/>
    </row>
    <row r="664" spans="1:12" s="328" customFormat="1">
      <c r="A664" s="595"/>
      <c r="G664" s="596"/>
      <c r="H664" s="596"/>
      <c r="I664" s="596"/>
      <c r="J664" s="597"/>
      <c r="K664" s="544"/>
      <c r="L664" s="544"/>
    </row>
    <row r="665" spans="1:12" s="328" customFormat="1">
      <c r="A665" s="595"/>
      <c r="G665" s="596"/>
      <c r="H665" s="596"/>
      <c r="I665" s="596"/>
      <c r="J665" s="597"/>
      <c r="K665" s="544"/>
      <c r="L665" s="544"/>
    </row>
  </sheetData>
  <autoFilter ref="A14:IR614"/>
  <sortState ref="A81:IR87">
    <sortCondition ref="A81"/>
  </sortState>
  <customSheetViews>
    <customSheetView guid="{BA9DD912-BB3C-40B9-B8D4-2F3BB33695CD}" scale="60" showPageBreaks="1" printArea="1" showAutoFilter="1" view="pageBreakPreview">
      <selection activeCell="A3" sqref="A3"/>
      <pageMargins left="0.4" right="0.28999999999999998" top="0.21" bottom="0.157" header="0.15748031496063" footer="0.196850393700787"/>
      <printOptions horizontalCentered="1"/>
      <pageSetup scale="66" firstPageNumber="11" orientation="portrait" useFirstPageNumber="1" horizontalDpi="1200" verticalDpi="1200" r:id="rId1"/>
      <headerFooter alignWithMargins="0"/>
      <autoFilter ref="A12:IW553"/>
    </customSheetView>
    <customSheetView guid="{50D6D28B-5697-48B1-897B-3DAEBACB1D6A}" scale="77" showPageBreaks="1" printArea="1" showAutoFilter="1" view="pageBreakPreview" topLeftCell="A37">
      <selection activeCell="E49" sqref="E49"/>
      <pageMargins left="0.4" right="0.28999999999999998" top="0.21" bottom="0.157" header="0.15748031496063" footer="0.196850393700787"/>
      <printOptions horizontalCentered="1"/>
      <pageSetup scale="66" firstPageNumber="11" orientation="portrait" useFirstPageNumber="1" horizontalDpi="1200" verticalDpi="1200" r:id="rId2"/>
      <headerFooter alignWithMargins="0"/>
      <autoFilter ref="B1:B303"/>
    </customSheetView>
    <customSheetView guid="{8D44251F-CD28-4FD5-87FF-B69A5EBE7DBB}" scale="77" showPageBreaks="1" printArea="1" showAutoFilter="1" view="pageBreakPreview" topLeftCell="A243">
      <selection activeCell="H249" sqref="H249:I249"/>
      <pageMargins left="0.4" right="0.28999999999999998" top="0.21" bottom="0.157" header="0.15748031496063" footer="0.196850393700787"/>
      <printOptions horizontalCentered="1"/>
      <pageSetup scale="66" firstPageNumber="11" orientation="portrait" useFirstPageNumber="1" horizontalDpi="1200" verticalDpi="1200" r:id="rId3"/>
      <headerFooter alignWithMargins="0"/>
      <autoFilter ref="A218:IV253"/>
    </customSheetView>
  </customSheetViews>
  <mergeCells count="11">
    <mergeCell ref="E1:J1"/>
    <mergeCell ref="A5:J5"/>
    <mergeCell ref="A6:A7"/>
    <mergeCell ref="A10:F10"/>
    <mergeCell ref="A11:F11"/>
    <mergeCell ref="F6:J6"/>
    <mergeCell ref="E6:E7"/>
    <mergeCell ref="B6:B7"/>
    <mergeCell ref="C6:C7"/>
    <mergeCell ref="D6:D7"/>
    <mergeCell ref="A9:F9"/>
  </mergeCells>
  <phoneticPr fontId="56" type="noConversion"/>
  <conditionalFormatting sqref="A52:A54 A47:A48">
    <cfRule type="duplicateValues" dxfId="53" priority="99" stopIfTrue="1"/>
  </conditionalFormatting>
  <conditionalFormatting sqref="A52:A54">
    <cfRule type="duplicateValues" dxfId="52" priority="100" stopIfTrue="1"/>
  </conditionalFormatting>
  <conditionalFormatting sqref="A461">
    <cfRule type="duplicateValues" dxfId="51" priority="78"/>
  </conditionalFormatting>
  <conditionalFormatting sqref="A481:A482">
    <cfRule type="duplicateValues" dxfId="50" priority="79" stopIfTrue="1"/>
  </conditionalFormatting>
  <conditionalFormatting sqref="A474:A476">
    <cfRule type="duplicateValues" dxfId="49" priority="80" stopIfTrue="1"/>
  </conditionalFormatting>
  <conditionalFormatting sqref="A468:A469 A471">
    <cfRule type="duplicateValues" dxfId="48" priority="81" stopIfTrue="1"/>
  </conditionalFormatting>
  <conditionalFormatting sqref="A466:A467">
    <cfRule type="duplicateValues" dxfId="47" priority="82" stopIfTrue="1"/>
  </conditionalFormatting>
  <conditionalFormatting sqref="A459">
    <cfRule type="duplicateValues" dxfId="46" priority="83"/>
  </conditionalFormatting>
  <conditionalFormatting sqref="A458">
    <cfRule type="duplicateValues" dxfId="45" priority="85"/>
  </conditionalFormatting>
  <conditionalFormatting sqref="A457">
    <cfRule type="duplicateValues" dxfId="44" priority="86"/>
  </conditionalFormatting>
  <conditionalFormatting sqref="A469">
    <cfRule type="duplicateValues" dxfId="43" priority="77" stopIfTrue="1"/>
  </conditionalFormatting>
  <conditionalFormatting sqref="A462">
    <cfRule type="duplicateValues" dxfId="42" priority="87"/>
  </conditionalFormatting>
  <conditionalFormatting sqref="A463:A465">
    <cfRule type="duplicateValues" dxfId="41" priority="88" stopIfTrue="1"/>
  </conditionalFormatting>
  <conditionalFormatting sqref="A472:A473 A462">
    <cfRule type="duplicateValues" dxfId="40" priority="89" stopIfTrue="1"/>
  </conditionalFormatting>
  <conditionalFormatting sqref="A477">
    <cfRule type="duplicateValues" dxfId="39" priority="90" stopIfTrue="1"/>
  </conditionalFormatting>
  <conditionalFormatting sqref="A478:A480">
    <cfRule type="duplicateValues" dxfId="38" priority="91" stopIfTrue="1"/>
  </conditionalFormatting>
  <conditionalFormatting sqref="A457:A459 A461">
    <cfRule type="duplicateValues" dxfId="37" priority="130" stopIfTrue="1"/>
  </conditionalFormatting>
  <conditionalFormatting sqref="A29:A35">
    <cfRule type="duplicateValues" dxfId="36" priority="962" stopIfTrue="1"/>
  </conditionalFormatting>
  <conditionalFormatting sqref="A62 A70 A55:A59 A66:A67">
    <cfRule type="duplicateValues" dxfId="35" priority="966" stopIfTrue="1"/>
  </conditionalFormatting>
  <conditionalFormatting sqref="A576:A596 A460 A456 A469 A483:A573">
    <cfRule type="duplicateValues" dxfId="34" priority="976" stopIfTrue="1"/>
  </conditionalFormatting>
  <conditionalFormatting sqref="A207:A220 A137:A170 A178:A190">
    <cfRule type="duplicateValues" dxfId="33" priority="977" stopIfTrue="1"/>
  </conditionalFormatting>
  <conditionalFormatting sqref="A98">
    <cfRule type="duplicateValues" dxfId="32" priority="38"/>
  </conditionalFormatting>
  <conditionalFormatting sqref="A96:A97">
    <cfRule type="duplicateValues" dxfId="31" priority="36"/>
  </conditionalFormatting>
  <conditionalFormatting sqref="A18:A25">
    <cfRule type="duplicateValues" dxfId="30" priority="1005" stopIfTrue="1"/>
  </conditionalFormatting>
  <conditionalFormatting sqref="A39:A43">
    <cfRule type="duplicateValues" dxfId="29" priority="1032" stopIfTrue="1"/>
  </conditionalFormatting>
  <conditionalFormatting sqref="A280">
    <cfRule type="duplicateValues" dxfId="28" priority="35"/>
  </conditionalFormatting>
  <conditionalFormatting sqref="A27:A28">
    <cfRule type="duplicateValues" dxfId="27" priority="34"/>
  </conditionalFormatting>
  <conditionalFormatting sqref="A37:A38">
    <cfRule type="duplicateValues" dxfId="26" priority="33"/>
  </conditionalFormatting>
  <conditionalFormatting sqref="A45:A46">
    <cfRule type="duplicateValues" dxfId="25" priority="32"/>
  </conditionalFormatting>
  <conditionalFormatting sqref="A50:A51">
    <cfRule type="duplicateValues" dxfId="24" priority="31"/>
  </conditionalFormatting>
  <conditionalFormatting sqref="A60:A61">
    <cfRule type="duplicateValues" dxfId="23" priority="28"/>
  </conditionalFormatting>
  <conditionalFormatting sqref="A68:A69">
    <cfRule type="duplicateValues" dxfId="22" priority="25"/>
  </conditionalFormatting>
  <conditionalFormatting sqref="A72:A73">
    <cfRule type="duplicateValues" dxfId="21" priority="24"/>
  </conditionalFormatting>
  <conditionalFormatting sqref="A79:A80">
    <cfRule type="duplicateValues" dxfId="20" priority="23"/>
  </conditionalFormatting>
  <conditionalFormatting sqref="A89:A90">
    <cfRule type="duplicateValues" dxfId="19" priority="22"/>
  </conditionalFormatting>
  <conditionalFormatting sqref="A110:A111">
    <cfRule type="duplicateValues" dxfId="18" priority="21"/>
  </conditionalFormatting>
  <conditionalFormatting sqref="A135:A136">
    <cfRule type="duplicateValues" dxfId="17" priority="20"/>
  </conditionalFormatting>
  <conditionalFormatting sqref="A271:A272">
    <cfRule type="duplicateValues" dxfId="16" priority="19"/>
  </conditionalFormatting>
  <conditionalFormatting sqref="A324:A325">
    <cfRule type="duplicateValues" dxfId="15" priority="18"/>
  </conditionalFormatting>
  <conditionalFormatting sqref="A396:A397">
    <cfRule type="duplicateValues" dxfId="14" priority="17"/>
  </conditionalFormatting>
  <conditionalFormatting sqref="A420:A421">
    <cfRule type="duplicateValues" dxfId="13" priority="16"/>
  </conditionalFormatting>
  <conditionalFormatting sqref="A426:A427">
    <cfRule type="duplicateValues" dxfId="12" priority="15"/>
  </conditionalFormatting>
  <conditionalFormatting sqref="A435:A436">
    <cfRule type="duplicateValues" dxfId="11" priority="14"/>
  </conditionalFormatting>
  <conditionalFormatting sqref="A441:A442">
    <cfRule type="duplicateValues" dxfId="10" priority="13"/>
  </conditionalFormatting>
  <conditionalFormatting sqref="A454:A455">
    <cfRule type="duplicateValues" dxfId="9" priority="12"/>
  </conditionalFormatting>
  <conditionalFormatting sqref="A574:A575">
    <cfRule type="duplicateValues" dxfId="8" priority="10"/>
  </conditionalFormatting>
  <conditionalFormatting sqref="A598:A599">
    <cfRule type="duplicateValues" dxfId="7" priority="9"/>
  </conditionalFormatting>
  <conditionalFormatting sqref="A576:A597 A62 A70:A71 A422:A425 A428:A434 A437:A440 A1:A26 A29:A36 A39:A44 A47:A49 A52:A59 A74:A78 A81:A88 A323 A273:A279 A281:A308 A326:A395 A398:A419 A444:A453 A201:A270 A137:A170 A176:A190 A66:A67 A91:A95 A112:A134 A456:A573 A106:A109 A600:A1048576">
    <cfRule type="duplicateValues" dxfId="6" priority="1033"/>
  </conditionalFormatting>
  <conditionalFormatting sqref="A63">
    <cfRule type="duplicateValues" dxfId="5" priority="6" stopIfTrue="1"/>
  </conditionalFormatting>
  <conditionalFormatting sqref="A64:A65">
    <cfRule type="duplicateValues" dxfId="4" priority="3"/>
  </conditionalFormatting>
  <conditionalFormatting sqref="A99:A105">
    <cfRule type="duplicateValues" dxfId="3" priority="1045"/>
  </conditionalFormatting>
  <conditionalFormatting sqref="A443">
    <cfRule type="duplicateValues" dxfId="2" priority="1" stopIfTrue="1"/>
  </conditionalFormatting>
  <conditionalFormatting sqref="A600:A630">
    <cfRule type="duplicateValues" dxfId="1" priority="1065" stopIfTrue="1"/>
  </conditionalFormatting>
  <conditionalFormatting sqref="A612:A630">
    <cfRule type="duplicateValues" dxfId="0" priority="1066"/>
  </conditionalFormatting>
  <printOptions horizontalCentered="1"/>
  <pageMargins left="0.4" right="0.28999999999999998" top="0.21" bottom="0.157" header="0.15748031496063" footer="0.196850393700787"/>
  <pageSetup firstPageNumber="11" orientation="portrait" useFirstPageNumber="1" horizontalDpi="1200" verticalDpi="1200" r:id="rId4"/>
  <headerFooter alignWithMargins="0"/>
  <ignoredErrors>
    <ignoredError sqref="K453 K440 K395 K78 K49 K666:K1048576 K597 K434 K74:K75 K15 K1:K11 K36 K323 K26 K88 K134 K270 K425 K47 K44" numberStoredAsText="1"/>
  </ignoredErrors>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3"/>
  <sheetViews>
    <sheetView topLeftCell="A128" workbookViewId="0">
      <selection activeCell="K170" sqref="A151:K170"/>
    </sheetView>
  </sheetViews>
  <sheetFormatPr defaultRowHeight="15"/>
  <cols>
    <col min="1" max="2" width="12" style="420" customWidth="1"/>
    <col min="3" max="3" width="51.7109375" style="420" customWidth="1"/>
    <col min="4" max="4" width="11" style="420" hidden="1" customWidth="1"/>
    <col min="5" max="5" width="10.85546875" style="420" customWidth="1"/>
    <col min="6" max="6" width="10" style="420" customWidth="1"/>
    <col min="7" max="7" width="8.85546875" style="420" customWidth="1"/>
    <col min="8" max="8" width="13.85546875" style="420" hidden="1" customWidth="1"/>
    <col min="9" max="9" width="14.140625" style="420" customWidth="1"/>
    <col min="10" max="10" width="13.42578125" style="420" bestFit="1" customWidth="1"/>
    <col min="11" max="11" width="14" style="420" customWidth="1"/>
    <col min="12" max="16384" width="9.140625" style="420"/>
  </cols>
  <sheetData>
    <row r="1" spans="1:11" ht="15.75" customHeight="1">
      <c r="I1" s="598"/>
      <c r="J1" s="772" t="s">
        <v>742</v>
      </c>
      <c r="K1" s="772"/>
    </row>
    <row r="2" spans="1:11" ht="15.75" customHeight="1">
      <c r="I2" s="773" t="s">
        <v>210</v>
      </c>
      <c r="J2" s="773"/>
      <c r="K2" s="773"/>
    </row>
    <row r="3" spans="1:11" ht="15.75" customHeight="1">
      <c r="I3" s="773" t="s">
        <v>726</v>
      </c>
      <c r="J3" s="773"/>
      <c r="K3" s="773"/>
    </row>
    <row r="4" spans="1:11" ht="15.75" customHeight="1">
      <c r="A4" s="419"/>
      <c r="B4" s="419"/>
      <c r="C4" s="419"/>
      <c r="D4" s="419"/>
      <c r="E4" s="419"/>
      <c r="F4" s="419"/>
      <c r="G4" s="419"/>
      <c r="H4" s="419"/>
      <c r="I4" s="599"/>
      <c r="J4" s="600"/>
      <c r="K4" s="601" t="s">
        <v>727</v>
      </c>
    </row>
    <row r="5" spans="1:11" ht="15.75" customHeight="1">
      <c r="A5" s="419"/>
      <c r="B5" s="419"/>
      <c r="C5" s="419"/>
      <c r="D5" s="419"/>
      <c r="E5" s="419"/>
      <c r="F5" s="419"/>
      <c r="G5" s="421"/>
      <c r="H5" s="419"/>
      <c r="I5" s="599"/>
      <c r="J5" s="772" t="s">
        <v>743</v>
      </c>
      <c r="K5" s="772"/>
    </row>
    <row r="6" spans="1:11" ht="30.75" customHeight="1">
      <c r="A6" s="789" t="s">
        <v>744</v>
      </c>
      <c r="B6" s="789"/>
      <c r="C6" s="789"/>
      <c r="D6" s="789"/>
      <c r="E6" s="789"/>
      <c r="F6" s="789"/>
      <c r="G6" s="789"/>
      <c r="H6" s="789"/>
      <c r="I6" s="789"/>
      <c r="J6" s="789"/>
      <c r="K6" s="789"/>
    </row>
    <row r="7" spans="1:11" ht="102.75" customHeight="1">
      <c r="A7" s="790" t="s">
        <v>1412</v>
      </c>
      <c r="B7" s="791"/>
      <c r="C7" s="791"/>
      <c r="D7" s="791"/>
      <c r="E7" s="791"/>
      <c r="F7" s="791"/>
      <c r="G7" s="791"/>
      <c r="H7" s="791"/>
      <c r="I7" s="791"/>
      <c r="J7" s="791"/>
      <c r="K7" s="791"/>
    </row>
    <row r="8" spans="1:11" ht="17.25" hidden="1">
      <c r="A8" s="783" t="s">
        <v>50</v>
      </c>
      <c r="B8" s="783"/>
      <c r="C8" s="792" t="s">
        <v>745</v>
      </c>
      <c r="D8" s="793"/>
      <c r="E8" s="793"/>
      <c r="F8" s="793"/>
      <c r="G8" s="793"/>
      <c r="H8" s="793"/>
      <c r="I8" s="793"/>
      <c r="J8" s="794"/>
      <c r="K8" s="419"/>
    </row>
    <row r="9" spans="1:11" ht="17.25" hidden="1">
      <c r="A9" s="783"/>
      <c r="B9" s="783"/>
      <c r="C9" s="783" t="s">
        <v>746</v>
      </c>
      <c r="D9" s="783"/>
      <c r="E9" s="783"/>
      <c r="F9" s="783"/>
      <c r="G9" s="783" t="s">
        <v>747</v>
      </c>
      <c r="H9" s="783"/>
      <c r="I9" s="783"/>
      <c r="J9" s="783"/>
      <c r="K9" s="419"/>
    </row>
    <row r="10" spans="1:11" ht="69" hidden="1">
      <c r="A10" s="783"/>
      <c r="B10" s="783"/>
      <c r="C10" s="422" t="s">
        <v>51</v>
      </c>
      <c r="D10" s="422" t="s">
        <v>52</v>
      </c>
      <c r="E10" s="422" t="s">
        <v>53</v>
      </c>
      <c r="F10" s="422" t="s">
        <v>14</v>
      </c>
      <c r="G10" s="422" t="s">
        <v>51</v>
      </c>
      <c r="H10" s="422" t="s">
        <v>52</v>
      </c>
      <c r="I10" s="422" t="s">
        <v>53</v>
      </c>
      <c r="J10" s="422" t="s">
        <v>14</v>
      </c>
      <c r="K10" s="419"/>
    </row>
    <row r="11" spans="1:11" ht="16.5" hidden="1">
      <c r="A11" s="795" t="s">
        <v>1303</v>
      </c>
      <c r="B11" s="796"/>
      <c r="C11" s="796"/>
      <c r="D11" s="796"/>
      <c r="E11" s="796"/>
      <c r="F11" s="796"/>
      <c r="G11" s="796"/>
      <c r="H11" s="796"/>
      <c r="I11" s="796"/>
      <c r="J11" s="796"/>
      <c r="K11" s="796"/>
    </row>
    <row r="12" spans="1:11" ht="17.25" hidden="1">
      <c r="A12" s="783" t="s">
        <v>748</v>
      </c>
      <c r="B12" s="783"/>
      <c r="C12" s="784" t="s">
        <v>1304</v>
      </c>
      <c r="D12" s="782"/>
      <c r="E12" s="782"/>
      <c r="F12" s="782"/>
      <c r="G12" s="782"/>
      <c r="H12" s="782"/>
      <c r="I12" s="782"/>
      <c r="J12" s="782"/>
      <c r="K12" s="419"/>
    </row>
    <row r="13" spans="1:11" ht="17.25" hidden="1">
      <c r="A13" s="422">
        <v>1083</v>
      </c>
      <c r="B13" s="422" t="s">
        <v>74</v>
      </c>
      <c r="C13" s="782"/>
      <c r="D13" s="782"/>
      <c r="E13" s="782"/>
      <c r="F13" s="782"/>
      <c r="G13" s="782"/>
      <c r="H13" s="782"/>
      <c r="I13" s="782"/>
      <c r="J13" s="782"/>
      <c r="K13" s="419"/>
    </row>
    <row r="14" spans="1:11" ht="258.75" hidden="1">
      <c r="A14" s="423" t="s">
        <v>89</v>
      </c>
      <c r="B14" s="423" t="s">
        <v>749</v>
      </c>
      <c r="C14" s="422">
        <v>0</v>
      </c>
      <c r="D14" s="422">
        <v>1</v>
      </c>
      <c r="E14" s="422">
        <v>1</v>
      </c>
      <c r="F14" s="422">
        <v>1</v>
      </c>
      <c r="G14" s="422"/>
      <c r="H14" s="422"/>
      <c r="I14" s="422"/>
      <c r="J14" s="422"/>
      <c r="K14" s="419"/>
    </row>
    <row r="15" spans="1:11" ht="34.5" hidden="1">
      <c r="A15" s="424" t="s">
        <v>407</v>
      </c>
      <c r="B15" s="424" t="s">
        <v>408</v>
      </c>
      <c r="C15" s="422"/>
      <c r="D15" s="422"/>
      <c r="E15" s="422"/>
      <c r="F15" s="422"/>
      <c r="G15" s="422"/>
      <c r="H15" s="422"/>
      <c r="I15" s="422"/>
      <c r="J15" s="422"/>
      <c r="K15" s="419"/>
    </row>
    <row r="16" spans="1:11" ht="51.75" hidden="1">
      <c r="A16" s="424" t="s">
        <v>409</v>
      </c>
      <c r="B16" s="424" t="s">
        <v>408</v>
      </c>
      <c r="C16" s="422"/>
      <c r="D16" s="422"/>
      <c r="E16" s="422"/>
      <c r="F16" s="422"/>
      <c r="G16" s="422"/>
      <c r="H16" s="422"/>
      <c r="I16" s="422"/>
      <c r="J16" s="422"/>
      <c r="K16" s="419"/>
    </row>
    <row r="17" spans="1:11" ht="17.25" hidden="1">
      <c r="A17" s="782" t="s">
        <v>750</v>
      </c>
      <c r="B17" s="782"/>
      <c r="C17" s="422" t="s">
        <v>13</v>
      </c>
      <c r="D17" s="422" t="s">
        <v>13</v>
      </c>
      <c r="E17" s="422" t="s">
        <v>13</v>
      </c>
      <c r="F17" s="422" t="s">
        <v>13</v>
      </c>
      <c r="G17" s="425">
        <f>+'[7]N 6.1'!H71</f>
        <v>100</v>
      </c>
      <c r="H17" s="426">
        <f>+'[7]N 6.1'!I71</f>
        <v>200</v>
      </c>
      <c r="I17" s="426">
        <f>+'[7]N 6.1'!J71</f>
        <v>400</v>
      </c>
      <c r="J17" s="426">
        <f>+'[7]N 6.1'!K71</f>
        <v>500</v>
      </c>
      <c r="K17" s="419"/>
    </row>
    <row r="18" spans="1:11" ht="17.25" hidden="1">
      <c r="A18" s="782" t="s">
        <v>1305</v>
      </c>
      <c r="B18" s="782"/>
      <c r="C18" s="782"/>
      <c r="D18" s="782"/>
      <c r="E18" s="782"/>
      <c r="F18" s="782"/>
      <c r="G18" s="782"/>
      <c r="H18" s="782"/>
      <c r="I18" s="782"/>
      <c r="J18" s="782"/>
      <c r="K18" s="419"/>
    </row>
    <row r="19" spans="1:11" ht="17.25" hidden="1">
      <c r="A19" s="785" t="s">
        <v>1306</v>
      </c>
      <c r="B19" s="782"/>
      <c r="C19" s="782"/>
      <c r="D19" s="782"/>
      <c r="E19" s="782"/>
      <c r="F19" s="782"/>
      <c r="G19" s="782"/>
      <c r="H19" s="782"/>
      <c r="I19" s="782"/>
      <c r="J19" s="782"/>
      <c r="K19" s="419"/>
    </row>
    <row r="20" spans="1:11" ht="17.25" hidden="1">
      <c r="A20" s="782" t="s">
        <v>1307</v>
      </c>
      <c r="B20" s="782"/>
      <c r="C20" s="782"/>
      <c r="D20" s="782"/>
      <c r="E20" s="782"/>
      <c r="F20" s="782"/>
      <c r="G20" s="782"/>
      <c r="H20" s="782"/>
      <c r="I20" s="782"/>
      <c r="J20" s="782"/>
      <c r="K20" s="419"/>
    </row>
    <row r="21" spans="1:11" ht="17.25" hidden="1">
      <c r="A21" s="783" t="s">
        <v>748</v>
      </c>
      <c r="B21" s="783"/>
      <c r="C21" s="784" t="s">
        <v>1308</v>
      </c>
      <c r="D21" s="782"/>
      <c r="E21" s="782"/>
      <c r="F21" s="782"/>
      <c r="G21" s="782"/>
      <c r="H21" s="782"/>
      <c r="I21" s="782"/>
      <c r="J21" s="782"/>
      <c r="K21" s="419"/>
    </row>
    <row r="22" spans="1:11" ht="17.25" hidden="1">
      <c r="A22" s="422">
        <v>1083</v>
      </c>
      <c r="B22" s="422" t="s">
        <v>108</v>
      </c>
      <c r="C22" s="782"/>
      <c r="D22" s="782"/>
      <c r="E22" s="782"/>
      <c r="F22" s="782"/>
      <c r="G22" s="782"/>
      <c r="H22" s="782"/>
      <c r="I22" s="782"/>
      <c r="J22" s="782"/>
      <c r="K22" s="419"/>
    </row>
    <row r="23" spans="1:11" ht="155.25" hidden="1">
      <c r="A23" s="424" t="s">
        <v>89</v>
      </c>
      <c r="B23" s="423" t="s">
        <v>751</v>
      </c>
      <c r="C23" s="422"/>
      <c r="D23" s="422"/>
      <c r="E23" s="422"/>
      <c r="F23" s="422"/>
      <c r="G23" s="422"/>
      <c r="H23" s="422"/>
      <c r="I23" s="422"/>
      <c r="J23" s="422"/>
      <c r="K23" s="419"/>
    </row>
    <row r="24" spans="1:11" ht="34.5" hidden="1">
      <c r="A24" s="424" t="s">
        <v>407</v>
      </c>
      <c r="B24" s="424" t="s">
        <v>408</v>
      </c>
      <c r="C24" s="422"/>
      <c r="D24" s="422"/>
      <c r="E24" s="422"/>
      <c r="F24" s="422"/>
      <c r="G24" s="422"/>
      <c r="H24" s="422"/>
      <c r="I24" s="422"/>
      <c r="J24" s="422"/>
      <c r="K24" s="419"/>
    </row>
    <row r="25" spans="1:11" ht="51.75" hidden="1">
      <c r="A25" s="424" t="s">
        <v>409</v>
      </c>
      <c r="B25" s="424" t="s">
        <v>408</v>
      </c>
      <c r="C25" s="422"/>
      <c r="D25" s="422"/>
      <c r="E25" s="422"/>
      <c r="F25" s="422"/>
      <c r="G25" s="422"/>
      <c r="H25" s="422"/>
      <c r="I25" s="422"/>
      <c r="J25" s="422"/>
      <c r="K25" s="419"/>
    </row>
    <row r="26" spans="1:11" ht="17.25" hidden="1">
      <c r="A26" s="782" t="s">
        <v>750</v>
      </c>
      <c r="B26" s="782"/>
      <c r="C26" s="422" t="s">
        <v>13</v>
      </c>
      <c r="D26" s="422" t="s">
        <v>13</v>
      </c>
      <c r="E26" s="422" t="s">
        <v>13</v>
      </c>
      <c r="F26" s="422" t="s">
        <v>13</v>
      </c>
      <c r="G26" s="425">
        <f>+'[7]N 6.1'!H72</f>
        <v>0</v>
      </c>
      <c r="H26" s="425">
        <f>+'[7]N 6.1'!I72</f>
        <v>29800</v>
      </c>
      <c r="I26" s="426">
        <f>+'[7]N 6.1'!J72</f>
        <v>57800</v>
      </c>
      <c r="J26" s="426">
        <f>+'[7]N 6.1'!K72</f>
        <v>75435</v>
      </c>
      <c r="K26" s="419"/>
    </row>
    <row r="27" spans="1:11" ht="17.25" hidden="1">
      <c r="A27" s="782" t="s">
        <v>1309</v>
      </c>
      <c r="B27" s="782"/>
      <c r="C27" s="782"/>
      <c r="D27" s="782"/>
      <c r="E27" s="782"/>
      <c r="F27" s="782"/>
      <c r="G27" s="782"/>
      <c r="H27" s="782"/>
      <c r="I27" s="782"/>
      <c r="J27" s="782"/>
      <c r="K27" s="419"/>
    </row>
    <row r="28" spans="1:11" ht="17.25" hidden="1">
      <c r="A28" s="785" t="s">
        <v>1310</v>
      </c>
      <c r="B28" s="782"/>
      <c r="C28" s="782"/>
      <c r="D28" s="782"/>
      <c r="E28" s="782"/>
      <c r="F28" s="782"/>
      <c r="G28" s="782"/>
      <c r="H28" s="782"/>
      <c r="I28" s="782"/>
      <c r="J28" s="782"/>
      <c r="K28" s="419"/>
    </row>
    <row r="29" spans="1:11" ht="17.25" hidden="1">
      <c r="A29" s="782" t="s">
        <v>1307</v>
      </c>
      <c r="B29" s="782"/>
      <c r="C29" s="782"/>
      <c r="D29" s="782"/>
      <c r="E29" s="782"/>
      <c r="F29" s="782"/>
      <c r="G29" s="782"/>
      <c r="H29" s="782"/>
      <c r="I29" s="782"/>
      <c r="J29" s="782"/>
      <c r="K29" s="419"/>
    </row>
    <row r="30" spans="1:11" ht="17.25" hidden="1">
      <c r="A30" s="783" t="s">
        <v>748</v>
      </c>
      <c r="B30" s="783"/>
      <c r="C30" s="784" t="s">
        <v>1311</v>
      </c>
      <c r="D30" s="782"/>
      <c r="E30" s="782"/>
      <c r="F30" s="782"/>
      <c r="G30" s="782"/>
      <c r="H30" s="782"/>
      <c r="I30" s="782"/>
      <c r="J30" s="782"/>
      <c r="K30" s="419"/>
    </row>
    <row r="31" spans="1:11" ht="17.25" hidden="1">
      <c r="A31" s="422">
        <v>1083</v>
      </c>
      <c r="B31" s="422" t="s">
        <v>74</v>
      </c>
      <c r="C31" s="782"/>
      <c r="D31" s="782"/>
      <c r="E31" s="782"/>
      <c r="F31" s="782"/>
      <c r="G31" s="782"/>
      <c r="H31" s="782"/>
      <c r="I31" s="782"/>
      <c r="J31" s="782"/>
      <c r="K31" s="419"/>
    </row>
    <row r="32" spans="1:11" ht="276" hidden="1">
      <c r="A32" s="424" t="s">
        <v>89</v>
      </c>
      <c r="B32" s="427" t="s">
        <v>752</v>
      </c>
      <c r="C32" s="422"/>
      <c r="D32" s="422"/>
      <c r="E32" s="422"/>
      <c r="F32" s="422"/>
      <c r="G32" s="422"/>
      <c r="H32" s="422"/>
      <c r="I32" s="422"/>
      <c r="J32" s="422"/>
      <c r="K32" s="419"/>
    </row>
    <row r="33" spans="1:11" ht="34.5" hidden="1">
      <c r="A33" s="424" t="s">
        <v>407</v>
      </c>
      <c r="B33" s="424" t="s">
        <v>408</v>
      </c>
      <c r="C33" s="422"/>
      <c r="D33" s="422"/>
      <c r="E33" s="422"/>
      <c r="F33" s="422"/>
      <c r="G33" s="422"/>
      <c r="H33" s="422"/>
      <c r="I33" s="422"/>
      <c r="J33" s="422"/>
      <c r="K33" s="419"/>
    </row>
    <row r="34" spans="1:11" ht="51.75" hidden="1">
      <c r="A34" s="424" t="s">
        <v>409</v>
      </c>
      <c r="B34" s="424" t="s">
        <v>408</v>
      </c>
      <c r="C34" s="422"/>
      <c r="D34" s="422"/>
      <c r="E34" s="422"/>
      <c r="F34" s="422"/>
      <c r="G34" s="422"/>
      <c r="H34" s="422"/>
      <c r="I34" s="422"/>
      <c r="J34" s="422"/>
      <c r="K34" s="419"/>
    </row>
    <row r="35" spans="1:11" ht="17.25" hidden="1">
      <c r="A35" s="782" t="s">
        <v>750</v>
      </c>
      <c r="B35" s="782"/>
      <c r="C35" s="422" t="s">
        <v>13</v>
      </c>
      <c r="D35" s="422" t="s">
        <v>13</v>
      </c>
      <c r="E35" s="422" t="s">
        <v>13</v>
      </c>
      <c r="F35" s="422" t="s">
        <v>13</v>
      </c>
      <c r="G35" s="426" t="e">
        <f>+'[7]N 6.1'!H73</f>
        <v>#REF!</v>
      </c>
      <c r="H35" s="426" t="e">
        <f>+'[7]N 6.1'!I73</f>
        <v>#REF!</v>
      </c>
      <c r="I35" s="426" t="e">
        <f>+'[7]N 6.1'!J73</f>
        <v>#REF!</v>
      </c>
      <c r="J35" s="426" t="e">
        <f>+'[7]N 6.1'!K73</f>
        <v>#REF!</v>
      </c>
      <c r="K35" s="419"/>
    </row>
    <row r="36" spans="1:11" ht="17.25" hidden="1">
      <c r="A36" s="782" t="s">
        <v>1305</v>
      </c>
      <c r="B36" s="782"/>
      <c r="C36" s="782"/>
      <c r="D36" s="782"/>
      <c r="E36" s="782"/>
      <c r="F36" s="782"/>
      <c r="G36" s="782"/>
      <c r="H36" s="782"/>
      <c r="I36" s="782"/>
      <c r="J36" s="782"/>
      <c r="K36" s="419"/>
    </row>
    <row r="37" spans="1:11" ht="17.25" hidden="1">
      <c r="A37" s="785" t="s">
        <v>1312</v>
      </c>
      <c r="B37" s="782"/>
      <c r="C37" s="782"/>
      <c r="D37" s="782"/>
      <c r="E37" s="782"/>
      <c r="F37" s="782"/>
      <c r="G37" s="782"/>
      <c r="H37" s="782"/>
      <c r="I37" s="782"/>
      <c r="J37" s="782"/>
      <c r="K37" s="419"/>
    </row>
    <row r="38" spans="1:11" ht="17.25" hidden="1">
      <c r="A38" s="782" t="s">
        <v>1307</v>
      </c>
      <c r="B38" s="782"/>
      <c r="C38" s="782"/>
      <c r="D38" s="782"/>
      <c r="E38" s="782"/>
      <c r="F38" s="782"/>
      <c r="G38" s="782"/>
      <c r="H38" s="782"/>
      <c r="I38" s="782"/>
      <c r="J38" s="782"/>
      <c r="K38" s="419"/>
    </row>
    <row r="39" spans="1:11" s="385" customFormat="1" ht="65.25" customHeight="1">
      <c r="A39" s="774" t="s">
        <v>1413</v>
      </c>
      <c r="B39" s="775"/>
      <c r="C39" s="775"/>
      <c r="D39" s="775"/>
      <c r="E39" s="775"/>
      <c r="F39" s="775"/>
      <c r="G39" s="775"/>
      <c r="H39" s="775"/>
      <c r="I39" s="775"/>
      <c r="J39" s="775"/>
      <c r="K39" s="775"/>
    </row>
    <row r="40" spans="1:11" ht="17.25" hidden="1">
      <c r="A40" s="419"/>
      <c r="B40" s="419"/>
      <c r="C40" s="419"/>
      <c r="D40" s="419"/>
      <c r="E40" s="419"/>
      <c r="F40" s="419"/>
      <c r="G40" s="419"/>
      <c r="H40" s="419"/>
      <c r="I40" s="419"/>
      <c r="J40" s="419"/>
      <c r="K40" s="419"/>
    </row>
    <row r="41" spans="1:11" ht="16.5">
      <c r="A41" s="797" t="s">
        <v>753</v>
      </c>
      <c r="B41" s="798"/>
      <c r="C41" s="549" t="s">
        <v>754</v>
      </c>
      <c r="D41" s="776" t="s">
        <v>755</v>
      </c>
      <c r="E41" s="777"/>
      <c r="F41" s="777"/>
      <c r="G41" s="778"/>
      <c r="H41" s="779" t="s">
        <v>756</v>
      </c>
      <c r="I41" s="780"/>
      <c r="J41" s="780"/>
      <c r="K41" s="781"/>
    </row>
    <row r="42" spans="1:11" ht="51.75" customHeight="1">
      <c r="A42" s="799"/>
      <c r="B42" s="800"/>
      <c r="C42" s="557" t="s">
        <v>1355</v>
      </c>
      <c r="D42" s="429"/>
      <c r="E42" s="430"/>
      <c r="F42" s="430"/>
      <c r="G42" s="431"/>
      <c r="H42" s="432"/>
      <c r="I42" s="433"/>
      <c r="J42" s="433"/>
      <c r="K42" s="431"/>
    </row>
    <row r="43" spans="1:11" ht="16.5">
      <c r="A43" s="553">
        <v>1175</v>
      </c>
      <c r="B43" s="554" t="s">
        <v>216</v>
      </c>
      <c r="C43" s="550" t="s">
        <v>757</v>
      </c>
      <c r="D43" s="429"/>
      <c r="E43" s="430"/>
      <c r="F43" s="430"/>
      <c r="G43" s="431"/>
      <c r="H43" s="432"/>
      <c r="I43" s="433"/>
      <c r="J43" s="433"/>
      <c r="K43" s="431"/>
    </row>
    <row r="44" spans="1:11" ht="186" customHeight="1">
      <c r="A44" s="555"/>
      <c r="B44" s="556"/>
      <c r="C44" s="428" t="s">
        <v>1414</v>
      </c>
      <c r="D44" s="434"/>
      <c r="E44" s="530"/>
      <c r="F44" s="530"/>
      <c r="G44" s="437"/>
      <c r="H44" s="435"/>
      <c r="I44" s="436"/>
      <c r="J44" s="436"/>
      <c r="K44" s="437"/>
    </row>
    <row r="45" spans="1:11" ht="66">
      <c r="A45" s="555"/>
      <c r="B45" s="602"/>
      <c r="C45" s="428" t="s">
        <v>1415</v>
      </c>
      <c r="D45" s="434"/>
      <c r="E45" s="530"/>
      <c r="F45" s="530"/>
      <c r="G45" s="437"/>
      <c r="H45" s="435"/>
      <c r="I45" s="436"/>
      <c r="J45" s="436"/>
      <c r="K45" s="437"/>
    </row>
    <row r="46" spans="1:11" ht="49.5">
      <c r="A46" s="438" t="s">
        <v>50</v>
      </c>
      <c r="B46" s="439"/>
      <c r="C46" s="531"/>
      <c r="D46" s="532" t="s">
        <v>758</v>
      </c>
      <c r="E46" s="532" t="s">
        <v>759</v>
      </c>
      <c r="F46" s="532" t="s">
        <v>760</v>
      </c>
      <c r="G46" s="532" t="s">
        <v>14</v>
      </c>
      <c r="H46" s="532" t="s">
        <v>758</v>
      </c>
      <c r="I46" s="532" t="s">
        <v>759</v>
      </c>
      <c r="J46" s="532" t="s">
        <v>760</v>
      </c>
      <c r="K46" s="532" t="s">
        <v>14</v>
      </c>
    </row>
    <row r="47" spans="1:11" ht="27" customHeight="1">
      <c r="A47" s="805" t="s">
        <v>761</v>
      </c>
      <c r="B47" s="806"/>
      <c r="C47" s="801" t="s">
        <v>1356</v>
      </c>
      <c r="D47" s="803">
        <v>18328</v>
      </c>
      <c r="E47" s="803">
        <v>206792</v>
      </c>
      <c r="F47" s="803">
        <v>290512</v>
      </c>
      <c r="G47" s="803">
        <v>375072</v>
      </c>
      <c r="H47" s="803" t="s">
        <v>762</v>
      </c>
      <c r="I47" s="803" t="s">
        <v>762</v>
      </c>
      <c r="J47" s="803" t="s">
        <v>762</v>
      </c>
      <c r="K47" s="803" t="s">
        <v>762</v>
      </c>
    </row>
    <row r="48" spans="1:11" ht="27" customHeight="1">
      <c r="A48" s="807"/>
      <c r="B48" s="808"/>
      <c r="C48" s="802"/>
      <c r="D48" s="804"/>
      <c r="E48" s="804"/>
      <c r="F48" s="804"/>
      <c r="G48" s="804"/>
      <c r="H48" s="804"/>
      <c r="I48" s="804"/>
      <c r="J48" s="804"/>
      <c r="K48" s="804"/>
    </row>
    <row r="49" spans="1:11" ht="49.5">
      <c r="A49" s="441"/>
      <c r="B49" s="442"/>
      <c r="C49" s="428" t="s">
        <v>1357</v>
      </c>
      <c r="D49" s="440">
        <v>456000</v>
      </c>
      <c r="E49" s="440">
        <v>306964</v>
      </c>
      <c r="F49" s="440">
        <v>468661</v>
      </c>
      <c r="G49" s="440">
        <v>622120</v>
      </c>
      <c r="H49" s="443"/>
      <c r="I49" s="443"/>
      <c r="J49" s="443"/>
      <c r="K49" s="443"/>
    </row>
    <row r="50" spans="1:11" ht="49.5">
      <c r="A50" s="441"/>
      <c r="B50" s="442"/>
      <c r="C50" s="428" t="s">
        <v>1358</v>
      </c>
      <c r="D50" s="440"/>
      <c r="E50" s="440">
        <v>401494</v>
      </c>
      <c r="F50" s="440">
        <v>608577</v>
      </c>
      <c r="G50" s="440">
        <v>826808</v>
      </c>
      <c r="H50" s="443"/>
      <c r="I50" s="443"/>
      <c r="J50" s="443"/>
      <c r="K50" s="443"/>
    </row>
    <row r="51" spans="1:11" ht="33">
      <c r="A51" s="441"/>
      <c r="B51" s="442"/>
      <c r="C51" s="428" t="s">
        <v>1359</v>
      </c>
      <c r="D51" s="440">
        <v>21350</v>
      </c>
      <c r="E51" s="440">
        <v>42750</v>
      </c>
      <c r="F51" s="440">
        <v>63850</v>
      </c>
      <c r="G51" s="440">
        <v>85000</v>
      </c>
      <c r="H51" s="443"/>
      <c r="I51" s="443"/>
      <c r="J51" s="443"/>
      <c r="K51" s="443"/>
    </row>
    <row r="52" spans="1:11" ht="40.5" customHeight="1">
      <c r="A52" s="441"/>
      <c r="B52" s="442"/>
      <c r="C52" s="428" t="s">
        <v>1360</v>
      </c>
      <c r="D52" s="440">
        <v>28500</v>
      </c>
      <c r="E52" s="440">
        <v>59000</v>
      </c>
      <c r="F52" s="440">
        <v>88750</v>
      </c>
      <c r="G52" s="440">
        <v>120000</v>
      </c>
      <c r="H52" s="443"/>
      <c r="I52" s="443"/>
      <c r="J52" s="443"/>
      <c r="K52" s="443"/>
    </row>
    <row r="53" spans="1:11" ht="33">
      <c r="A53" s="441"/>
      <c r="B53" s="442"/>
      <c r="C53" s="428" t="s">
        <v>1361</v>
      </c>
      <c r="D53" s="440">
        <v>27875</v>
      </c>
      <c r="E53" s="440">
        <v>55750</v>
      </c>
      <c r="F53" s="440">
        <v>83625</v>
      </c>
      <c r="G53" s="440">
        <v>111500</v>
      </c>
      <c r="H53" s="443"/>
      <c r="I53" s="443"/>
      <c r="J53" s="443"/>
      <c r="K53" s="443"/>
    </row>
    <row r="54" spans="1:11" ht="49.5">
      <c r="A54" s="441"/>
      <c r="B54" s="442"/>
      <c r="C54" s="428" t="s">
        <v>1362</v>
      </c>
      <c r="D54" s="440">
        <v>0</v>
      </c>
      <c r="E54" s="440">
        <v>2497</v>
      </c>
      <c r="F54" s="440">
        <v>3856</v>
      </c>
      <c r="G54" s="440">
        <v>4921</v>
      </c>
      <c r="H54" s="443"/>
      <c r="I54" s="443"/>
      <c r="J54" s="443"/>
      <c r="K54" s="443"/>
    </row>
    <row r="55" spans="1:11" ht="33">
      <c r="A55" s="441"/>
      <c r="B55" s="442"/>
      <c r="C55" s="428" t="s">
        <v>1363</v>
      </c>
      <c r="D55" s="440"/>
      <c r="E55" s="440">
        <v>6300</v>
      </c>
      <c r="F55" s="440">
        <v>11137</v>
      </c>
      <c r="G55" s="440">
        <v>15437</v>
      </c>
      <c r="H55" s="443"/>
      <c r="I55" s="443"/>
      <c r="J55" s="443"/>
      <c r="K55" s="443"/>
    </row>
    <row r="56" spans="1:11" ht="49.5">
      <c r="A56" s="441"/>
      <c r="B56" s="442"/>
      <c r="C56" s="428" t="s">
        <v>1364</v>
      </c>
      <c r="D56" s="440"/>
      <c r="E56" s="440">
        <v>930</v>
      </c>
      <c r="F56" s="440">
        <v>1330</v>
      </c>
      <c r="G56" s="440">
        <v>1750</v>
      </c>
      <c r="H56" s="443"/>
      <c r="I56" s="443"/>
      <c r="J56" s="443"/>
      <c r="K56" s="443"/>
    </row>
    <row r="57" spans="1:11" ht="66">
      <c r="A57" s="444" t="s">
        <v>407</v>
      </c>
      <c r="B57" s="445"/>
      <c r="C57" s="428" t="s">
        <v>1313</v>
      </c>
      <c r="D57" s="440">
        <v>20</v>
      </c>
      <c r="E57" s="440">
        <v>20</v>
      </c>
      <c r="F57" s="440">
        <v>20</v>
      </c>
      <c r="G57" s="440">
        <v>20</v>
      </c>
      <c r="H57" s="440" t="s">
        <v>762</v>
      </c>
      <c r="I57" s="440" t="s">
        <v>762</v>
      </c>
      <c r="J57" s="440" t="s">
        <v>762</v>
      </c>
      <c r="K57" s="440" t="s">
        <v>762</v>
      </c>
    </row>
    <row r="58" spans="1:11" ht="101.25" hidden="1" customHeight="1">
      <c r="A58" s="444"/>
      <c r="B58" s="445"/>
      <c r="C58" s="428" t="s">
        <v>1341</v>
      </c>
      <c r="D58" s="440">
        <v>100</v>
      </c>
      <c r="E58" s="440">
        <v>100</v>
      </c>
      <c r="F58" s="440">
        <v>100</v>
      </c>
      <c r="G58" s="440">
        <v>100</v>
      </c>
      <c r="H58" s="440"/>
      <c r="I58" s="440"/>
      <c r="J58" s="440"/>
      <c r="K58" s="440"/>
    </row>
    <row r="59" spans="1:11" ht="42.75" customHeight="1">
      <c r="A59" s="444" t="s">
        <v>409</v>
      </c>
      <c r="B59" s="445"/>
      <c r="C59" s="428" t="s">
        <v>1404</v>
      </c>
      <c r="D59" s="440">
        <v>1</v>
      </c>
      <c r="E59" s="440">
        <v>1</v>
      </c>
      <c r="F59" s="440">
        <v>1</v>
      </c>
      <c r="G59" s="440">
        <v>1</v>
      </c>
      <c r="H59" s="440" t="s">
        <v>762</v>
      </c>
      <c r="I59" s="440" t="s">
        <v>762</v>
      </c>
      <c r="J59" s="440" t="s">
        <v>762</v>
      </c>
      <c r="K59" s="440" t="s">
        <v>762</v>
      </c>
    </row>
    <row r="60" spans="1:11" ht="36.75" customHeight="1">
      <c r="A60" s="444"/>
      <c r="B60" s="446"/>
      <c r="C60" s="428" t="s">
        <v>1405</v>
      </c>
      <c r="D60" s="440">
        <v>1</v>
      </c>
      <c r="E60" s="440">
        <v>1</v>
      </c>
      <c r="F60" s="440">
        <v>1</v>
      </c>
      <c r="G60" s="440">
        <v>1</v>
      </c>
      <c r="H60" s="440"/>
      <c r="I60" s="440"/>
      <c r="J60" s="440"/>
      <c r="K60" s="440"/>
    </row>
    <row r="61" spans="1:11" ht="22.5" customHeight="1">
      <c r="A61" s="809" t="s">
        <v>384</v>
      </c>
      <c r="B61" s="810"/>
      <c r="C61" s="811"/>
      <c r="D61" s="440" t="s">
        <v>762</v>
      </c>
      <c r="E61" s="440" t="s">
        <v>762</v>
      </c>
      <c r="F61" s="440" t="s">
        <v>762</v>
      </c>
      <c r="G61" s="440" t="s">
        <v>762</v>
      </c>
      <c r="H61" s="447">
        <f>+'N 5'!C13</f>
        <v>2236232.7000000002</v>
      </c>
      <c r="I61" s="447">
        <f>+'N 5'!D13</f>
        <v>5553173</v>
      </c>
      <c r="J61" s="447">
        <f>+'N 5'!E13</f>
        <v>8261645.7000000002</v>
      </c>
      <c r="K61" s="447">
        <f>+'N 5'!F13</f>
        <v>10964125.799999999</v>
      </c>
    </row>
    <row r="62" spans="1:11" ht="16.5">
      <c r="A62" s="448" t="s">
        <v>763</v>
      </c>
      <c r="B62" s="449"/>
      <c r="C62" s="450"/>
      <c r="D62" s="450"/>
      <c r="E62" s="450"/>
      <c r="F62" s="450"/>
      <c r="G62" s="450"/>
      <c r="H62" s="449"/>
      <c r="I62" s="449"/>
      <c r="J62" s="449"/>
      <c r="K62" s="451"/>
    </row>
    <row r="63" spans="1:11" ht="16.5">
      <c r="A63" s="441" t="s">
        <v>786</v>
      </c>
      <c r="B63" s="452"/>
      <c r="C63" s="452"/>
      <c r="D63" s="452"/>
      <c r="E63" s="452"/>
      <c r="F63" s="452"/>
      <c r="G63" s="452"/>
      <c r="H63" s="452"/>
      <c r="I63" s="452"/>
      <c r="J63" s="452"/>
      <c r="K63" s="453"/>
    </row>
    <row r="64" spans="1:11" ht="16.5">
      <c r="A64" s="448" t="s">
        <v>218</v>
      </c>
      <c r="B64" s="449"/>
      <c r="C64" s="450"/>
      <c r="D64" s="450"/>
      <c r="E64" s="450"/>
      <c r="F64" s="450"/>
      <c r="G64" s="450"/>
      <c r="H64" s="449"/>
      <c r="I64" s="449"/>
      <c r="J64" s="449"/>
      <c r="K64" s="451"/>
    </row>
    <row r="65" spans="1:11" ht="16.5">
      <c r="A65" s="786" t="s">
        <v>787</v>
      </c>
      <c r="B65" s="787"/>
      <c r="C65" s="787"/>
      <c r="D65" s="787"/>
      <c r="E65" s="787"/>
      <c r="F65" s="787"/>
      <c r="G65" s="787"/>
      <c r="H65" s="787"/>
      <c r="I65" s="787"/>
      <c r="J65" s="787"/>
      <c r="K65" s="788"/>
    </row>
    <row r="66" spans="1:11" ht="16.5">
      <c r="A66" s="448" t="s">
        <v>764</v>
      </c>
      <c r="B66" s="449"/>
      <c r="C66" s="450"/>
      <c r="D66" s="450"/>
      <c r="E66" s="450"/>
      <c r="F66" s="450"/>
      <c r="G66" s="450"/>
      <c r="H66" s="449"/>
      <c r="I66" s="449"/>
      <c r="J66" s="449"/>
      <c r="K66" s="451"/>
    </row>
    <row r="67" spans="1:11" ht="16.5">
      <c r="A67" s="454" t="s">
        <v>788</v>
      </c>
      <c r="B67" s="455"/>
      <c r="C67" s="455"/>
      <c r="D67" s="455"/>
      <c r="E67" s="455"/>
      <c r="F67" s="455"/>
      <c r="G67" s="455"/>
      <c r="H67" s="455"/>
      <c r="I67" s="455"/>
      <c r="J67" s="455"/>
      <c r="K67" s="456"/>
    </row>
    <row r="68" spans="1:11" ht="16.5">
      <c r="A68" s="457" t="s">
        <v>765</v>
      </c>
      <c r="B68" s="458"/>
      <c r="C68" s="458"/>
      <c r="D68" s="458"/>
      <c r="E68" s="458"/>
      <c r="F68" s="458"/>
      <c r="G68" s="458"/>
      <c r="H68" s="458"/>
      <c r="I68" s="458"/>
      <c r="J68" s="458"/>
      <c r="K68" s="459"/>
    </row>
    <row r="69" spans="1:11" ht="16.5">
      <c r="A69" s="457" t="s">
        <v>766</v>
      </c>
      <c r="B69" s="458"/>
      <c r="C69" s="458"/>
      <c r="D69" s="458"/>
      <c r="E69" s="458"/>
      <c r="F69" s="458"/>
      <c r="G69" s="458"/>
      <c r="H69" s="458"/>
      <c r="I69" s="458"/>
      <c r="J69" s="458"/>
      <c r="K69" s="459"/>
    </row>
    <row r="70" spans="1:11" ht="16.5">
      <c r="A70" s="457" t="s">
        <v>767</v>
      </c>
      <c r="B70" s="458"/>
      <c r="C70" s="458"/>
      <c r="D70" s="458"/>
      <c r="E70" s="458"/>
      <c r="F70" s="458"/>
      <c r="G70" s="458"/>
      <c r="H70" s="458"/>
      <c r="I70" s="458"/>
      <c r="J70" s="458"/>
      <c r="K70" s="459"/>
    </row>
    <row r="71" spans="1:11" ht="16.5">
      <c r="A71" s="457" t="s">
        <v>768</v>
      </c>
      <c r="B71" s="458"/>
      <c r="C71" s="458"/>
      <c r="D71" s="458"/>
      <c r="E71" s="458"/>
      <c r="F71" s="458"/>
      <c r="G71" s="458"/>
      <c r="H71" s="458"/>
      <c r="I71" s="458"/>
      <c r="J71" s="458"/>
      <c r="K71" s="459"/>
    </row>
    <row r="72" spans="1:11" ht="16.5">
      <c r="A72" s="745" t="s">
        <v>77</v>
      </c>
      <c r="B72" s="746"/>
      <c r="C72" s="545" t="s">
        <v>769</v>
      </c>
      <c r="D72" s="749" t="s">
        <v>755</v>
      </c>
      <c r="E72" s="750"/>
      <c r="F72" s="750"/>
      <c r="G72" s="751"/>
      <c r="H72" s="752" t="s">
        <v>756</v>
      </c>
      <c r="I72" s="753"/>
      <c r="J72" s="753"/>
      <c r="K72" s="754"/>
    </row>
    <row r="73" spans="1:11" ht="23.25" customHeight="1">
      <c r="A73" s="747"/>
      <c r="B73" s="748"/>
      <c r="C73" s="551" t="s">
        <v>39</v>
      </c>
      <c r="D73" s="460"/>
      <c r="E73" s="461"/>
      <c r="F73" s="461"/>
      <c r="G73" s="462"/>
      <c r="H73" s="463"/>
      <c r="I73" s="464"/>
      <c r="J73" s="464"/>
      <c r="K73" s="462"/>
    </row>
    <row r="74" spans="1:11" ht="16.5">
      <c r="A74" s="755">
        <v>1175</v>
      </c>
      <c r="B74" s="757" t="s">
        <v>1314</v>
      </c>
      <c r="C74" s="552" t="s">
        <v>757</v>
      </c>
      <c r="D74" s="460"/>
      <c r="E74" s="461"/>
      <c r="F74" s="461"/>
      <c r="G74" s="462"/>
      <c r="H74" s="463"/>
      <c r="I74" s="464"/>
      <c r="J74" s="464"/>
      <c r="K74" s="462"/>
    </row>
    <row r="75" spans="1:11" ht="85.5" customHeight="1">
      <c r="A75" s="756"/>
      <c r="B75" s="758"/>
      <c r="C75" s="548" t="s">
        <v>1416</v>
      </c>
      <c r="D75" s="465"/>
      <c r="E75" s="461"/>
      <c r="F75" s="461"/>
      <c r="G75" s="462"/>
      <c r="H75" s="466"/>
      <c r="I75" s="467"/>
      <c r="J75" s="467"/>
      <c r="K75" s="468"/>
    </row>
    <row r="76" spans="1:11" ht="39" customHeight="1">
      <c r="A76" s="759" t="s">
        <v>50</v>
      </c>
      <c r="B76" s="760"/>
      <c r="C76" s="761"/>
      <c r="D76" s="469" t="s">
        <v>758</v>
      </c>
      <c r="E76" s="469" t="s">
        <v>759</v>
      </c>
      <c r="F76" s="469" t="s">
        <v>760</v>
      </c>
      <c r="G76" s="469" t="s">
        <v>14</v>
      </c>
      <c r="H76" s="469" t="s">
        <v>758</v>
      </c>
      <c r="I76" s="469" t="s">
        <v>759</v>
      </c>
      <c r="J76" s="469" t="s">
        <v>760</v>
      </c>
      <c r="K76" s="469" t="s">
        <v>14</v>
      </c>
    </row>
    <row r="77" spans="1:11" ht="51.75" customHeight="1">
      <c r="A77" s="470" t="s">
        <v>89</v>
      </c>
      <c r="B77" s="501"/>
      <c r="C77" s="568" t="s">
        <v>1316</v>
      </c>
      <c r="D77" s="473">
        <v>0</v>
      </c>
      <c r="E77" s="473">
        <v>1</v>
      </c>
      <c r="F77" s="473">
        <v>1</v>
      </c>
      <c r="G77" s="473">
        <v>1</v>
      </c>
      <c r="H77" s="469" t="s">
        <v>762</v>
      </c>
      <c r="I77" s="469" t="s">
        <v>762</v>
      </c>
      <c r="J77" s="469" t="s">
        <v>762</v>
      </c>
      <c r="K77" s="469" t="s">
        <v>762</v>
      </c>
    </row>
    <row r="78" spans="1:11" ht="68.25" customHeight="1">
      <c r="A78" s="470"/>
      <c r="B78" s="501"/>
      <c r="C78" s="568" t="s">
        <v>1317</v>
      </c>
      <c r="D78" s="473">
        <v>0</v>
      </c>
      <c r="E78" s="473">
        <v>1</v>
      </c>
      <c r="F78" s="473">
        <v>1</v>
      </c>
      <c r="G78" s="473">
        <v>1</v>
      </c>
      <c r="H78" s="469" t="s">
        <v>762</v>
      </c>
      <c r="I78" s="469" t="s">
        <v>762</v>
      </c>
      <c r="J78" s="469" t="s">
        <v>762</v>
      </c>
      <c r="K78" s="469" t="s">
        <v>762</v>
      </c>
    </row>
    <row r="79" spans="1:11" ht="39" customHeight="1">
      <c r="A79" s="762" t="s">
        <v>771</v>
      </c>
      <c r="B79" s="763"/>
      <c r="C79" s="764"/>
      <c r="D79" s="469" t="s">
        <v>762</v>
      </c>
      <c r="E79" s="469" t="s">
        <v>762</v>
      </c>
      <c r="F79" s="469" t="s">
        <v>762</v>
      </c>
      <c r="G79" s="469" t="s">
        <v>762</v>
      </c>
      <c r="H79" s="474">
        <f>+'N 6,1'!E105</f>
        <v>0</v>
      </c>
      <c r="I79" s="474">
        <f>+'N 6,1'!F105</f>
        <v>105430</v>
      </c>
      <c r="J79" s="474">
        <f>+'N 6,1'!G105</f>
        <v>354976</v>
      </c>
      <c r="K79" s="474">
        <f>+'N 6,1'!H105</f>
        <v>481520.60000000003</v>
      </c>
    </row>
    <row r="80" spans="1:11" ht="54.75" customHeight="1">
      <c r="A80" s="765" t="s">
        <v>772</v>
      </c>
      <c r="B80" s="766"/>
      <c r="C80" s="569" t="s">
        <v>1318</v>
      </c>
      <c r="D80" s="475"/>
      <c r="E80" s="476"/>
      <c r="F80" s="476"/>
      <c r="G80" s="476"/>
      <c r="H80" s="477"/>
      <c r="I80" s="477"/>
      <c r="J80" s="477"/>
      <c r="K80" s="478"/>
    </row>
    <row r="81" spans="1:11" ht="54" customHeight="1">
      <c r="A81" s="765" t="s">
        <v>773</v>
      </c>
      <c r="B81" s="766"/>
      <c r="C81" s="570">
        <f>+K79</f>
        <v>481520.60000000003</v>
      </c>
      <c r="D81" s="460"/>
      <c r="E81" s="461"/>
      <c r="F81" s="461"/>
      <c r="G81" s="461"/>
      <c r="H81" s="461"/>
      <c r="I81" s="461"/>
      <c r="J81" s="461"/>
      <c r="K81" s="479"/>
    </row>
    <row r="82" spans="1:11" ht="121.5" customHeight="1">
      <c r="A82" s="765" t="s">
        <v>774</v>
      </c>
      <c r="B82" s="766"/>
      <c r="C82" s="570" t="s">
        <v>1319</v>
      </c>
      <c r="D82" s="465"/>
      <c r="E82" s="480"/>
      <c r="F82" s="480"/>
      <c r="G82" s="480"/>
      <c r="H82" s="480"/>
      <c r="I82" s="480"/>
      <c r="J82" s="480"/>
      <c r="K82" s="481"/>
    </row>
    <row r="83" spans="1:11" ht="16.5">
      <c r="A83" s="482" t="s">
        <v>775</v>
      </c>
      <c r="B83" s="483"/>
      <c r="C83" s="484"/>
      <c r="D83" s="484"/>
      <c r="E83" s="484"/>
      <c r="F83" s="484"/>
      <c r="G83" s="484"/>
      <c r="H83" s="485"/>
      <c r="I83" s="485"/>
      <c r="J83" s="485"/>
      <c r="K83" s="486"/>
    </row>
    <row r="84" spans="1:11" ht="16.5">
      <c r="A84" s="470" t="s">
        <v>1320</v>
      </c>
      <c r="B84" s="487"/>
      <c r="C84" s="487"/>
      <c r="D84" s="487"/>
      <c r="E84" s="487"/>
      <c r="F84" s="487"/>
      <c r="G84" s="487"/>
      <c r="H84" s="487"/>
      <c r="I84" s="487"/>
      <c r="J84" s="487"/>
      <c r="K84" s="488"/>
    </row>
    <row r="85" spans="1:11" ht="16.5">
      <c r="A85" s="482" t="s">
        <v>776</v>
      </c>
      <c r="B85" s="489"/>
      <c r="C85" s="489"/>
      <c r="D85" s="489"/>
      <c r="E85" s="489"/>
      <c r="F85" s="489"/>
      <c r="G85" s="489"/>
      <c r="H85" s="489"/>
      <c r="I85" s="489"/>
      <c r="J85" s="489"/>
      <c r="K85" s="490"/>
    </row>
    <row r="86" spans="1:11" ht="16.5">
      <c r="A86" s="470" t="s">
        <v>777</v>
      </c>
      <c r="B86" s="487"/>
      <c r="C86" s="487"/>
      <c r="D86" s="487"/>
      <c r="E86" s="487"/>
      <c r="F86" s="487"/>
      <c r="G86" s="487"/>
      <c r="H86" s="487"/>
      <c r="I86" s="487"/>
      <c r="J86" s="487"/>
      <c r="K86" s="488"/>
    </row>
    <row r="87" spans="1:11" ht="16.5">
      <c r="A87" s="482" t="s">
        <v>778</v>
      </c>
      <c r="B87" s="489"/>
      <c r="C87" s="489"/>
      <c r="D87" s="489"/>
      <c r="E87" s="489"/>
      <c r="F87" s="489"/>
      <c r="G87" s="489"/>
      <c r="H87" s="489"/>
      <c r="I87" s="489"/>
      <c r="J87" s="489"/>
      <c r="K87" s="491"/>
    </row>
    <row r="88" spans="1:11" ht="16.5">
      <c r="A88" s="770" t="s">
        <v>779</v>
      </c>
      <c r="B88" s="771"/>
      <c r="C88" s="492" t="s">
        <v>408</v>
      </c>
      <c r="D88" s="493"/>
      <c r="E88" s="493"/>
      <c r="F88" s="493"/>
      <c r="G88" s="493"/>
      <c r="H88" s="493"/>
      <c r="I88" s="493"/>
      <c r="J88" s="493"/>
      <c r="K88" s="494"/>
    </row>
    <row r="89" spans="1:11" ht="16.5">
      <c r="A89" s="770" t="s">
        <v>780</v>
      </c>
      <c r="B89" s="771"/>
      <c r="C89" s="495" t="s">
        <v>408</v>
      </c>
      <c r="D89" s="496"/>
      <c r="E89" s="496"/>
      <c r="F89" s="496"/>
      <c r="G89" s="496"/>
      <c r="H89" s="496"/>
      <c r="I89" s="496"/>
      <c r="J89" s="496"/>
      <c r="K89" s="497"/>
    </row>
    <row r="90" spans="1:11" ht="16.5">
      <c r="A90" s="482" t="s">
        <v>781</v>
      </c>
      <c r="B90" s="489"/>
      <c r="C90" s="489"/>
      <c r="D90" s="489"/>
      <c r="E90" s="489"/>
      <c r="F90" s="489"/>
      <c r="G90" s="489"/>
      <c r="H90" s="489"/>
      <c r="I90" s="489"/>
      <c r="J90" s="489"/>
      <c r="K90" s="490"/>
    </row>
    <row r="91" spans="1:11" ht="16.5">
      <c r="A91" s="470" t="s">
        <v>395</v>
      </c>
      <c r="B91" s="484"/>
      <c r="C91" s="484"/>
      <c r="D91" s="484"/>
      <c r="E91" s="484"/>
      <c r="F91" s="484"/>
      <c r="G91" s="484"/>
      <c r="H91" s="484"/>
      <c r="I91" s="484"/>
      <c r="J91" s="484"/>
      <c r="K91" s="498"/>
    </row>
    <row r="92" spans="1:11" ht="16.5">
      <c r="A92" s="482" t="s">
        <v>218</v>
      </c>
      <c r="B92" s="499"/>
      <c r="C92" s="483"/>
      <c r="D92" s="483"/>
      <c r="E92" s="483"/>
      <c r="F92" s="483"/>
      <c r="G92" s="483"/>
      <c r="H92" s="499"/>
      <c r="I92" s="499"/>
      <c r="J92" s="499"/>
      <c r="K92" s="500"/>
    </row>
    <row r="93" spans="1:11" ht="16.5">
      <c r="A93" s="767" t="s">
        <v>1321</v>
      </c>
      <c r="B93" s="768"/>
      <c r="C93" s="768"/>
      <c r="D93" s="768"/>
      <c r="E93" s="768"/>
      <c r="F93" s="768"/>
      <c r="G93" s="768"/>
      <c r="H93" s="768"/>
      <c r="I93" s="768"/>
      <c r="J93" s="768"/>
      <c r="K93" s="769"/>
    </row>
    <row r="94" spans="1:11" ht="16.5">
      <c r="A94" s="745" t="s">
        <v>77</v>
      </c>
      <c r="B94" s="746"/>
      <c r="C94" s="545" t="s">
        <v>769</v>
      </c>
      <c r="D94" s="749" t="s">
        <v>755</v>
      </c>
      <c r="E94" s="750"/>
      <c r="F94" s="750"/>
      <c r="G94" s="751"/>
      <c r="H94" s="752" t="s">
        <v>756</v>
      </c>
      <c r="I94" s="753"/>
      <c r="J94" s="753"/>
      <c r="K94" s="754"/>
    </row>
    <row r="95" spans="1:11" ht="43.5" customHeight="1">
      <c r="A95" s="747"/>
      <c r="B95" s="748"/>
      <c r="C95" s="551" t="s">
        <v>40</v>
      </c>
      <c r="D95" s="460"/>
      <c r="E95" s="461"/>
      <c r="F95" s="461"/>
      <c r="G95" s="462"/>
      <c r="H95" s="463"/>
      <c r="I95" s="464"/>
      <c r="J95" s="464"/>
      <c r="K95" s="462"/>
    </row>
    <row r="96" spans="1:11" ht="16.5">
      <c r="A96" s="755">
        <v>1175</v>
      </c>
      <c r="B96" s="757" t="s">
        <v>783</v>
      </c>
      <c r="C96" s="552" t="s">
        <v>757</v>
      </c>
      <c r="D96" s="460"/>
      <c r="E96" s="461"/>
      <c r="F96" s="461"/>
      <c r="G96" s="462"/>
      <c r="H96" s="463"/>
      <c r="I96" s="464"/>
      <c r="J96" s="464"/>
      <c r="K96" s="462"/>
    </row>
    <row r="97" spans="1:11" ht="51.75" customHeight="1">
      <c r="A97" s="756"/>
      <c r="B97" s="758"/>
      <c r="C97" s="548" t="s">
        <v>1406</v>
      </c>
      <c r="D97" s="465"/>
      <c r="E97" s="461"/>
      <c r="F97" s="461"/>
      <c r="G97" s="462"/>
      <c r="H97" s="466"/>
      <c r="I97" s="467"/>
      <c r="J97" s="467"/>
      <c r="K97" s="468"/>
    </row>
    <row r="98" spans="1:11" ht="49.5">
      <c r="A98" s="759" t="s">
        <v>50</v>
      </c>
      <c r="B98" s="760"/>
      <c r="C98" s="761"/>
      <c r="D98" s="469" t="s">
        <v>758</v>
      </c>
      <c r="E98" s="469" t="s">
        <v>759</v>
      </c>
      <c r="F98" s="469" t="s">
        <v>760</v>
      </c>
      <c r="G98" s="469" t="s">
        <v>14</v>
      </c>
      <c r="H98" s="469" t="s">
        <v>758</v>
      </c>
      <c r="I98" s="469" t="s">
        <v>759</v>
      </c>
      <c r="J98" s="469" t="s">
        <v>760</v>
      </c>
      <c r="K98" s="469" t="s">
        <v>14</v>
      </c>
    </row>
    <row r="99" spans="1:11" ht="57" customHeight="1">
      <c r="A99" s="470" t="s">
        <v>89</v>
      </c>
      <c r="B99" s="471"/>
      <c r="C99" s="472" t="s">
        <v>567</v>
      </c>
      <c r="D99" s="473">
        <v>0</v>
      </c>
      <c r="E99" s="473">
        <v>1</v>
      </c>
      <c r="F99" s="473">
        <v>1</v>
      </c>
      <c r="G99" s="473">
        <v>1</v>
      </c>
      <c r="H99" s="469" t="s">
        <v>762</v>
      </c>
      <c r="I99" s="469" t="s">
        <v>762</v>
      </c>
      <c r="J99" s="469" t="s">
        <v>762</v>
      </c>
      <c r="K99" s="469" t="s">
        <v>762</v>
      </c>
    </row>
    <row r="100" spans="1:11" ht="44.25" customHeight="1">
      <c r="A100" s="762" t="s">
        <v>771</v>
      </c>
      <c r="B100" s="763"/>
      <c r="C100" s="764"/>
      <c r="D100" s="469" t="s">
        <v>762</v>
      </c>
      <c r="E100" s="469" t="s">
        <v>762</v>
      </c>
      <c r="F100" s="469" t="s">
        <v>762</v>
      </c>
      <c r="G100" s="469" t="s">
        <v>762</v>
      </c>
      <c r="H100" s="474">
        <f>+'N 6,1'!E106</f>
        <v>0</v>
      </c>
      <c r="I100" s="474">
        <f>+'N 6,1'!F106</f>
        <v>13502</v>
      </c>
      <c r="J100" s="474">
        <f>+'N 6,1'!G106</f>
        <v>20254</v>
      </c>
      <c r="K100" s="474">
        <f>+'N 6,1'!H106</f>
        <v>27004.999999999996</v>
      </c>
    </row>
    <row r="101" spans="1:11" ht="51" customHeight="1">
      <c r="A101" s="765" t="s">
        <v>772</v>
      </c>
      <c r="B101" s="766"/>
      <c r="C101" s="569" t="s">
        <v>1318</v>
      </c>
      <c r="D101" s="475"/>
      <c r="E101" s="476"/>
      <c r="F101" s="476"/>
      <c r="G101" s="476"/>
      <c r="H101" s="477"/>
      <c r="I101" s="477"/>
      <c r="J101" s="477"/>
      <c r="K101" s="478"/>
    </row>
    <row r="102" spans="1:11" ht="53.25" customHeight="1">
      <c r="A102" s="765" t="s">
        <v>773</v>
      </c>
      <c r="B102" s="766"/>
      <c r="C102" s="570">
        <f>+K100</f>
        <v>27004.999999999996</v>
      </c>
      <c r="D102" s="460"/>
      <c r="E102" s="461"/>
      <c r="F102" s="461"/>
      <c r="G102" s="461"/>
      <c r="H102" s="461"/>
      <c r="I102" s="461"/>
      <c r="J102" s="461"/>
      <c r="K102" s="479"/>
    </row>
    <row r="103" spans="1:11" ht="118.5" customHeight="1">
      <c r="A103" s="765" t="s">
        <v>774</v>
      </c>
      <c r="B103" s="766"/>
      <c r="C103" s="570" t="s">
        <v>1323</v>
      </c>
      <c r="D103" s="465"/>
      <c r="E103" s="480"/>
      <c r="F103" s="480"/>
      <c r="G103" s="480"/>
      <c r="H103" s="480"/>
      <c r="I103" s="480"/>
      <c r="J103" s="480"/>
      <c r="K103" s="481"/>
    </row>
    <row r="104" spans="1:11" ht="16.5">
      <c r="A104" s="482" t="s">
        <v>775</v>
      </c>
      <c r="B104" s="483"/>
      <c r="C104" s="484"/>
      <c r="D104" s="484"/>
      <c r="E104" s="484"/>
      <c r="F104" s="484"/>
      <c r="G104" s="484"/>
      <c r="H104" s="485"/>
      <c r="I104" s="485"/>
      <c r="J104" s="485"/>
      <c r="K104" s="486"/>
    </row>
    <row r="105" spans="1:11" ht="16.5">
      <c r="A105" s="470" t="s">
        <v>1324</v>
      </c>
      <c r="B105" s="487"/>
      <c r="C105" s="487"/>
      <c r="D105" s="487"/>
      <c r="E105" s="487"/>
      <c r="F105" s="487"/>
      <c r="G105" s="487"/>
      <c r="H105" s="487"/>
      <c r="I105" s="487"/>
      <c r="J105" s="487"/>
      <c r="K105" s="488"/>
    </row>
    <row r="106" spans="1:11" ht="16.5">
      <c r="A106" s="482" t="s">
        <v>776</v>
      </c>
      <c r="B106" s="489"/>
      <c r="C106" s="489"/>
      <c r="D106" s="489"/>
      <c r="E106" s="489"/>
      <c r="F106" s="489"/>
      <c r="G106" s="489"/>
      <c r="H106" s="489"/>
      <c r="I106" s="489"/>
      <c r="J106" s="489"/>
      <c r="K106" s="490"/>
    </row>
    <row r="107" spans="1:11" ht="16.5">
      <c r="A107" s="470" t="s">
        <v>777</v>
      </c>
      <c r="B107" s="487"/>
      <c r="C107" s="487"/>
      <c r="D107" s="487"/>
      <c r="E107" s="487"/>
      <c r="F107" s="487"/>
      <c r="G107" s="487"/>
      <c r="H107" s="487"/>
      <c r="I107" s="487"/>
      <c r="J107" s="487"/>
      <c r="K107" s="488"/>
    </row>
    <row r="108" spans="1:11" ht="16.5">
      <c r="A108" s="482" t="s">
        <v>778</v>
      </c>
      <c r="B108" s="489"/>
      <c r="C108" s="489"/>
      <c r="D108" s="489"/>
      <c r="E108" s="489"/>
      <c r="F108" s="489"/>
      <c r="G108" s="489"/>
      <c r="H108" s="489"/>
      <c r="I108" s="489"/>
      <c r="J108" s="489"/>
      <c r="K108" s="491"/>
    </row>
    <row r="109" spans="1:11" ht="16.5">
      <c r="A109" s="770" t="s">
        <v>779</v>
      </c>
      <c r="B109" s="771"/>
      <c r="C109" s="492" t="s">
        <v>408</v>
      </c>
      <c r="D109" s="493"/>
      <c r="E109" s="493"/>
      <c r="F109" s="493"/>
      <c r="G109" s="493"/>
      <c r="H109" s="493"/>
      <c r="I109" s="493"/>
      <c r="J109" s="493"/>
      <c r="K109" s="494"/>
    </row>
    <row r="110" spans="1:11" ht="16.5">
      <c r="A110" s="770" t="s">
        <v>780</v>
      </c>
      <c r="B110" s="771"/>
      <c r="C110" s="495" t="s">
        <v>408</v>
      </c>
      <c r="D110" s="496"/>
      <c r="E110" s="496"/>
      <c r="F110" s="496"/>
      <c r="G110" s="496"/>
      <c r="H110" s="496"/>
      <c r="I110" s="496"/>
      <c r="J110" s="496"/>
      <c r="K110" s="497"/>
    </row>
    <row r="111" spans="1:11" ht="16.5">
      <c r="A111" s="482" t="s">
        <v>781</v>
      </c>
      <c r="B111" s="489"/>
      <c r="C111" s="489"/>
      <c r="D111" s="489"/>
      <c r="E111" s="489"/>
      <c r="F111" s="489"/>
      <c r="G111" s="489"/>
      <c r="H111" s="489"/>
      <c r="I111" s="489"/>
      <c r="J111" s="489"/>
      <c r="K111" s="490"/>
    </row>
    <row r="112" spans="1:11" ht="20.25" customHeight="1">
      <c r="A112" s="470" t="s">
        <v>396</v>
      </c>
      <c r="B112" s="484"/>
      <c r="C112" s="484"/>
      <c r="D112" s="484"/>
      <c r="E112" s="484"/>
      <c r="F112" s="484"/>
      <c r="G112" s="484"/>
      <c r="H112" s="484"/>
      <c r="I112" s="484"/>
      <c r="J112" s="484"/>
      <c r="K112" s="498"/>
    </row>
    <row r="113" spans="1:11" ht="21" customHeight="1">
      <c r="A113" s="482" t="s">
        <v>218</v>
      </c>
      <c r="B113" s="499"/>
      <c r="C113" s="483"/>
      <c r="D113" s="483"/>
      <c r="E113" s="483"/>
      <c r="F113" s="483"/>
      <c r="G113" s="483"/>
      <c r="H113" s="499"/>
      <c r="I113" s="499"/>
      <c r="J113" s="499"/>
      <c r="K113" s="500"/>
    </row>
    <row r="114" spans="1:11" ht="24" customHeight="1">
      <c r="A114" s="767" t="s">
        <v>782</v>
      </c>
      <c r="B114" s="768"/>
      <c r="C114" s="768"/>
      <c r="D114" s="768"/>
      <c r="E114" s="768"/>
      <c r="F114" s="768"/>
      <c r="G114" s="768"/>
      <c r="H114" s="768"/>
      <c r="I114" s="768"/>
      <c r="J114" s="768"/>
      <c r="K114" s="769"/>
    </row>
    <row r="115" spans="1:11" ht="16.5">
      <c r="A115" s="745" t="s">
        <v>77</v>
      </c>
      <c r="B115" s="746"/>
      <c r="C115" s="545" t="s">
        <v>769</v>
      </c>
      <c r="D115" s="749" t="s">
        <v>755</v>
      </c>
      <c r="E115" s="750"/>
      <c r="F115" s="750"/>
      <c r="G115" s="751"/>
      <c r="H115" s="752" t="s">
        <v>756</v>
      </c>
      <c r="I115" s="753"/>
      <c r="J115" s="753"/>
      <c r="K115" s="754"/>
    </row>
    <row r="116" spans="1:11" ht="18" customHeight="1">
      <c r="A116" s="747"/>
      <c r="B116" s="748"/>
      <c r="C116" s="546" t="s">
        <v>6</v>
      </c>
      <c r="D116" s="460"/>
      <c r="E116" s="461"/>
      <c r="F116" s="461"/>
      <c r="G116" s="462"/>
      <c r="H116" s="463"/>
      <c r="I116" s="464"/>
      <c r="J116" s="464"/>
      <c r="K116" s="462"/>
    </row>
    <row r="117" spans="1:11" ht="16.5">
      <c r="A117" s="755">
        <v>1175</v>
      </c>
      <c r="B117" s="757" t="s">
        <v>785</v>
      </c>
      <c r="C117" s="547" t="s">
        <v>757</v>
      </c>
      <c r="D117" s="460"/>
      <c r="E117" s="461"/>
      <c r="F117" s="461"/>
      <c r="G117" s="462"/>
      <c r="H117" s="463"/>
      <c r="I117" s="464"/>
      <c r="J117" s="464"/>
      <c r="K117" s="462"/>
    </row>
    <row r="118" spans="1:11" ht="33.75" customHeight="1">
      <c r="A118" s="756"/>
      <c r="B118" s="758"/>
      <c r="C118" s="548" t="s">
        <v>1407</v>
      </c>
      <c r="D118" s="465"/>
      <c r="E118" s="480"/>
      <c r="F118" s="480"/>
      <c r="G118" s="468"/>
      <c r="H118" s="466"/>
      <c r="I118" s="467"/>
      <c r="J118" s="467"/>
      <c r="K118" s="468"/>
    </row>
    <row r="119" spans="1:11" ht="49.5">
      <c r="A119" s="759" t="s">
        <v>50</v>
      </c>
      <c r="B119" s="760"/>
      <c r="C119" s="761"/>
      <c r="D119" s="469" t="s">
        <v>758</v>
      </c>
      <c r="E119" s="469" t="s">
        <v>759</v>
      </c>
      <c r="F119" s="469" t="s">
        <v>760</v>
      </c>
      <c r="G119" s="469" t="s">
        <v>14</v>
      </c>
      <c r="H119" s="469" t="s">
        <v>758</v>
      </c>
      <c r="I119" s="469" t="s">
        <v>759</v>
      </c>
      <c r="J119" s="469" t="s">
        <v>760</v>
      </c>
      <c r="K119" s="469" t="s">
        <v>14</v>
      </c>
    </row>
    <row r="120" spans="1:11" ht="16.5">
      <c r="A120" s="470" t="s">
        <v>89</v>
      </c>
      <c r="B120" s="501"/>
      <c r="C120" s="568" t="s">
        <v>770</v>
      </c>
      <c r="D120" s="473">
        <v>0</v>
      </c>
      <c r="E120" s="473">
        <v>0</v>
      </c>
      <c r="F120" s="473">
        <v>0</v>
      </c>
      <c r="G120" s="473">
        <v>25</v>
      </c>
      <c r="H120" s="469" t="s">
        <v>762</v>
      </c>
      <c r="I120" s="469" t="s">
        <v>762</v>
      </c>
      <c r="J120" s="469" t="s">
        <v>762</v>
      </c>
      <c r="K120" s="469" t="s">
        <v>762</v>
      </c>
    </row>
    <row r="121" spans="1:11" ht="20.25" customHeight="1">
      <c r="A121" s="470"/>
      <c r="B121" s="501"/>
      <c r="C121" s="568" t="s">
        <v>356</v>
      </c>
      <c r="D121" s="473">
        <v>0</v>
      </c>
      <c r="E121" s="473">
        <v>0</v>
      </c>
      <c r="F121" s="473">
        <v>0</v>
      </c>
      <c r="G121" s="473">
        <v>16</v>
      </c>
      <c r="H121" s="469"/>
      <c r="I121" s="469"/>
      <c r="J121" s="469"/>
      <c r="K121" s="469"/>
    </row>
    <row r="122" spans="1:11" ht="16.5">
      <c r="A122" s="470"/>
      <c r="B122" s="501"/>
      <c r="C122" s="568" t="s">
        <v>358</v>
      </c>
      <c r="D122" s="473">
        <v>0</v>
      </c>
      <c r="E122" s="473">
        <v>0</v>
      </c>
      <c r="F122" s="473">
        <v>30</v>
      </c>
      <c r="G122" s="473">
        <v>48</v>
      </c>
      <c r="H122" s="469"/>
      <c r="I122" s="469"/>
      <c r="J122" s="469"/>
      <c r="K122" s="469"/>
    </row>
    <row r="123" spans="1:11" ht="16.5">
      <c r="A123" s="470"/>
      <c r="B123" s="501"/>
      <c r="C123" s="568" t="s">
        <v>1369</v>
      </c>
      <c r="D123" s="473"/>
      <c r="E123" s="473">
        <v>0</v>
      </c>
      <c r="F123" s="473">
        <v>1</v>
      </c>
      <c r="G123" s="473">
        <v>2</v>
      </c>
      <c r="H123" s="469"/>
      <c r="I123" s="469"/>
      <c r="J123" s="469"/>
      <c r="K123" s="469"/>
    </row>
    <row r="124" spans="1:11" ht="16.5">
      <c r="A124" s="470"/>
      <c r="B124" s="501"/>
      <c r="C124" s="568" t="s">
        <v>656</v>
      </c>
      <c r="D124" s="473">
        <v>0</v>
      </c>
      <c r="E124" s="473">
        <v>0</v>
      </c>
      <c r="F124" s="473">
        <v>0</v>
      </c>
      <c r="G124" s="473">
        <v>1</v>
      </c>
      <c r="H124" s="469"/>
      <c r="I124" s="469"/>
      <c r="J124" s="469"/>
      <c r="K124" s="469"/>
    </row>
    <row r="125" spans="1:11" ht="37.5" customHeight="1">
      <c r="A125" s="762" t="s">
        <v>771</v>
      </c>
      <c r="B125" s="763"/>
      <c r="C125" s="764"/>
      <c r="D125" s="469" t="s">
        <v>762</v>
      </c>
      <c r="E125" s="469" t="s">
        <v>762</v>
      </c>
      <c r="F125" s="469" t="s">
        <v>762</v>
      </c>
      <c r="G125" s="469" t="s">
        <v>762</v>
      </c>
      <c r="H125" s="474">
        <f>+'N 6,1'!E107</f>
        <v>0</v>
      </c>
      <c r="I125" s="474">
        <f>+'N 6,1'!F107</f>
        <v>0</v>
      </c>
      <c r="J125" s="474">
        <f>+'N 6,1'!G107</f>
        <v>313500</v>
      </c>
      <c r="K125" s="474">
        <f>+'N 6,1'!H107</f>
        <v>642900</v>
      </c>
    </row>
    <row r="126" spans="1:11" ht="51.75" customHeight="1">
      <c r="A126" s="765" t="s">
        <v>772</v>
      </c>
      <c r="B126" s="766"/>
      <c r="C126" s="569" t="s">
        <v>1326</v>
      </c>
      <c r="D126" s="475"/>
      <c r="E126" s="476"/>
      <c r="F126" s="476"/>
      <c r="G126" s="476"/>
      <c r="H126" s="477"/>
      <c r="I126" s="477"/>
      <c r="J126" s="477"/>
      <c r="K126" s="478"/>
    </row>
    <row r="127" spans="1:11" ht="41.25" customHeight="1">
      <c r="A127" s="765" t="s">
        <v>773</v>
      </c>
      <c r="B127" s="766"/>
      <c r="C127" s="570">
        <f>+K125</f>
        <v>642900</v>
      </c>
      <c r="D127" s="460"/>
      <c r="E127" s="461"/>
      <c r="F127" s="461"/>
      <c r="G127" s="461"/>
      <c r="H127" s="461"/>
      <c r="I127" s="461"/>
      <c r="J127" s="461"/>
      <c r="K127" s="479"/>
    </row>
    <row r="128" spans="1:11" ht="107.25" customHeight="1">
      <c r="A128" s="765" t="s">
        <v>774</v>
      </c>
      <c r="B128" s="766"/>
      <c r="C128" s="570" t="s">
        <v>1327</v>
      </c>
      <c r="D128" s="465"/>
      <c r="E128" s="480"/>
      <c r="F128" s="480"/>
      <c r="G128" s="480"/>
      <c r="H128" s="480"/>
      <c r="I128" s="480"/>
      <c r="J128" s="480"/>
      <c r="K128" s="481"/>
    </row>
    <row r="129" spans="1:11" ht="16.5">
      <c r="A129" s="482" t="s">
        <v>775</v>
      </c>
      <c r="B129" s="483"/>
      <c r="C129" s="484"/>
      <c r="D129" s="484"/>
      <c r="E129" s="484"/>
      <c r="F129" s="484"/>
      <c r="G129" s="484"/>
      <c r="H129" s="485"/>
      <c r="I129" s="485"/>
      <c r="J129" s="485"/>
      <c r="K129" s="486"/>
    </row>
    <row r="130" spans="1:11" ht="16.5">
      <c r="A130" s="470" t="s">
        <v>1320</v>
      </c>
      <c r="B130" s="487"/>
      <c r="C130" s="487"/>
      <c r="D130" s="487"/>
      <c r="E130" s="487"/>
      <c r="F130" s="487"/>
      <c r="G130" s="487"/>
      <c r="H130" s="487"/>
      <c r="I130" s="487"/>
      <c r="J130" s="487"/>
      <c r="K130" s="488"/>
    </row>
    <row r="131" spans="1:11" ht="16.5">
      <c r="A131" s="482" t="s">
        <v>776</v>
      </c>
      <c r="B131" s="489"/>
      <c r="C131" s="489"/>
      <c r="D131" s="489"/>
      <c r="E131" s="489"/>
      <c r="F131" s="489"/>
      <c r="G131" s="489"/>
      <c r="H131" s="489"/>
      <c r="I131" s="489"/>
      <c r="J131" s="489"/>
      <c r="K131" s="490"/>
    </row>
    <row r="132" spans="1:11" ht="16.5">
      <c r="A132" s="470" t="s">
        <v>777</v>
      </c>
      <c r="B132" s="487"/>
      <c r="C132" s="487"/>
      <c r="D132" s="487"/>
      <c r="E132" s="487"/>
      <c r="F132" s="487"/>
      <c r="G132" s="487"/>
      <c r="H132" s="487"/>
      <c r="I132" s="487"/>
      <c r="J132" s="487"/>
      <c r="K132" s="488"/>
    </row>
    <row r="133" spans="1:11" ht="16.5">
      <c r="A133" s="482" t="s">
        <v>778</v>
      </c>
      <c r="B133" s="489"/>
      <c r="C133" s="489"/>
      <c r="D133" s="489"/>
      <c r="E133" s="489"/>
      <c r="F133" s="489"/>
      <c r="G133" s="489"/>
      <c r="H133" s="489"/>
      <c r="I133" s="489"/>
      <c r="J133" s="489"/>
      <c r="K133" s="491"/>
    </row>
    <row r="134" spans="1:11" ht="16.5">
      <c r="A134" s="770" t="s">
        <v>779</v>
      </c>
      <c r="B134" s="771"/>
      <c r="C134" s="492" t="s">
        <v>408</v>
      </c>
      <c r="D134" s="493"/>
      <c r="E134" s="493"/>
      <c r="F134" s="493"/>
      <c r="G134" s="493"/>
      <c r="H134" s="493"/>
      <c r="I134" s="493"/>
      <c r="J134" s="493"/>
      <c r="K134" s="494"/>
    </row>
    <row r="135" spans="1:11" ht="16.5">
      <c r="A135" s="770" t="s">
        <v>780</v>
      </c>
      <c r="B135" s="771"/>
      <c r="C135" s="495" t="s">
        <v>408</v>
      </c>
      <c r="D135" s="496"/>
      <c r="E135" s="496"/>
      <c r="F135" s="496"/>
      <c r="G135" s="496"/>
      <c r="H135" s="496"/>
      <c r="I135" s="496"/>
      <c r="J135" s="496"/>
      <c r="K135" s="497"/>
    </row>
    <row r="136" spans="1:11" ht="16.5">
      <c r="A136" s="482" t="s">
        <v>781</v>
      </c>
      <c r="B136" s="489"/>
      <c r="C136" s="489"/>
      <c r="D136" s="489"/>
      <c r="E136" s="489"/>
      <c r="F136" s="489"/>
      <c r="G136" s="489"/>
      <c r="H136" s="489"/>
      <c r="I136" s="489"/>
      <c r="J136" s="489"/>
      <c r="K136" s="490"/>
    </row>
    <row r="137" spans="1:11" ht="16.5">
      <c r="A137" s="470" t="s">
        <v>397</v>
      </c>
      <c r="B137" s="484"/>
      <c r="C137" s="484"/>
      <c r="D137" s="484"/>
      <c r="E137" s="484"/>
      <c r="F137" s="484"/>
      <c r="G137" s="484"/>
      <c r="H137" s="484"/>
      <c r="I137" s="484"/>
      <c r="J137" s="484"/>
      <c r="K137" s="498"/>
    </row>
    <row r="138" spans="1:11" ht="16.5">
      <c r="A138" s="482" t="s">
        <v>218</v>
      </c>
      <c r="B138" s="499"/>
      <c r="C138" s="483"/>
      <c r="D138" s="483"/>
      <c r="E138" s="483"/>
      <c r="F138" s="483"/>
      <c r="G138" s="483"/>
      <c r="H138" s="499"/>
      <c r="I138" s="499"/>
      <c r="J138" s="499"/>
      <c r="K138" s="500"/>
    </row>
    <row r="139" spans="1:11" ht="16.5">
      <c r="A139" s="767" t="s">
        <v>782</v>
      </c>
      <c r="B139" s="768"/>
      <c r="C139" s="768"/>
      <c r="D139" s="768"/>
      <c r="E139" s="768"/>
      <c r="F139" s="768"/>
      <c r="G139" s="768"/>
      <c r="H139" s="768"/>
      <c r="I139" s="768"/>
      <c r="J139" s="768"/>
      <c r="K139" s="769"/>
    </row>
    <row r="140" spans="1:11" ht="16.5">
      <c r="A140" s="745" t="s">
        <v>77</v>
      </c>
      <c r="B140" s="746"/>
      <c r="C140" s="545" t="s">
        <v>769</v>
      </c>
      <c r="D140" s="749" t="s">
        <v>755</v>
      </c>
      <c r="E140" s="750"/>
      <c r="F140" s="750"/>
      <c r="G140" s="751"/>
      <c r="H140" s="752" t="s">
        <v>756</v>
      </c>
      <c r="I140" s="753"/>
      <c r="J140" s="753"/>
      <c r="K140" s="754"/>
    </row>
    <row r="141" spans="1:11" ht="16.5" customHeight="1">
      <c r="A141" s="747"/>
      <c r="B141" s="748"/>
      <c r="C141" s="546" t="s">
        <v>61</v>
      </c>
      <c r="D141" s="460"/>
      <c r="E141" s="461"/>
      <c r="F141" s="461"/>
      <c r="G141" s="462"/>
      <c r="H141" s="463"/>
      <c r="I141" s="464"/>
      <c r="J141" s="464"/>
      <c r="K141" s="462"/>
    </row>
    <row r="142" spans="1:11" ht="16.5">
      <c r="A142" s="755">
        <v>1175</v>
      </c>
      <c r="B142" s="757" t="s">
        <v>1325</v>
      </c>
      <c r="C142" s="547" t="s">
        <v>757</v>
      </c>
      <c r="D142" s="460"/>
      <c r="E142" s="461"/>
      <c r="F142" s="461"/>
      <c r="G142" s="462"/>
      <c r="H142" s="463"/>
      <c r="I142" s="464"/>
      <c r="J142" s="464"/>
      <c r="K142" s="462"/>
    </row>
    <row r="143" spans="1:11" ht="52.5" customHeight="1">
      <c r="A143" s="756"/>
      <c r="B143" s="758"/>
      <c r="C143" s="548" t="s">
        <v>784</v>
      </c>
      <c r="D143" s="465"/>
      <c r="E143" s="461"/>
      <c r="F143" s="461"/>
      <c r="G143" s="462"/>
      <c r="H143" s="466"/>
      <c r="I143" s="467"/>
      <c r="J143" s="467"/>
      <c r="K143" s="468"/>
    </row>
    <row r="144" spans="1:11" ht="49.5">
      <c r="A144" s="759" t="s">
        <v>50</v>
      </c>
      <c r="B144" s="760"/>
      <c r="C144" s="761"/>
      <c r="D144" s="469" t="s">
        <v>758</v>
      </c>
      <c r="E144" s="469" t="s">
        <v>759</v>
      </c>
      <c r="F144" s="469" t="s">
        <v>760</v>
      </c>
      <c r="G144" s="469" t="s">
        <v>14</v>
      </c>
      <c r="H144" s="469" t="s">
        <v>758</v>
      </c>
      <c r="I144" s="469" t="s">
        <v>759</v>
      </c>
      <c r="J144" s="469" t="s">
        <v>760</v>
      </c>
      <c r="K144" s="469" t="s">
        <v>14</v>
      </c>
    </row>
    <row r="145" spans="1:11" ht="16.5">
      <c r="A145" s="470" t="s">
        <v>89</v>
      </c>
      <c r="B145" s="471"/>
      <c r="C145" s="472" t="s">
        <v>410</v>
      </c>
      <c r="D145" s="473">
        <v>0</v>
      </c>
      <c r="E145" s="473">
        <v>496</v>
      </c>
      <c r="F145" s="473">
        <v>744</v>
      </c>
      <c r="G145" s="473">
        <v>993</v>
      </c>
      <c r="H145" s="469" t="s">
        <v>762</v>
      </c>
      <c r="I145" s="469" t="s">
        <v>762</v>
      </c>
      <c r="J145" s="469" t="s">
        <v>762</v>
      </c>
      <c r="K145" s="469" t="s">
        <v>762</v>
      </c>
    </row>
    <row r="146" spans="1:11" ht="16.5">
      <c r="A146" s="470"/>
      <c r="B146" s="501"/>
      <c r="C146" s="472" t="s">
        <v>385</v>
      </c>
      <c r="D146" s="473">
        <v>0</v>
      </c>
      <c r="E146" s="473">
        <v>0</v>
      </c>
      <c r="F146" s="473">
        <v>1162</v>
      </c>
      <c r="G146" s="473">
        <v>1513</v>
      </c>
      <c r="H146" s="469" t="s">
        <v>762</v>
      </c>
      <c r="I146" s="469" t="s">
        <v>762</v>
      </c>
      <c r="J146" s="469" t="s">
        <v>762</v>
      </c>
      <c r="K146" s="469" t="s">
        <v>762</v>
      </c>
    </row>
    <row r="147" spans="1:11" ht="40.5" customHeight="1">
      <c r="A147" s="762" t="s">
        <v>771</v>
      </c>
      <c r="B147" s="763"/>
      <c r="C147" s="764"/>
      <c r="D147" s="469" t="s">
        <v>762</v>
      </c>
      <c r="E147" s="469" t="s">
        <v>762</v>
      </c>
      <c r="F147" s="469" t="s">
        <v>762</v>
      </c>
      <c r="G147" s="469" t="s">
        <v>762</v>
      </c>
      <c r="H147" s="474">
        <f>+'N 6,1'!E108</f>
        <v>0</v>
      </c>
      <c r="I147" s="474">
        <f>+'N 6,1'!F108</f>
        <v>121253.5</v>
      </c>
      <c r="J147" s="474">
        <f>+'N 6,1'!G108</f>
        <v>303599</v>
      </c>
      <c r="K147" s="474">
        <f>+'N 6,1'!H108</f>
        <v>429771.8</v>
      </c>
    </row>
    <row r="148" spans="1:11" ht="49.5" customHeight="1">
      <c r="A148" s="765" t="s">
        <v>772</v>
      </c>
      <c r="B148" s="766"/>
      <c r="C148" s="571" t="s">
        <v>1328</v>
      </c>
      <c r="D148" s="475"/>
      <c r="E148" s="476"/>
      <c r="F148" s="476"/>
      <c r="G148" s="476"/>
      <c r="H148" s="477"/>
      <c r="I148" s="477"/>
      <c r="J148" s="477"/>
      <c r="K148" s="478"/>
    </row>
    <row r="149" spans="1:11" ht="54" customHeight="1">
      <c r="A149" s="765" t="s">
        <v>773</v>
      </c>
      <c r="B149" s="766"/>
      <c r="C149" s="570">
        <f>+K147</f>
        <v>429771.8</v>
      </c>
      <c r="D149" s="460"/>
      <c r="E149" s="461"/>
      <c r="F149" s="461"/>
      <c r="G149" s="461"/>
      <c r="H149" s="461"/>
      <c r="I149" s="461"/>
      <c r="J149" s="461"/>
      <c r="K149" s="479"/>
    </row>
    <row r="150" spans="1:11" ht="119.25" customHeight="1">
      <c r="A150" s="765" t="s">
        <v>774</v>
      </c>
      <c r="B150" s="766"/>
      <c r="C150" s="570" t="s">
        <v>1329</v>
      </c>
      <c r="D150" s="465"/>
      <c r="E150" s="480"/>
      <c r="F150" s="480"/>
      <c r="G150" s="480"/>
      <c r="H150" s="480"/>
      <c r="I150" s="480"/>
      <c r="J150" s="480"/>
      <c r="K150" s="481"/>
    </row>
    <row r="151" spans="1:11" ht="16.5">
      <c r="A151" s="482" t="s">
        <v>775</v>
      </c>
      <c r="B151" s="483"/>
      <c r="C151" s="484"/>
      <c r="D151" s="484"/>
      <c r="E151" s="484"/>
      <c r="F151" s="484"/>
      <c r="G151" s="484"/>
      <c r="H151" s="485"/>
      <c r="I151" s="485"/>
      <c r="J151" s="485"/>
      <c r="K151" s="486"/>
    </row>
    <row r="152" spans="1:11" ht="16.5">
      <c r="A152" s="470" t="s">
        <v>1320</v>
      </c>
      <c r="B152" s="487"/>
      <c r="C152" s="487"/>
      <c r="D152" s="487"/>
      <c r="E152" s="487"/>
      <c r="F152" s="487"/>
      <c r="G152" s="487"/>
      <c r="H152" s="487"/>
      <c r="I152" s="487"/>
      <c r="J152" s="487"/>
      <c r="K152" s="488"/>
    </row>
    <row r="153" spans="1:11" ht="16.5">
      <c r="A153" s="482" t="s">
        <v>776</v>
      </c>
      <c r="B153" s="489"/>
      <c r="C153" s="489"/>
      <c r="D153" s="489"/>
      <c r="E153" s="489"/>
      <c r="F153" s="489"/>
      <c r="G153" s="489"/>
      <c r="H153" s="489"/>
      <c r="I153" s="489"/>
      <c r="J153" s="489"/>
      <c r="K153" s="490"/>
    </row>
    <row r="154" spans="1:11" ht="16.5">
      <c r="A154" s="470" t="s">
        <v>777</v>
      </c>
      <c r="B154" s="487"/>
      <c r="C154" s="487"/>
      <c r="D154" s="487"/>
      <c r="E154" s="487"/>
      <c r="F154" s="487"/>
      <c r="G154" s="487"/>
      <c r="H154" s="487"/>
      <c r="I154" s="487"/>
      <c r="J154" s="487"/>
      <c r="K154" s="488"/>
    </row>
    <row r="155" spans="1:11" ht="16.5">
      <c r="A155" s="482" t="s">
        <v>778</v>
      </c>
      <c r="B155" s="489"/>
      <c r="C155" s="489"/>
      <c r="D155" s="489"/>
      <c r="E155" s="489"/>
      <c r="F155" s="489"/>
      <c r="G155" s="489"/>
      <c r="H155" s="489"/>
      <c r="I155" s="489"/>
      <c r="J155" s="489"/>
      <c r="K155" s="491"/>
    </row>
    <row r="156" spans="1:11" ht="16.5">
      <c r="A156" s="770" t="s">
        <v>779</v>
      </c>
      <c r="B156" s="771"/>
      <c r="C156" s="492" t="s">
        <v>408</v>
      </c>
      <c r="D156" s="493"/>
      <c r="E156" s="493"/>
      <c r="F156" s="493"/>
      <c r="G156" s="493"/>
      <c r="H156" s="493"/>
      <c r="I156" s="493"/>
      <c r="J156" s="493"/>
      <c r="K156" s="494"/>
    </row>
    <row r="157" spans="1:11" ht="16.5">
      <c r="A157" s="770" t="s">
        <v>780</v>
      </c>
      <c r="B157" s="771"/>
      <c r="C157" s="495" t="s">
        <v>408</v>
      </c>
      <c r="D157" s="496"/>
      <c r="E157" s="496"/>
      <c r="F157" s="496"/>
      <c r="G157" s="496"/>
      <c r="H157" s="496"/>
      <c r="I157" s="496"/>
      <c r="J157" s="496"/>
      <c r="K157" s="497"/>
    </row>
    <row r="158" spans="1:11" ht="16.5">
      <c r="A158" s="482" t="s">
        <v>781</v>
      </c>
      <c r="B158" s="489"/>
      <c r="C158" s="489"/>
      <c r="D158" s="489"/>
      <c r="E158" s="489"/>
      <c r="F158" s="489"/>
      <c r="G158" s="489"/>
      <c r="H158" s="489"/>
      <c r="I158" s="489"/>
      <c r="J158" s="489"/>
      <c r="K158" s="490"/>
    </row>
    <row r="159" spans="1:11" ht="16.5">
      <c r="A159" s="470" t="s">
        <v>398</v>
      </c>
      <c r="B159" s="484"/>
      <c r="C159" s="484"/>
      <c r="D159" s="484"/>
      <c r="E159" s="484"/>
      <c r="F159" s="484"/>
      <c r="G159" s="484"/>
      <c r="H159" s="484"/>
      <c r="I159" s="484"/>
      <c r="J159" s="484"/>
      <c r="K159" s="498"/>
    </row>
    <row r="160" spans="1:11" ht="16.5">
      <c r="A160" s="482" t="s">
        <v>218</v>
      </c>
      <c r="B160" s="499"/>
      <c r="C160" s="483"/>
      <c r="D160" s="483"/>
      <c r="E160" s="483"/>
      <c r="F160" s="483"/>
      <c r="G160" s="483"/>
      <c r="H160" s="499"/>
      <c r="I160" s="499"/>
      <c r="J160" s="499"/>
      <c r="K160" s="500"/>
    </row>
    <row r="161" spans="1:11" ht="16.5">
      <c r="A161" s="767" t="s">
        <v>1330</v>
      </c>
      <c r="B161" s="768"/>
      <c r="C161" s="768"/>
      <c r="D161" s="768"/>
      <c r="E161" s="768"/>
      <c r="F161" s="768"/>
      <c r="G161" s="768"/>
      <c r="H161" s="768"/>
      <c r="I161" s="768"/>
      <c r="J161" s="768"/>
      <c r="K161" s="769"/>
    </row>
    <row r="162" spans="1:11" ht="16.5">
      <c r="A162" s="745" t="s">
        <v>77</v>
      </c>
      <c r="B162" s="746"/>
      <c r="C162" s="545" t="s">
        <v>769</v>
      </c>
      <c r="D162" s="749" t="s">
        <v>755</v>
      </c>
      <c r="E162" s="750"/>
      <c r="F162" s="750"/>
      <c r="G162" s="751"/>
      <c r="H162" s="752" t="s">
        <v>756</v>
      </c>
      <c r="I162" s="753"/>
      <c r="J162" s="753"/>
      <c r="K162" s="754"/>
    </row>
    <row r="163" spans="1:11" ht="16.5" customHeight="1">
      <c r="A163" s="747"/>
      <c r="B163" s="748"/>
      <c r="C163" s="551" t="s">
        <v>402</v>
      </c>
      <c r="D163" s="460"/>
      <c r="E163" s="461"/>
      <c r="F163" s="461"/>
      <c r="G163" s="462"/>
      <c r="H163" s="463"/>
      <c r="I163" s="464"/>
      <c r="J163" s="464"/>
      <c r="K163" s="462"/>
    </row>
    <row r="164" spans="1:11" ht="16.5">
      <c r="A164" s="755">
        <v>1175</v>
      </c>
      <c r="B164" s="757" t="s">
        <v>1331</v>
      </c>
      <c r="C164" s="552" t="s">
        <v>757</v>
      </c>
      <c r="D164" s="460"/>
      <c r="E164" s="461"/>
      <c r="F164" s="461"/>
      <c r="G164" s="462"/>
      <c r="H164" s="463"/>
      <c r="I164" s="464"/>
      <c r="J164" s="464"/>
      <c r="K164" s="462"/>
    </row>
    <row r="165" spans="1:11" ht="48.75" customHeight="1">
      <c r="A165" s="756"/>
      <c r="B165" s="758"/>
      <c r="C165" s="548" t="s">
        <v>1419</v>
      </c>
      <c r="D165" s="465"/>
      <c r="E165" s="461"/>
      <c r="F165" s="461"/>
      <c r="G165" s="462"/>
      <c r="H165" s="466"/>
      <c r="I165" s="467"/>
      <c r="J165" s="467"/>
      <c r="K165" s="468"/>
    </row>
    <row r="166" spans="1:11" ht="37.5" customHeight="1">
      <c r="A166" s="759" t="s">
        <v>50</v>
      </c>
      <c r="B166" s="760"/>
      <c r="C166" s="761"/>
      <c r="D166" s="469" t="s">
        <v>758</v>
      </c>
      <c r="E166" s="469" t="s">
        <v>759</v>
      </c>
      <c r="F166" s="469" t="s">
        <v>760</v>
      </c>
      <c r="G166" s="469" t="s">
        <v>14</v>
      </c>
      <c r="H166" s="469" t="s">
        <v>758</v>
      </c>
      <c r="I166" s="469" t="s">
        <v>759</v>
      </c>
      <c r="J166" s="469" t="s">
        <v>760</v>
      </c>
      <c r="K166" s="469" t="s">
        <v>14</v>
      </c>
    </row>
    <row r="167" spans="1:11" ht="21.75" customHeight="1">
      <c r="A167" s="470" t="s">
        <v>89</v>
      </c>
      <c r="B167" s="501"/>
      <c r="C167" s="472" t="s">
        <v>1332</v>
      </c>
      <c r="D167" s="473">
        <v>0</v>
      </c>
      <c r="E167" s="473">
        <v>0</v>
      </c>
      <c r="F167" s="473">
        <v>0</v>
      </c>
      <c r="G167" s="473">
        <v>45</v>
      </c>
      <c r="H167" s="469"/>
      <c r="I167" s="469"/>
      <c r="J167" s="469"/>
      <c r="K167" s="469"/>
    </row>
    <row r="168" spans="1:11" ht="41.25" customHeight="1">
      <c r="A168" s="762" t="s">
        <v>771</v>
      </c>
      <c r="B168" s="763"/>
      <c r="C168" s="764"/>
      <c r="D168" s="469" t="s">
        <v>762</v>
      </c>
      <c r="E168" s="469" t="s">
        <v>762</v>
      </c>
      <c r="F168" s="469" t="s">
        <v>762</v>
      </c>
      <c r="G168" s="469" t="s">
        <v>762</v>
      </c>
      <c r="H168" s="474">
        <f>+'N 6,1'!E109</f>
        <v>0</v>
      </c>
      <c r="I168" s="474">
        <f>+'N 6,1'!F109</f>
        <v>0</v>
      </c>
      <c r="J168" s="474">
        <f>+'N 6,1'!G109</f>
        <v>0</v>
      </c>
      <c r="K168" s="474">
        <f>+'N 6,1'!H109</f>
        <v>2330.8000000000002</v>
      </c>
    </row>
    <row r="169" spans="1:11" ht="57.75" customHeight="1">
      <c r="A169" s="765" t="s">
        <v>772</v>
      </c>
      <c r="B169" s="766"/>
      <c r="C169" s="572" t="s">
        <v>1342</v>
      </c>
      <c r="D169" s="475"/>
      <c r="E169" s="476"/>
      <c r="F169" s="476"/>
      <c r="G169" s="476"/>
      <c r="H169" s="477"/>
      <c r="I169" s="477"/>
      <c r="J169" s="477"/>
      <c r="K169" s="478"/>
    </row>
    <row r="170" spans="1:11" ht="53.25" customHeight="1">
      <c r="A170" s="765" t="s">
        <v>773</v>
      </c>
      <c r="B170" s="766"/>
      <c r="C170" s="570">
        <f>+K168</f>
        <v>2330.8000000000002</v>
      </c>
      <c r="D170" s="460"/>
      <c r="E170" s="461"/>
      <c r="F170" s="461"/>
      <c r="G170" s="461"/>
      <c r="H170" s="461"/>
      <c r="I170" s="461"/>
      <c r="J170" s="461"/>
      <c r="K170" s="479"/>
    </row>
    <row r="171" spans="1:11" ht="121.5" customHeight="1">
      <c r="A171" s="765" t="s">
        <v>774</v>
      </c>
      <c r="B171" s="766"/>
      <c r="C171" s="570" t="s">
        <v>1333</v>
      </c>
      <c r="D171" s="465"/>
      <c r="E171" s="480"/>
      <c r="F171" s="480"/>
      <c r="G171" s="480"/>
      <c r="H171" s="480"/>
      <c r="I171" s="480"/>
      <c r="J171" s="480"/>
      <c r="K171" s="481"/>
    </row>
    <row r="172" spans="1:11" ht="16.5">
      <c r="A172" s="482" t="s">
        <v>775</v>
      </c>
      <c r="B172" s="483"/>
      <c r="C172" s="484"/>
      <c r="D172" s="484"/>
      <c r="E172" s="484"/>
      <c r="F172" s="484"/>
      <c r="G172" s="484"/>
      <c r="H172" s="485"/>
      <c r="I172" s="485"/>
      <c r="J172" s="485"/>
      <c r="K172" s="486"/>
    </row>
    <row r="173" spans="1:11" ht="16.5">
      <c r="A173" s="470" t="s">
        <v>34</v>
      </c>
      <c r="B173" s="487"/>
      <c r="C173" s="487"/>
      <c r="D173" s="487"/>
      <c r="E173" s="487"/>
      <c r="F173" s="487"/>
      <c r="G173" s="487"/>
      <c r="H173" s="487"/>
      <c r="I173" s="487"/>
      <c r="J173" s="487"/>
      <c r="K173" s="488"/>
    </row>
    <row r="174" spans="1:11" ht="16.5">
      <c r="A174" s="482" t="s">
        <v>776</v>
      </c>
      <c r="B174" s="489"/>
      <c r="C174" s="489"/>
      <c r="D174" s="489"/>
      <c r="E174" s="489"/>
      <c r="F174" s="489"/>
      <c r="G174" s="489"/>
      <c r="H174" s="489"/>
      <c r="I174" s="489"/>
      <c r="J174" s="489"/>
      <c r="K174" s="490"/>
    </row>
    <row r="175" spans="1:11" ht="16.5">
      <c r="A175" s="470" t="s">
        <v>777</v>
      </c>
      <c r="B175" s="487"/>
      <c r="C175" s="487"/>
      <c r="D175" s="487"/>
      <c r="E175" s="487"/>
      <c r="F175" s="487"/>
      <c r="G175" s="487"/>
      <c r="H175" s="487"/>
      <c r="I175" s="487"/>
      <c r="J175" s="487"/>
      <c r="K175" s="488"/>
    </row>
    <row r="176" spans="1:11" ht="16.5">
      <c r="A176" s="482" t="s">
        <v>778</v>
      </c>
      <c r="B176" s="489"/>
      <c r="C176" s="489"/>
      <c r="D176" s="489"/>
      <c r="E176" s="489"/>
      <c r="F176" s="489"/>
      <c r="G176" s="489"/>
      <c r="H176" s="489"/>
      <c r="I176" s="489"/>
      <c r="J176" s="489"/>
      <c r="K176" s="491"/>
    </row>
    <row r="177" spans="1:11" ht="16.5">
      <c r="A177" s="770" t="s">
        <v>779</v>
      </c>
      <c r="B177" s="771"/>
      <c r="C177" s="492" t="s">
        <v>408</v>
      </c>
      <c r="D177" s="493"/>
      <c r="E177" s="493"/>
      <c r="F177" s="493"/>
      <c r="G177" s="493"/>
      <c r="H177" s="493"/>
      <c r="I177" s="493"/>
      <c r="J177" s="493"/>
      <c r="K177" s="494"/>
    </row>
    <row r="178" spans="1:11" ht="16.5">
      <c r="A178" s="770" t="s">
        <v>780</v>
      </c>
      <c r="B178" s="771"/>
      <c r="C178" s="495" t="s">
        <v>408</v>
      </c>
      <c r="D178" s="496"/>
      <c r="E178" s="496"/>
      <c r="F178" s="496"/>
      <c r="G178" s="496"/>
      <c r="H178" s="496"/>
      <c r="I178" s="496"/>
      <c r="J178" s="496"/>
      <c r="K178" s="497"/>
    </row>
    <row r="179" spans="1:11" ht="16.5">
      <c r="A179" s="482" t="s">
        <v>781</v>
      </c>
      <c r="B179" s="489"/>
      <c r="C179" s="489"/>
      <c r="D179" s="489"/>
      <c r="E179" s="489"/>
      <c r="F179" s="489"/>
      <c r="G179" s="489"/>
      <c r="H179" s="489"/>
      <c r="I179" s="489"/>
      <c r="J179" s="489"/>
      <c r="K179" s="490"/>
    </row>
    <row r="180" spans="1:11" ht="16.5">
      <c r="A180" s="470" t="s">
        <v>403</v>
      </c>
      <c r="B180" s="484"/>
      <c r="C180" s="484"/>
      <c r="D180" s="484"/>
      <c r="E180" s="484"/>
      <c r="F180" s="484"/>
      <c r="G180" s="484"/>
      <c r="H180" s="484"/>
      <c r="I180" s="484"/>
      <c r="J180" s="484"/>
      <c r="K180" s="498"/>
    </row>
    <row r="181" spans="1:11" ht="16.5">
      <c r="A181" s="482" t="s">
        <v>218</v>
      </c>
      <c r="B181" s="499"/>
      <c r="C181" s="483"/>
      <c r="D181" s="483"/>
      <c r="E181" s="483"/>
      <c r="F181" s="483"/>
      <c r="G181" s="483"/>
      <c r="H181" s="499"/>
      <c r="I181" s="499"/>
      <c r="J181" s="499"/>
      <c r="K181" s="500"/>
    </row>
    <row r="182" spans="1:11" ht="16.5" customHeight="1">
      <c r="A182" s="767" t="s">
        <v>1330</v>
      </c>
      <c r="B182" s="768"/>
      <c r="C182" s="768"/>
      <c r="D182" s="768"/>
      <c r="E182" s="768"/>
      <c r="F182" s="768"/>
      <c r="G182" s="768"/>
      <c r="H182" s="768"/>
      <c r="I182" s="768"/>
      <c r="J182" s="768"/>
      <c r="K182" s="769"/>
    </row>
    <row r="183" spans="1:11" ht="16.5">
      <c r="A183" s="745" t="s">
        <v>77</v>
      </c>
      <c r="B183" s="746"/>
      <c r="C183" s="545" t="s">
        <v>769</v>
      </c>
      <c r="D183" s="749" t="s">
        <v>755</v>
      </c>
      <c r="E183" s="750"/>
      <c r="F183" s="750"/>
      <c r="G183" s="751"/>
      <c r="H183" s="752" t="s">
        <v>756</v>
      </c>
      <c r="I183" s="753"/>
      <c r="J183" s="753"/>
      <c r="K183" s="754"/>
    </row>
    <row r="184" spans="1:11" ht="21" customHeight="1">
      <c r="A184" s="747"/>
      <c r="B184" s="748"/>
      <c r="C184" s="551" t="s">
        <v>372</v>
      </c>
      <c r="D184" s="460"/>
      <c r="E184" s="461"/>
      <c r="F184" s="461"/>
      <c r="G184" s="462"/>
      <c r="H184" s="463"/>
      <c r="I184" s="464"/>
      <c r="J184" s="464"/>
      <c r="K184" s="462"/>
    </row>
    <row r="185" spans="1:11" ht="16.5">
      <c r="A185" s="755">
        <v>1175</v>
      </c>
      <c r="B185" s="757" t="s">
        <v>1334</v>
      </c>
      <c r="C185" s="552" t="s">
        <v>757</v>
      </c>
      <c r="D185" s="460"/>
      <c r="E185" s="461"/>
      <c r="F185" s="461"/>
      <c r="G185" s="462"/>
      <c r="H185" s="463"/>
      <c r="I185" s="464"/>
      <c r="J185" s="464"/>
      <c r="K185" s="462"/>
    </row>
    <row r="186" spans="1:11" ht="100.5" customHeight="1">
      <c r="A186" s="756"/>
      <c r="B186" s="758"/>
      <c r="C186" s="548" t="s">
        <v>1335</v>
      </c>
      <c r="D186" s="465"/>
      <c r="E186" s="461"/>
      <c r="F186" s="461"/>
      <c r="G186" s="462"/>
      <c r="H186" s="466"/>
      <c r="I186" s="467"/>
      <c r="J186" s="467"/>
      <c r="K186" s="468"/>
    </row>
    <row r="187" spans="1:11" ht="41.25" customHeight="1">
      <c r="A187" s="759" t="s">
        <v>50</v>
      </c>
      <c r="B187" s="760"/>
      <c r="C187" s="761"/>
      <c r="D187" s="469" t="s">
        <v>758</v>
      </c>
      <c r="E187" s="469" t="s">
        <v>759</v>
      </c>
      <c r="F187" s="469" t="s">
        <v>760</v>
      </c>
      <c r="G187" s="469" t="s">
        <v>14</v>
      </c>
      <c r="H187" s="469" t="s">
        <v>758</v>
      </c>
      <c r="I187" s="469" t="s">
        <v>759</v>
      </c>
      <c r="J187" s="469" t="s">
        <v>760</v>
      </c>
      <c r="K187" s="469" t="s">
        <v>14</v>
      </c>
    </row>
    <row r="188" spans="1:11" ht="53.25" customHeight="1">
      <c r="A188" s="470" t="s">
        <v>89</v>
      </c>
      <c r="B188" s="471"/>
      <c r="C188" s="472" t="s">
        <v>737</v>
      </c>
      <c r="D188" s="473">
        <v>0</v>
      </c>
      <c r="E188" s="473">
        <v>1</v>
      </c>
      <c r="F188" s="473">
        <v>1</v>
      </c>
      <c r="G188" s="473">
        <v>1</v>
      </c>
      <c r="H188" s="469" t="s">
        <v>762</v>
      </c>
      <c r="I188" s="469" t="s">
        <v>762</v>
      </c>
      <c r="J188" s="469" t="s">
        <v>762</v>
      </c>
      <c r="K188" s="469" t="s">
        <v>762</v>
      </c>
    </row>
    <row r="189" spans="1:11" ht="35.25" customHeight="1">
      <c r="A189" s="470"/>
      <c r="B189" s="501"/>
      <c r="C189" s="472" t="s">
        <v>738</v>
      </c>
      <c r="D189" s="473">
        <v>0</v>
      </c>
      <c r="E189" s="473">
        <v>1</v>
      </c>
      <c r="F189" s="473">
        <v>1</v>
      </c>
      <c r="G189" s="473">
        <v>1</v>
      </c>
      <c r="H189" s="469"/>
      <c r="I189" s="469"/>
      <c r="J189" s="469"/>
      <c r="K189" s="469"/>
    </row>
    <row r="190" spans="1:11" ht="55.5" customHeight="1">
      <c r="A190" s="470"/>
      <c r="B190" s="501"/>
      <c r="C190" s="472" t="s">
        <v>739</v>
      </c>
      <c r="D190" s="473">
        <v>0</v>
      </c>
      <c r="E190" s="473">
        <v>1</v>
      </c>
      <c r="F190" s="473">
        <v>1</v>
      </c>
      <c r="G190" s="473">
        <v>1</v>
      </c>
      <c r="H190" s="469"/>
      <c r="I190" s="469"/>
      <c r="J190" s="469"/>
      <c r="K190" s="469"/>
    </row>
    <row r="191" spans="1:11" ht="67.5" customHeight="1">
      <c r="A191" s="470"/>
      <c r="B191" s="501"/>
      <c r="C191" s="472" t="s">
        <v>1267</v>
      </c>
      <c r="D191" s="473">
        <v>0</v>
      </c>
      <c r="E191" s="473">
        <v>1</v>
      </c>
      <c r="F191" s="473">
        <v>1</v>
      </c>
      <c r="G191" s="473">
        <v>1</v>
      </c>
      <c r="H191" s="469"/>
      <c r="I191" s="469"/>
      <c r="J191" s="469"/>
      <c r="K191" s="469"/>
    </row>
    <row r="192" spans="1:11" ht="77.25" customHeight="1">
      <c r="A192" s="470"/>
      <c r="B192" s="501"/>
      <c r="C192" s="472" t="s">
        <v>1268</v>
      </c>
      <c r="D192" s="473">
        <v>0</v>
      </c>
      <c r="E192" s="473">
        <v>1</v>
      </c>
      <c r="F192" s="473">
        <v>1</v>
      </c>
      <c r="G192" s="473">
        <v>1</v>
      </c>
      <c r="H192" s="469"/>
      <c r="I192" s="469"/>
      <c r="J192" s="469"/>
      <c r="K192" s="469"/>
    </row>
    <row r="193" spans="1:11" ht="67.5" customHeight="1">
      <c r="A193" s="470"/>
      <c r="B193" s="501"/>
      <c r="C193" s="472" t="s">
        <v>1269</v>
      </c>
      <c r="D193" s="473">
        <v>0</v>
      </c>
      <c r="E193" s="473">
        <v>1</v>
      </c>
      <c r="F193" s="473">
        <v>1</v>
      </c>
      <c r="G193" s="473">
        <v>1</v>
      </c>
      <c r="H193" s="469"/>
      <c r="I193" s="469"/>
      <c r="J193" s="469"/>
      <c r="K193" s="469"/>
    </row>
    <row r="194" spans="1:11" ht="71.25" customHeight="1">
      <c r="A194" s="470"/>
      <c r="B194" s="501"/>
      <c r="C194" s="472" t="s">
        <v>1270</v>
      </c>
      <c r="D194" s="473">
        <v>0</v>
      </c>
      <c r="E194" s="473">
        <v>1</v>
      </c>
      <c r="F194" s="473">
        <v>1</v>
      </c>
      <c r="G194" s="473">
        <v>1</v>
      </c>
      <c r="H194" s="469"/>
      <c r="I194" s="469"/>
      <c r="J194" s="469"/>
      <c r="K194" s="469"/>
    </row>
    <row r="195" spans="1:11" ht="70.5" customHeight="1">
      <c r="A195" s="470"/>
      <c r="B195" s="501"/>
      <c r="C195" s="472" t="s">
        <v>1271</v>
      </c>
      <c r="D195" s="473">
        <v>0</v>
      </c>
      <c r="E195" s="473">
        <v>1</v>
      </c>
      <c r="F195" s="473">
        <v>1</v>
      </c>
      <c r="G195" s="473">
        <v>1</v>
      </c>
      <c r="H195" s="469"/>
      <c r="I195" s="469"/>
      <c r="J195" s="469"/>
      <c r="K195" s="469"/>
    </row>
    <row r="196" spans="1:11" ht="66" customHeight="1">
      <c r="A196" s="470"/>
      <c r="B196" s="501"/>
      <c r="C196" s="472" t="s">
        <v>1272</v>
      </c>
      <c r="D196" s="473">
        <v>0</v>
      </c>
      <c r="E196" s="473">
        <v>1</v>
      </c>
      <c r="F196" s="473">
        <v>1</v>
      </c>
      <c r="G196" s="473">
        <v>1</v>
      </c>
      <c r="H196" s="469"/>
      <c r="I196" s="469"/>
      <c r="J196" s="469"/>
      <c r="K196" s="469"/>
    </row>
    <row r="197" spans="1:11" ht="85.5" customHeight="1">
      <c r="A197" s="470"/>
      <c r="B197" s="501"/>
      <c r="C197" s="472" t="s">
        <v>1273</v>
      </c>
      <c r="D197" s="473">
        <v>0</v>
      </c>
      <c r="E197" s="473">
        <v>1</v>
      </c>
      <c r="F197" s="473">
        <v>1</v>
      </c>
      <c r="G197" s="473">
        <v>1</v>
      </c>
      <c r="H197" s="469"/>
      <c r="I197" s="469"/>
      <c r="J197" s="469"/>
      <c r="K197" s="469"/>
    </row>
    <row r="198" spans="1:11" ht="69" customHeight="1">
      <c r="A198" s="470"/>
      <c r="B198" s="501"/>
      <c r="C198" s="472" t="s">
        <v>1336</v>
      </c>
      <c r="D198" s="473">
        <v>0</v>
      </c>
      <c r="E198" s="473">
        <v>1</v>
      </c>
      <c r="F198" s="473">
        <v>1</v>
      </c>
      <c r="G198" s="473">
        <v>1</v>
      </c>
      <c r="H198" s="469"/>
      <c r="I198" s="469"/>
      <c r="J198" s="469"/>
      <c r="K198" s="469"/>
    </row>
    <row r="199" spans="1:11" ht="56.25" customHeight="1">
      <c r="A199" s="470"/>
      <c r="B199" s="501"/>
      <c r="C199" s="472" t="s">
        <v>1275</v>
      </c>
      <c r="D199" s="473">
        <v>0</v>
      </c>
      <c r="E199" s="473">
        <v>1</v>
      </c>
      <c r="F199" s="473">
        <v>1</v>
      </c>
      <c r="G199" s="473">
        <v>1</v>
      </c>
      <c r="H199" s="469"/>
      <c r="I199" s="469"/>
      <c r="J199" s="469"/>
      <c r="K199" s="469"/>
    </row>
    <row r="200" spans="1:11" ht="51" customHeight="1">
      <c r="A200" s="470"/>
      <c r="B200" s="501"/>
      <c r="C200" s="472" t="s">
        <v>1276</v>
      </c>
      <c r="D200" s="473">
        <v>0</v>
      </c>
      <c r="E200" s="473">
        <v>1</v>
      </c>
      <c r="F200" s="473">
        <v>1</v>
      </c>
      <c r="G200" s="473">
        <v>1</v>
      </c>
      <c r="H200" s="469"/>
      <c r="I200" s="469"/>
      <c r="J200" s="469"/>
      <c r="K200" s="469"/>
    </row>
    <row r="201" spans="1:11" ht="68.25" customHeight="1">
      <c r="A201" s="470"/>
      <c r="B201" s="501"/>
      <c r="C201" s="472" t="s">
        <v>1277</v>
      </c>
      <c r="D201" s="473">
        <v>0</v>
      </c>
      <c r="E201" s="473">
        <v>1</v>
      </c>
      <c r="F201" s="473">
        <v>1</v>
      </c>
      <c r="G201" s="473">
        <v>1</v>
      </c>
      <c r="H201" s="469"/>
      <c r="I201" s="469"/>
      <c r="J201" s="469"/>
      <c r="K201" s="469"/>
    </row>
    <row r="202" spans="1:11" ht="91.5" customHeight="1">
      <c r="A202" s="470"/>
      <c r="B202" s="501"/>
      <c r="C202" s="472" t="s">
        <v>1386</v>
      </c>
      <c r="D202" s="473"/>
      <c r="E202" s="473">
        <v>1</v>
      </c>
      <c r="F202" s="473">
        <v>1</v>
      </c>
      <c r="G202" s="473">
        <v>1</v>
      </c>
      <c r="H202" s="469"/>
      <c r="I202" s="469"/>
      <c r="J202" s="469"/>
      <c r="K202" s="469"/>
    </row>
    <row r="203" spans="1:11" ht="72.75" customHeight="1">
      <c r="A203" s="470"/>
      <c r="B203" s="501"/>
      <c r="C203" s="472" t="s">
        <v>1387</v>
      </c>
      <c r="D203" s="473"/>
      <c r="E203" s="473">
        <v>1</v>
      </c>
      <c r="F203" s="473">
        <v>1</v>
      </c>
      <c r="G203" s="473">
        <v>1</v>
      </c>
      <c r="H203" s="469"/>
      <c r="I203" s="469"/>
      <c r="J203" s="469"/>
      <c r="K203" s="469"/>
    </row>
    <row r="204" spans="1:11" ht="68.25" customHeight="1">
      <c r="A204" s="470"/>
      <c r="B204" s="501"/>
      <c r="C204" s="472" t="s">
        <v>1388</v>
      </c>
      <c r="D204" s="473"/>
      <c r="E204" s="473">
        <v>1</v>
      </c>
      <c r="F204" s="473">
        <v>1</v>
      </c>
      <c r="G204" s="473">
        <v>1</v>
      </c>
      <c r="H204" s="469"/>
      <c r="I204" s="469"/>
      <c r="J204" s="469"/>
      <c r="K204" s="469"/>
    </row>
    <row r="205" spans="1:11" ht="75.75" customHeight="1">
      <c r="A205" s="470"/>
      <c r="B205" s="501"/>
      <c r="C205" s="472" t="s">
        <v>1389</v>
      </c>
      <c r="D205" s="473"/>
      <c r="E205" s="473">
        <v>1</v>
      </c>
      <c r="F205" s="473">
        <v>1</v>
      </c>
      <c r="G205" s="473">
        <v>1</v>
      </c>
      <c r="H205" s="469"/>
      <c r="I205" s="469"/>
      <c r="J205" s="469"/>
      <c r="K205" s="469"/>
    </row>
    <row r="206" spans="1:11" ht="68.25" customHeight="1">
      <c r="A206" s="470"/>
      <c r="B206" s="501"/>
      <c r="C206" s="472" t="s">
        <v>1390</v>
      </c>
      <c r="D206" s="473"/>
      <c r="E206" s="473">
        <v>1</v>
      </c>
      <c r="F206" s="473">
        <v>1</v>
      </c>
      <c r="G206" s="473">
        <v>1</v>
      </c>
      <c r="H206" s="469"/>
      <c r="I206" s="469"/>
      <c r="J206" s="469"/>
      <c r="K206" s="469"/>
    </row>
    <row r="207" spans="1:11" ht="68.25" customHeight="1">
      <c r="A207" s="470"/>
      <c r="B207" s="501"/>
      <c r="C207" s="472" t="s">
        <v>1391</v>
      </c>
      <c r="D207" s="473"/>
      <c r="E207" s="473">
        <v>1</v>
      </c>
      <c r="F207" s="473">
        <v>1</v>
      </c>
      <c r="G207" s="473">
        <v>1</v>
      </c>
      <c r="H207" s="469"/>
      <c r="I207" s="469"/>
      <c r="J207" s="469"/>
      <c r="K207" s="469"/>
    </row>
    <row r="208" spans="1:11" ht="68.25" customHeight="1">
      <c r="A208" s="470"/>
      <c r="B208" s="501"/>
      <c r="C208" s="472" t="s">
        <v>1269</v>
      </c>
      <c r="D208" s="473"/>
      <c r="E208" s="473">
        <v>1</v>
      </c>
      <c r="F208" s="473">
        <v>1</v>
      </c>
      <c r="G208" s="473">
        <v>1</v>
      </c>
      <c r="H208" s="469"/>
      <c r="I208" s="469"/>
      <c r="J208" s="469"/>
      <c r="K208" s="469"/>
    </row>
    <row r="209" spans="1:11" ht="68.25" customHeight="1">
      <c r="A209" s="470"/>
      <c r="B209" s="501"/>
      <c r="C209" s="472" t="s">
        <v>1392</v>
      </c>
      <c r="D209" s="473"/>
      <c r="E209" s="473">
        <v>1</v>
      </c>
      <c r="F209" s="473">
        <v>1</v>
      </c>
      <c r="G209" s="473">
        <v>1</v>
      </c>
      <c r="H209" s="469"/>
      <c r="I209" s="469"/>
      <c r="J209" s="469"/>
      <c r="K209" s="469"/>
    </row>
    <row r="210" spans="1:11" ht="114" customHeight="1">
      <c r="A210" s="470"/>
      <c r="B210" s="501"/>
      <c r="C210" s="472" t="s">
        <v>1393</v>
      </c>
      <c r="D210" s="473"/>
      <c r="E210" s="473">
        <v>1</v>
      </c>
      <c r="F210" s="473">
        <v>1</v>
      </c>
      <c r="G210" s="473">
        <v>1</v>
      </c>
      <c r="H210" s="469"/>
      <c r="I210" s="469"/>
      <c r="J210" s="469"/>
      <c r="K210" s="469"/>
    </row>
    <row r="211" spans="1:11" ht="78" customHeight="1">
      <c r="A211" s="470"/>
      <c r="B211" s="501"/>
      <c r="C211" s="472" t="s">
        <v>1394</v>
      </c>
      <c r="D211" s="473"/>
      <c r="E211" s="473">
        <v>1</v>
      </c>
      <c r="F211" s="473">
        <v>1</v>
      </c>
      <c r="G211" s="473">
        <v>1</v>
      </c>
      <c r="H211" s="469"/>
      <c r="I211" s="469"/>
      <c r="J211" s="469"/>
      <c r="K211" s="469"/>
    </row>
    <row r="212" spans="1:11" ht="91.5" customHeight="1">
      <c r="A212" s="470"/>
      <c r="B212" s="501"/>
      <c r="C212" s="472" t="s">
        <v>1395</v>
      </c>
      <c r="D212" s="473"/>
      <c r="E212" s="473">
        <v>1</v>
      </c>
      <c r="F212" s="473">
        <v>1</v>
      </c>
      <c r="G212" s="473">
        <v>1</v>
      </c>
      <c r="H212" s="469"/>
      <c r="I212" s="469"/>
      <c r="J212" s="469"/>
      <c r="K212" s="469"/>
    </row>
    <row r="213" spans="1:11" ht="87" customHeight="1">
      <c r="A213" s="470"/>
      <c r="B213" s="501"/>
      <c r="C213" s="472" t="s">
        <v>1396</v>
      </c>
      <c r="D213" s="473"/>
      <c r="E213" s="473">
        <v>1</v>
      </c>
      <c r="F213" s="473">
        <v>1</v>
      </c>
      <c r="G213" s="473">
        <v>1</v>
      </c>
      <c r="H213" s="469"/>
      <c r="I213" s="469"/>
      <c r="J213" s="469"/>
      <c r="K213" s="469"/>
    </row>
    <row r="214" spans="1:11" ht="96" customHeight="1">
      <c r="A214" s="470"/>
      <c r="B214" s="501"/>
      <c r="C214" s="472" t="s">
        <v>1397</v>
      </c>
      <c r="D214" s="473"/>
      <c r="E214" s="473">
        <v>1</v>
      </c>
      <c r="F214" s="473">
        <v>1</v>
      </c>
      <c r="G214" s="473">
        <v>1</v>
      </c>
      <c r="H214" s="469"/>
      <c r="I214" s="469"/>
      <c r="J214" s="469"/>
      <c r="K214" s="469"/>
    </row>
    <row r="215" spans="1:11" ht="68.25" customHeight="1">
      <c r="A215" s="470"/>
      <c r="B215" s="501"/>
      <c r="C215" s="472" t="s">
        <v>1398</v>
      </c>
      <c r="D215" s="473"/>
      <c r="E215" s="473">
        <v>1</v>
      </c>
      <c r="F215" s="473">
        <v>1</v>
      </c>
      <c r="G215" s="473">
        <v>1</v>
      </c>
      <c r="H215" s="469"/>
      <c r="I215" s="469"/>
      <c r="J215" s="469"/>
      <c r="K215" s="469"/>
    </row>
    <row r="216" spans="1:11" ht="68.25" customHeight="1">
      <c r="A216" s="470"/>
      <c r="B216" s="501"/>
      <c r="C216" s="472" t="s">
        <v>1399</v>
      </c>
      <c r="D216" s="473"/>
      <c r="E216" s="473">
        <v>1</v>
      </c>
      <c r="F216" s="473">
        <v>1</v>
      </c>
      <c r="G216" s="473">
        <v>1</v>
      </c>
      <c r="H216" s="469"/>
      <c r="I216" s="469"/>
      <c r="J216" s="469"/>
      <c r="K216" s="469"/>
    </row>
    <row r="217" spans="1:11" ht="68.25" customHeight="1">
      <c r="A217" s="470"/>
      <c r="B217" s="501"/>
      <c r="C217" s="472" t="s">
        <v>1400</v>
      </c>
      <c r="D217" s="473"/>
      <c r="E217" s="473">
        <v>1</v>
      </c>
      <c r="F217" s="473">
        <v>1</v>
      </c>
      <c r="G217" s="473">
        <v>1</v>
      </c>
      <c r="H217" s="469"/>
      <c r="I217" s="469"/>
      <c r="J217" s="469"/>
      <c r="K217" s="469"/>
    </row>
    <row r="218" spans="1:11" ht="68.25" customHeight="1">
      <c r="A218" s="470"/>
      <c r="B218" s="501"/>
      <c r="C218" s="472" t="s">
        <v>1401</v>
      </c>
      <c r="D218" s="473"/>
      <c r="E218" s="473">
        <v>1</v>
      </c>
      <c r="F218" s="473">
        <v>1</v>
      </c>
      <c r="G218" s="473">
        <v>1</v>
      </c>
      <c r="H218" s="469"/>
      <c r="I218" s="469"/>
      <c r="J218" s="469"/>
      <c r="K218" s="469"/>
    </row>
    <row r="219" spans="1:11" ht="42.75" customHeight="1">
      <c r="A219" s="762" t="s">
        <v>771</v>
      </c>
      <c r="B219" s="763"/>
      <c r="C219" s="764"/>
      <c r="D219" s="469" t="s">
        <v>762</v>
      </c>
      <c r="E219" s="469" t="s">
        <v>762</v>
      </c>
      <c r="F219" s="469" t="s">
        <v>762</v>
      </c>
      <c r="G219" s="469" t="s">
        <v>762</v>
      </c>
      <c r="H219" s="474">
        <f>+'N 6,1'!E113</f>
        <v>0</v>
      </c>
      <c r="I219" s="474">
        <f>+'N 6,1'!F113</f>
        <v>22695</v>
      </c>
      <c r="J219" s="474">
        <f>+'N 6,1'!G113</f>
        <v>22695</v>
      </c>
      <c r="K219" s="474">
        <f>+'N 6,1'!H113</f>
        <v>22695</v>
      </c>
    </row>
    <row r="220" spans="1:11" ht="49.5" customHeight="1">
      <c r="A220" s="765" t="s">
        <v>772</v>
      </c>
      <c r="B220" s="766"/>
      <c r="C220" s="572" t="s">
        <v>408</v>
      </c>
      <c r="D220" s="475"/>
      <c r="E220" s="476"/>
      <c r="F220" s="476"/>
      <c r="G220" s="476"/>
      <c r="H220" s="477"/>
      <c r="I220" s="477"/>
      <c r="J220" s="477"/>
      <c r="K220" s="478"/>
    </row>
    <row r="221" spans="1:11" ht="49.5" customHeight="1">
      <c r="A221" s="765" t="s">
        <v>773</v>
      </c>
      <c r="B221" s="766"/>
      <c r="C221" s="570">
        <f>+K219</f>
        <v>22695</v>
      </c>
      <c r="D221" s="460"/>
      <c r="E221" s="461"/>
      <c r="F221" s="461"/>
      <c r="G221" s="461"/>
      <c r="H221" s="461"/>
      <c r="I221" s="461"/>
      <c r="J221" s="461"/>
      <c r="K221" s="479"/>
    </row>
    <row r="222" spans="1:11" ht="115.5" customHeight="1">
      <c r="A222" s="765" t="s">
        <v>774</v>
      </c>
      <c r="B222" s="766"/>
      <c r="C222" s="570" t="s">
        <v>1337</v>
      </c>
      <c r="D222" s="465"/>
      <c r="E222" s="480"/>
      <c r="F222" s="480"/>
      <c r="G222" s="480"/>
      <c r="H222" s="480"/>
      <c r="I222" s="480"/>
      <c r="J222" s="480"/>
      <c r="K222" s="481"/>
    </row>
    <row r="223" spans="1:11" ht="16.5">
      <c r="A223" s="482" t="s">
        <v>775</v>
      </c>
      <c r="B223" s="483"/>
      <c r="C223" s="484"/>
      <c r="D223" s="484"/>
      <c r="E223" s="484"/>
      <c r="F223" s="484"/>
      <c r="G223" s="484"/>
      <c r="H223" s="485"/>
      <c r="I223" s="485"/>
      <c r="J223" s="485"/>
      <c r="K223" s="486"/>
    </row>
    <row r="224" spans="1:11" ht="16.5">
      <c r="A224" s="470" t="s">
        <v>1320</v>
      </c>
      <c r="B224" s="487"/>
      <c r="C224" s="487"/>
      <c r="D224" s="487"/>
      <c r="E224" s="487"/>
      <c r="F224" s="487"/>
      <c r="G224" s="487"/>
      <c r="H224" s="487"/>
      <c r="I224" s="487"/>
      <c r="J224" s="487"/>
      <c r="K224" s="488"/>
    </row>
    <row r="225" spans="1:11" ht="16.5">
      <c r="A225" s="482" t="s">
        <v>776</v>
      </c>
      <c r="B225" s="489"/>
      <c r="C225" s="489"/>
      <c r="D225" s="489"/>
      <c r="E225" s="489"/>
      <c r="F225" s="489"/>
      <c r="G225" s="489"/>
      <c r="H225" s="489"/>
      <c r="I225" s="489"/>
      <c r="J225" s="489"/>
      <c r="K225" s="490"/>
    </row>
    <row r="226" spans="1:11" ht="16.5">
      <c r="A226" s="470" t="s">
        <v>777</v>
      </c>
      <c r="B226" s="487"/>
      <c r="C226" s="487"/>
      <c r="D226" s="487"/>
      <c r="E226" s="487"/>
      <c r="F226" s="487"/>
      <c r="G226" s="487"/>
      <c r="H226" s="487"/>
      <c r="I226" s="487"/>
      <c r="J226" s="487"/>
      <c r="K226" s="488"/>
    </row>
    <row r="227" spans="1:11" ht="16.5">
      <c r="A227" s="482" t="s">
        <v>778</v>
      </c>
      <c r="B227" s="489"/>
      <c r="C227" s="489"/>
      <c r="D227" s="489"/>
      <c r="E227" s="489"/>
      <c r="F227" s="489"/>
      <c r="G227" s="489"/>
      <c r="H227" s="489"/>
      <c r="I227" s="489"/>
      <c r="J227" s="489"/>
      <c r="K227" s="491"/>
    </row>
    <row r="228" spans="1:11" ht="16.5">
      <c r="A228" s="770" t="s">
        <v>779</v>
      </c>
      <c r="B228" s="771"/>
      <c r="C228" s="492" t="s">
        <v>408</v>
      </c>
      <c r="D228" s="493"/>
      <c r="E228" s="493"/>
      <c r="F228" s="493"/>
      <c r="G228" s="493"/>
      <c r="H228" s="493"/>
      <c r="I228" s="493"/>
      <c r="J228" s="493"/>
      <c r="K228" s="494"/>
    </row>
    <row r="229" spans="1:11" ht="16.5">
      <c r="A229" s="770" t="s">
        <v>780</v>
      </c>
      <c r="B229" s="771"/>
      <c r="C229" s="495" t="s">
        <v>408</v>
      </c>
      <c r="D229" s="496"/>
      <c r="E229" s="496"/>
      <c r="F229" s="496"/>
      <c r="G229" s="496"/>
      <c r="H229" s="496"/>
      <c r="I229" s="496"/>
      <c r="J229" s="496"/>
      <c r="K229" s="497"/>
    </row>
    <row r="230" spans="1:11" ht="16.5">
      <c r="A230" s="482" t="s">
        <v>781</v>
      </c>
      <c r="B230" s="489"/>
      <c r="C230" s="489"/>
      <c r="D230" s="489"/>
      <c r="E230" s="489"/>
      <c r="F230" s="489"/>
      <c r="G230" s="489"/>
      <c r="H230" s="489"/>
      <c r="I230" s="489"/>
      <c r="J230" s="489"/>
      <c r="K230" s="490"/>
    </row>
    <row r="231" spans="1:11" ht="16.5">
      <c r="A231" s="470" t="s">
        <v>405</v>
      </c>
      <c r="B231" s="484"/>
      <c r="C231" s="484"/>
      <c r="D231" s="484"/>
      <c r="E231" s="484"/>
      <c r="F231" s="484"/>
      <c r="G231" s="484"/>
      <c r="H231" s="484"/>
      <c r="I231" s="484"/>
      <c r="J231" s="484"/>
      <c r="K231" s="498"/>
    </row>
    <row r="232" spans="1:11" ht="16.5">
      <c r="A232" s="482" t="s">
        <v>218</v>
      </c>
      <c r="B232" s="499"/>
      <c r="C232" s="483"/>
      <c r="D232" s="483"/>
      <c r="E232" s="483"/>
      <c r="F232" s="483"/>
      <c r="G232" s="483"/>
      <c r="H232" s="499"/>
      <c r="I232" s="499"/>
      <c r="J232" s="499"/>
      <c r="K232" s="500"/>
    </row>
    <row r="233" spans="1:11" ht="16.5" customHeight="1">
      <c r="A233" s="767" t="s">
        <v>1321</v>
      </c>
      <c r="B233" s="768"/>
      <c r="C233" s="768"/>
      <c r="D233" s="768"/>
      <c r="E233" s="768"/>
      <c r="F233" s="768"/>
      <c r="G233" s="768"/>
      <c r="H233" s="768"/>
      <c r="I233" s="768"/>
      <c r="J233" s="768"/>
      <c r="K233" s="769"/>
    </row>
  </sheetData>
  <mergeCells count="123">
    <mergeCell ref="A182:K182"/>
    <mergeCell ref="C47:C48"/>
    <mergeCell ref="D47:D48"/>
    <mergeCell ref="E47:E48"/>
    <mergeCell ref="F47:F48"/>
    <mergeCell ref="G47:G48"/>
    <mergeCell ref="H47:H48"/>
    <mergeCell ref="I47:I48"/>
    <mergeCell ref="J47:J48"/>
    <mergeCell ref="K47:K48"/>
    <mergeCell ref="A47:B48"/>
    <mergeCell ref="A61:C61"/>
    <mergeCell ref="A164:A165"/>
    <mergeCell ref="B164:B165"/>
    <mergeCell ref="A166:C166"/>
    <mergeCell ref="A168:C168"/>
    <mergeCell ref="A169:B169"/>
    <mergeCell ref="A170:B170"/>
    <mergeCell ref="A171:B171"/>
    <mergeCell ref="A177:B177"/>
    <mergeCell ref="A178:B178"/>
    <mergeCell ref="H115:K115"/>
    <mergeCell ref="A125:C125"/>
    <mergeCell ref="A126:B126"/>
    <mergeCell ref="J5:K5"/>
    <mergeCell ref="A6:K6"/>
    <mergeCell ref="A7:K7"/>
    <mergeCell ref="A8:B10"/>
    <mergeCell ref="C8:J8"/>
    <mergeCell ref="C9:F9"/>
    <mergeCell ref="G9:J9"/>
    <mergeCell ref="A162:B163"/>
    <mergeCell ref="D162:G162"/>
    <mergeCell ref="H162:K162"/>
    <mergeCell ref="A20:J20"/>
    <mergeCell ref="A21:B21"/>
    <mergeCell ref="C21:J22"/>
    <mergeCell ref="A26:B26"/>
    <mergeCell ref="A27:J27"/>
    <mergeCell ref="A28:J28"/>
    <mergeCell ref="A11:K11"/>
    <mergeCell ref="A12:B12"/>
    <mergeCell ref="C12:J13"/>
    <mergeCell ref="A17:B17"/>
    <mergeCell ref="A18:J18"/>
    <mergeCell ref="A19:J19"/>
    <mergeCell ref="A38:J38"/>
    <mergeCell ref="A41:B42"/>
    <mergeCell ref="A127:B127"/>
    <mergeCell ref="A128:B128"/>
    <mergeCell ref="A134:B134"/>
    <mergeCell ref="A135:B135"/>
    <mergeCell ref="D41:G41"/>
    <mergeCell ref="H41:K41"/>
    <mergeCell ref="A29:J29"/>
    <mergeCell ref="A30:B30"/>
    <mergeCell ref="C30:J31"/>
    <mergeCell ref="A35:B35"/>
    <mergeCell ref="A36:J36"/>
    <mergeCell ref="A37:J37"/>
    <mergeCell ref="A65:K65"/>
    <mergeCell ref="A119:C119"/>
    <mergeCell ref="A81:B81"/>
    <mergeCell ref="A82:B82"/>
    <mergeCell ref="A88:B88"/>
    <mergeCell ref="A89:B89"/>
    <mergeCell ref="A93:K93"/>
    <mergeCell ref="A94:B95"/>
    <mergeCell ref="D94:G94"/>
    <mergeCell ref="H94:K94"/>
    <mergeCell ref="A109:B109"/>
    <mergeCell ref="A110:B110"/>
    <mergeCell ref="A149:B149"/>
    <mergeCell ref="A150:B150"/>
    <mergeCell ref="A156:B156"/>
    <mergeCell ref="A140:B141"/>
    <mergeCell ref="D140:G140"/>
    <mergeCell ref="H140:K140"/>
    <mergeCell ref="A142:A143"/>
    <mergeCell ref="B142:B143"/>
    <mergeCell ref="A139:K139"/>
    <mergeCell ref="A229:B229"/>
    <mergeCell ref="A233:K233"/>
    <mergeCell ref="J1:K1"/>
    <mergeCell ref="I2:K2"/>
    <mergeCell ref="I3:K3"/>
    <mergeCell ref="A39:K39"/>
    <mergeCell ref="A115:B116"/>
    <mergeCell ref="D115:G115"/>
    <mergeCell ref="A187:C187"/>
    <mergeCell ref="A219:C219"/>
    <mergeCell ref="A220:B220"/>
    <mergeCell ref="A221:B221"/>
    <mergeCell ref="A222:B222"/>
    <mergeCell ref="A228:B228"/>
    <mergeCell ref="A157:B157"/>
    <mergeCell ref="A161:K161"/>
    <mergeCell ref="A183:B184"/>
    <mergeCell ref="D183:G183"/>
    <mergeCell ref="H183:K183"/>
    <mergeCell ref="A185:A186"/>
    <mergeCell ref="B185:B186"/>
    <mergeCell ref="A144:C144"/>
    <mergeCell ref="A147:C147"/>
    <mergeCell ref="A148:B148"/>
    <mergeCell ref="A114:K114"/>
    <mergeCell ref="A96:A97"/>
    <mergeCell ref="B96:B97"/>
    <mergeCell ref="A98:C98"/>
    <mergeCell ref="A117:A118"/>
    <mergeCell ref="B117:B118"/>
    <mergeCell ref="A100:C100"/>
    <mergeCell ref="A101:B101"/>
    <mergeCell ref="A102:B102"/>
    <mergeCell ref="A72:B73"/>
    <mergeCell ref="D72:G72"/>
    <mergeCell ref="H72:K72"/>
    <mergeCell ref="A74:A75"/>
    <mergeCell ref="B74:B75"/>
    <mergeCell ref="A76:C76"/>
    <mergeCell ref="A79:C79"/>
    <mergeCell ref="A80:B80"/>
    <mergeCell ref="A103:B103"/>
  </mergeCells>
  <dataValidations count="9">
    <dataValidation type="custom" allowBlank="1" showInputMessage="1" showErrorMessage="1" errorTitle="Չի կարելի" error="Չի կարելի" sqref="A61">
      <formula1>"Ø³ïáõóíáÕ Í³é³ÛáõÃÛ³Ý íñ³ Ï³ï³ñíáÕ Í³ËëÁ (Ñ³½³ñ ¹ñ³Ù)"</formula1>
    </dataValidation>
    <dataValidation type="custom" allowBlank="1" showInputMessage="1" showErrorMessage="1" errorTitle="Հոոոոպ..." error="Չի կարելի" sqref="A66">
      <formula1>"Ì³é³ÛáõÃÛáõÝ Ù³ïáõóáÕÇ (Ù³ïáõóáÕÝ»ñÇ) ³Ýí³ÝáõÙÁ"</formula1>
    </dataValidation>
    <dataValidation type="custom" allowBlank="1" showInputMessage="1" showErrorMessage="1" errorTitle="Չի կարելի" error="Չի կարելի" sqref="A41">
      <formula1>"Ìñ³·ñ³ÛÇÝ ¹³ëÇãÁ"</formula1>
    </dataValidation>
    <dataValidation type="custom" allowBlank="1" showInputMessage="1" showErrorMessage="1" errorTitle="Հոոոոպ..." error="Չի կարելի" sqref="A62">
      <formula1>"Ìñ³·ÇñÁ (Íñ³·ñ»ñÁ), áñÇ (áñáÝó) ßñç³Ý³ÏÝ»ñáõÙ Çñ³Ï³Ý³óíáõÙ ¿ ù³Õ³ù³Ï³ÝáõÃÛ³Ý ÙÇçáó³éáõÙÁ"</formula1>
    </dataValidation>
    <dataValidation type="custom" allowBlank="1" showInputMessage="1" showErrorMessage="1" errorTitle="Հոոոոպ..." error="Չի կարելի" sqref="A64">
      <formula1>"ì»ñçÝ³Ï³Ý ³ñ¹ÛáõÝùÇ ÝÏ³ñ³·ñáõÃÛáõÝÁ"</formula1>
    </dataValidation>
    <dataValidation type="custom" allowBlank="1" showInputMessage="1" showErrorMessage="1" errorTitle="Հոոոոոոոպ..." error="Չի կարելի" sqref="A59:A60">
      <formula1>"Ä³ÙÏ»ï³ÛÝáõÃÛáõÝ"</formula1>
    </dataValidation>
    <dataValidation type="custom" allowBlank="1" showInputMessage="1" showErrorMessage="1" errorTitle="Հոոոոոպ" error="Չի կարելի" sqref="A57:A58">
      <formula1>"àñ³Ï³Ï³Ý"</formula1>
    </dataValidation>
    <dataValidation type="custom" allowBlank="1" showInputMessage="1" showErrorMessage="1" errorTitle="Հոոոոոոոոոպ!!!" error="Մի փոխեք այս դաշտը" sqref="A47 A49:A56">
      <formula1>"ø³Ý³Ï³Ï³Ý"</formula1>
    </dataValidation>
    <dataValidation type="decimal" operator="greaterThan" allowBlank="1" showInputMessage="1" showErrorMessage="1" errorTitle="ՍԽԱԼ" error="Հազար անգամ զգուշացրեցի. ՄԻԱՅՆ ԹԻՎ_x000a_:-)" promptTitle="ՄԻԱՅՆ ԹԻՎ" prompt="առանց հազարները բաժանող ստորակետի և կետ՝ ամբողջն ու տասնրդականները բաժանելու համար" sqref="H61:K61">
      <formula1>-10000000000000000000</formula1>
    </dataValidation>
  </dataValidations>
  <pageMargins left="0" right="0" top="0" bottom="0" header="0" footer="0"/>
  <pageSetup paperSize="9" orientation="landscape" verticalDpi="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92D050"/>
  </sheetPr>
  <dimension ref="A1:K226"/>
  <sheetViews>
    <sheetView topLeftCell="A146" workbookViewId="0">
      <selection activeCell="E164" sqref="E164:E168"/>
    </sheetView>
  </sheetViews>
  <sheetFormatPr defaultRowHeight="17.25"/>
  <cols>
    <col min="1" max="1" width="13.5703125" style="57" customWidth="1"/>
    <col min="2" max="2" width="15.28515625" style="57" customWidth="1"/>
    <col min="3" max="3" width="16.5703125" style="57" customWidth="1"/>
    <col min="4" max="4" width="84.28515625" style="100" customWidth="1"/>
    <col min="5" max="5" width="17.28515625" style="296" customWidth="1"/>
    <col min="6" max="6" width="9.140625" style="59"/>
    <col min="7" max="256" width="9.140625" style="57"/>
    <col min="257" max="257" width="18.28515625" style="57" customWidth="1"/>
    <col min="258" max="258" width="16.140625" style="57" customWidth="1"/>
    <col min="259" max="259" width="17.5703125" style="57" customWidth="1"/>
    <col min="260" max="260" width="101.42578125" style="57" customWidth="1"/>
    <col min="261" max="261" width="19.7109375" style="57" customWidth="1"/>
    <col min="262" max="512" width="9.140625" style="57"/>
    <col min="513" max="513" width="18.28515625" style="57" customWidth="1"/>
    <col min="514" max="514" width="16.140625" style="57" customWidth="1"/>
    <col min="515" max="515" width="17.5703125" style="57" customWidth="1"/>
    <col min="516" max="516" width="101.42578125" style="57" customWidth="1"/>
    <col min="517" max="517" width="19.7109375" style="57" customWidth="1"/>
    <col min="518" max="768" width="9.140625" style="57"/>
    <col min="769" max="769" width="18.28515625" style="57" customWidth="1"/>
    <col min="770" max="770" width="16.140625" style="57" customWidth="1"/>
    <col min="771" max="771" width="17.5703125" style="57" customWidth="1"/>
    <col min="772" max="772" width="101.42578125" style="57" customWidth="1"/>
    <col min="773" max="773" width="19.7109375" style="57" customWidth="1"/>
    <col min="774" max="1024" width="9.140625" style="57"/>
    <col min="1025" max="1025" width="18.28515625" style="57" customWidth="1"/>
    <col min="1026" max="1026" width="16.140625" style="57" customWidth="1"/>
    <col min="1027" max="1027" width="17.5703125" style="57" customWidth="1"/>
    <col min="1028" max="1028" width="101.42578125" style="57" customWidth="1"/>
    <col min="1029" max="1029" width="19.7109375" style="57" customWidth="1"/>
    <col min="1030" max="1280" width="9.140625" style="57"/>
    <col min="1281" max="1281" width="18.28515625" style="57" customWidth="1"/>
    <col min="1282" max="1282" width="16.140625" style="57" customWidth="1"/>
    <col min="1283" max="1283" width="17.5703125" style="57" customWidth="1"/>
    <col min="1284" max="1284" width="101.42578125" style="57" customWidth="1"/>
    <col min="1285" max="1285" width="19.7109375" style="57" customWidth="1"/>
    <col min="1286" max="1536" width="9.140625" style="57"/>
    <col min="1537" max="1537" width="18.28515625" style="57" customWidth="1"/>
    <col min="1538" max="1538" width="16.140625" style="57" customWidth="1"/>
    <col min="1539" max="1539" width="17.5703125" style="57" customWidth="1"/>
    <col min="1540" max="1540" width="101.42578125" style="57" customWidth="1"/>
    <col min="1541" max="1541" width="19.7109375" style="57" customWidth="1"/>
    <col min="1542" max="1792" width="9.140625" style="57"/>
    <col min="1793" max="1793" width="18.28515625" style="57" customWidth="1"/>
    <col min="1794" max="1794" width="16.140625" style="57" customWidth="1"/>
    <col min="1795" max="1795" width="17.5703125" style="57" customWidth="1"/>
    <col min="1796" max="1796" width="101.42578125" style="57" customWidth="1"/>
    <col min="1797" max="1797" width="19.7109375" style="57" customWidth="1"/>
    <col min="1798" max="2048" width="9.140625" style="57"/>
    <col min="2049" max="2049" width="18.28515625" style="57" customWidth="1"/>
    <col min="2050" max="2050" width="16.140625" style="57" customWidth="1"/>
    <col min="2051" max="2051" width="17.5703125" style="57" customWidth="1"/>
    <col min="2052" max="2052" width="101.42578125" style="57" customWidth="1"/>
    <col min="2053" max="2053" width="19.7109375" style="57" customWidth="1"/>
    <col min="2054" max="2304" width="9.140625" style="57"/>
    <col min="2305" max="2305" width="18.28515625" style="57" customWidth="1"/>
    <col min="2306" max="2306" width="16.140625" style="57" customWidth="1"/>
    <col min="2307" max="2307" width="17.5703125" style="57" customWidth="1"/>
    <col min="2308" max="2308" width="101.42578125" style="57" customWidth="1"/>
    <col min="2309" max="2309" width="19.7109375" style="57" customWidth="1"/>
    <col min="2310" max="2560" width="9.140625" style="57"/>
    <col min="2561" max="2561" width="18.28515625" style="57" customWidth="1"/>
    <col min="2562" max="2562" width="16.140625" style="57" customWidth="1"/>
    <col min="2563" max="2563" width="17.5703125" style="57" customWidth="1"/>
    <col min="2564" max="2564" width="101.42578125" style="57" customWidth="1"/>
    <col min="2565" max="2565" width="19.7109375" style="57" customWidth="1"/>
    <col min="2566" max="2816" width="9.140625" style="57"/>
    <col min="2817" max="2817" width="18.28515625" style="57" customWidth="1"/>
    <col min="2818" max="2818" width="16.140625" style="57" customWidth="1"/>
    <col min="2819" max="2819" width="17.5703125" style="57" customWidth="1"/>
    <col min="2820" max="2820" width="101.42578125" style="57" customWidth="1"/>
    <col min="2821" max="2821" width="19.7109375" style="57" customWidth="1"/>
    <col min="2822" max="3072" width="9.140625" style="57"/>
    <col min="3073" max="3073" width="18.28515625" style="57" customWidth="1"/>
    <col min="3074" max="3074" width="16.140625" style="57" customWidth="1"/>
    <col min="3075" max="3075" width="17.5703125" style="57" customWidth="1"/>
    <col min="3076" max="3076" width="101.42578125" style="57" customWidth="1"/>
    <col min="3077" max="3077" width="19.7109375" style="57" customWidth="1"/>
    <col min="3078" max="3328" width="9.140625" style="57"/>
    <col min="3329" max="3329" width="18.28515625" style="57" customWidth="1"/>
    <col min="3330" max="3330" width="16.140625" style="57" customWidth="1"/>
    <col min="3331" max="3331" width="17.5703125" style="57" customWidth="1"/>
    <col min="3332" max="3332" width="101.42578125" style="57" customWidth="1"/>
    <col min="3333" max="3333" width="19.7109375" style="57" customWidth="1"/>
    <col min="3334" max="3584" width="9.140625" style="57"/>
    <col min="3585" max="3585" width="18.28515625" style="57" customWidth="1"/>
    <col min="3586" max="3586" width="16.140625" style="57" customWidth="1"/>
    <col min="3587" max="3587" width="17.5703125" style="57" customWidth="1"/>
    <col min="3588" max="3588" width="101.42578125" style="57" customWidth="1"/>
    <col min="3589" max="3589" width="19.7109375" style="57" customWidth="1"/>
    <col min="3590" max="3840" width="9.140625" style="57"/>
    <col min="3841" max="3841" width="18.28515625" style="57" customWidth="1"/>
    <col min="3842" max="3842" width="16.140625" style="57" customWidth="1"/>
    <col min="3843" max="3843" width="17.5703125" style="57" customWidth="1"/>
    <col min="3844" max="3844" width="101.42578125" style="57" customWidth="1"/>
    <col min="3845" max="3845" width="19.7109375" style="57" customWidth="1"/>
    <col min="3846" max="4096" width="9.140625" style="57"/>
    <col min="4097" max="4097" width="18.28515625" style="57" customWidth="1"/>
    <col min="4098" max="4098" width="16.140625" style="57" customWidth="1"/>
    <col min="4099" max="4099" width="17.5703125" style="57" customWidth="1"/>
    <col min="4100" max="4100" width="101.42578125" style="57" customWidth="1"/>
    <col min="4101" max="4101" width="19.7109375" style="57" customWidth="1"/>
    <col min="4102" max="4352" width="9.140625" style="57"/>
    <col min="4353" max="4353" width="18.28515625" style="57" customWidth="1"/>
    <col min="4354" max="4354" width="16.140625" style="57" customWidth="1"/>
    <col min="4355" max="4355" width="17.5703125" style="57" customWidth="1"/>
    <col min="4356" max="4356" width="101.42578125" style="57" customWidth="1"/>
    <col min="4357" max="4357" width="19.7109375" style="57" customWidth="1"/>
    <col min="4358" max="4608" width="9.140625" style="57"/>
    <col min="4609" max="4609" width="18.28515625" style="57" customWidth="1"/>
    <col min="4610" max="4610" width="16.140625" style="57" customWidth="1"/>
    <col min="4611" max="4611" width="17.5703125" style="57" customWidth="1"/>
    <col min="4612" max="4612" width="101.42578125" style="57" customWidth="1"/>
    <col min="4613" max="4613" width="19.7109375" style="57" customWidth="1"/>
    <col min="4614" max="4864" width="9.140625" style="57"/>
    <col min="4865" max="4865" width="18.28515625" style="57" customWidth="1"/>
    <col min="4866" max="4866" width="16.140625" style="57" customWidth="1"/>
    <col min="4867" max="4867" width="17.5703125" style="57" customWidth="1"/>
    <col min="4868" max="4868" width="101.42578125" style="57" customWidth="1"/>
    <col min="4869" max="4869" width="19.7109375" style="57" customWidth="1"/>
    <col min="4870" max="5120" width="9.140625" style="57"/>
    <col min="5121" max="5121" width="18.28515625" style="57" customWidth="1"/>
    <col min="5122" max="5122" width="16.140625" style="57" customWidth="1"/>
    <col min="5123" max="5123" width="17.5703125" style="57" customWidth="1"/>
    <col min="5124" max="5124" width="101.42578125" style="57" customWidth="1"/>
    <col min="5125" max="5125" width="19.7109375" style="57" customWidth="1"/>
    <col min="5126" max="5376" width="9.140625" style="57"/>
    <col min="5377" max="5377" width="18.28515625" style="57" customWidth="1"/>
    <col min="5378" max="5378" width="16.140625" style="57" customWidth="1"/>
    <col min="5379" max="5379" width="17.5703125" style="57" customWidth="1"/>
    <col min="5380" max="5380" width="101.42578125" style="57" customWidth="1"/>
    <col min="5381" max="5381" width="19.7109375" style="57" customWidth="1"/>
    <col min="5382" max="5632" width="9.140625" style="57"/>
    <col min="5633" max="5633" width="18.28515625" style="57" customWidth="1"/>
    <col min="5634" max="5634" width="16.140625" style="57" customWidth="1"/>
    <col min="5635" max="5635" width="17.5703125" style="57" customWidth="1"/>
    <col min="5636" max="5636" width="101.42578125" style="57" customWidth="1"/>
    <col min="5637" max="5637" width="19.7109375" style="57" customWidth="1"/>
    <col min="5638" max="5888" width="9.140625" style="57"/>
    <col min="5889" max="5889" width="18.28515625" style="57" customWidth="1"/>
    <col min="5890" max="5890" width="16.140625" style="57" customWidth="1"/>
    <col min="5891" max="5891" width="17.5703125" style="57" customWidth="1"/>
    <col min="5892" max="5892" width="101.42578125" style="57" customWidth="1"/>
    <col min="5893" max="5893" width="19.7109375" style="57" customWidth="1"/>
    <col min="5894" max="6144" width="9.140625" style="57"/>
    <col min="6145" max="6145" width="18.28515625" style="57" customWidth="1"/>
    <col min="6146" max="6146" width="16.140625" style="57" customWidth="1"/>
    <col min="6147" max="6147" width="17.5703125" style="57" customWidth="1"/>
    <col min="6148" max="6148" width="101.42578125" style="57" customWidth="1"/>
    <col min="6149" max="6149" width="19.7109375" style="57" customWidth="1"/>
    <col min="6150" max="6400" width="9.140625" style="57"/>
    <col min="6401" max="6401" width="18.28515625" style="57" customWidth="1"/>
    <col min="6402" max="6402" width="16.140625" style="57" customWidth="1"/>
    <col min="6403" max="6403" width="17.5703125" style="57" customWidth="1"/>
    <col min="6404" max="6404" width="101.42578125" style="57" customWidth="1"/>
    <col min="6405" max="6405" width="19.7109375" style="57" customWidth="1"/>
    <col min="6406" max="6656" width="9.140625" style="57"/>
    <col min="6657" max="6657" width="18.28515625" style="57" customWidth="1"/>
    <col min="6658" max="6658" width="16.140625" style="57" customWidth="1"/>
    <col min="6659" max="6659" width="17.5703125" style="57" customWidth="1"/>
    <col min="6660" max="6660" width="101.42578125" style="57" customWidth="1"/>
    <col min="6661" max="6661" width="19.7109375" style="57" customWidth="1"/>
    <col min="6662" max="6912" width="9.140625" style="57"/>
    <col min="6913" max="6913" width="18.28515625" style="57" customWidth="1"/>
    <col min="6914" max="6914" width="16.140625" style="57" customWidth="1"/>
    <col min="6915" max="6915" width="17.5703125" style="57" customWidth="1"/>
    <col min="6916" max="6916" width="101.42578125" style="57" customWidth="1"/>
    <col min="6917" max="6917" width="19.7109375" style="57" customWidth="1"/>
    <col min="6918" max="7168" width="9.140625" style="57"/>
    <col min="7169" max="7169" width="18.28515625" style="57" customWidth="1"/>
    <col min="7170" max="7170" width="16.140625" style="57" customWidth="1"/>
    <col min="7171" max="7171" width="17.5703125" style="57" customWidth="1"/>
    <col min="7172" max="7172" width="101.42578125" style="57" customWidth="1"/>
    <col min="7173" max="7173" width="19.7109375" style="57" customWidth="1"/>
    <col min="7174" max="7424" width="9.140625" style="57"/>
    <col min="7425" max="7425" width="18.28515625" style="57" customWidth="1"/>
    <col min="7426" max="7426" width="16.140625" style="57" customWidth="1"/>
    <col min="7427" max="7427" width="17.5703125" style="57" customWidth="1"/>
    <col min="7428" max="7428" width="101.42578125" style="57" customWidth="1"/>
    <col min="7429" max="7429" width="19.7109375" style="57" customWidth="1"/>
    <col min="7430" max="7680" width="9.140625" style="57"/>
    <col min="7681" max="7681" width="18.28515625" style="57" customWidth="1"/>
    <col min="7682" max="7682" width="16.140625" style="57" customWidth="1"/>
    <col min="7683" max="7683" width="17.5703125" style="57" customWidth="1"/>
    <col min="7684" max="7684" width="101.42578125" style="57" customWidth="1"/>
    <col min="7685" max="7685" width="19.7109375" style="57" customWidth="1"/>
    <col min="7686" max="7936" width="9.140625" style="57"/>
    <col min="7937" max="7937" width="18.28515625" style="57" customWidth="1"/>
    <col min="7938" max="7938" width="16.140625" style="57" customWidth="1"/>
    <col min="7939" max="7939" width="17.5703125" style="57" customWidth="1"/>
    <col min="7940" max="7940" width="101.42578125" style="57" customWidth="1"/>
    <col min="7941" max="7941" width="19.7109375" style="57" customWidth="1"/>
    <col min="7942" max="8192" width="9.140625" style="57"/>
    <col min="8193" max="8193" width="18.28515625" style="57" customWidth="1"/>
    <col min="8194" max="8194" width="16.140625" style="57" customWidth="1"/>
    <col min="8195" max="8195" width="17.5703125" style="57" customWidth="1"/>
    <col min="8196" max="8196" width="101.42578125" style="57" customWidth="1"/>
    <col min="8197" max="8197" width="19.7109375" style="57" customWidth="1"/>
    <col min="8198" max="8448" width="9.140625" style="57"/>
    <col min="8449" max="8449" width="18.28515625" style="57" customWidth="1"/>
    <col min="8450" max="8450" width="16.140625" style="57" customWidth="1"/>
    <col min="8451" max="8451" width="17.5703125" style="57" customWidth="1"/>
    <col min="8452" max="8452" width="101.42578125" style="57" customWidth="1"/>
    <col min="8453" max="8453" width="19.7109375" style="57" customWidth="1"/>
    <col min="8454" max="8704" width="9.140625" style="57"/>
    <col min="8705" max="8705" width="18.28515625" style="57" customWidth="1"/>
    <col min="8706" max="8706" width="16.140625" style="57" customWidth="1"/>
    <col min="8707" max="8707" width="17.5703125" style="57" customWidth="1"/>
    <col min="8708" max="8708" width="101.42578125" style="57" customWidth="1"/>
    <col min="8709" max="8709" width="19.7109375" style="57" customWidth="1"/>
    <col min="8710" max="8960" width="9.140625" style="57"/>
    <col min="8961" max="8961" width="18.28515625" style="57" customWidth="1"/>
    <col min="8962" max="8962" width="16.140625" style="57" customWidth="1"/>
    <col min="8963" max="8963" width="17.5703125" style="57" customWidth="1"/>
    <col min="8964" max="8964" width="101.42578125" style="57" customWidth="1"/>
    <col min="8965" max="8965" width="19.7109375" style="57" customWidth="1"/>
    <col min="8966" max="9216" width="9.140625" style="57"/>
    <col min="9217" max="9217" width="18.28515625" style="57" customWidth="1"/>
    <col min="9218" max="9218" width="16.140625" style="57" customWidth="1"/>
    <col min="9219" max="9219" width="17.5703125" style="57" customWidth="1"/>
    <col min="9220" max="9220" width="101.42578125" style="57" customWidth="1"/>
    <col min="9221" max="9221" width="19.7109375" style="57" customWidth="1"/>
    <col min="9222" max="9472" width="9.140625" style="57"/>
    <col min="9473" max="9473" width="18.28515625" style="57" customWidth="1"/>
    <col min="9474" max="9474" width="16.140625" style="57" customWidth="1"/>
    <col min="9475" max="9475" width="17.5703125" style="57" customWidth="1"/>
    <col min="9476" max="9476" width="101.42578125" style="57" customWidth="1"/>
    <col min="9477" max="9477" width="19.7109375" style="57" customWidth="1"/>
    <col min="9478" max="9728" width="9.140625" style="57"/>
    <col min="9729" max="9729" width="18.28515625" style="57" customWidth="1"/>
    <col min="9730" max="9730" width="16.140625" style="57" customWidth="1"/>
    <col min="9731" max="9731" width="17.5703125" style="57" customWidth="1"/>
    <col min="9732" max="9732" width="101.42578125" style="57" customWidth="1"/>
    <col min="9733" max="9733" width="19.7109375" style="57" customWidth="1"/>
    <col min="9734" max="9984" width="9.140625" style="57"/>
    <col min="9985" max="9985" width="18.28515625" style="57" customWidth="1"/>
    <col min="9986" max="9986" width="16.140625" style="57" customWidth="1"/>
    <col min="9987" max="9987" width="17.5703125" style="57" customWidth="1"/>
    <col min="9988" max="9988" width="101.42578125" style="57" customWidth="1"/>
    <col min="9989" max="9989" width="19.7109375" style="57" customWidth="1"/>
    <col min="9990" max="10240" width="9.140625" style="57"/>
    <col min="10241" max="10241" width="18.28515625" style="57" customWidth="1"/>
    <col min="10242" max="10242" width="16.140625" style="57" customWidth="1"/>
    <col min="10243" max="10243" width="17.5703125" style="57" customWidth="1"/>
    <col min="10244" max="10244" width="101.42578125" style="57" customWidth="1"/>
    <col min="10245" max="10245" width="19.7109375" style="57" customWidth="1"/>
    <col min="10246" max="10496" width="9.140625" style="57"/>
    <col min="10497" max="10497" width="18.28515625" style="57" customWidth="1"/>
    <col min="10498" max="10498" width="16.140625" style="57" customWidth="1"/>
    <col min="10499" max="10499" width="17.5703125" style="57" customWidth="1"/>
    <col min="10500" max="10500" width="101.42578125" style="57" customWidth="1"/>
    <col min="10501" max="10501" width="19.7109375" style="57" customWidth="1"/>
    <col min="10502" max="10752" width="9.140625" style="57"/>
    <col min="10753" max="10753" width="18.28515625" style="57" customWidth="1"/>
    <col min="10754" max="10754" width="16.140625" style="57" customWidth="1"/>
    <col min="10755" max="10755" width="17.5703125" style="57" customWidth="1"/>
    <col min="10756" max="10756" width="101.42578125" style="57" customWidth="1"/>
    <col min="10757" max="10757" width="19.7109375" style="57" customWidth="1"/>
    <col min="10758" max="11008" width="9.140625" style="57"/>
    <col min="11009" max="11009" width="18.28515625" style="57" customWidth="1"/>
    <col min="11010" max="11010" width="16.140625" style="57" customWidth="1"/>
    <col min="11011" max="11011" width="17.5703125" style="57" customWidth="1"/>
    <col min="11012" max="11012" width="101.42578125" style="57" customWidth="1"/>
    <col min="11013" max="11013" width="19.7109375" style="57" customWidth="1"/>
    <col min="11014" max="11264" width="9.140625" style="57"/>
    <col min="11265" max="11265" width="18.28515625" style="57" customWidth="1"/>
    <col min="11266" max="11266" width="16.140625" style="57" customWidth="1"/>
    <col min="11267" max="11267" width="17.5703125" style="57" customWidth="1"/>
    <col min="11268" max="11268" width="101.42578125" style="57" customWidth="1"/>
    <col min="11269" max="11269" width="19.7109375" style="57" customWidth="1"/>
    <col min="11270" max="11520" width="9.140625" style="57"/>
    <col min="11521" max="11521" width="18.28515625" style="57" customWidth="1"/>
    <col min="11522" max="11522" width="16.140625" style="57" customWidth="1"/>
    <col min="11523" max="11523" width="17.5703125" style="57" customWidth="1"/>
    <col min="11524" max="11524" width="101.42578125" style="57" customWidth="1"/>
    <col min="11525" max="11525" width="19.7109375" style="57" customWidth="1"/>
    <col min="11526" max="11776" width="9.140625" style="57"/>
    <col min="11777" max="11777" width="18.28515625" style="57" customWidth="1"/>
    <col min="11778" max="11778" width="16.140625" style="57" customWidth="1"/>
    <col min="11779" max="11779" width="17.5703125" style="57" customWidth="1"/>
    <col min="11780" max="11780" width="101.42578125" style="57" customWidth="1"/>
    <col min="11781" max="11781" width="19.7109375" style="57" customWidth="1"/>
    <col min="11782" max="12032" width="9.140625" style="57"/>
    <col min="12033" max="12033" width="18.28515625" style="57" customWidth="1"/>
    <col min="12034" max="12034" width="16.140625" style="57" customWidth="1"/>
    <col min="12035" max="12035" width="17.5703125" style="57" customWidth="1"/>
    <col min="12036" max="12036" width="101.42578125" style="57" customWidth="1"/>
    <col min="12037" max="12037" width="19.7109375" style="57" customWidth="1"/>
    <col min="12038" max="12288" width="9.140625" style="57"/>
    <col min="12289" max="12289" width="18.28515625" style="57" customWidth="1"/>
    <col min="12290" max="12290" width="16.140625" style="57" customWidth="1"/>
    <col min="12291" max="12291" width="17.5703125" style="57" customWidth="1"/>
    <col min="12292" max="12292" width="101.42578125" style="57" customWidth="1"/>
    <col min="12293" max="12293" width="19.7109375" style="57" customWidth="1"/>
    <col min="12294" max="12544" width="9.140625" style="57"/>
    <col min="12545" max="12545" width="18.28515625" style="57" customWidth="1"/>
    <col min="12546" max="12546" width="16.140625" style="57" customWidth="1"/>
    <col min="12547" max="12547" width="17.5703125" style="57" customWidth="1"/>
    <col min="12548" max="12548" width="101.42578125" style="57" customWidth="1"/>
    <col min="12549" max="12549" width="19.7109375" style="57" customWidth="1"/>
    <col min="12550" max="12800" width="9.140625" style="57"/>
    <col min="12801" max="12801" width="18.28515625" style="57" customWidth="1"/>
    <col min="12802" max="12802" width="16.140625" style="57" customWidth="1"/>
    <col min="12803" max="12803" width="17.5703125" style="57" customWidth="1"/>
    <col min="12804" max="12804" width="101.42578125" style="57" customWidth="1"/>
    <col min="12805" max="12805" width="19.7109375" style="57" customWidth="1"/>
    <col min="12806" max="13056" width="9.140625" style="57"/>
    <col min="13057" max="13057" width="18.28515625" style="57" customWidth="1"/>
    <col min="13058" max="13058" width="16.140625" style="57" customWidth="1"/>
    <col min="13059" max="13059" width="17.5703125" style="57" customWidth="1"/>
    <col min="13060" max="13060" width="101.42578125" style="57" customWidth="1"/>
    <col min="13061" max="13061" width="19.7109375" style="57" customWidth="1"/>
    <col min="13062" max="13312" width="9.140625" style="57"/>
    <col min="13313" max="13313" width="18.28515625" style="57" customWidth="1"/>
    <col min="13314" max="13314" width="16.140625" style="57" customWidth="1"/>
    <col min="13315" max="13315" width="17.5703125" style="57" customWidth="1"/>
    <col min="13316" max="13316" width="101.42578125" style="57" customWidth="1"/>
    <col min="13317" max="13317" width="19.7109375" style="57" customWidth="1"/>
    <col min="13318" max="13568" width="9.140625" style="57"/>
    <col min="13569" max="13569" width="18.28515625" style="57" customWidth="1"/>
    <col min="13570" max="13570" width="16.140625" style="57" customWidth="1"/>
    <col min="13571" max="13571" width="17.5703125" style="57" customWidth="1"/>
    <col min="13572" max="13572" width="101.42578125" style="57" customWidth="1"/>
    <col min="13573" max="13573" width="19.7109375" style="57" customWidth="1"/>
    <col min="13574" max="13824" width="9.140625" style="57"/>
    <col min="13825" max="13825" width="18.28515625" style="57" customWidth="1"/>
    <col min="13826" max="13826" width="16.140625" style="57" customWidth="1"/>
    <col min="13827" max="13827" width="17.5703125" style="57" customWidth="1"/>
    <col min="13828" max="13828" width="101.42578125" style="57" customWidth="1"/>
    <col min="13829" max="13829" width="19.7109375" style="57" customWidth="1"/>
    <col min="13830" max="14080" width="9.140625" style="57"/>
    <col min="14081" max="14081" width="18.28515625" style="57" customWidth="1"/>
    <col min="14082" max="14082" width="16.140625" style="57" customWidth="1"/>
    <col min="14083" max="14083" width="17.5703125" style="57" customWidth="1"/>
    <col min="14084" max="14084" width="101.42578125" style="57" customWidth="1"/>
    <col min="14085" max="14085" width="19.7109375" style="57" customWidth="1"/>
    <col min="14086" max="14336" width="9.140625" style="57"/>
    <col min="14337" max="14337" width="18.28515625" style="57" customWidth="1"/>
    <col min="14338" max="14338" width="16.140625" style="57" customWidth="1"/>
    <col min="14339" max="14339" width="17.5703125" style="57" customWidth="1"/>
    <col min="14340" max="14340" width="101.42578125" style="57" customWidth="1"/>
    <col min="14341" max="14341" width="19.7109375" style="57" customWidth="1"/>
    <col min="14342" max="14592" width="9.140625" style="57"/>
    <col min="14593" max="14593" width="18.28515625" style="57" customWidth="1"/>
    <col min="14594" max="14594" width="16.140625" style="57" customWidth="1"/>
    <col min="14595" max="14595" width="17.5703125" style="57" customWidth="1"/>
    <col min="14596" max="14596" width="101.42578125" style="57" customWidth="1"/>
    <col min="14597" max="14597" width="19.7109375" style="57" customWidth="1"/>
    <col min="14598" max="14848" width="9.140625" style="57"/>
    <col min="14849" max="14849" width="18.28515625" style="57" customWidth="1"/>
    <col min="14850" max="14850" width="16.140625" style="57" customWidth="1"/>
    <col min="14851" max="14851" width="17.5703125" style="57" customWidth="1"/>
    <col min="14852" max="14852" width="101.42578125" style="57" customWidth="1"/>
    <col min="14853" max="14853" width="19.7109375" style="57" customWidth="1"/>
    <col min="14854" max="15104" width="9.140625" style="57"/>
    <col min="15105" max="15105" width="18.28515625" style="57" customWidth="1"/>
    <col min="15106" max="15106" width="16.140625" style="57" customWidth="1"/>
    <col min="15107" max="15107" width="17.5703125" style="57" customWidth="1"/>
    <col min="15108" max="15108" width="101.42578125" style="57" customWidth="1"/>
    <col min="15109" max="15109" width="19.7109375" style="57" customWidth="1"/>
    <col min="15110" max="15360" width="9.140625" style="57"/>
    <col min="15361" max="15361" width="18.28515625" style="57" customWidth="1"/>
    <col min="15362" max="15362" width="16.140625" style="57" customWidth="1"/>
    <col min="15363" max="15363" width="17.5703125" style="57" customWidth="1"/>
    <col min="15364" max="15364" width="101.42578125" style="57" customWidth="1"/>
    <col min="15365" max="15365" width="19.7109375" style="57" customWidth="1"/>
    <col min="15366" max="15616" width="9.140625" style="57"/>
    <col min="15617" max="15617" width="18.28515625" style="57" customWidth="1"/>
    <col min="15618" max="15618" width="16.140625" style="57" customWidth="1"/>
    <col min="15619" max="15619" width="17.5703125" style="57" customWidth="1"/>
    <col min="15620" max="15620" width="101.42578125" style="57" customWidth="1"/>
    <col min="15621" max="15621" width="19.7109375" style="57" customWidth="1"/>
    <col min="15622" max="15872" width="9.140625" style="57"/>
    <col min="15873" max="15873" width="18.28515625" style="57" customWidth="1"/>
    <col min="15874" max="15874" width="16.140625" style="57" customWidth="1"/>
    <col min="15875" max="15875" width="17.5703125" style="57" customWidth="1"/>
    <col min="15876" max="15876" width="101.42578125" style="57" customWidth="1"/>
    <col min="15877" max="15877" width="19.7109375" style="57" customWidth="1"/>
    <col min="15878" max="16128" width="9.140625" style="57"/>
    <col min="16129" max="16129" width="18.28515625" style="57" customWidth="1"/>
    <col min="16130" max="16130" width="16.140625" style="57" customWidth="1"/>
    <col min="16131" max="16131" width="17.5703125" style="57" customWidth="1"/>
    <col min="16132" max="16132" width="101.42578125" style="57" customWidth="1"/>
    <col min="16133" max="16133" width="19.7109375" style="57" customWidth="1"/>
    <col min="16134" max="16384" width="9.140625" style="57"/>
  </cols>
  <sheetData>
    <row r="1" spans="1:11" ht="19.5" customHeight="1">
      <c r="A1" s="233"/>
      <c r="B1" s="233"/>
      <c r="C1" s="233"/>
      <c r="D1" s="233"/>
      <c r="E1" s="234" t="s">
        <v>383</v>
      </c>
      <c r="F1" s="234"/>
      <c r="G1" s="234"/>
      <c r="H1" s="233"/>
    </row>
    <row r="2" spans="1:11" ht="57" customHeight="1">
      <c r="A2" s="233"/>
      <c r="B2" s="233"/>
      <c r="C2" s="233"/>
      <c r="D2" s="843" t="s">
        <v>574</v>
      </c>
      <c r="E2" s="843"/>
      <c r="F2" s="233"/>
      <c r="G2" s="233"/>
      <c r="H2" s="235"/>
    </row>
    <row r="3" spans="1:11" ht="19.5" customHeight="1">
      <c r="A3" s="233"/>
      <c r="B3" s="233"/>
      <c r="C3" s="233"/>
      <c r="D3" s="843" t="s">
        <v>386</v>
      </c>
      <c r="E3" s="843"/>
      <c r="F3" s="233"/>
      <c r="G3" s="233"/>
      <c r="H3" s="235"/>
    </row>
    <row r="4" spans="1:11" ht="19.5" customHeight="1">
      <c r="A4" s="233"/>
      <c r="B4" s="233"/>
      <c r="C4" s="233"/>
      <c r="D4" s="235"/>
      <c r="E4" s="236"/>
      <c r="F4" s="233"/>
      <c r="G4" s="233"/>
      <c r="H4" s="235"/>
    </row>
    <row r="5" spans="1:11" ht="43.5" customHeight="1">
      <c r="A5" s="844" t="s">
        <v>435</v>
      </c>
      <c r="B5" s="844"/>
      <c r="C5" s="844"/>
      <c r="D5" s="844"/>
      <c r="E5" s="844"/>
      <c r="F5" s="237"/>
      <c r="G5" s="237"/>
      <c r="H5" s="237"/>
      <c r="I5" s="237"/>
      <c r="J5" s="237"/>
      <c r="K5" s="237"/>
    </row>
    <row r="6" spans="1:11" ht="19.5" hidden="1" customHeight="1">
      <c r="A6" s="233"/>
      <c r="B6" s="233"/>
      <c r="C6" s="233"/>
      <c r="D6" s="233"/>
      <c r="E6" s="238"/>
      <c r="F6" s="233"/>
      <c r="G6" s="233"/>
      <c r="H6" s="233"/>
      <c r="I6" s="233"/>
      <c r="J6" s="233"/>
      <c r="K6" s="233"/>
    </row>
    <row r="7" spans="1:11" ht="12" customHeight="1">
      <c r="B7" s="101"/>
      <c r="C7" s="101"/>
      <c r="D7" s="101"/>
      <c r="E7" s="239"/>
    </row>
    <row r="8" spans="1:11" ht="39" customHeight="1">
      <c r="A8" s="229" t="s">
        <v>77</v>
      </c>
      <c r="B8" s="845" t="s">
        <v>79</v>
      </c>
      <c r="C8" s="230" t="s">
        <v>213</v>
      </c>
      <c r="D8" s="230" t="s">
        <v>80</v>
      </c>
      <c r="E8" s="240" t="s">
        <v>575</v>
      </c>
    </row>
    <row r="9" spans="1:11" ht="39.75" customHeight="1">
      <c r="A9" s="232" t="s">
        <v>78</v>
      </c>
      <c r="B9" s="846"/>
      <c r="C9" s="231" t="s">
        <v>214</v>
      </c>
      <c r="D9" s="76"/>
      <c r="E9" s="241" t="s">
        <v>215</v>
      </c>
    </row>
    <row r="10" spans="1:11">
      <c r="A10" s="77">
        <v>1175</v>
      </c>
      <c r="B10" s="102"/>
      <c r="C10" s="102"/>
      <c r="D10" s="78" t="s">
        <v>82</v>
      </c>
      <c r="E10" s="242"/>
    </row>
    <row r="11" spans="1:11" ht="63" customHeight="1">
      <c r="A11" s="812"/>
      <c r="B11" s="812"/>
      <c r="C11" s="812" t="s">
        <v>85</v>
      </c>
      <c r="D11" s="79" t="s">
        <v>387</v>
      </c>
      <c r="E11" s="818">
        <f>E36+E137</f>
        <v>12570349</v>
      </c>
    </row>
    <row r="12" spans="1:11" ht="25.15" customHeight="1">
      <c r="A12" s="813"/>
      <c r="B12" s="813"/>
      <c r="C12" s="813"/>
      <c r="D12" s="80" t="s">
        <v>217</v>
      </c>
      <c r="E12" s="819"/>
    </row>
    <row r="13" spans="1:11" ht="195.75" customHeight="1">
      <c r="A13" s="813"/>
      <c r="B13" s="813"/>
      <c r="C13" s="813"/>
      <c r="D13" s="107" t="s">
        <v>388</v>
      </c>
      <c r="E13" s="819"/>
    </row>
    <row r="14" spans="1:11">
      <c r="A14" s="813"/>
      <c r="B14" s="813"/>
      <c r="C14" s="813"/>
      <c r="D14" s="80" t="s">
        <v>218</v>
      </c>
      <c r="E14" s="819"/>
    </row>
    <row r="15" spans="1:11" ht="42.75" customHeight="1">
      <c r="A15" s="813"/>
      <c r="B15" s="814"/>
      <c r="C15" s="814"/>
      <c r="D15" s="108" t="s">
        <v>389</v>
      </c>
      <c r="E15" s="820"/>
    </row>
    <row r="16" spans="1:11" ht="15" hidden="1" customHeight="1">
      <c r="A16" s="813"/>
      <c r="B16" s="103"/>
      <c r="C16" s="104"/>
      <c r="D16" s="81" t="s">
        <v>83</v>
      </c>
      <c r="E16" s="243"/>
    </row>
    <row r="17" spans="1:6" ht="46.5" hidden="1" customHeight="1">
      <c r="A17" s="813"/>
      <c r="B17" s="815"/>
      <c r="C17" s="815"/>
      <c r="D17" s="79"/>
      <c r="E17" s="818"/>
    </row>
    <row r="18" spans="1:6" ht="24.75" hidden="1" customHeight="1">
      <c r="A18" s="813"/>
      <c r="B18" s="816"/>
      <c r="C18" s="816"/>
      <c r="D18" s="80"/>
      <c r="E18" s="819"/>
    </row>
    <row r="19" spans="1:6" ht="147" hidden="1" customHeight="1">
      <c r="A19" s="813"/>
      <c r="B19" s="816"/>
      <c r="C19" s="816"/>
      <c r="D19" s="107"/>
      <c r="E19" s="819"/>
    </row>
    <row r="20" spans="1:6" ht="22.9" customHeight="1">
      <c r="A20" s="813"/>
      <c r="B20" s="816"/>
      <c r="C20" s="816"/>
      <c r="D20" s="80" t="s">
        <v>220</v>
      </c>
      <c r="E20" s="819"/>
    </row>
    <row r="21" spans="1:6" s="246" customFormat="1" ht="24" customHeight="1">
      <c r="A21" s="813"/>
      <c r="B21" s="817"/>
      <c r="C21" s="817"/>
      <c r="D21" s="244" t="s">
        <v>390</v>
      </c>
      <c r="E21" s="820"/>
      <c r="F21" s="245"/>
    </row>
    <row r="22" spans="1:6" s="246" customFormat="1" ht="18" hidden="1" customHeight="1">
      <c r="A22" s="813"/>
      <c r="B22" s="830" t="s">
        <v>533</v>
      </c>
      <c r="C22" s="830" t="s">
        <v>463</v>
      </c>
      <c r="D22" s="247" t="s">
        <v>561</v>
      </c>
      <c r="E22" s="836"/>
      <c r="F22" s="245"/>
    </row>
    <row r="23" spans="1:6" s="246" customFormat="1" ht="17.25" hidden="1" customHeight="1">
      <c r="A23" s="813"/>
      <c r="B23" s="831"/>
      <c r="C23" s="831"/>
      <c r="D23" s="248" t="s">
        <v>562</v>
      </c>
      <c r="E23" s="837"/>
      <c r="F23" s="245"/>
    </row>
    <row r="24" spans="1:6" s="246" customFormat="1" ht="15.6" hidden="1" customHeight="1">
      <c r="A24" s="813"/>
      <c r="B24" s="832"/>
      <c r="C24" s="832"/>
      <c r="D24" s="249" t="s">
        <v>563</v>
      </c>
      <c r="E24" s="838"/>
      <c r="F24" s="245"/>
    </row>
    <row r="25" spans="1:6" s="246" customFormat="1" ht="21" hidden="1" customHeight="1">
      <c r="A25" s="813"/>
      <c r="B25" s="250"/>
      <c r="C25" s="250"/>
      <c r="D25" s="251" t="s">
        <v>553</v>
      </c>
      <c r="E25" s="252"/>
      <c r="F25" s="245"/>
    </row>
    <row r="26" spans="1:6" s="246" customFormat="1" ht="13.5" hidden="1" customHeight="1">
      <c r="A26" s="813"/>
      <c r="B26" s="830" t="s">
        <v>533</v>
      </c>
      <c r="C26" s="830" t="s">
        <v>463</v>
      </c>
      <c r="D26" s="247" t="s">
        <v>564</v>
      </c>
      <c r="E26" s="836"/>
      <c r="F26" s="245"/>
    </row>
    <row r="27" spans="1:6" s="246" customFormat="1" ht="20.25" hidden="1" customHeight="1">
      <c r="A27" s="813"/>
      <c r="B27" s="831"/>
      <c r="C27" s="831"/>
      <c r="D27" s="248" t="s">
        <v>554</v>
      </c>
      <c r="E27" s="837"/>
      <c r="F27" s="245"/>
    </row>
    <row r="28" spans="1:6" s="246" customFormat="1" ht="12.75" hidden="1" customHeight="1">
      <c r="A28" s="814"/>
      <c r="B28" s="832"/>
      <c r="C28" s="832"/>
      <c r="D28" s="249" t="s">
        <v>565</v>
      </c>
      <c r="E28" s="838"/>
      <c r="F28" s="245"/>
    </row>
    <row r="29" spans="1:6" s="246" customFormat="1" ht="15.75" hidden="1">
      <c r="A29" s="253">
        <v>1107</v>
      </c>
      <c r="B29" s="254"/>
      <c r="C29" s="255"/>
      <c r="D29" s="256" t="s">
        <v>82</v>
      </c>
      <c r="E29" s="257"/>
      <c r="F29" s="245"/>
    </row>
    <row r="30" spans="1:6" s="246" customFormat="1" ht="28.5" hidden="1" customHeight="1">
      <c r="A30" s="840"/>
      <c r="B30" s="840"/>
      <c r="C30" s="840"/>
      <c r="D30" s="258"/>
      <c r="E30" s="836"/>
      <c r="F30" s="245"/>
    </row>
    <row r="31" spans="1:6" s="246" customFormat="1" ht="22.5" hidden="1" customHeight="1">
      <c r="A31" s="841"/>
      <c r="B31" s="841"/>
      <c r="C31" s="841"/>
      <c r="D31" s="248" t="s">
        <v>217</v>
      </c>
      <c r="E31" s="837"/>
      <c r="F31" s="245"/>
    </row>
    <row r="32" spans="1:6" s="246" customFormat="1" ht="15.75" hidden="1">
      <c r="A32" s="841"/>
      <c r="B32" s="841"/>
      <c r="C32" s="841"/>
      <c r="D32" s="259"/>
      <c r="E32" s="837"/>
      <c r="F32" s="245"/>
    </row>
    <row r="33" spans="1:6" s="246" customFormat="1" ht="15.75" hidden="1">
      <c r="A33" s="841"/>
      <c r="B33" s="841"/>
      <c r="C33" s="841"/>
      <c r="D33" s="248" t="s">
        <v>218</v>
      </c>
      <c r="E33" s="837"/>
      <c r="F33" s="245"/>
    </row>
    <row r="34" spans="1:6" s="246" customFormat="1" ht="25.5" hidden="1" customHeight="1">
      <c r="A34" s="841"/>
      <c r="B34" s="842"/>
      <c r="C34" s="842"/>
      <c r="D34" s="260"/>
      <c r="E34" s="838"/>
      <c r="F34" s="245"/>
    </row>
    <row r="35" spans="1:6" s="246" customFormat="1" ht="15" customHeight="1">
      <c r="A35" s="841"/>
      <c r="B35" s="261"/>
      <c r="C35" s="262"/>
      <c r="D35" s="81" t="s">
        <v>83</v>
      </c>
      <c r="E35" s="252"/>
      <c r="F35" s="245"/>
    </row>
    <row r="36" spans="1:6" s="246" customFormat="1" ht="66.75" customHeight="1">
      <c r="A36" s="841"/>
      <c r="B36" s="830" t="s">
        <v>216</v>
      </c>
      <c r="C36" s="830"/>
      <c r="D36" s="79" t="s">
        <v>391</v>
      </c>
      <c r="E36" s="818">
        <f>+'N 5'!F13</f>
        <v>10964125.799999999</v>
      </c>
      <c r="F36" s="245"/>
    </row>
    <row r="37" spans="1:6" s="246" customFormat="1">
      <c r="A37" s="841"/>
      <c r="B37" s="831"/>
      <c r="C37" s="831"/>
      <c r="D37" s="80" t="s">
        <v>219</v>
      </c>
      <c r="E37" s="819"/>
      <c r="F37" s="245"/>
    </row>
    <row r="38" spans="1:6" s="246" customFormat="1" ht="183.75" customHeight="1">
      <c r="A38" s="841"/>
      <c r="B38" s="831"/>
      <c r="C38" s="831"/>
      <c r="D38" s="107" t="s">
        <v>388</v>
      </c>
      <c r="E38" s="819"/>
      <c r="F38" s="245"/>
    </row>
    <row r="39" spans="1:6" s="246" customFormat="1">
      <c r="A39" s="841"/>
      <c r="B39" s="831"/>
      <c r="C39" s="831"/>
      <c r="D39" s="80" t="s">
        <v>220</v>
      </c>
      <c r="E39" s="819"/>
      <c r="F39" s="245"/>
    </row>
    <row r="40" spans="1:6" s="246" customFormat="1" ht="24" customHeight="1">
      <c r="A40" s="841"/>
      <c r="B40" s="832"/>
      <c r="C40" s="832"/>
      <c r="D40" s="109" t="s">
        <v>390</v>
      </c>
      <c r="E40" s="820"/>
      <c r="F40" s="245"/>
    </row>
    <row r="41" spans="1:6" s="246" customFormat="1" ht="15.75" hidden="1">
      <c r="A41" s="253"/>
      <c r="B41" s="254"/>
      <c r="C41" s="255"/>
      <c r="D41" s="263" t="s">
        <v>82</v>
      </c>
      <c r="E41" s="257"/>
      <c r="F41" s="245"/>
    </row>
    <row r="42" spans="1:6" s="246" customFormat="1" ht="15" hidden="1" customHeight="1">
      <c r="A42" s="840"/>
      <c r="B42" s="840"/>
      <c r="C42" s="840"/>
      <c r="D42" s="258"/>
      <c r="E42" s="836"/>
      <c r="F42" s="245"/>
    </row>
    <row r="43" spans="1:6" s="246" customFormat="1" ht="13.5" hidden="1" customHeight="1">
      <c r="A43" s="841"/>
      <c r="B43" s="841"/>
      <c r="C43" s="841"/>
      <c r="D43" s="248" t="s">
        <v>217</v>
      </c>
      <c r="E43" s="837"/>
      <c r="F43" s="245"/>
    </row>
    <row r="44" spans="1:6" s="246" customFormat="1" ht="20.25" hidden="1" customHeight="1">
      <c r="A44" s="841"/>
      <c r="B44" s="841"/>
      <c r="C44" s="841"/>
      <c r="D44" s="259"/>
      <c r="E44" s="837"/>
      <c r="F44" s="245"/>
    </row>
    <row r="45" spans="1:6" s="246" customFormat="1" ht="15.75" hidden="1">
      <c r="A45" s="841"/>
      <c r="B45" s="841"/>
      <c r="C45" s="841"/>
      <c r="D45" s="248" t="s">
        <v>218</v>
      </c>
      <c r="E45" s="837"/>
      <c r="F45" s="245"/>
    </row>
    <row r="46" spans="1:6" s="246" customFormat="1" ht="29.25" hidden="1" customHeight="1">
      <c r="A46" s="841"/>
      <c r="B46" s="842"/>
      <c r="C46" s="842"/>
      <c r="D46" s="260"/>
      <c r="E46" s="838"/>
      <c r="F46" s="245"/>
    </row>
    <row r="47" spans="1:6" s="246" customFormat="1" ht="15" hidden="1" customHeight="1">
      <c r="A47" s="841"/>
      <c r="B47" s="261"/>
      <c r="C47" s="262"/>
      <c r="D47" s="251" t="s">
        <v>83</v>
      </c>
      <c r="E47" s="252"/>
      <c r="F47" s="245"/>
    </row>
    <row r="48" spans="1:6" s="246" customFormat="1" ht="16.5" hidden="1" customHeight="1">
      <c r="A48" s="841"/>
      <c r="B48" s="830"/>
      <c r="C48" s="830"/>
      <c r="D48" s="258"/>
      <c r="E48" s="836"/>
      <c r="F48" s="245"/>
    </row>
    <row r="49" spans="1:6" s="246" customFormat="1" ht="15.75" hidden="1">
      <c r="A49" s="841"/>
      <c r="B49" s="831"/>
      <c r="C49" s="831"/>
      <c r="D49" s="248" t="s">
        <v>219</v>
      </c>
      <c r="E49" s="837"/>
      <c r="F49" s="245"/>
    </row>
    <row r="50" spans="1:6" s="246" customFormat="1" ht="132.75" hidden="1" customHeight="1">
      <c r="A50" s="841"/>
      <c r="B50" s="831"/>
      <c r="C50" s="831"/>
      <c r="D50" s="264"/>
      <c r="E50" s="837"/>
      <c r="F50" s="245"/>
    </row>
    <row r="51" spans="1:6" s="246" customFormat="1" ht="15.75" hidden="1">
      <c r="A51" s="841"/>
      <c r="B51" s="831"/>
      <c r="C51" s="831"/>
      <c r="D51" s="248" t="s">
        <v>220</v>
      </c>
      <c r="E51" s="837"/>
      <c r="F51" s="245"/>
    </row>
    <row r="52" spans="1:6" s="246" customFormat="1" ht="42.75" hidden="1" customHeight="1">
      <c r="A52" s="841"/>
      <c r="B52" s="832"/>
      <c r="C52" s="832"/>
      <c r="D52" s="265"/>
      <c r="E52" s="838"/>
      <c r="F52" s="245"/>
    </row>
    <row r="53" spans="1:6" s="246" customFormat="1" ht="15" hidden="1" customHeight="1">
      <c r="A53" s="841"/>
      <c r="B53" s="261"/>
      <c r="C53" s="261"/>
      <c r="D53" s="251" t="s">
        <v>566</v>
      </c>
      <c r="E53" s="252"/>
      <c r="F53" s="245"/>
    </row>
    <row r="54" spans="1:6" s="246" customFormat="1" ht="12.75" hidden="1" customHeight="1">
      <c r="A54" s="841"/>
      <c r="B54" s="830" t="s">
        <v>533</v>
      </c>
      <c r="C54" s="830" t="s">
        <v>463</v>
      </c>
      <c r="D54" s="247" t="s">
        <v>561</v>
      </c>
      <c r="E54" s="836"/>
      <c r="F54" s="245"/>
    </row>
    <row r="55" spans="1:6" s="246" customFormat="1" ht="12.75" hidden="1" customHeight="1">
      <c r="A55" s="841"/>
      <c r="B55" s="831"/>
      <c r="C55" s="831"/>
      <c r="D55" s="248" t="s">
        <v>562</v>
      </c>
      <c r="E55" s="837"/>
      <c r="F55" s="245"/>
    </row>
    <row r="56" spans="1:6" s="246" customFormat="1" ht="12.75" hidden="1" customHeight="1">
      <c r="A56" s="841"/>
      <c r="B56" s="832"/>
      <c r="C56" s="832"/>
      <c r="D56" s="249" t="s">
        <v>563</v>
      </c>
      <c r="E56" s="838"/>
      <c r="F56" s="245"/>
    </row>
    <row r="57" spans="1:6" s="246" customFormat="1" ht="12.75" hidden="1" customHeight="1">
      <c r="A57" s="841"/>
      <c r="B57" s="250"/>
      <c r="C57" s="250"/>
      <c r="D57" s="251" t="s">
        <v>553</v>
      </c>
      <c r="E57" s="252"/>
      <c r="F57" s="245"/>
    </row>
    <row r="58" spans="1:6" s="246" customFormat="1" ht="12.75" hidden="1" customHeight="1">
      <c r="A58" s="841"/>
      <c r="B58" s="830" t="s">
        <v>533</v>
      </c>
      <c r="C58" s="830" t="s">
        <v>463</v>
      </c>
      <c r="D58" s="247" t="s">
        <v>564</v>
      </c>
      <c r="E58" s="836"/>
      <c r="F58" s="245"/>
    </row>
    <row r="59" spans="1:6" s="246" customFormat="1" ht="12.75" hidden="1" customHeight="1">
      <c r="A59" s="841"/>
      <c r="B59" s="831"/>
      <c r="C59" s="831"/>
      <c r="D59" s="248" t="s">
        <v>554</v>
      </c>
      <c r="E59" s="837"/>
      <c r="F59" s="245"/>
    </row>
    <row r="60" spans="1:6" s="246" customFormat="1" ht="15" hidden="1" customHeight="1">
      <c r="A60" s="842"/>
      <c r="B60" s="832"/>
      <c r="C60" s="832"/>
      <c r="D60" s="249" t="s">
        <v>565</v>
      </c>
      <c r="E60" s="838"/>
      <c r="F60" s="245"/>
    </row>
    <row r="61" spans="1:6" s="246" customFormat="1" ht="15.75" hidden="1">
      <c r="A61" s="253"/>
      <c r="B61" s="254"/>
      <c r="C61" s="255"/>
      <c r="D61" s="263" t="s">
        <v>82</v>
      </c>
      <c r="E61" s="257"/>
      <c r="F61" s="245"/>
    </row>
    <row r="62" spans="1:6" s="246" customFormat="1" ht="19.5" hidden="1" customHeight="1">
      <c r="A62" s="840"/>
      <c r="B62" s="840"/>
      <c r="C62" s="840"/>
      <c r="D62" s="258"/>
      <c r="E62" s="836"/>
      <c r="F62" s="245"/>
    </row>
    <row r="63" spans="1:6" s="246" customFormat="1" ht="13.5" hidden="1" customHeight="1">
      <c r="A63" s="841"/>
      <c r="B63" s="841"/>
      <c r="C63" s="841"/>
      <c r="D63" s="248" t="s">
        <v>217</v>
      </c>
      <c r="E63" s="837"/>
      <c r="F63" s="245"/>
    </row>
    <row r="64" spans="1:6" s="246" customFormat="1" ht="15.75" hidden="1">
      <c r="A64" s="841"/>
      <c r="B64" s="841"/>
      <c r="C64" s="841"/>
      <c r="D64" s="259"/>
      <c r="E64" s="837"/>
      <c r="F64" s="245"/>
    </row>
    <row r="65" spans="1:6" s="246" customFormat="1" ht="15.75" hidden="1">
      <c r="A65" s="841"/>
      <c r="B65" s="841"/>
      <c r="C65" s="841"/>
      <c r="D65" s="248" t="s">
        <v>218</v>
      </c>
      <c r="E65" s="837"/>
      <c r="F65" s="245"/>
    </row>
    <row r="66" spans="1:6" s="246" customFormat="1" ht="15.75" hidden="1">
      <c r="A66" s="841"/>
      <c r="B66" s="842"/>
      <c r="C66" s="842"/>
      <c r="D66" s="260"/>
      <c r="E66" s="838"/>
      <c r="F66" s="245"/>
    </row>
    <row r="67" spans="1:6" s="246" customFormat="1" ht="15" hidden="1" customHeight="1">
      <c r="A67" s="841"/>
      <c r="B67" s="261"/>
      <c r="C67" s="262"/>
      <c r="D67" s="251" t="s">
        <v>83</v>
      </c>
      <c r="E67" s="252"/>
      <c r="F67" s="245"/>
    </row>
    <row r="68" spans="1:6" s="246" customFormat="1" ht="17.25" hidden="1" customHeight="1">
      <c r="A68" s="841"/>
      <c r="B68" s="830"/>
      <c r="C68" s="830"/>
      <c r="D68" s="258"/>
      <c r="E68" s="836"/>
      <c r="F68" s="245"/>
    </row>
    <row r="69" spans="1:6" s="246" customFormat="1" ht="15.75" hidden="1">
      <c r="A69" s="841"/>
      <c r="B69" s="831"/>
      <c r="C69" s="831"/>
      <c r="D69" s="248" t="s">
        <v>219</v>
      </c>
      <c r="E69" s="837"/>
      <c r="F69" s="245"/>
    </row>
    <row r="70" spans="1:6" s="246" customFormat="1" ht="63" hidden="1" customHeight="1">
      <c r="A70" s="841"/>
      <c r="B70" s="831"/>
      <c r="C70" s="831"/>
      <c r="D70" s="266"/>
      <c r="E70" s="837"/>
      <c r="F70" s="245"/>
    </row>
    <row r="71" spans="1:6" s="246" customFormat="1" ht="15.75" hidden="1">
      <c r="A71" s="841"/>
      <c r="B71" s="831"/>
      <c r="C71" s="831"/>
      <c r="D71" s="248" t="s">
        <v>220</v>
      </c>
      <c r="E71" s="837"/>
      <c r="F71" s="245"/>
    </row>
    <row r="72" spans="1:6" s="246" customFormat="1" ht="63.75" hidden="1" customHeight="1">
      <c r="A72" s="841"/>
      <c r="B72" s="832"/>
      <c r="C72" s="832"/>
      <c r="D72" s="244"/>
      <c r="E72" s="838"/>
      <c r="F72" s="245"/>
    </row>
    <row r="73" spans="1:6" s="246" customFormat="1" ht="15" hidden="1" customHeight="1">
      <c r="A73" s="841"/>
      <c r="B73" s="261"/>
      <c r="C73" s="261"/>
      <c r="D73" s="251" t="s">
        <v>566</v>
      </c>
      <c r="E73" s="252"/>
      <c r="F73" s="245"/>
    </row>
    <row r="74" spans="1:6" s="246" customFormat="1" ht="12.75" hidden="1" customHeight="1">
      <c r="A74" s="841"/>
      <c r="B74" s="830" t="s">
        <v>533</v>
      </c>
      <c r="C74" s="830" t="s">
        <v>463</v>
      </c>
      <c r="D74" s="247" t="s">
        <v>561</v>
      </c>
      <c r="E74" s="836"/>
      <c r="F74" s="245"/>
    </row>
    <row r="75" spans="1:6" s="246" customFormat="1" ht="12.75" hidden="1" customHeight="1">
      <c r="A75" s="841"/>
      <c r="B75" s="831"/>
      <c r="C75" s="831"/>
      <c r="D75" s="248" t="s">
        <v>562</v>
      </c>
      <c r="E75" s="837"/>
      <c r="F75" s="245"/>
    </row>
    <row r="76" spans="1:6" s="246" customFormat="1" ht="12.75" hidden="1" customHeight="1">
      <c r="A76" s="841"/>
      <c r="B76" s="832"/>
      <c r="C76" s="832"/>
      <c r="D76" s="249" t="s">
        <v>563</v>
      </c>
      <c r="E76" s="838"/>
      <c r="F76" s="245"/>
    </row>
    <row r="77" spans="1:6" s="246" customFormat="1" ht="12.75" hidden="1" customHeight="1">
      <c r="A77" s="841"/>
      <c r="B77" s="250"/>
      <c r="C77" s="250"/>
      <c r="D77" s="251" t="s">
        <v>553</v>
      </c>
      <c r="E77" s="252"/>
      <c r="F77" s="245"/>
    </row>
    <row r="78" spans="1:6" s="246" customFormat="1" ht="12.75" hidden="1" customHeight="1">
      <c r="A78" s="841"/>
      <c r="B78" s="830" t="s">
        <v>533</v>
      </c>
      <c r="C78" s="830" t="s">
        <v>463</v>
      </c>
      <c r="D78" s="247" t="s">
        <v>564</v>
      </c>
      <c r="E78" s="836"/>
      <c r="F78" s="245"/>
    </row>
    <row r="79" spans="1:6" s="246" customFormat="1" ht="12.75" hidden="1" customHeight="1">
      <c r="A79" s="841"/>
      <c r="B79" s="831"/>
      <c r="C79" s="831"/>
      <c r="D79" s="248" t="s">
        <v>554</v>
      </c>
      <c r="E79" s="837"/>
      <c r="F79" s="245"/>
    </row>
    <row r="80" spans="1:6" s="246" customFormat="1" ht="15" hidden="1" customHeight="1">
      <c r="A80" s="842"/>
      <c r="B80" s="832"/>
      <c r="C80" s="832"/>
      <c r="D80" s="249" t="s">
        <v>565</v>
      </c>
      <c r="E80" s="838"/>
      <c r="F80" s="245"/>
    </row>
    <row r="81" spans="1:6" s="246" customFormat="1" ht="15.75" hidden="1">
      <c r="A81" s="253"/>
      <c r="B81" s="254"/>
      <c r="C81" s="255"/>
      <c r="D81" s="263" t="s">
        <v>82</v>
      </c>
      <c r="E81" s="257"/>
      <c r="F81" s="245"/>
    </row>
    <row r="82" spans="1:6" s="246" customFormat="1" ht="20.25" hidden="1" customHeight="1">
      <c r="A82" s="840"/>
      <c r="B82" s="840"/>
      <c r="C82" s="840"/>
      <c r="D82" s="267"/>
      <c r="E82" s="836"/>
      <c r="F82" s="245"/>
    </row>
    <row r="83" spans="1:6" s="246" customFormat="1" ht="13.5" hidden="1" customHeight="1">
      <c r="A83" s="841"/>
      <c r="B83" s="841"/>
      <c r="C83" s="841"/>
      <c r="D83" s="248" t="s">
        <v>217</v>
      </c>
      <c r="E83" s="837"/>
      <c r="F83" s="245"/>
    </row>
    <row r="84" spans="1:6" s="246" customFormat="1" ht="60" hidden="1" customHeight="1">
      <c r="A84" s="841"/>
      <c r="B84" s="841"/>
      <c r="C84" s="841"/>
      <c r="D84" s="268"/>
      <c r="E84" s="837"/>
      <c r="F84" s="245"/>
    </row>
    <row r="85" spans="1:6" s="246" customFormat="1" ht="15.75" hidden="1">
      <c r="A85" s="841"/>
      <c r="B85" s="841"/>
      <c r="C85" s="841"/>
      <c r="D85" s="248" t="s">
        <v>218</v>
      </c>
      <c r="E85" s="837"/>
      <c r="F85" s="245"/>
    </row>
    <row r="86" spans="1:6" s="246" customFormat="1" ht="15.75" hidden="1">
      <c r="A86" s="841"/>
      <c r="B86" s="842"/>
      <c r="C86" s="842"/>
      <c r="D86" s="269"/>
      <c r="E86" s="838"/>
      <c r="F86" s="245"/>
    </row>
    <row r="87" spans="1:6" s="246" customFormat="1" ht="15" hidden="1" customHeight="1">
      <c r="A87" s="841"/>
      <c r="B87" s="261"/>
      <c r="C87" s="262"/>
      <c r="D87" s="251" t="s">
        <v>83</v>
      </c>
      <c r="E87" s="252"/>
      <c r="F87" s="245"/>
    </row>
    <row r="88" spans="1:6" s="246" customFormat="1" ht="27.75" hidden="1" customHeight="1">
      <c r="A88" s="841"/>
      <c r="B88" s="830"/>
      <c r="C88" s="830"/>
      <c r="D88" s="258"/>
      <c r="E88" s="836"/>
      <c r="F88" s="245"/>
    </row>
    <row r="89" spans="1:6" s="246" customFormat="1" ht="15.75" hidden="1">
      <c r="A89" s="841"/>
      <c r="B89" s="831"/>
      <c r="C89" s="831"/>
      <c r="D89" s="248" t="s">
        <v>219</v>
      </c>
      <c r="E89" s="837"/>
      <c r="F89" s="245"/>
    </row>
    <row r="90" spans="1:6" s="246" customFormat="1" ht="47.25" hidden="1" customHeight="1">
      <c r="A90" s="841"/>
      <c r="B90" s="831"/>
      <c r="C90" s="831"/>
      <c r="D90" s="244"/>
      <c r="E90" s="837"/>
      <c r="F90" s="245"/>
    </row>
    <row r="91" spans="1:6" s="246" customFormat="1" ht="15.75" hidden="1">
      <c r="A91" s="841"/>
      <c r="B91" s="831"/>
      <c r="C91" s="831"/>
      <c r="D91" s="248" t="s">
        <v>220</v>
      </c>
      <c r="E91" s="837"/>
      <c r="F91" s="245"/>
    </row>
    <row r="92" spans="1:6" s="246" customFormat="1" ht="24.75" hidden="1" customHeight="1">
      <c r="A92" s="841"/>
      <c r="B92" s="832"/>
      <c r="C92" s="832"/>
      <c r="D92" s="265"/>
      <c r="E92" s="838"/>
      <c r="F92" s="245"/>
    </row>
    <row r="93" spans="1:6" s="246" customFormat="1" ht="15" hidden="1" customHeight="1">
      <c r="A93" s="841"/>
      <c r="B93" s="261"/>
      <c r="C93" s="261"/>
      <c r="D93" s="251" t="s">
        <v>566</v>
      </c>
      <c r="E93" s="252"/>
      <c r="F93" s="245"/>
    </row>
    <row r="94" spans="1:6" s="246" customFormat="1" ht="12.75" hidden="1" customHeight="1">
      <c r="A94" s="841"/>
      <c r="B94" s="830" t="s">
        <v>533</v>
      </c>
      <c r="C94" s="830" t="s">
        <v>463</v>
      </c>
      <c r="D94" s="247" t="s">
        <v>561</v>
      </c>
      <c r="E94" s="836"/>
      <c r="F94" s="245"/>
    </row>
    <row r="95" spans="1:6" s="246" customFormat="1" ht="12.75" hidden="1" customHeight="1">
      <c r="A95" s="841"/>
      <c r="B95" s="831"/>
      <c r="C95" s="831"/>
      <c r="D95" s="248" t="s">
        <v>562</v>
      </c>
      <c r="E95" s="837"/>
      <c r="F95" s="245"/>
    </row>
    <row r="96" spans="1:6" s="246" customFormat="1" ht="12.75" hidden="1" customHeight="1">
      <c r="A96" s="841"/>
      <c r="B96" s="832"/>
      <c r="C96" s="832"/>
      <c r="D96" s="249" t="s">
        <v>563</v>
      </c>
      <c r="E96" s="838"/>
      <c r="F96" s="245"/>
    </row>
    <row r="97" spans="1:6" s="246" customFormat="1" ht="12.75" hidden="1" customHeight="1">
      <c r="A97" s="841"/>
      <c r="B97" s="250"/>
      <c r="C97" s="250"/>
      <c r="D97" s="251" t="s">
        <v>553</v>
      </c>
      <c r="E97" s="252"/>
      <c r="F97" s="245"/>
    </row>
    <row r="98" spans="1:6" s="246" customFormat="1" ht="12.75" hidden="1" customHeight="1">
      <c r="A98" s="841"/>
      <c r="B98" s="830" t="s">
        <v>533</v>
      </c>
      <c r="C98" s="830" t="s">
        <v>463</v>
      </c>
      <c r="D98" s="247" t="s">
        <v>564</v>
      </c>
      <c r="E98" s="836"/>
      <c r="F98" s="245"/>
    </row>
    <row r="99" spans="1:6" s="246" customFormat="1" ht="12.75" hidden="1" customHeight="1">
      <c r="A99" s="841"/>
      <c r="B99" s="831"/>
      <c r="C99" s="831"/>
      <c r="D99" s="248" t="s">
        <v>554</v>
      </c>
      <c r="E99" s="837"/>
      <c r="F99" s="245"/>
    </row>
    <row r="100" spans="1:6" s="246" customFormat="1" ht="15" hidden="1" customHeight="1">
      <c r="A100" s="842"/>
      <c r="B100" s="832"/>
      <c r="C100" s="832"/>
      <c r="D100" s="249" t="s">
        <v>565</v>
      </c>
      <c r="E100" s="838"/>
      <c r="F100" s="245"/>
    </row>
    <row r="101" spans="1:6" s="246" customFormat="1" ht="15.75" hidden="1">
      <c r="A101" s="253"/>
      <c r="B101" s="254"/>
      <c r="C101" s="255"/>
      <c r="D101" s="263" t="s">
        <v>82</v>
      </c>
      <c r="E101" s="257"/>
      <c r="F101" s="245"/>
    </row>
    <row r="102" spans="1:6" s="246" customFormat="1" ht="38.25" hidden="1" customHeight="1">
      <c r="A102" s="270"/>
      <c r="B102" s="840"/>
      <c r="C102" s="840"/>
      <c r="D102" s="269"/>
      <c r="E102" s="836"/>
      <c r="F102" s="245"/>
    </row>
    <row r="103" spans="1:6" s="246" customFormat="1" ht="13.5" hidden="1" customHeight="1">
      <c r="A103" s="270"/>
      <c r="B103" s="841"/>
      <c r="C103" s="841"/>
      <c r="D103" s="248" t="s">
        <v>217</v>
      </c>
      <c r="E103" s="837"/>
      <c r="F103" s="245"/>
    </row>
    <row r="104" spans="1:6" s="246" customFormat="1" ht="52.5" hidden="1" customHeight="1">
      <c r="A104" s="270"/>
      <c r="B104" s="841"/>
      <c r="C104" s="841"/>
      <c r="D104" s="269"/>
      <c r="E104" s="837"/>
      <c r="F104" s="245"/>
    </row>
    <row r="105" spans="1:6" s="246" customFormat="1" ht="15.75" hidden="1">
      <c r="A105" s="270"/>
      <c r="B105" s="841"/>
      <c r="C105" s="841"/>
      <c r="D105" s="248" t="s">
        <v>218</v>
      </c>
      <c r="E105" s="837"/>
      <c r="F105" s="245"/>
    </row>
    <row r="106" spans="1:6" s="246" customFormat="1" ht="33" hidden="1" customHeight="1">
      <c r="A106" s="270"/>
      <c r="B106" s="842"/>
      <c r="C106" s="842"/>
      <c r="D106" s="269"/>
      <c r="E106" s="838"/>
      <c r="F106" s="245"/>
    </row>
    <row r="107" spans="1:6" s="246" customFormat="1" ht="15" hidden="1" customHeight="1">
      <c r="A107" s="270"/>
      <c r="B107" s="261"/>
      <c r="C107" s="262"/>
      <c r="D107" s="251" t="s">
        <v>83</v>
      </c>
      <c r="E107" s="252"/>
      <c r="F107" s="245"/>
    </row>
    <row r="108" spans="1:6" s="246" customFormat="1" ht="27.75" hidden="1" customHeight="1">
      <c r="A108" s="270"/>
      <c r="B108" s="830"/>
      <c r="C108" s="830"/>
      <c r="D108" s="269"/>
      <c r="E108" s="836"/>
      <c r="F108" s="245"/>
    </row>
    <row r="109" spans="1:6" s="246" customFormat="1" ht="15.75" hidden="1">
      <c r="A109" s="270"/>
      <c r="B109" s="831"/>
      <c r="C109" s="831"/>
      <c r="D109" s="248" t="s">
        <v>219</v>
      </c>
      <c r="E109" s="837"/>
      <c r="F109" s="245"/>
    </row>
    <row r="110" spans="1:6" s="246" customFormat="1" ht="55.5" hidden="1" customHeight="1">
      <c r="A110" s="270"/>
      <c r="B110" s="831"/>
      <c r="C110" s="831"/>
      <c r="D110" s="269"/>
      <c r="E110" s="837"/>
      <c r="F110" s="245"/>
    </row>
    <row r="111" spans="1:6" s="246" customFormat="1" ht="15.75" hidden="1">
      <c r="A111" s="270"/>
      <c r="B111" s="831"/>
      <c r="C111" s="831"/>
      <c r="D111" s="248" t="s">
        <v>220</v>
      </c>
      <c r="E111" s="837"/>
      <c r="F111" s="245"/>
    </row>
    <row r="112" spans="1:6" s="246" customFormat="1" ht="32.25" hidden="1" customHeight="1">
      <c r="A112" s="270"/>
      <c r="B112" s="832"/>
      <c r="C112" s="832"/>
      <c r="D112" s="269"/>
      <c r="E112" s="838"/>
      <c r="F112" s="245"/>
    </row>
    <row r="113" spans="1:6" s="246" customFormat="1" ht="15.75" hidden="1">
      <c r="A113" s="271"/>
      <c r="B113" s="254"/>
      <c r="C113" s="255"/>
      <c r="D113" s="263" t="s">
        <v>82</v>
      </c>
      <c r="E113" s="257"/>
    </row>
    <row r="114" spans="1:6" s="246" customFormat="1" ht="13.5" hidden="1" customHeight="1">
      <c r="A114" s="272"/>
      <c r="B114" s="839"/>
      <c r="C114" s="839"/>
      <c r="D114" s="273"/>
      <c r="E114" s="836"/>
    </row>
    <row r="115" spans="1:6" s="246" customFormat="1" ht="13.5" hidden="1" customHeight="1">
      <c r="A115" s="274"/>
      <c r="B115" s="839"/>
      <c r="C115" s="839"/>
      <c r="D115" s="275" t="s">
        <v>217</v>
      </c>
      <c r="E115" s="837"/>
    </row>
    <row r="116" spans="1:6" s="246" customFormat="1" ht="44.25" hidden="1" customHeight="1">
      <c r="A116" s="274"/>
      <c r="B116" s="839"/>
      <c r="C116" s="839"/>
      <c r="D116" s="276"/>
      <c r="E116" s="837"/>
    </row>
    <row r="117" spans="1:6" s="246" customFormat="1" ht="15.75" hidden="1">
      <c r="A117" s="274"/>
      <c r="B117" s="839"/>
      <c r="C117" s="839"/>
      <c r="D117" s="275" t="s">
        <v>218</v>
      </c>
      <c r="E117" s="837"/>
    </row>
    <row r="118" spans="1:6" s="246" customFormat="1" ht="15.75" hidden="1">
      <c r="A118" s="274"/>
      <c r="B118" s="839"/>
      <c r="C118" s="839"/>
      <c r="D118" s="277"/>
      <c r="E118" s="838"/>
    </row>
    <row r="119" spans="1:6" s="246" customFormat="1" ht="15" hidden="1" customHeight="1">
      <c r="A119" s="274"/>
      <c r="B119" s="261"/>
      <c r="C119" s="262"/>
      <c r="D119" s="251" t="s">
        <v>83</v>
      </c>
      <c r="E119" s="252"/>
    </row>
    <row r="120" spans="1:6" s="246" customFormat="1" ht="12.75" hidden="1" customHeight="1">
      <c r="A120" s="274"/>
      <c r="B120" s="830"/>
      <c r="C120" s="830"/>
      <c r="D120" s="273"/>
      <c r="E120" s="836"/>
    </row>
    <row r="121" spans="1:6" s="246" customFormat="1" ht="15.75" hidden="1">
      <c r="A121" s="274"/>
      <c r="B121" s="831"/>
      <c r="C121" s="831"/>
      <c r="D121" s="275" t="s">
        <v>219</v>
      </c>
      <c r="E121" s="837"/>
    </row>
    <row r="122" spans="1:6" s="246" customFormat="1" ht="15.75" hidden="1">
      <c r="A122" s="274"/>
      <c r="B122" s="831"/>
      <c r="C122" s="831"/>
      <c r="D122" s="276"/>
      <c r="E122" s="837"/>
    </row>
    <row r="123" spans="1:6" s="246" customFormat="1" ht="15.75" hidden="1">
      <c r="A123" s="274"/>
      <c r="B123" s="831"/>
      <c r="C123" s="831"/>
      <c r="D123" s="275" t="s">
        <v>220</v>
      </c>
      <c r="E123" s="837"/>
    </row>
    <row r="124" spans="1:6" s="246" customFormat="1" ht="30" hidden="1" customHeight="1">
      <c r="A124" s="278"/>
      <c r="B124" s="832"/>
      <c r="C124" s="832"/>
      <c r="D124" s="276"/>
      <c r="E124" s="838"/>
    </row>
    <row r="125" spans="1:6" s="246" customFormat="1" ht="19.5" hidden="1" customHeight="1">
      <c r="D125" s="267"/>
      <c r="E125" s="279"/>
      <c r="F125" s="245"/>
    </row>
    <row r="126" spans="1:6" s="246" customFormat="1" ht="19.5" hidden="1" customHeight="1">
      <c r="D126" s="267"/>
      <c r="E126" s="279"/>
      <c r="F126" s="245"/>
    </row>
    <row r="127" spans="1:6" s="246" customFormat="1" ht="15.75" hidden="1">
      <c r="A127" s="280"/>
      <c r="D127" s="267"/>
      <c r="E127" s="281"/>
      <c r="F127" s="245"/>
    </row>
    <row r="128" spans="1:6" s="246" customFormat="1" ht="15.75" hidden="1">
      <c r="A128" s="280"/>
      <c r="D128" s="267"/>
      <c r="E128" s="281"/>
      <c r="F128" s="245"/>
    </row>
    <row r="129" spans="1:6" s="246" customFormat="1" ht="15.75" hidden="1">
      <c r="A129" s="833" t="s">
        <v>392</v>
      </c>
      <c r="B129" s="833"/>
      <c r="C129" s="833"/>
      <c r="D129" s="833"/>
      <c r="E129" s="833"/>
      <c r="F129" s="245"/>
    </row>
    <row r="130" spans="1:6" s="246" customFormat="1" ht="15.75" hidden="1">
      <c r="A130" s="282"/>
      <c r="B130" s="282"/>
      <c r="C130" s="282"/>
      <c r="D130" s="282"/>
      <c r="E130" s="283"/>
      <c r="F130" s="245"/>
    </row>
    <row r="131" spans="1:6" s="246" customFormat="1" ht="35.25" hidden="1" customHeight="1">
      <c r="A131" s="834" t="s">
        <v>393</v>
      </c>
      <c r="B131" s="834"/>
      <c r="C131" s="834"/>
      <c r="D131" s="834"/>
      <c r="E131" s="834"/>
      <c r="F131" s="245"/>
    </row>
    <row r="132" spans="1:6" s="246" customFormat="1" ht="15.75" hidden="1">
      <c r="A132" s="835"/>
      <c r="B132" s="835"/>
      <c r="C132" s="835"/>
      <c r="D132" s="835"/>
      <c r="E132" s="835"/>
      <c r="F132" s="245"/>
    </row>
    <row r="133" spans="1:6" s="246" customFormat="1" ht="15.75" hidden="1">
      <c r="B133" s="282"/>
      <c r="D133" s="282"/>
      <c r="E133" s="283"/>
      <c r="F133" s="245"/>
    </row>
    <row r="134" spans="1:6" s="246" customFormat="1" ht="36" hidden="1" customHeight="1">
      <c r="A134" s="825" t="s">
        <v>77</v>
      </c>
      <c r="B134" s="826"/>
      <c r="C134" s="284" t="s">
        <v>213</v>
      </c>
      <c r="D134" s="827" t="s">
        <v>221</v>
      </c>
      <c r="E134" s="285" t="s">
        <v>81</v>
      </c>
      <c r="F134" s="245"/>
    </row>
    <row r="135" spans="1:6" s="246" customFormat="1" ht="46.5" hidden="1" customHeight="1">
      <c r="A135" s="286" t="s">
        <v>78</v>
      </c>
      <c r="B135" s="287" t="s">
        <v>79</v>
      </c>
      <c r="C135" s="288" t="s">
        <v>222</v>
      </c>
      <c r="D135" s="828"/>
      <c r="E135" s="289" t="s">
        <v>215</v>
      </c>
      <c r="F135" s="245"/>
    </row>
    <row r="136" spans="1:6" s="246" customFormat="1" ht="27.75" customHeight="1">
      <c r="A136" s="290">
        <v>1175</v>
      </c>
      <c r="B136" s="291"/>
      <c r="C136" s="262"/>
      <c r="D136" s="292" t="s">
        <v>223</v>
      </c>
      <c r="E136" s="293"/>
      <c r="F136" s="245"/>
    </row>
    <row r="137" spans="1:6" ht="27" customHeight="1">
      <c r="A137" s="829"/>
      <c r="B137" s="170"/>
      <c r="C137" s="170"/>
      <c r="D137" s="83" t="s">
        <v>394</v>
      </c>
      <c r="E137" s="502">
        <f>E144+E149+E154+E159+E139+E164+E169</f>
        <v>1606223.2000000002</v>
      </c>
    </row>
    <row r="138" spans="1:6">
      <c r="A138" s="829"/>
      <c r="B138" s="103"/>
      <c r="C138" s="103"/>
      <c r="D138" s="82" t="s">
        <v>224</v>
      </c>
      <c r="E138" s="295"/>
    </row>
    <row r="139" spans="1:6" ht="22.5" customHeight="1">
      <c r="A139" s="829"/>
      <c r="B139" s="815" t="s">
        <v>74</v>
      </c>
      <c r="C139" s="815" t="s">
        <v>85</v>
      </c>
      <c r="D139" s="105" t="s">
        <v>39</v>
      </c>
      <c r="E139" s="818">
        <f>+'9.1'!K79</f>
        <v>481520.60000000003</v>
      </c>
    </row>
    <row r="140" spans="1:6">
      <c r="A140" s="829"/>
      <c r="B140" s="816"/>
      <c r="C140" s="816"/>
      <c r="D140" s="80" t="s">
        <v>225</v>
      </c>
      <c r="E140" s="819"/>
    </row>
    <row r="141" spans="1:6" ht="60" customHeight="1">
      <c r="A141" s="829"/>
      <c r="B141" s="816"/>
      <c r="C141" s="816"/>
      <c r="D141" s="84" t="s">
        <v>1315</v>
      </c>
      <c r="E141" s="819"/>
    </row>
    <row r="142" spans="1:6">
      <c r="A142" s="829"/>
      <c r="B142" s="816"/>
      <c r="C142" s="816"/>
      <c r="D142" s="80" t="s">
        <v>226</v>
      </c>
      <c r="E142" s="819"/>
    </row>
    <row r="143" spans="1:6">
      <c r="A143" s="829"/>
      <c r="B143" s="817"/>
      <c r="C143" s="817"/>
      <c r="D143" s="84" t="s">
        <v>395</v>
      </c>
      <c r="E143" s="820"/>
    </row>
    <row r="144" spans="1:6" ht="26.45" customHeight="1">
      <c r="A144" s="829"/>
      <c r="B144" s="815" t="s">
        <v>108</v>
      </c>
      <c r="C144" s="815" t="s">
        <v>85</v>
      </c>
      <c r="D144" s="105" t="s">
        <v>40</v>
      </c>
      <c r="E144" s="818">
        <f>+'9.1'!K100</f>
        <v>27004.999999999996</v>
      </c>
    </row>
    <row r="145" spans="1:11" s="59" customFormat="1">
      <c r="A145" s="829"/>
      <c r="B145" s="816"/>
      <c r="C145" s="816"/>
      <c r="D145" s="80" t="s">
        <v>225</v>
      </c>
      <c r="E145" s="819"/>
      <c r="G145" s="57"/>
      <c r="H145" s="57"/>
      <c r="I145" s="57"/>
      <c r="J145" s="57"/>
      <c r="K145" s="57"/>
    </row>
    <row r="146" spans="1:11" s="59" customFormat="1" ht="34.5">
      <c r="A146" s="829"/>
      <c r="B146" s="816"/>
      <c r="C146" s="816"/>
      <c r="D146" s="84" t="s">
        <v>1322</v>
      </c>
      <c r="E146" s="819"/>
      <c r="G146" s="57"/>
      <c r="H146" s="57"/>
      <c r="I146" s="57"/>
      <c r="J146" s="57"/>
      <c r="K146" s="57"/>
    </row>
    <row r="147" spans="1:11" s="59" customFormat="1">
      <c r="A147" s="829"/>
      <c r="B147" s="816"/>
      <c r="C147" s="816"/>
      <c r="D147" s="80" t="s">
        <v>226</v>
      </c>
      <c r="E147" s="819"/>
      <c r="G147" s="57"/>
      <c r="H147" s="57"/>
      <c r="I147" s="57"/>
      <c r="J147" s="57"/>
      <c r="K147" s="57"/>
    </row>
    <row r="148" spans="1:11" s="59" customFormat="1">
      <c r="A148" s="829"/>
      <c r="B148" s="817"/>
      <c r="C148" s="817"/>
      <c r="D148" s="84" t="s">
        <v>396</v>
      </c>
      <c r="E148" s="820"/>
      <c r="G148" s="57"/>
      <c r="H148" s="57"/>
      <c r="I148" s="57"/>
      <c r="J148" s="57"/>
      <c r="K148" s="57"/>
    </row>
    <row r="149" spans="1:11" s="59" customFormat="1" ht="22.5" customHeight="1">
      <c r="A149" s="110"/>
      <c r="B149" s="815" t="s">
        <v>109</v>
      </c>
      <c r="C149" s="815" t="s">
        <v>85</v>
      </c>
      <c r="D149" s="105" t="s">
        <v>6</v>
      </c>
      <c r="E149" s="818">
        <f>+'9.1'!K125</f>
        <v>642900</v>
      </c>
      <c r="G149" s="57"/>
      <c r="H149" s="57"/>
      <c r="I149" s="57"/>
      <c r="J149" s="57"/>
      <c r="K149" s="57"/>
    </row>
    <row r="150" spans="1:11" s="59" customFormat="1">
      <c r="A150" s="110"/>
      <c r="B150" s="816"/>
      <c r="C150" s="816"/>
      <c r="D150" s="80" t="s">
        <v>225</v>
      </c>
      <c r="E150" s="819"/>
      <c r="G150" s="57"/>
      <c r="H150" s="57"/>
      <c r="I150" s="57"/>
      <c r="J150" s="57"/>
      <c r="K150" s="57"/>
    </row>
    <row r="151" spans="1:11" s="59" customFormat="1">
      <c r="A151" s="110"/>
      <c r="B151" s="816"/>
      <c r="C151" s="816"/>
      <c r="D151" s="84" t="s">
        <v>1417</v>
      </c>
      <c r="E151" s="819"/>
      <c r="G151" s="57"/>
      <c r="H151" s="57"/>
      <c r="I151" s="57"/>
      <c r="J151" s="57"/>
      <c r="K151" s="57"/>
    </row>
    <row r="152" spans="1:11" s="59" customFormat="1">
      <c r="A152" s="110"/>
      <c r="B152" s="816"/>
      <c r="C152" s="816"/>
      <c r="D152" s="80" t="s">
        <v>226</v>
      </c>
      <c r="E152" s="819"/>
      <c r="G152" s="57"/>
      <c r="H152" s="57"/>
      <c r="I152" s="57"/>
      <c r="J152" s="57"/>
      <c r="K152" s="57"/>
    </row>
    <row r="153" spans="1:11" s="59" customFormat="1">
      <c r="A153" s="110"/>
      <c r="B153" s="817"/>
      <c r="C153" s="817"/>
      <c r="D153" s="84" t="s">
        <v>397</v>
      </c>
      <c r="E153" s="820"/>
      <c r="G153" s="57"/>
      <c r="H153" s="57"/>
      <c r="I153" s="57"/>
      <c r="J153" s="57"/>
      <c r="K153" s="57"/>
    </row>
    <row r="154" spans="1:11" s="59" customFormat="1" ht="22.5" customHeight="1">
      <c r="A154" s="110"/>
      <c r="B154" s="815" t="s">
        <v>234</v>
      </c>
      <c r="C154" s="815" t="s">
        <v>85</v>
      </c>
      <c r="D154" s="105" t="s">
        <v>61</v>
      </c>
      <c r="E154" s="818">
        <f>+'9.1'!K147</f>
        <v>429771.8</v>
      </c>
      <c r="G154" s="57"/>
      <c r="H154" s="57"/>
      <c r="I154" s="57"/>
      <c r="J154" s="57"/>
      <c r="K154" s="57"/>
    </row>
    <row r="155" spans="1:11" s="59" customFormat="1">
      <c r="A155" s="110"/>
      <c r="B155" s="816"/>
      <c r="C155" s="816"/>
      <c r="D155" s="80" t="s">
        <v>225</v>
      </c>
      <c r="E155" s="819"/>
      <c r="G155" s="57"/>
      <c r="H155" s="57"/>
      <c r="I155" s="57"/>
      <c r="J155" s="57"/>
      <c r="K155" s="57"/>
    </row>
    <row r="156" spans="1:11" s="59" customFormat="1" ht="34.5">
      <c r="A156" s="110"/>
      <c r="B156" s="816"/>
      <c r="C156" s="816"/>
      <c r="D156" s="84" t="s">
        <v>1338</v>
      </c>
      <c r="E156" s="819"/>
      <c r="G156" s="57"/>
      <c r="H156" s="57"/>
      <c r="I156" s="57"/>
      <c r="J156" s="57"/>
      <c r="K156" s="57"/>
    </row>
    <row r="157" spans="1:11" s="59" customFormat="1" ht="24" customHeight="1">
      <c r="A157" s="110"/>
      <c r="B157" s="816"/>
      <c r="C157" s="816"/>
      <c r="D157" s="80" t="s">
        <v>226</v>
      </c>
      <c r="E157" s="819"/>
      <c r="G157" s="57"/>
      <c r="H157" s="57"/>
      <c r="I157" s="57"/>
      <c r="J157" s="57"/>
      <c r="K157" s="57"/>
    </row>
    <row r="158" spans="1:11" s="59" customFormat="1" ht="25.15" customHeight="1">
      <c r="A158" s="110"/>
      <c r="B158" s="817"/>
      <c r="C158" s="817"/>
      <c r="D158" s="84" t="s">
        <v>398</v>
      </c>
      <c r="E158" s="820"/>
      <c r="G158" s="57"/>
      <c r="H158" s="57"/>
      <c r="I158" s="57"/>
      <c r="J158" s="57"/>
      <c r="K158" s="57"/>
    </row>
    <row r="159" spans="1:11" s="59" customFormat="1" ht="24" hidden="1" customHeight="1">
      <c r="A159" s="110"/>
      <c r="B159" s="815" t="s">
        <v>234</v>
      </c>
      <c r="C159" s="815" t="s">
        <v>85</v>
      </c>
      <c r="D159" s="105" t="s">
        <v>399</v>
      </c>
      <c r="E159" s="818"/>
      <c r="G159" s="57"/>
      <c r="H159" s="57"/>
      <c r="I159" s="57"/>
      <c r="J159" s="57"/>
      <c r="K159" s="57"/>
    </row>
    <row r="160" spans="1:11" s="59" customFormat="1" hidden="1">
      <c r="A160" s="110"/>
      <c r="B160" s="816"/>
      <c r="C160" s="816"/>
      <c r="D160" s="80" t="s">
        <v>225</v>
      </c>
      <c r="E160" s="819"/>
      <c r="G160" s="57"/>
      <c r="H160" s="57"/>
      <c r="I160" s="57"/>
      <c r="J160" s="57"/>
      <c r="K160" s="57"/>
    </row>
    <row r="161" spans="1:11" s="59" customFormat="1" ht="40.9" hidden="1" customHeight="1">
      <c r="A161" s="110"/>
      <c r="B161" s="816"/>
      <c r="C161" s="816"/>
      <c r="D161" s="84" t="s">
        <v>400</v>
      </c>
      <c r="E161" s="819"/>
      <c r="G161" s="57"/>
      <c r="H161" s="57"/>
      <c r="I161" s="57"/>
      <c r="J161" s="57"/>
      <c r="K161" s="57"/>
    </row>
    <row r="162" spans="1:11" s="59" customFormat="1" ht="24" hidden="1" customHeight="1">
      <c r="A162" s="110"/>
      <c r="B162" s="816"/>
      <c r="C162" s="816"/>
      <c r="D162" s="80" t="s">
        <v>226</v>
      </c>
      <c r="E162" s="819"/>
      <c r="G162" s="57"/>
      <c r="H162" s="57"/>
      <c r="I162" s="57"/>
      <c r="J162" s="57"/>
      <c r="K162" s="57"/>
    </row>
    <row r="163" spans="1:11" s="59" customFormat="1" ht="24" hidden="1" customHeight="1">
      <c r="A163" s="110"/>
      <c r="B163" s="817"/>
      <c r="C163" s="817"/>
      <c r="D163" s="84" t="s">
        <v>398</v>
      </c>
      <c r="E163" s="820"/>
      <c r="G163" s="57"/>
      <c r="H163" s="57"/>
      <c r="I163" s="57"/>
      <c r="J163" s="57"/>
      <c r="K163" s="57"/>
    </row>
    <row r="164" spans="1:11" s="59" customFormat="1" ht="22.5" customHeight="1">
      <c r="A164" s="110"/>
      <c r="B164" s="815" t="s">
        <v>401</v>
      </c>
      <c r="C164" s="815" t="s">
        <v>85</v>
      </c>
      <c r="D164" s="105" t="s">
        <v>402</v>
      </c>
      <c r="E164" s="818">
        <f>+'9.1'!K168</f>
        <v>2330.8000000000002</v>
      </c>
      <c r="G164" s="57"/>
      <c r="H164" s="57"/>
      <c r="I164" s="57"/>
      <c r="J164" s="57"/>
      <c r="K164" s="57"/>
    </row>
    <row r="165" spans="1:11" s="59" customFormat="1">
      <c r="A165" s="110"/>
      <c r="B165" s="816"/>
      <c r="C165" s="816"/>
      <c r="D165" s="80" t="s">
        <v>225</v>
      </c>
      <c r="E165" s="819"/>
      <c r="G165" s="57"/>
      <c r="H165" s="57"/>
      <c r="I165" s="57"/>
      <c r="J165" s="57"/>
      <c r="K165" s="57"/>
    </row>
    <row r="166" spans="1:11" s="59" customFormat="1" ht="40.5" customHeight="1">
      <c r="A166" s="110"/>
      <c r="B166" s="816"/>
      <c r="C166" s="816"/>
      <c r="D166" s="84" t="s">
        <v>1418</v>
      </c>
      <c r="E166" s="819"/>
      <c r="G166" s="57"/>
      <c r="H166" s="57"/>
      <c r="I166" s="57"/>
      <c r="J166" s="57"/>
      <c r="K166" s="57"/>
    </row>
    <row r="167" spans="1:11" s="59" customFormat="1">
      <c r="A167" s="110"/>
      <c r="B167" s="816"/>
      <c r="C167" s="816"/>
      <c r="D167" s="80" t="s">
        <v>226</v>
      </c>
      <c r="E167" s="819"/>
      <c r="G167" s="57"/>
      <c r="H167" s="57"/>
      <c r="I167" s="57"/>
      <c r="J167" s="57"/>
      <c r="K167" s="57"/>
    </row>
    <row r="168" spans="1:11" s="59" customFormat="1" ht="25.15" customHeight="1">
      <c r="A168" s="110"/>
      <c r="B168" s="817"/>
      <c r="C168" s="817"/>
      <c r="D168" s="84" t="s">
        <v>403</v>
      </c>
      <c r="E168" s="820"/>
      <c r="G168" s="57"/>
      <c r="H168" s="57"/>
      <c r="I168" s="57"/>
      <c r="J168" s="57"/>
      <c r="K168" s="57"/>
    </row>
    <row r="169" spans="1:11" s="59" customFormat="1" ht="22.5" customHeight="1">
      <c r="A169" s="110"/>
      <c r="B169" s="815" t="s">
        <v>404</v>
      </c>
      <c r="C169" s="815" t="s">
        <v>85</v>
      </c>
      <c r="D169" s="105" t="s">
        <v>372</v>
      </c>
      <c r="E169" s="818">
        <f>+'9.1'!K219</f>
        <v>22695</v>
      </c>
      <c r="G169" s="57"/>
      <c r="H169" s="57"/>
      <c r="I169" s="57"/>
      <c r="J169" s="57"/>
      <c r="K169" s="57"/>
    </row>
    <row r="170" spans="1:11" s="59" customFormat="1">
      <c r="A170" s="110"/>
      <c r="B170" s="816"/>
      <c r="C170" s="816"/>
      <c r="D170" s="80" t="s">
        <v>225</v>
      </c>
      <c r="E170" s="819"/>
      <c r="G170" s="57"/>
      <c r="H170" s="57"/>
      <c r="I170" s="57"/>
      <c r="J170" s="57"/>
      <c r="K170" s="57"/>
    </row>
    <row r="171" spans="1:11" s="59" customFormat="1" ht="75.75" customHeight="1">
      <c r="A171" s="110"/>
      <c r="B171" s="816"/>
      <c r="C171" s="816"/>
      <c r="D171" s="84" t="s">
        <v>1339</v>
      </c>
      <c r="E171" s="819"/>
      <c r="G171" s="57"/>
      <c r="H171" s="57"/>
      <c r="I171" s="57"/>
      <c r="J171" s="57"/>
      <c r="K171" s="57"/>
    </row>
    <row r="172" spans="1:11" s="59" customFormat="1">
      <c r="A172" s="110"/>
      <c r="B172" s="816"/>
      <c r="C172" s="816"/>
      <c r="D172" s="80" t="s">
        <v>226</v>
      </c>
      <c r="E172" s="819"/>
      <c r="G172" s="57"/>
      <c r="H172" s="57"/>
      <c r="I172" s="57"/>
      <c r="J172" s="57"/>
      <c r="K172" s="57"/>
    </row>
    <row r="173" spans="1:11" s="59" customFormat="1" ht="25.15" customHeight="1">
      <c r="A173" s="110"/>
      <c r="B173" s="817"/>
      <c r="C173" s="817"/>
      <c r="D173" s="84" t="s">
        <v>405</v>
      </c>
      <c r="E173" s="820"/>
      <c r="G173" s="57"/>
      <c r="H173" s="57"/>
      <c r="I173" s="57"/>
      <c r="J173" s="57"/>
      <c r="K173" s="57"/>
    </row>
    <row r="174" spans="1:11" s="59" customFormat="1">
      <c r="A174" s="111"/>
      <c r="B174" s="57"/>
      <c r="C174" s="57"/>
      <c r="D174" s="100"/>
      <c r="E174" s="296"/>
      <c r="G174" s="57"/>
      <c r="H174" s="57"/>
      <c r="I174" s="57"/>
      <c r="J174" s="57"/>
      <c r="K174" s="57"/>
    </row>
    <row r="175" spans="1:11" s="59" customFormat="1" hidden="1">
      <c r="A175" s="171" t="s">
        <v>555</v>
      </c>
      <c r="B175" s="101"/>
      <c r="C175" s="101"/>
      <c r="D175" s="101"/>
      <c r="E175" s="239"/>
      <c r="G175" s="57"/>
      <c r="H175" s="57"/>
      <c r="I175" s="57"/>
      <c r="J175" s="57"/>
      <c r="K175" s="57"/>
    </row>
    <row r="176" spans="1:11" s="59" customFormat="1" hidden="1">
      <c r="A176" s="101"/>
      <c r="B176" s="101"/>
      <c r="C176" s="101"/>
      <c r="D176" s="101"/>
      <c r="E176" s="239"/>
      <c r="G176" s="57"/>
      <c r="H176" s="57"/>
      <c r="I176" s="57"/>
      <c r="J176" s="57"/>
      <c r="K176" s="57"/>
    </row>
    <row r="177" spans="1:11" s="59" customFormat="1" hidden="1">
      <c r="A177" s="101" t="s">
        <v>556</v>
      </c>
      <c r="B177" s="101"/>
      <c r="C177" s="101"/>
      <c r="D177" s="101"/>
      <c r="E177" s="239"/>
      <c r="G177" s="57"/>
      <c r="H177" s="57"/>
      <c r="I177" s="57"/>
      <c r="J177" s="57"/>
      <c r="K177" s="57"/>
    </row>
    <row r="178" spans="1:11" s="59" customFormat="1" hidden="1">
      <c r="A178" s="101"/>
      <c r="B178" s="101"/>
      <c r="C178" s="101"/>
      <c r="D178" s="101"/>
      <c r="E178" s="239"/>
      <c r="G178" s="57"/>
      <c r="H178" s="57"/>
      <c r="I178" s="57"/>
      <c r="J178" s="57"/>
      <c r="K178" s="57"/>
    </row>
    <row r="179" spans="1:11" s="59" customFormat="1" ht="12.75" hidden="1" customHeight="1">
      <c r="A179" s="821" t="s">
        <v>77</v>
      </c>
      <c r="B179" s="822"/>
      <c r="C179" s="230" t="s">
        <v>213</v>
      </c>
      <c r="D179" s="823" t="s">
        <v>80</v>
      </c>
      <c r="E179" s="240" t="s">
        <v>497</v>
      </c>
      <c r="G179" s="57"/>
      <c r="H179" s="57"/>
      <c r="I179" s="57"/>
      <c r="J179" s="57"/>
      <c r="K179" s="57"/>
    </row>
    <row r="180" spans="1:11" s="59" customFormat="1" ht="34.5" hidden="1">
      <c r="A180" s="232" t="s">
        <v>78</v>
      </c>
      <c r="B180" s="229" t="s">
        <v>79</v>
      </c>
      <c r="C180" s="231" t="s">
        <v>222</v>
      </c>
      <c r="D180" s="824"/>
      <c r="E180" s="241" t="s">
        <v>459</v>
      </c>
      <c r="G180" s="57"/>
      <c r="H180" s="57"/>
      <c r="I180" s="57"/>
      <c r="J180" s="57"/>
      <c r="K180" s="57"/>
    </row>
    <row r="181" spans="1:11" s="59" customFormat="1" hidden="1">
      <c r="A181" s="169" t="s">
        <v>464</v>
      </c>
      <c r="B181" s="112"/>
      <c r="C181" s="104"/>
      <c r="D181" s="82" t="s">
        <v>557</v>
      </c>
      <c r="E181" s="297"/>
      <c r="G181" s="57"/>
      <c r="H181" s="57"/>
      <c r="I181" s="57"/>
      <c r="J181" s="57"/>
      <c r="K181" s="57"/>
    </row>
    <row r="182" spans="1:11" s="59" customFormat="1" ht="25.5" hidden="1" customHeight="1">
      <c r="A182" s="812"/>
      <c r="B182" s="170"/>
      <c r="C182" s="170"/>
      <c r="D182" s="83" t="s">
        <v>498</v>
      </c>
      <c r="E182" s="294"/>
      <c r="G182" s="57"/>
      <c r="H182" s="57"/>
      <c r="I182" s="57"/>
      <c r="J182" s="57"/>
      <c r="K182" s="57"/>
    </row>
    <row r="183" spans="1:11" s="59" customFormat="1" hidden="1">
      <c r="A183" s="813"/>
      <c r="B183" s="103"/>
      <c r="C183" s="103"/>
      <c r="D183" s="82" t="s">
        <v>499</v>
      </c>
      <c r="E183" s="295"/>
      <c r="G183" s="57"/>
      <c r="H183" s="57"/>
      <c r="I183" s="57"/>
      <c r="J183" s="57"/>
      <c r="K183" s="57"/>
    </row>
    <row r="184" spans="1:11" s="59" customFormat="1" hidden="1">
      <c r="A184" s="813"/>
      <c r="B184" s="815" t="s">
        <v>533</v>
      </c>
      <c r="C184" s="815" t="s">
        <v>463</v>
      </c>
      <c r="D184" s="105" t="s">
        <v>500</v>
      </c>
      <c r="E184" s="818"/>
      <c r="G184" s="57"/>
      <c r="H184" s="57"/>
      <c r="I184" s="57"/>
      <c r="J184" s="57"/>
      <c r="K184" s="57"/>
    </row>
    <row r="185" spans="1:11" s="59" customFormat="1" hidden="1">
      <c r="A185" s="813"/>
      <c r="B185" s="816"/>
      <c r="C185" s="816"/>
      <c r="D185" s="80" t="s">
        <v>501</v>
      </c>
      <c r="E185" s="819"/>
      <c r="G185" s="57"/>
      <c r="H185" s="57"/>
      <c r="I185" s="57"/>
      <c r="J185" s="57"/>
      <c r="K185" s="57"/>
    </row>
    <row r="186" spans="1:11" s="59" customFormat="1" hidden="1">
      <c r="A186" s="814"/>
      <c r="B186" s="817"/>
      <c r="C186" s="817"/>
      <c r="D186" s="84" t="s">
        <v>502</v>
      </c>
      <c r="E186" s="820"/>
      <c r="G186" s="57"/>
      <c r="H186" s="57"/>
      <c r="I186" s="57"/>
      <c r="J186" s="57"/>
      <c r="K186" s="57"/>
    </row>
    <row r="187" spans="1:11" s="59" customFormat="1" hidden="1">
      <c r="A187" s="169" t="s">
        <v>464</v>
      </c>
      <c r="B187" s="112"/>
      <c r="C187" s="106"/>
      <c r="D187" s="82" t="s">
        <v>557</v>
      </c>
      <c r="E187" s="297"/>
      <c r="G187" s="57"/>
      <c r="H187" s="57"/>
      <c r="I187" s="57"/>
      <c r="J187" s="57"/>
      <c r="K187" s="57"/>
    </row>
    <row r="188" spans="1:11" s="59" customFormat="1" hidden="1">
      <c r="A188" s="812"/>
      <c r="B188" s="172"/>
      <c r="C188" s="172"/>
      <c r="D188" s="105" t="s">
        <v>498</v>
      </c>
      <c r="E188" s="298"/>
      <c r="G188" s="57"/>
      <c r="H188" s="57"/>
      <c r="I188" s="57"/>
      <c r="J188" s="57"/>
      <c r="K188" s="57"/>
    </row>
    <row r="189" spans="1:11" s="59" customFormat="1" hidden="1">
      <c r="A189" s="813"/>
      <c r="B189" s="106"/>
      <c r="C189" s="106"/>
      <c r="D189" s="82" t="s">
        <v>503</v>
      </c>
      <c r="E189" s="295"/>
      <c r="G189" s="57"/>
      <c r="H189" s="57"/>
      <c r="I189" s="57"/>
      <c r="J189" s="57"/>
      <c r="K189" s="57"/>
    </row>
    <row r="190" spans="1:11" s="59" customFormat="1" hidden="1">
      <c r="A190" s="813"/>
      <c r="B190" s="815" t="s">
        <v>533</v>
      </c>
      <c r="C190" s="815" t="s">
        <v>463</v>
      </c>
      <c r="D190" s="105" t="s">
        <v>500</v>
      </c>
      <c r="E190" s="818"/>
      <c r="G190" s="57"/>
      <c r="H190" s="57"/>
      <c r="I190" s="57"/>
      <c r="J190" s="57"/>
      <c r="K190" s="57"/>
    </row>
    <row r="191" spans="1:11" s="59" customFormat="1" hidden="1">
      <c r="A191" s="813"/>
      <c r="B191" s="816"/>
      <c r="C191" s="816"/>
      <c r="D191" s="80" t="s">
        <v>501</v>
      </c>
      <c r="E191" s="819"/>
      <c r="G191" s="57"/>
      <c r="H191" s="57"/>
      <c r="I191" s="57"/>
      <c r="J191" s="57"/>
      <c r="K191" s="57"/>
    </row>
    <row r="192" spans="1:11" s="59" customFormat="1" hidden="1">
      <c r="A192" s="814"/>
      <c r="B192" s="817"/>
      <c r="C192" s="817"/>
      <c r="D192" s="84" t="s">
        <v>502</v>
      </c>
      <c r="E192" s="820"/>
      <c r="G192" s="57"/>
      <c r="H192" s="57"/>
      <c r="I192" s="57"/>
      <c r="J192" s="57"/>
      <c r="K192" s="57"/>
    </row>
    <row r="193" spans="1:11" s="59" customFormat="1" hidden="1">
      <c r="A193" s="169" t="s">
        <v>464</v>
      </c>
      <c r="B193" s="112"/>
      <c r="C193" s="106"/>
      <c r="D193" s="82" t="s">
        <v>557</v>
      </c>
      <c r="E193" s="297"/>
      <c r="G193" s="57"/>
      <c r="H193" s="57"/>
      <c r="I193" s="57"/>
      <c r="J193" s="57"/>
      <c r="K193" s="57"/>
    </row>
    <row r="194" spans="1:11" s="59" customFormat="1" hidden="1">
      <c r="A194" s="812"/>
      <c r="B194" s="172"/>
      <c r="C194" s="172"/>
      <c r="D194" s="105" t="s">
        <v>498</v>
      </c>
      <c r="E194" s="298"/>
      <c r="G194" s="57"/>
      <c r="H194" s="57"/>
      <c r="I194" s="57"/>
      <c r="J194" s="57"/>
      <c r="K194" s="57"/>
    </row>
    <row r="195" spans="1:11" s="59" customFormat="1" hidden="1">
      <c r="A195" s="813"/>
      <c r="B195" s="106"/>
      <c r="C195" s="106"/>
      <c r="D195" s="82" t="s">
        <v>534</v>
      </c>
      <c r="E195" s="295"/>
      <c r="G195" s="57"/>
      <c r="H195" s="57"/>
      <c r="I195" s="57"/>
      <c r="J195" s="57"/>
      <c r="K195" s="57"/>
    </row>
    <row r="196" spans="1:11" s="59" customFormat="1" hidden="1">
      <c r="A196" s="813"/>
      <c r="B196" s="815" t="s">
        <v>533</v>
      </c>
      <c r="C196" s="815" t="s">
        <v>463</v>
      </c>
      <c r="D196" s="105" t="s">
        <v>535</v>
      </c>
      <c r="E196" s="818"/>
      <c r="G196" s="57"/>
      <c r="H196" s="57"/>
      <c r="I196" s="57"/>
      <c r="J196" s="57"/>
      <c r="K196" s="57"/>
    </row>
    <row r="197" spans="1:11" s="59" customFormat="1" hidden="1">
      <c r="A197" s="813"/>
      <c r="B197" s="816"/>
      <c r="C197" s="816"/>
      <c r="D197" s="80" t="s">
        <v>558</v>
      </c>
      <c r="E197" s="819"/>
      <c r="G197" s="57"/>
      <c r="H197" s="57"/>
      <c r="I197" s="57"/>
      <c r="J197" s="57"/>
      <c r="K197" s="57"/>
    </row>
    <row r="198" spans="1:11" s="59" customFormat="1" hidden="1">
      <c r="A198" s="813"/>
      <c r="B198" s="816"/>
      <c r="C198" s="816"/>
      <c r="D198" s="84" t="s">
        <v>504</v>
      </c>
      <c r="E198" s="819"/>
      <c r="G198" s="57"/>
      <c r="H198" s="57"/>
      <c r="I198" s="57"/>
      <c r="J198" s="57"/>
      <c r="K198" s="57"/>
    </row>
    <row r="199" spans="1:11" s="59" customFormat="1" hidden="1">
      <c r="A199" s="813"/>
      <c r="B199" s="816"/>
      <c r="C199" s="816"/>
      <c r="D199" s="80" t="s">
        <v>536</v>
      </c>
      <c r="E199" s="819"/>
      <c r="G199" s="57"/>
      <c r="H199" s="57"/>
      <c r="I199" s="57"/>
      <c r="J199" s="57"/>
      <c r="K199" s="57"/>
    </row>
    <row r="200" spans="1:11" s="59" customFormat="1" ht="34.5" hidden="1">
      <c r="A200" s="813"/>
      <c r="B200" s="816"/>
      <c r="C200" s="816"/>
      <c r="D200" s="84" t="s">
        <v>537</v>
      </c>
      <c r="E200" s="819"/>
      <c r="G200" s="57"/>
      <c r="H200" s="57"/>
      <c r="I200" s="57"/>
      <c r="J200" s="57"/>
      <c r="K200" s="57"/>
    </row>
    <row r="201" spans="1:11" s="59" customFormat="1" hidden="1">
      <c r="A201" s="813"/>
      <c r="B201" s="816"/>
      <c r="C201" s="816"/>
      <c r="D201" s="80" t="s">
        <v>460</v>
      </c>
      <c r="E201" s="819"/>
      <c r="G201" s="57"/>
      <c r="H201" s="57"/>
      <c r="I201" s="57"/>
      <c r="J201" s="57"/>
      <c r="K201" s="57"/>
    </row>
    <row r="202" spans="1:11" s="59" customFormat="1" ht="34.5" hidden="1">
      <c r="A202" s="814"/>
      <c r="B202" s="817"/>
      <c r="C202" s="817"/>
      <c r="D202" s="84" t="s">
        <v>505</v>
      </c>
      <c r="E202" s="820"/>
      <c r="G202" s="57"/>
      <c r="H202" s="57"/>
      <c r="I202" s="57"/>
      <c r="J202" s="57"/>
      <c r="K202" s="57"/>
    </row>
    <row r="203" spans="1:11" s="59" customFormat="1" hidden="1">
      <c r="A203" s="169" t="s">
        <v>464</v>
      </c>
      <c r="B203" s="112"/>
      <c r="C203" s="106"/>
      <c r="D203" s="82" t="s">
        <v>557</v>
      </c>
      <c r="E203" s="297"/>
      <c r="G203" s="57"/>
      <c r="H203" s="57"/>
      <c r="I203" s="57"/>
      <c r="J203" s="57"/>
      <c r="K203" s="57"/>
    </row>
    <row r="204" spans="1:11" s="59" customFormat="1" hidden="1">
      <c r="A204" s="812"/>
      <c r="B204" s="172"/>
      <c r="C204" s="172"/>
      <c r="D204" s="105" t="s">
        <v>498</v>
      </c>
      <c r="E204" s="298"/>
      <c r="G204" s="57"/>
      <c r="H204" s="57"/>
      <c r="I204" s="57"/>
      <c r="J204" s="57"/>
      <c r="K204" s="57"/>
    </row>
    <row r="205" spans="1:11" s="59" customFormat="1" hidden="1">
      <c r="A205" s="813"/>
      <c r="B205" s="106"/>
      <c r="C205" s="106"/>
      <c r="D205" s="82" t="s">
        <v>538</v>
      </c>
      <c r="E205" s="295"/>
      <c r="G205" s="57"/>
      <c r="H205" s="57"/>
      <c r="I205" s="57"/>
      <c r="J205" s="57"/>
      <c r="K205" s="57"/>
    </row>
    <row r="206" spans="1:11" s="59" customFormat="1" hidden="1">
      <c r="A206" s="813"/>
      <c r="B206" s="815" t="s">
        <v>533</v>
      </c>
      <c r="C206" s="815" t="s">
        <v>463</v>
      </c>
      <c r="D206" s="105" t="s">
        <v>539</v>
      </c>
      <c r="E206" s="818"/>
      <c r="G206" s="57"/>
      <c r="H206" s="57"/>
      <c r="I206" s="57"/>
      <c r="J206" s="57"/>
      <c r="K206" s="57"/>
    </row>
    <row r="207" spans="1:11" s="59" customFormat="1" hidden="1">
      <c r="A207" s="813"/>
      <c r="B207" s="816"/>
      <c r="C207" s="816"/>
      <c r="D207" s="80" t="s">
        <v>540</v>
      </c>
      <c r="E207" s="819"/>
      <c r="G207" s="57"/>
      <c r="H207" s="57"/>
      <c r="I207" s="57"/>
      <c r="J207" s="57"/>
      <c r="K207" s="57"/>
    </row>
    <row r="208" spans="1:11" s="59" customFormat="1" hidden="1">
      <c r="A208" s="814"/>
      <c r="B208" s="817"/>
      <c r="C208" s="817"/>
      <c r="D208" s="84" t="s">
        <v>541</v>
      </c>
      <c r="E208" s="820"/>
      <c r="G208" s="57"/>
      <c r="H208" s="57"/>
      <c r="I208" s="57"/>
      <c r="J208" s="57"/>
      <c r="K208" s="57"/>
    </row>
    <row r="209" spans="1:11" s="59" customFormat="1" hidden="1">
      <c r="A209" s="169" t="s">
        <v>464</v>
      </c>
      <c r="B209" s="112"/>
      <c r="C209" s="106"/>
      <c r="D209" s="82" t="s">
        <v>557</v>
      </c>
      <c r="E209" s="297"/>
      <c r="G209" s="57"/>
      <c r="H209" s="57"/>
      <c r="I209" s="57"/>
      <c r="J209" s="57"/>
      <c r="K209" s="57"/>
    </row>
    <row r="210" spans="1:11" s="59" customFormat="1" hidden="1">
      <c r="A210" s="812"/>
      <c r="B210" s="172"/>
      <c r="C210" s="172"/>
      <c r="D210" s="105" t="s">
        <v>498</v>
      </c>
      <c r="E210" s="298"/>
      <c r="G210" s="57"/>
      <c r="H210" s="57"/>
      <c r="I210" s="57"/>
      <c r="J210" s="57"/>
      <c r="K210" s="57"/>
    </row>
    <row r="211" spans="1:11" s="59" customFormat="1" hidden="1">
      <c r="A211" s="813"/>
      <c r="B211" s="173"/>
      <c r="C211" s="173"/>
      <c r="D211" s="82" t="s">
        <v>542</v>
      </c>
      <c r="E211" s="295"/>
      <c r="G211" s="57"/>
      <c r="H211" s="57"/>
      <c r="I211" s="57"/>
      <c r="J211" s="57"/>
      <c r="K211" s="57"/>
    </row>
    <row r="212" spans="1:11" s="59" customFormat="1" ht="1.5" hidden="1" customHeight="1">
      <c r="A212" s="813"/>
      <c r="B212" s="815" t="s">
        <v>533</v>
      </c>
      <c r="C212" s="815" t="s">
        <v>463</v>
      </c>
      <c r="D212" s="105" t="s">
        <v>543</v>
      </c>
      <c r="E212" s="818"/>
      <c r="G212" s="57"/>
      <c r="H212" s="57"/>
      <c r="I212" s="57"/>
      <c r="J212" s="57"/>
      <c r="K212" s="57"/>
    </row>
    <row r="213" spans="1:11" s="59" customFormat="1" ht="48.75" hidden="1" customHeight="1">
      <c r="A213" s="813"/>
      <c r="B213" s="816"/>
      <c r="C213" s="816"/>
      <c r="D213" s="80" t="s">
        <v>544</v>
      </c>
      <c r="E213" s="819"/>
      <c r="G213" s="57"/>
      <c r="H213" s="57"/>
      <c r="I213" s="57"/>
      <c r="J213" s="57"/>
      <c r="K213" s="57"/>
    </row>
    <row r="214" spans="1:11" s="59" customFormat="1" ht="19.5" hidden="1" customHeight="1">
      <c r="A214" s="814"/>
      <c r="B214" s="817"/>
      <c r="C214" s="817"/>
      <c r="D214" s="84" t="s">
        <v>545</v>
      </c>
      <c r="E214" s="820"/>
      <c r="G214" s="57"/>
      <c r="H214" s="57"/>
      <c r="I214" s="57"/>
      <c r="J214" s="57"/>
      <c r="K214" s="57"/>
    </row>
    <row r="215" spans="1:11" s="59" customFormat="1" hidden="1">
      <c r="A215" s="174"/>
      <c r="B215" s="57"/>
      <c r="C215" s="57"/>
      <c r="D215" s="100"/>
      <c r="E215" s="296"/>
      <c r="G215" s="57"/>
      <c r="H215" s="57"/>
      <c r="I215" s="57"/>
      <c r="J215" s="57"/>
      <c r="K215" s="57"/>
    </row>
    <row r="216" spans="1:11" s="59" customFormat="1" hidden="1">
      <c r="A216" s="57"/>
      <c r="B216" s="57"/>
      <c r="C216" s="57"/>
      <c r="D216" s="100"/>
      <c r="E216" s="296"/>
      <c r="G216" s="57"/>
      <c r="H216" s="57"/>
      <c r="I216" s="57"/>
      <c r="J216" s="57"/>
      <c r="K216" s="57"/>
    </row>
    <row r="225" spans="1:1">
      <c r="A225" s="175"/>
    </row>
    <row r="226" spans="1:1">
      <c r="A226" s="175"/>
    </row>
  </sheetData>
  <customSheetViews>
    <customSheetView guid="{BA9DD912-BB3C-40B9-B8D4-2F3BB33695CD}" showPageBreaks="1" hiddenRows="1">
      <selection activeCell="A30" sqref="A30:A40"/>
      <pageMargins left="0.2" right="0.15" top="0.21" bottom="0.2" header="0.21" footer="0.2"/>
      <pageSetup paperSize="9" orientation="landscape" horizontalDpi="300" verticalDpi="300" r:id="rId1"/>
      <headerFooter alignWithMargins="0"/>
    </customSheetView>
    <customSheetView guid="{50D6D28B-5697-48B1-897B-3DAEBACB1D6A}" hiddenRows="1">
      <selection activeCell="A30" sqref="A30:A40"/>
      <pageMargins left="0.2" right="0.15" top="0.21" bottom="0.2" header="0.21" footer="0.2"/>
      <pageSetup paperSize="9" orientation="landscape" horizontalDpi="300" verticalDpi="300" r:id="rId2"/>
      <headerFooter alignWithMargins="0"/>
    </customSheetView>
    <customSheetView guid="{8D44251F-CD28-4FD5-87FF-B69A5EBE7DBB}" hiddenRows="1">
      <selection activeCell="A30" sqref="A30:A40"/>
      <pageMargins left="0.2" right="0.15" top="0.21" bottom="0.2" header="0.21" footer="0.2"/>
      <pageSetup paperSize="9" orientation="landscape" horizontalDpi="300" verticalDpi="300" r:id="rId3"/>
      <headerFooter alignWithMargins="0"/>
    </customSheetView>
  </customSheetViews>
  <mergeCells count="124">
    <mergeCell ref="D2:E2"/>
    <mergeCell ref="D3:E3"/>
    <mergeCell ref="A5:E5"/>
    <mergeCell ref="B8:B9"/>
    <mergeCell ref="A11:A28"/>
    <mergeCell ref="B11:B15"/>
    <mergeCell ref="C11:C15"/>
    <mergeCell ref="E11:E15"/>
    <mergeCell ref="B17:B21"/>
    <mergeCell ref="C17:C21"/>
    <mergeCell ref="B58:B60"/>
    <mergeCell ref="A62:A80"/>
    <mergeCell ref="B62:B66"/>
    <mergeCell ref="C62:C66"/>
    <mergeCell ref="E17:E21"/>
    <mergeCell ref="B22:B24"/>
    <mergeCell ref="C22:C24"/>
    <mergeCell ref="E22:E24"/>
    <mergeCell ref="B26:B28"/>
    <mergeCell ref="C26:C28"/>
    <mergeCell ref="E26:E28"/>
    <mergeCell ref="E74:E76"/>
    <mergeCell ref="B78:B80"/>
    <mergeCell ref="C78:C80"/>
    <mergeCell ref="E78:E80"/>
    <mergeCell ref="A30:A40"/>
    <mergeCell ref="B30:B34"/>
    <mergeCell ref="C30:C34"/>
    <mergeCell ref="E30:E34"/>
    <mergeCell ref="B36:B40"/>
    <mergeCell ref="C36:C40"/>
    <mergeCell ref="E36:E40"/>
    <mergeCell ref="E68:E72"/>
    <mergeCell ref="A42:A60"/>
    <mergeCell ref="B42:B46"/>
    <mergeCell ref="C42:C46"/>
    <mergeCell ref="E42:E46"/>
    <mergeCell ref="B48:B52"/>
    <mergeCell ref="C48:C52"/>
    <mergeCell ref="E48:E52"/>
    <mergeCell ref="B54:B56"/>
    <mergeCell ref="C54:C56"/>
    <mergeCell ref="E54:E56"/>
    <mergeCell ref="C58:C60"/>
    <mergeCell ref="E58:E60"/>
    <mergeCell ref="E62:E66"/>
    <mergeCell ref="B68:B72"/>
    <mergeCell ref="C68:C72"/>
    <mergeCell ref="B120:B124"/>
    <mergeCell ref="C120:C124"/>
    <mergeCell ref="E120:E124"/>
    <mergeCell ref="A82:A100"/>
    <mergeCell ref="B82:B86"/>
    <mergeCell ref="C82:C86"/>
    <mergeCell ref="E82:E86"/>
    <mergeCell ref="B88:B92"/>
    <mergeCell ref="C88:C92"/>
    <mergeCell ref="E88:E92"/>
    <mergeCell ref="B94:B96"/>
    <mergeCell ref="C94:C96"/>
    <mergeCell ref="E94:E96"/>
    <mergeCell ref="B98:B100"/>
    <mergeCell ref="C98:C100"/>
    <mergeCell ref="E98:E100"/>
    <mergeCell ref="B102:B106"/>
    <mergeCell ref="C102:C106"/>
    <mergeCell ref="E102:E106"/>
    <mergeCell ref="B74:B76"/>
    <mergeCell ref="C74:C76"/>
    <mergeCell ref="A129:E129"/>
    <mergeCell ref="A131:E131"/>
    <mergeCell ref="A132:E132"/>
    <mergeCell ref="B108:B112"/>
    <mergeCell ref="C108:C112"/>
    <mergeCell ref="E108:E112"/>
    <mergeCell ref="B114:B118"/>
    <mergeCell ref="C114:C118"/>
    <mergeCell ref="E114:E118"/>
    <mergeCell ref="B149:B153"/>
    <mergeCell ref="C149:C153"/>
    <mergeCell ref="E149:E153"/>
    <mergeCell ref="B154:B158"/>
    <mergeCell ref="C154:C158"/>
    <mergeCell ref="E154:E158"/>
    <mergeCell ref="A134:B134"/>
    <mergeCell ref="D134:D135"/>
    <mergeCell ref="A137:A148"/>
    <mergeCell ref="B139:B143"/>
    <mergeCell ref="C139:C143"/>
    <mergeCell ref="E139:E143"/>
    <mergeCell ref="B144:B148"/>
    <mergeCell ref="C144:C148"/>
    <mergeCell ref="E144:E148"/>
    <mergeCell ref="B184:B186"/>
    <mergeCell ref="C184:C186"/>
    <mergeCell ref="E184:E186"/>
    <mergeCell ref="B159:B163"/>
    <mergeCell ref="C159:C163"/>
    <mergeCell ref="E159:E163"/>
    <mergeCell ref="B164:B168"/>
    <mergeCell ref="C164:C168"/>
    <mergeCell ref="E164:E168"/>
    <mergeCell ref="B169:B173"/>
    <mergeCell ref="C169:C173"/>
    <mergeCell ref="E169:E173"/>
    <mergeCell ref="A179:B179"/>
    <mergeCell ref="D179:D180"/>
    <mergeCell ref="A182:A186"/>
    <mergeCell ref="A204:A208"/>
    <mergeCell ref="B206:B208"/>
    <mergeCell ref="C206:C208"/>
    <mergeCell ref="E206:E208"/>
    <mergeCell ref="A210:A214"/>
    <mergeCell ref="B212:B214"/>
    <mergeCell ref="C212:C214"/>
    <mergeCell ref="E212:E214"/>
    <mergeCell ref="A188:A192"/>
    <mergeCell ref="B190:B192"/>
    <mergeCell ref="C190:C192"/>
    <mergeCell ref="E190:E192"/>
    <mergeCell ref="A194:A202"/>
    <mergeCell ref="B196:B202"/>
    <mergeCell ref="C196:C202"/>
    <mergeCell ref="E196:E202"/>
  </mergeCells>
  <pageMargins left="0.2" right="0.15" top="0.21" bottom="0.2" header="0.21" footer="0.2"/>
  <pageSetup paperSize="9" orientation="landscape" horizontalDpi="300" verticalDpi="300" r:id="rId4"/>
  <headerFooter alignWithMargins="0"/>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AH42"/>
  <sheetViews>
    <sheetView topLeftCell="A16" zoomScaleSheetLayoutView="70" workbookViewId="0">
      <selection activeCell="B7" sqref="B7:E7"/>
    </sheetView>
  </sheetViews>
  <sheetFormatPr defaultColWidth="9.140625" defaultRowHeight="15"/>
  <cols>
    <col min="1" max="1" width="34.7109375" style="1" customWidth="1"/>
    <col min="2" max="2" width="13.5703125" style="1" hidden="1" customWidth="1"/>
    <col min="3" max="3" width="18.28515625" style="1" customWidth="1"/>
    <col min="4" max="4" width="15" style="1" customWidth="1"/>
    <col min="5" max="5" width="15.7109375" style="1" customWidth="1"/>
    <col min="6" max="16384" width="9.140625" style="1"/>
  </cols>
  <sheetData>
    <row r="1" spans="1:34" ht="18" customHeight="1">
      <c r="A1" s="137"/>
      <c r="B1" s="137"/>
      <c r="C1" s="137"/>
      <c r="D1" s="374"/>
      <c r="E1" s="374" t="s">
        <v>115</v>
      </c>
    </row>
    <row r="2" spans="1:34" ht="18" customHeight="1">
      <c r="A2" s="137"/>
      <c r="B2" s="137"/>
      <c r="C2" s="137"/>
      <c r="D2" s="374"/>
      <c r="E2" s="374" t="s">
        <v>210</v>
      </c>
    </row>
    <row r="3" spans="1:34" ht="18" customHeight="1">
      <c r="A3" s="137"/>
      <c r="B3" s="137"/>
      <c r="C3" s="137"/>
      <c r="D3" s="374"/>
      <c r="E3" s="374" t="s">
        <v>726</v>
      </c>
    </row>
    <row r="4" spans="1:34" ht="18" customHeight="1">
      <c r="A4" s="137"/>
      <c r="B4" s="137"/>
      <c r="C4" s="137"/>
      <c r="D4" s="137"/>
      <c r="E4" s="374" t="s">
        <v>727</v>
      </c>
    </row>
    <row r="5" spans="1:34" ht="117" customHeight="1">
      <c r="A5" s="671" t="s">
        <v>731</v>
      </c>
      <c r="B5" s="671"/>
      <c r="C5" s="671"/>
      <c r="D5" s="671"/>
      <c r="E5" s="671"/>
    </row>
    <row r="6" spans="1:34" s="3" customFormat="1" ht="24.75" customHeight="1" thickBot="1">
      <c r="A6" s="138"/>
      <c r="B6" s="138"/>
      <c r="C6" s="138"/>
      <c r="D6" s="672" t="s">
        <v>215</v>
      </c>
      <c r="E6" s="672"/>
    </row>
    <row r="7" spans="1:34" s="3" customFormat="1" ht="54" customHeight="1">
      <c r="A7" s="673" t="s">
        <v>110</v>
      </c>
      <c r="B7" s="675" t="s">
        <v>732</v>
      </c>
      <c r="C7" s="675"/>
      <c r="D7" s="675"/>
      <c r="E7" s="676"/>
    </row>
    <row r="8" spans="1:34" s="3" customFormat="1" ht="63.75" customHeight="1">
      <c r="A8" s="674"/>
      <c r="B8" s="140" t="s">
        <v>51</v>
      </c>
      <c r="C8" s="140" t="s">
        <v>52</v>
      </c>
      <c r="D8" s="140" t="s">
        <v>53</v>
      </c>
      <c r="E8" s="65" t="s">
        <v>14</v>
      </c>
    </row>
    <row r="9" spans="1:34" s="5" customFormat="1" ht="23.25" customHeight="1">
      <c r="A9" s="299" t="s">
        <v>15</v>
      </c>
      <c r="B9" s="332">
        <f>+B11</f>
        <v>-150654.70000000019</v>
      </c>
      <c r="C9" s="332">
        <f>+C11</f>
        <v>-8548.5</v>
      </c>
      <c r="D9" s="332">
        <f>+D11</f>
        <v>-146449.5</v>
      </c>
      <c r="E9" s="184">
        <f>+E11</f>
        <v>-780651</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s="5" customFormat="1" ht="23.25" customHeight="1">
      <c r="A10" s="299" t="s">
        <v>16</v>
      </c>
      <c r="B10" s="332"/>
      <c r="C10" s="332"/>
      <c r="D10" s="332"/>
      <c r="E10" s="18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s="5" customFormat="1" ht="40.5" customHeight="1">
      <c r="A11" s="299" t="s">
        <v>111</v>
      </c>
      <c r="B11" s="332">
        <f>+B13</f>
        <v>-150654.70000000019</v>
      </c>
      <c r="C11" s="332">
        <f>+C13</f>
        <v>-8548.5</v>
      </c>
      <c r="D11" s="332">
        <f>+D13</f>
        <v>-146449.5</v>
      </c>
      <c r="E11" s="184">
        <f>+E13</f>
        <v>-780651</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s="5" customFormat="1" ht="21.75" customHeight="1">
      <c r="A12" s="299" t="s">
        <v>16</v>
      </c>
      <c r="B12" s="332"/>
      <c r="C12" s="332"/>
      <c r="D12" s="332"/>
      <c r="E12" s="18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s="5" customFormat="1" ht="40.5" customHeight="1">
      <c r="A13" s="299" t="s">
        <v>112</v>
      </c>
      <c r="B13" s="332">
        <f>+B17</f>
        <v>-150654.70000000019</v>
      </c>
      <c r="C13" s="332">
        <f>+C17</f>
        <v>-8548.5</v>
      </c>
      <c r="D13" s="332">
        <f>+D17</f>
        <v>-146449.5</v>
      </c>
      <c r="E13" s="184">
        <f>+E16</f>
        <v>-780651</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s="5" customFormat="1" ht="21" customHeight="1">
      <c r="A14" s="299" t="s">
        <v>16</v>
      </c>
      <c r="B14" s="332"/>
      <c r="C14" s="332"/>
      <c r="D14" s="332"/>
      <c r="E14" s="18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s="5" customFormat="1" ht="24.75" customHeight="1">
      <c r="A15" s="299" t="s">
        <v>5</v>
      </c>
      <c r="B15" s="332">
        <f>B17</f>
        <v>-150654.70000000019</v>
      </c>
      <c r="C15" s="332">
        <f>C17</f>
        <v>-8548.5</v>
      </c>
      <c r="D15" s="332">
        <f>D17</f>
        <v>-146449.5</v>
      </c>
      <c r="E15" s="184">
        <f>E16</f>
        <v>-780651</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s="5" customFormat="1" ht="42.75" customHeight="1">
      <c r="A16" s="299" t="s">
        <v>411</v>
      </c>
      <c r="B16" s="332"/>
      <c r="C16" s="332"/>
      <c r="D16" s="332"/>
      <c r="E16" s="184">
        <f>'N 4'!H9-'N 3'!F13</f>
        <v>-780651</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s="5" customFormat="1" ht="56.25" customHeight="1" thickBot="1">
      <c r="A17" s="300" t="s">
        <v>412</v>
      </c>
      <c r="B17" s="333">
        <f>'N 4'!E9-'N 3'!C9</f>
        <v>-150654.70000000019</v>
      </c>
      <c r="C17" s="333">
        <f>'N 4'!F9-'N 3'!D9</f>
        <v>-8548.5</v>
      </c>
      <c r="D17" s="333">
        <f>'N 4'!G9-'N 3'!E9</f>
        <v>-146449.5</v>
      </c>
      <c r="E17" s="334"/>
      <c r="F17" s="4"/>
      <c r="G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s="5" customFormat="1">
      <c r="A18" s="139"/>
      <c r="B18" s="139"/>
      <c r="C18" s="139"/>
      <c r="D18" s="139"/>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s="5" customFormat="1">
      <c r="A19" s="139"/>
      <c r="B19" s="141"/>
      <c r="C19" s="141"/>
      <c r="D19" s="141"/>
      <c r="E19" s="141"/>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s="5" customFormat="1">
      <c r="A20" s="139"/>
      <c r="B20" s="139"/>
      <c r="C20" s="139"/>
      <c r="D20" s="139"/>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s="5" customFormat="1">
      <c r="A21" s="139"/>
      <c r="B21" s="139"/>
      <c r="C21" s="139"/>
      <c r="D21" s="139"/>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s="5" customFormat="1">
      <c r="A22" s="139"/>
      <c r="B22" s="139"/>
      <c r="C22" s="139"/>
      <c r="D22" s="139"/>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s="5" customFormat="1">
      <c r="A23" s="139"/>
      <c r="B23" s="139"/>
      <c r="C23" s="139"/>
      <c r="D23" s="139"/>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s="5" customFormat="1">
      <c r="A24" s="139"/>
      <c r="B24" s="139"/>
      <c r="C24" s="139"/>
      <c r="D24" s="139"/>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s="5" customFormat="1">
      <c r="A25" s="139"/>
      <c r="B25" s="139"/>
      <c r="C25" s="139"/>
      <c r="D25" s="139"/>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s="5" customFormat="1">
      <c r="A26" s="139"/>
      <c r="B26" s="139"/>
      <c r="C26" s="139"/>
      <c r="D26" s="139"/>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s="5" customFormat="1">
      <c r="A27" s="139"/>
      <c r="B27" s="139"/>
      <c r="C27" s="139"/>
      <c r="D27" s="139"/>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s="5" customFormat="1">
      <c r="A28" s="139"/>
      <c r="B28" s="139"/>
      <c r="C28" s="139"/>
      <c r="D28" s="139"/>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s="5" customFormat="1">
      <c r="A29" s="139"/>
      <c r="B29" s="139"/>
      <c r="C29" s="139"/>
      <c r="D29" s="139"/>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s="5" customFormat="1">
      <c r="A30" s="139"/>
      <c r="B30" s="139"/>
      <c r="C30" s="139"/>
      <c r="D30" s="139"/>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s="5" customFormat="1">
      <c r="A31" s="139"/>
      <c r="B31" s="139"/>
      <c r="C31" s="139"/>
      <c r="D31" s="139"/>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s="5" customFormat="1">
      <c r="A32" s="139"/>
      <c r="B32" s="139"/>
      <c r="C32" s="139"/>
      <c r="D32" s="139"/>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s="5" customFormat="1">
      <c r="A33" s="139"/>
      <c r="B33" s="139"/>
      <c r="C33" s="139"/>
      <c r="D33" s="139"/>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s="5" customFormat="1">
      <c r="A34" s="139"/>
      <c r="B34" s="139"/>
      <c r="C34" s="139"/>
      <c r="D34" s="139"/>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s="5" customFormat="1">
      <c r="A35" s="139"/>
      <c r="B35" s="139"/>
      <c r="C35" s="139"/>
      <c r="D35" s="139"/>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s="5" customFormat="1">
      <c r="A36" s="139"/>
      <c r="B36" s="139"/>
      <c r="C36" s="139"/>
      <c r="D36" s="139"/>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s="5" customFormat="1">
      <c r="A37" s="139"/>
      <c r="B37" s="139"/>
      <c r="C37" s="139"/>
      <c r="D37" s="139"/>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s="5" customFormat="1">
      <c r="A38" s="139"/>
      <c r="B38" s="139"/>
      <c r="C38" s="139"/>
      <c r="D38" s="139"/>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s="5" customFormat="1">
      <c r="A39" s="139"/>
      <c r="B39" s="139"/>
      <c r="C39" s="139"/>
      <c r="D39" s="139"/>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s="5" customFormat="1">
      <c r="A40" s="139"/>
      <c r="B40" s="139"/>
      <c r="C40" s="139"/>
      <c r="D40" s="139"/>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s="5" customFormat="1">
      <c r="A41" s="139"/>
      <c r="B41" s="139"/>
      <c r="C41" s="139"/>
      <c r="D41" s="139"/>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s="5" customFormat="1">
      <c r="A42" s="139"/>
      <c r="B42" s="139"/>
      <c r="C42" s="139"/>
      <c r="D42" s="139"/>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sheetData>
  <customSheetViews>
    <customSheetView guid="{BA9DD912-BB3C-40B9-B8D4-2F3BB33695CD}" showPageBreaks="1" printArea="1" hiddenColumns="1" topLeftCell="A13">
      <selection activeCell="B7" sqref="B7:E7"/>
      <pageMargins left="0.15748031496063" right="0.196850393700787" top="0.31496062992126" bottom="0.35433070866141703" header="0.26" footer="0.15748031496063"/>
      <printOptions horizontalCentered="1"/>
      <pageSetup paperSize="9" firstPageNumber="2" orientation="portrait" useFirstPageNumber="1" r:id="rId1"/>
      <headerFooter alignWithMargins="0"/>
    </customSheetView>
    <customSheetView guid="{50D6D28B-5697-48B1-897B-3DAEBACB1D6A}" hiddenColumns="1" topLeftCell="A13">
      <selection activeCell="B7" sqref="B7:E7"/>
      <pageMargins left="0.15748031496063" right="0.196850393700787" top="0.31496062992126" bottom="0.35433070866141703" header="0.26" footer="0.15748031496063"/>
      <printOptions horizontalCentered="1"/>
      <pageSetup paperSize="9" firstPageNumber="2" orientation="portrait" useFirstPageNumber="1" r:id="rId2"/>
      <headerFooter alignWithMargins="0"/>
    </customSheetView>
    <customSheetView guid="{8D44251F-CD28-4FD5-87FF-B69A5EBE7DBB}" hiddenColumns="1" topLeftCell="A13">
      <selection activeCell="B7" sqref="B7:E7"/>
      <pageMargins left="0.15748031496063" right="0.196850393700787" top="0.31496062992126" bottom="0.35433070866141703" header="0.26" footer="0.15748031496063"/>
      <printOptions horizontalCentered="1"/>
      <pageSetup paperSize="9" firstPageNumber="2" orientation="portrait" useFirstPageNumber="1" r:id="rId3"/>
      <headerFooter alignWithMargins="0"/>
    </customSheetView>
  </customSheetViews>
  <mergeCells count="4">
    <mergeCell ref="A5:E5"/>
    <mergeCell ref="D6:E6"/>
    <mergeCell ref="A7:A8"/>
    <mergeCell ref="B7:E7"/>
  </mergeCells>
  <phoneticPr fontId="56" type="noConversion"/>
  <printOptions horizontalCentered="1"/>
  <pageMargins left="0.15748031496063" right="0.196850393700787" top="0.31496062992126" bottom="0.35433070866141703" header="0.26" footer="0.15748031496063"/>
  <pageSetup paperSize="9" firstPageNumber="2" orientation="portrait" useFirstPageNumber="1"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J16"/>
  <sheetViews>
    <sheetView topLeftCell="A4" zoomScaleSheetLayoutView="70" workbookViewId="0">
      <selection activeCell="C7" sqref="C7:F7"/>
    </sheetView>
  </sheetViews>
  <sheetFormatPr defaultColWidth="9.140625" defaultRowHeight="15"/>
  <cols>
    <col min="1" max="1" width="3.7109375" style="2" customWidth="1"/>
    <col min="2" max="2" width="25.5703125" style="2" customWidth="1"/>
    <col min="3" max="3" width="16.7109375" style="2" hidden="1" customWidth="1"/>
    <col min="4" max="4" width="19.7109375" style="2" customWidth="1"/>
    <col min="5" max="5" width="19.140625" style="2" customWidth="1"/>
    <col min="6" max="6" width="17" style="2" customWidth="1"/>
    <col min="7" max="16384" width="9.140625" style="2"/>
  </cols>
  <sheetData>
    <row r="1" spans="2:10" s="39" customFormat="1" ht="19.5" customHeight="1">
      <c r="B1" s="86"/>
      <c r="C1" s="86"/>
      <c r="D1" s="86"/>
      <c r="E1" s="682" t="s">
        <v>93</v>
      </c>
      <c r="F1" s="682"/>
    </row>
    <row r="2" spans="2:10" s="39" customFormat="1" ht="15.75" customHeight="1">
      <c r="B2" s="86"/>
      <c r="C2" s="86"/>
      <c r="D2" s="86"/>
      <c r="E2" s="374"/>
      <c r="F2" s="374" t="s">
        <v>210</v>
      </c>
    </row>
    <row r="3" spans="2:10" s="39" customFormat="1" ht="19.5" customHeight="1">
      <c r="B3" s="86"/>
      <c r="C3" s="86"/>
      <c r="D3" s="86"/>
      <c r="E3" s="374"/>
      <c r="F3" s="374" t="s">
        <v>726</v>
      </c>
    </row>
    <row r="4" spans="2:10" s="39" customFormat="1" ht="17.25" customHeight="1">
      <c r="B4" s="86"/>
      <c r="C4" s="86"/>
      <c r="D4" s="86"/>
      <c r="E4" s="374"/>
      <c r="F4" s="374" t="s">
        <v>727</v>
      </c>
    </row>
    <row r="5" spans="2:10" s="40" customFormat="1" ht="106.5" customHeight="1">
      <c r="B5" s="677" t="s">
        <v>733</v>
      </c>
      <c r="C5" s="677"/>
      <c r="D5" s="677"/>
      <c r="E5" s="677"/>
      <c r="F5" s="677"/>
    </row>
    <row r="6" spans="2:10" s="41" customFormat="1" ht="21.75" customHeight="1" thickBot="1">
      <c r="B6" s="58"/>
      <c r="C6" s="58"/>
      <c r="D6" s="58"/>
      <c r="E6" s="672" t="s">
        <v>215</v>
      </c>
      <c r="F6" s="672"/>
      <c r="G6" s="144"/>
    </row>
    <row r="7" spans="2:10" ht="52.5" customHeight="1">
      <c r="B7" s="678" t="s">
        <v>734</v>
      </c>
      <c r="C7" s="680" t="s">
        <v>735</v>
      </c>
      <c r="D7" s="680"/>
      <c r="E7" s="680"/>
      <c r="F7" s="681"/>
      <c r="G7" s="43"/>
    </row>
    <row r="8" spans="2:10" s="42" customFormat="1" ht="42" customHeight="1">
      <c r="B8" s="679"/>
      <c r="C8" s="377" t="s">
        <v>51</v>
      </c>
      <c r="D8" s="377" t="s">
        <v>52</v>
      </c>
      <c r="E8" s="377" t="s">
        <v>53</v>
      </c>
      <c r="F8" s="65" t="s">
        <v>14</v>
      </c>
    </row>
    <row r="9" spans="2:10" ht="25.5" customHeight="1">
      <c r="B9" s="373" t="s">
        <v>15</v>
      </c>
      <c r="C9" s="191">
        <f>+C13</f>
        <v>2386887.4000000004</v>
      </c>
      <c r="D9" s="191">
        <f>+D13</f>
        <v>5824602</v>
      </c>
      <c r="E9" s="191">
        <f>+E13</f>
        <v>9423119.1999999993</v>
      </c>
      <c r="F9" s="180">
        <f>+F13</f>
        <v>13351000</v>
      </c>
    </row>
    <row r="10" spans="2:10" ht="17.25">
      <c r="B10" s="187" t="s">
        <v>16</v>
      </c>
      <c r="C10" s="159"/>
      <c r="D10" s="159"/>
      <c r="E10" s="159"/>
      <c r="F10" s="180"/>
      <c r="J10" s="43"/>
    </row>
    <row r="11" spans="2:10" ht="51.75" hidden="1">
      <c r="B11" s="188" t="s">
        <v>507</v>
      </c>
      <c r="C11" s="192"/>
      <c r="D11" s="192"/>
      <c r="E11" s="192"/>
      <c r="F11" s="186"/>
    </row>
    <row r="12" spans="2:10" ht="17.25" hidden="1">
      <c r="B12" s="181" t="s">
        <v>451</v>
      </c>
      <c r="C12" s="159"/>
      <c r="D12" s="159"/>
      <c r="E12" s="159"/>
      <c r="F12" s="190"/>
    </row>
    <row r="13" spans="2:10" ht="26.25" customHeight="1" thickBot="1">
      <c r="B13" s="189" t="s">
        <v>17</v>
      </c>
      <c r="C13" s="193">
        <f>+'N 7'!D11</f>
        <v>2386887.4000000004</v>
      </c>
      <c r="D13" s="193">
        <f>+'N 7'!E11</f>
        <v>5824602</v>
      </c>
      <c r="E13" s="193">
        <f>+'N 7'!F11</f>
        <v>9423119.1999999993</v>
      </c>
      <c r="F13" s="331">
        <f>+'N 7'!G11</f>
        <v>13351000</v>
      </c>
      <c r="G13" s="43"/>
    </row>
    <row r="14" spans="2:10" hidden="1">
      <c r="B14" s="44" t="s">
        <v>552</v>
      </c>
      <c r="C14" s="47"/>
      <c r="D14" s="47"/>
      <c r="E14" s="47"/>
      <c r="F14" s="45"/>
    </row>
    <row r="15" spans="2:10">
      <c r="F15" s="46"/>
    </row>
    <row r="16" spans="2:10">
      <c r="D16" s="228"/>
      <c r="E16" s="228"/>
      <c r="F16" s="228"/>
    </row>
  </sheetData>
  <customSheetViews>
    <customSheetView guid="{BA9DD912-BB3C-40B9-B8D4-2F3BB33695CD}" showPageBreaks="1" printArea="1" hiddenRows="1" hiddenColumns="1" topLeftCell="A10">
      <selection activeCell="I7" sqref="I7"/>
      <pageMargins left="0.15748031496062992" right="0.19685039370078741" top="0.43307086614173229" bottom="0.47244094488188981" header="0.15748031496062992" footer="0.27559055118110237"/>
      <printOptions horizontalCentered="1"/>
      <pageSetup paperSize="9" firstPageNumber="3" orientation="portrait" useFirstPageNumber="1" r:id="rId1"/>
      <headerFooter alignWithMargins="0"/>
    </customSheetView>
    <customSheetView guid="{50D6D28B-5697-48B1-897B-3DAEBACB1D6A}" hiddenRows="1" hiddenColumns="1" topLeftCell="A10">
      <selection activeCell="I7" sqref="I7"/>
      <pageMargins left="0.15748031496062992" right="0.19685039370078741" top="0.43307086614173229" bottom="0.47244094488188981" header="0.15748031496062992" footer="0.27559055118110237"/>
      <printOptions horizontalCentered="1"/>
      <pageSetup paperSize="9" firstPageNumber="3" orientation="portrait" useFirstPageNumber="1" r:id="rId2"/>
      <headerFooter alignWithMargins="0"/>
    </customSheetView>
    <customSheetView guid="{8D44251F-CD28-4FD5-87FF-B69A5EBE7DBB}" hiddenRows="1" hiddenColumns="1" topLeftCell="A10">
      <selection activeCell="I7" sqref="I7"/>
      <pageMargins left="0.15748031496062992" right="0.19685039370078741" top="0.43307086614173229" bottom="0.47244094488188981" header="0.15748031496062992" footer="0.27559055118110237"/>
      <printOptions horizontalCentered="1"/>
      <pageSetup paperSize="9" firstPageNumber="3" orientation="portrait" useFirstPageNumber="1" r:id="rId3"/>
      <headerFooter alignWithMargins="0"/>
    </customSheetView>
  </customSheetViews>
  <mergeCells count="5">
    <mergeCell ref="B5:F5"/>
    <mergeCell ref="B7:B8"/>
    <mergeCell ref="C7:F7"/>
    <mergeCell ref="E1:F1"/>
    <mergeCell ref="E6:F6"/>
  </mergeCells>
  <phoneticPr fontId="0" type="noConversion"/>
  <printOptions horizontalCentered="1"/>
  <pageMargins left="0.15748031496062992" right="0.19685039370078741" top="0.43307086614173229" bottom="0.47244094488188981" header="0.15748031496062992" footer="0.27559055118110237"/>
  <pageSetup paperSize="9" firstPageNumber="3" orientation="portrait" useFirstPageNumber="1"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Q451"/>
  <sheetViews>
    <sheetView topLeftCell="A10" zoomScaleSheetLayoutView="80" workbookViewId="0">
      <selection activeCell="J7" sqref="J7"/>
    </sheetView>
  </sheetViews>
  <sheetFormatPr defaultColWidth="9.140625" defaultRowHeight="15"/>
  <cols>
    <col min="1" max="1" width="3.5703125" style="5" customWidth="1"/>
    <col min="2" max="2" width="3.7109375" style="5" customWidth="1"/>
    <col min="3" max="3" width="3.5703125" style="5" customWidth="1"/>
    <col min="4" max="4" width="34.42578125" style="5" customWidth="1"/>
    <col min="5" max="5" width="13.42578125" style="5" hidden="1" customWidth="1"/>
    <col min="6" max="6" width="14.85546875" style="5" customWidth="1"/>
    <col min="7" max="7" width="14.28515625" style="5" customWidth="1"/>
    <col min="8" max="8" width="15.85546875" style="5" customWidth="1"/>
    <col min="9" max="9" width="17" style="4" customWidth="1"/>
    <col min="10" max="10" width="15.5703125" style="4" bestFit="1" customWidth="1"/>
    <col min="11" max="17" width="9.140625" style="4"/>
    <col min="18" max="16384" width="9.140625" style="5"/>
  </cols>
  <sheetData>
    <row r="1" spans="1:17">
      <c r="A1" s="87"/>
      <c r="B1" s="87"/>
      <c r="C1" s="87"/>
      <c r="D1" s="87"/>
      <c r="E1" s="87"/>
      <c r="F1" s="87"/>
      <c r="G1" s="683" t="s">
        <v>94</v>
      </c>
      <c r="H1" s="683"/>
    </row>
    <row r="2" spans="1:17">
      <c r="A2" s="87"/>
      <c r="B2" s="87"/>
      <c r="C2" s="87"/>
      <c r="D2" s="87"/>
      <c r="E2" s="87"/>
      <c r="F2" s="374"/>
      <c r="G2" s="374"/>
      <c r="H2" s="374" t="s">
        <v>210</v>
      </c>
    </row>
    <row r="3" spans="1:17">
      <c r="A3" s="87"/>
      <c r="B3" s="87"/>
      <c r="C3" s="87"/>
      <c r="D3" s="87"/>
      <c r="E3" s="87"/>
      <c r="F3" s="128"/>
      <c r="G3" s="128"/>
      <c r="H3" s="128" t="s">
        <v>436</v>
      </c>
    </row>
    <row r="4" spans="1:17">
      <c r="A4" s="87"/>
      <c r="B4" s="87"/>
      <c r="C4" s="87"/>
      <c r="D4" s="87"/>
      <c r="E4" s="87"/>
      <c r="F4" s="374"/>
      <c r="G4" s="374"/>
      <c r="H4" s="374" t="s">
        <v>233</v>
      </c>
    </row>
    <row r="5" spans="1:17" ht="100.5" customHeight="1">
      <c r="A5" s="677" t="s">
        <v>1408</v>
      </c>
      <c r="B5" s="677"/>
      <c r="C5" s="677"/>
      <c r="D5" s="677"/>
      <c r="E5" s="677"/>
      <c r="F5" s="677"/>
      <c r="G5" s="677"/>
      <c r="H5" s="677"/>
      <c r="I5" s="9"/>
    </row>
    <row r="6" spans="1:17" ht="19.5" customHeight="1" thickBot="1">
      <c r="A6" s="59"/>
      <c r="B6" s="60"/>
      <c r="C6" s="54"/>
      <c r="D6" s="54"/>
      <c r="E6" s="54"/>
      <c r="F6" s="54"/>
      <c r="G6" s="672" t="s">
        <v>1409</v>
      </c>
      <c r="H6" s="672"/>
    </row>
    <row r="7" spans="1:17" ht="57.75" customHeight="1">
      <c r="A7" s="687" t="s">
        <v>235</v>
      </c>
      <c r="B7" s="689" t="s">
        <v>236</v>
      </c>
      <c r="C7" s="689" t="s">
        <v>237</v>
      </c>
      <c r="D7" s="691" t="s">
        <v>56</v>
      </c>
      <c r="E7" s="684" t="s">
        <v>736</v>
      </c>
      <c r="F7" s="685"/>
      <c r="G7" s="685"/>
      <c r="H7" s="686"/>
    </row>
    <row r="8" spans="1:17" s="10" customFormat="1" ht="38.25" customHeight="1">
      <c r="A8" s="688"/>
      <c r="B8" s="690"/>
      <c r="C8" s="690"/>
      <c r="D8" s="692"/>
      <c r="E8" s="375" t="s">
        <v>51</v>
      </c>
      <c r="F8" s="375" t="s">
        <v>52</v>
      </c>
      <c r="G8" s="375" t="s">
        <v>53</v>
      </c>
      <c r="H8" s="65" t="s">
        <v>21</v>
      </c>
      <c r="I8" s="3"/>
      <c r="J8" s="3"/>
      <c r="K8" s="3"/>
      <c r="L8" s="3"/>
      <c r="M8" s="3"/>
    </row>
    <row r="9" spans="1:17" ht="25.5" customHeight="1">
      <c r="A9" s="61"/>
      <c r="B9" s="62"/>
      <c r="C9" s="63"/>
      <c r="D9" s="88" t="s">
        <v>22</v>
      </c>
      <c r="E9" s="197">
        <f>+E16</f>
        <v>2236232.7000000002</v>
      </c>
      <c r="F9" s="197">
        <f>+F16</f>
        <v>5816053.5</v>
      </c>
      <c r="G9" s="197">
        <f>+G16</f>
        <v>9276669.6999999993</v>
      </c>
      <c r="H9" s="180">
        <f>+H16</f>
        <v>12570349</v>
      </c>
      <c r="I9" s="6"/>
      <c r="J9" s="7"/>
      <c r="K9" s="6"/>
      <c r="N9" s="5"/>
      <c r="O9" s="5"/>
      <c r="P9" s="5"/>
      <c r="Q9" s="5"/>
    </row>
    <row r="10" spans="1:17" ht="22.5" customHeight="1">
      <c r="A10" s="61"/>
      <c r="B10" s="63"/>
      <c r="C10" s="63"/>
      <c r="D10" s="88" t="s">
        <v>16</v>
      </c>
      <c r="E10" s="197"/>
      <c r="F10" s="197"/>
      <c r="G10" s="197"/>
      <c r="H10" s="180"/>
      <c r="I10" s="7"/>
      <c r="K10" s="7"/>
      <c r="N10" s="5"/>
      <c r="O10" s="5"/>
      <c r="P10" s="5"/>
      <c r="Q10" s="5"/>
    </row>
    <row r="11" spans="1:17" ht="17.25" hidden="1">
      <c r="A11" s="61"/>
      <c r="B11" s="63"/>
      <c r="C11" s="63"/>
      <c r="D11" s="88" t="s">
        <v>452</v>
      </c>
      <c r="E11" s="197"/>
      <c r="F11" s="197"/>
      <c r="G11" s="197"/>
      <c r="H11" s="180"/>
      <c r="N11" s="5"/>
      <c r="O11" s="5"/>
      <c r="P11" s="5"/>
      <c r="Q11" s="5"/>
    </row>
    <row r="12" spans="1:17" ht="51.75" hidden="1">
      <c r="A12" s="61"/>
      <c r="B12" s="63"/>
      <c r="C12" s="63"/>
      <c r="D12" s="88" t="s">
        <v>466</v>
      </c>
      <c r="E12" s="197"/>
      <c r="F12" s="197"/>
      <c r="G12" s="197"/>
      <c r="H12" s="180"/>
      <c r="N12" s="5"/>
      <c r="O12" s="5"/>
      <c r="P12" s="5"/>
      <c r="Q12" s="5"/>
    </row>
    <row r="13" spans="1:17" ht="17.25" hidden="1">
      <c r="A13" s="61"/>
      <c r="B13" s="63"/>
      <c r="C13" s="63"/>
      <c r="D13" s="85" t="s">
        <v>76</v>
      </c>
      <c r="E13" s="197"/>
      <c r="F13" s="197"/>
      <c r="G13" s="197"/>
      <c r="H13" s="180"/>
      <c r="N13" s="5"/>
      <c r="O13" s="5"/>
      <c r="P13" s="5"/>
      <c r="Q13" s="5"/>
    </row>
    <row r="14" spans="1:17" ht="17.25" hidden="1">
      <c r="A14" s="61"/>
      <c r="B14" s="63"/>
      <c r="C14" s="63"/>
      <c r="D14" s="85" t="s">
        <v>8</v>
      </c>
      <c r="E14" s="197"/>
      <c r="F14" s="197"/>
      <c r="G14" s="197"/>
      <c r="H14" s="180"/>
      <c r="N14" s="5"/>
      <c r="O14" s="5"/>
      <c r="P14" s="5"/>
      <c r="Q14" s="5"/>
    </row>
    <row r="15" spans="1:17" ht="17.25" hidden="1">
      <c r="A15" s="61"/>
      <c r="B15" s="63"/>
      <c r="C15" s="63"/>
      <c r="D15" s="85" t="s">
        <v>453</v>
      </c>
      <c r="E15" s="197"/>
      <c r="F15" s="197"/>
      <c r="G15" s="197"/>
      <c r="H15" s="180"/>
      <c r="N15" s="5"/>
      <c r="O15" s="5"/>
      <c r="P15" s="5"/>
      <c r="Q15" s="5"/>
    </row>
    <row r="16" spans="1:17" ht="78" customHeight="1">
      <c r="A16" s="195" t="s">
        <v>12</v>
      </c>
      <c r="B16" s="63"/>
      <c r="C16" s="63"/>
      <c r="D16" s="88" t="s">
        <v>23</v>
      </c>
      <c r="E16" s="197">
        <f>+E18</f>
        <v>2236232.7000000002</v>
      </c>
      <c r="F16" s="197">
        <f>+F18</f>
        <v>5816053.5</v>
      </c>
      <c r="G16" s="197">
        <f>+G18</f>
        <v>9276669.6999999993</v>
      </c>
      <c r="H16" s="180">
        <f>+H18</f>
        <v>12570349</v>
      </c>
      <c r="N16" s="5"/>
      <c r="O16" s="5"/>
      <c r="P16" s="5"/>
      <c r="Q16" s="5"/>
    </row>
    <row r="17" spans="1:17" ht="18" customHeight="1">
      <c r="A17" s="61"/>
      <c r="B17" s="63"/>
      <c r="C17" s="63"/>
      <c r="D17" s="88" t="s">
        <v>16</v>
      </c>
      <c r="E17" s="197"/>
      <c r="F17" s="197"/>
      <c r="G17" s="197"/>
      <c r="H17" s="180"/>
      <c r="N17" s="5"/>
      <c r="O17" s="5"/>
      <c r="P17" s="5"/>
      <c r="Q17" s="5"/>
    </row>
    <row r="18" spans="1:17" ht="45.75" customHeight="1">
      <c r="A18" s="61"/>
      <c r="B18" s="196" t="s">
        <v>11</v>
      </c>
      <c r="C18" s="63"/>
      <c r="D18" s="88" t="s">
        <v>24</v>
      </c>
      <c r="E18" s="197">
        <f>+E20</f>
        <v>2236232.7000000002</v>
      </c>
      <c r="F18" s="197">
        <f>+F20</f>
        <v>5816053.5</v>
      </c>
      <c r="G18" s="197">
        <f>+G20</f>
        <v>9276669.6999999993</v>
      </c>
      <c r="H18" s="180">
        <f>+H20</f>
        <v>12570349</v>
      </c>
      <c r="N18" s="5"/>
      <c r="O18" s="5"/>
      <c r="P18" s="5"/>
      <c r="Q18" s="5"/>
    </row>
    <row r="19" spans="1:17" ht="18" hidden="1" customHeight="1">
      <c r="A19" s="61"/>
      <c r="B19" s="63"/>
      <c r="C19" s="63"/>
      <c r="D19" s="88" t="s">
        <v>16</v>
      </c>
      <c r="E19" s="197"/>
      <c r="F19" s="197"/>
      <c r="G19" s="197"/>
      <c r="H19" s="180"/>
      <c r="N19" s="5"/>
      <c r="O19" s="5"/>
      <c r="P19" s="5"/>
      <c r="Q19" s="5"/>
    </row>
    <row r="20" spans="1:17" ht="24" customHeight="1" thickBot="1">
      <c r="A20" s="113"/>
      <c r="B20" s="114"/>
      <c r="C20" s="114" t="s">
        <v>11</v>
      </c>
      <c r="D20" s="115" t="s">
        <v>25</v>
      </c>
      <c r="E20" s="198">
        <f>'N 5'!C11</f>
        <v>2236232.7000000002</v>
      </c>
      <c r="F20" s="198">
        <f>'N 5'!D11</f>
        <v>5816053.5</v>
      </c>
      <c r="G20" s="198">
        <f>'N 5'!E11</f>
        <v>9276669.6999999993</v>
      </c>
      <c r="H20" s="194">
        <f>'N 5'!F11</f>
        <v>12570349</v>
      </c>
      <c r="N20" s="5"/>
      <c r="O20" s="5"/>
      <c r="P20" s="5"/>
      <c r="Q20" s="5"/>
    </row>
    <row r="21" spans="1:17" ht="143.25" hidden="1">
      <c r="A21" s="13"/>
      <c r="B21" s="14"/>
      <c r="C21" s="14"/>
      <c r="D21" s="15" t="s">
        <v>508</v>
      </c>
      <c r="E21" s="15"/>
      <c r="F21" s="15"/>
      <c r="G21" s="15"/>
      <c r="H21" s="16">
        <f>H22</f>
        <v>5244710</v>
      </c>
      <c r="N21" s="5"/>
      <c r="O21" s="5"/>
      <c r="P21" s="5"/>
      <c r="Q21" s="5"/>
    </row>
    <row r="22" spans="1:17" ht="30" hidden="1">
      <c r="A22" s="17"/>
      <c r="B22" s="11"/>
      <c r="C22" s="11"/>
      <c r="D22" s="12" t="s">
        <v>54</v>
      </c>
      <c r="E22" s="12"/>
      <c r="F22" s="12"/>
      <c r="G22" s="12"/>
      <c r="H22" s="18">
        <f>H24+H29+H32+H35+H40+H43+H53+H57+H50</f>
        <v>5244710</v>
      </c>
      <c r="N22" s="5"/>
      <c r="O22" s="5"/>
      <c r="P22" s="5"/>
      <c r="Q22" s="5"/>
    </row>
    <row r="23" spans="1:17" ht="45" hidden="1">
      <c r="A23" s="17"/>
      <c r="B23" s="11"/>
      <c r="C23" s="11"/>
      <c r="D23" s="12" t="s">
        <v>406</v>
      </c>
      <c r="E23" s="12"/>
      <c r="F23" s="12"/>
      <c r="G23" s="12"/>
      <c r="H23" s="18"/>
      <c r="N23" s="5"/>
      <c r="O23" s="5"/>
      <c r="P23" s="5"/>
      <c r="Q23" s="5"/>
    </row>
    <row r="24" spans="1:17" hidden="1">
      <c r="A24" s="17"/>
      <c r="B24" s="11"/>
      <c r="C24" s="11"/>
      <c r="D24" s="19" t="s">
        <v>26</v>
      </c>
      <c r="E24" s="19"/>
      <c r="F24" s="19"/>
      <c r="G24" s="19"/>
      <c r="H24" s="18">
        <f>H27+H28+H26</f>
        <v>1859353.6000000001</v>
      </c>
      <c r="N24" s="5"/>
      <c r="O24" s="5"/>
      <c r="P24" s="5"/>
      <c r="Q24" s="5"/>
    </row>
    <row r="25" spans="1:17" hidden="1">
      <c r="A25" s="17"/>
      <c r="B25" s="11"/>
      <c r="C25" s="11"/>
      <c r="D25" s="12" t="s">
        <v>8</v>
      </c>
      <c r="E25" s="12"/>
      <c r="F25" s="12"/>
      <c r="G25" s="12"/>
      <c r="H25" s="18"/>
      <c r="N25" s="5"/>
      <c r="O25" s="5"/>
      <c r="P25" s="5"/>
      <c r="Q25" s="5"/>
    </row>
    <row r="26" spans="1:17" ht="30" hidden="1">
      <c r="A26" s="17"/>
      <c r="B26" s="11"/>
      <c r="C26" s="11"/>
      <c r="D26" s="19" t="s">
        <v>148</v>
      </c>
      <c r="E26" s="19"/>
      <c r="F26" s="19"/>
      <c r="G26" s="19"/>
      <c r="H26" s="18">
        <v>1835353.6</v>
      </c>
      <c r="N26" s="5"/>
      <c r="O26" s="5"/>
      <c r="P26" s="5"/>
      <c r="Q26" s="5"/>
    </row>
    <row r="27" spans="1:17" ht="30" hidden="1">
      <c r="A27" s="17"/>
      <c r="B27" s="11"/>
      <c r="C27" s="11"/>
      <c r="D27" s="19" t="s">
        <v>467</v>
      </c>
      <c r="E27" s="19"/>
      <c r="F27" s="19"/>
      <c r="G27" s="19"/>
      <c r="H27" s="18">
        <v>6000</v>
      </c>
      <c r="N27" s="5"/>
      <c r="O27" s="5"/>
      <c r="P27" s="5"/>
      <c r="Q27" s="5"/>
    </row>
    <row r="28" spans="1:17" ht="45" hidden="1">
      <c r="A28" s="17"/>
      <c r="B28" s="11"/>
      <c r="C28" s="11"/>
      <c r="D28" s="19" t="s">
        <v>506</v>
      </c>
      <c r="E28" s="19"/>
      <c r="F28" s="19"/>
      <c r="G28" s="19"/>
      <c r="H28" s="18">
        <v>18000</v>
      </c>
      <c r="N28" s="5"/>
      <c r="O28" s="5"/>
      <c r="P28" s="5"/>
      <c r="Q28" s="5"/>
    </row>
    <row r="29" spans="1:17" hidden="1">
      <c r="A29" s="17"/>
      <c r="B29" s="11"/>
      <c r="C29" s="11"/>
      <c r="D29" s="19" t="s">
        <v>57</v>
      </c>
      <c r="E29" s="19"/>
      <c r="F29" s="19"/>
      <c r="G29" s="19"/>
      <c r="H29" s="18">
        <f>H31</f>
        <v>6228.4</v>
      </c>
      <c r="N29" s="5"/>
      <c r="O29" s="5"/>
      <c r="P29" s="5"/>
      <c r="Q29" s="5"/>
    </row>
    <row r="30" spans="1:17" hidden="1">
      <c r="A30" s="17"/>
      <c r="B30" s="11"/>
      <c r="C30" s="11"/>
      <c r="D30" s="12" t="s">
        <v>8</v>
      </c>
      <c r="E30" s="12"/>
      <c r="F30" s="12"/>
      <c r="G30" s="12"/>
      <c r="H30" s="18"/>
      <c r="N30" s="5"/>
      <c r="O30" s="5"/>
      <c r="P30" s="5"/>
      <c r="Q30" s="5"/>
    </row>
    <row r="31" spans="1:17" hidden="1">
      <c r="A31" s="17"/>
      <c r="B31" s="11"/>
      <c r="C31" s="11"/>
      <c r="D31" s="12" t="s">
        <v>468</v>
      </c>
      <c r="E31" s="12"/>
      <c r="F31" s="12"/>
      <c r="G31" s="12"/>
      <c r="H31" s="18">
        <v>6228.4</v>
      </c>
      <c r="N31" s="5"/>
      <c r="O31" s="5"/>
      <c r="P31" s="5"/>
      <c r="Q31" s="5"/>
    </row>
    <row r="32" spans="1:17" ht="30" hidden="1">
      <c r="A32" s="17"/>
      <c r="B32" s="11"/>
      <c r="C32" s="11"/>
      <c r="D32" s="19" t="s">
        <v>158</v>
      </c>
      <c r="E32" s="19"/>
      <c r="F32" s="19"/>
      <c r="G32" s="19"/>
      <c r="H32" s="18">
        <f>H34+H33</f>
        <v>2904</v>
      </c>
      <c r="N32" s="5"/>
      <c r="O32" s="5"/>
      <c r="P32" s="5"/>
      <c r="Q32" s="5"/>
    </row>
    <row r="33" spans="1:17" hidden="1">
      <c r="A33" s="17"/>
      <c r="B33" s="11"/>
      <c r="C33" s="11"/>
      <c r="D33" s="19" t="s">
        <v>509</v>
      </c>
      <c r="E33" s="19"/>
      <c r="F33" s="19"/>
      <c r="G33" s="19"/>
      <c r="H33" s="18">
        <v>1904</v>
      </c>
      <c r="N33" s="5"/>
      <c r="O33" s="5"/>
      <c r="P33" s="5"/>
      <c r="Q33" s="5"/>
    </row>
    <row r="34" spans="1:17" ht="30" hidden="1">
      <c r="A34" s="17"/>
      <c r="B34" s="11"/>
      <c r="C34" s="11"/>
      <c r="D34" s="12" t="s">
        <v>469</v>
      </c>
      <c r="E34" s="12"/>
      <c r="F34" s="12"/>
      <c r="G34" s="12"/>
      <c r="H34" s="18">
        <v>1000</v>
      </c>
      <c r="N34" s="5"/>
      <c r="O34" s="5"/>
      <c r="P34" s="5"/>
      <c r="Q34" s="5"/>
    </row>
    <row r="35" spans="1:17" ht="30" hidden="1">
      <c r="A35" s="17"/>
      <c r="B35" s="11"/>
      <c r="C35" s="11"/>
      <c r="D35" s="19" t="s">
        <v>510</v>
      </c>
      <c r="E35" s="19"/>
      <c r="F35" s="19"/>
      <c r="G35" s="19"/>
      <c r="H35" s="18">
        <f>H37+H38+H39</f>
        <v>119500</v>
      </c>
      <c r="N35" s="5"/>
      <c r="O35" s="5"/>
      <c r="P35" s="5"/>
      <c r="Q35" s="5"/>
    </row>
    <row r="36" spans="1:17" hidden="1">
      <c r="A36" s="17"/>
      <c r="B36" s="11"/>
      <c r="C36" s="11"/>
      <c r="D36" s="12" t="s">
        <v>8</v>
      </c>
      <c r="E36" s="12"/>
      <c r="F36" s="12"/>
      <c r="G36" s="12"/>
      <c r="H36" s="18"/>
      <c r="N36" s="5"/>
      <c r="O36" s="5"/>
      <c r="P36" s="5"/>
      <c r="Q36" s="5"/>
    </row>
    <row r="37" spans="1:17" hidden="1">
      <c r="A37" s="17"/>
      <c r="B37" s="11"/>
      <c r="C37" s="11"/>
      <c r="D37" s="19" t="s">
        <v>470</v>
      </c>
      <c r="E37" s="19"/>
      <c r="F37" s="19"/>
      <c r="G37" s="19"/>
      <c r="H37" s="18">
        <v>16500</v>
      </c>
      <c r="N37" s="5"/>
      <c r="O37" s="5"/>
      <c r="P37" s="5"/>
      <c r="Q37" s="5"/>
    </row>
    <row r="38" spans="1:17" hidden="1">
      <c r="A38" s="17"/>
      <c r="B38" s="11"/>
      <c r="C38" s="11"/>
      <c r="D38" s="12" t="s">
        <v>471</v>
      </c>
      <c r="E38" s="12"/>
      <c r="F38" s="12"/>
      <c r="G38" s="12"/>
      <c r="H38" s="18">
        <v>3000</v>
      </c>
      <c r="N38" s="5"/>
      <c r="O38" s="5"/>
      <c r="P38" s="5"/>
      <c r="Q38" s="5"/>
    </row>
    <row r="39" spans="1:17" ht="30" hidden="1">
      <c r="A39" s="17"/>
      <c r="B39" s="11"/>
      <c r="C39" s="11"/>
      <c r="D39" s="12" t="s">
        <v>472</v>
      </c>
      <c r="E39" s="12"/>
      <c r="F39" s="12"/>
      <c r="G39" s="12"/>
      <c r="H39" s="18">
        <v>100000</v>
      </c>
      <c r="N39" s="5"/>
      <c r="O39" s="5"/>
      <c r="P39" s="5"/>
      <c r="Q39" s="5"/>
    </row>
    <row r="40" spans="1:17" ht="30" hidden="1">
      <c r="A40" s="17"/>
      <c r="B40" s="11"/>
      <c r="C40" s="11"/>
      <c r="D40" s="19" t="s">
        <v>27</v>
      </c>
      <c r="E40" s="19"/>
      <c r="F40" s="19"/>
      <c r="G40" s="19"/>
      <c r="H40" s="18">
        <f>H42</f>
        <v>95000</v>
      </c>
      <c r="N40" s="5"/>
      <c r="O40" s="5"/>
      <c r="P40" s="5"/>
      <c r="Q40" s="5"/>
    </row>
    <row r="41" spans="1:17" hidden="1">
      <c r="A41" s="17"/>
      <c r="B41" s="11"/>
      <c r="C41" s="11"/>
      <c r="D41" s="12" t="s">
        <v>8</v>
      </c>
      <c r="E41" s="12"/>
      <c r="F41" s="12"/>
      <c r="G41" s="12"/>
      <c r="H41" s="18"/>
      <c r="N41" s="5"/>
      <c r="O41" s="5"/>
      <c r="P41" s="5"/>
      <c r="Q41" s="5"/>
    </row>
    <row r="42" spans="1:17" ht="30" hidden="1">
      <c r="A42" s="17"/>
      <c r="B42" s="11"/>
      <c r="C42" s="11"/>
      <c r="D42" s="12" t="s">
        <v>511</v>
      </c>
      <c r="E42" s="12"/>
      <c r="F42" s="12"/>
      <c r="G42" s="12"/>
      <c r="H42" s="18">
        <v>95000</v>
      </c>
      <c r="N42" s="5"/>
      <c r="O42" s="5"/>
      <c r="P42" s="5"/>
      <c r="Q42" s="5"/>
    </row>
    <row r="43" spans="1:17" hidden="1">
      <c r="A43" s="17"/>
      <c r="B43" s="11"/>
      <c r="C43" s="11"/>
      <c r="D43" s="19" t="s">
        <v>28</v>
      </c>
      <c r="E43" s="19"/>
      <c r="F43" s="19"/>
      <c r="G43" s="19"/>
      <c r="H43" s="18">
        <f>H45+H47+H48+H46+H49</f>
        <v>301319.90000000002</v>
      </c>
      <c r="N43" s="5"/>
      <c r="O43" s="5"/>
      <c r="P43" s="5"/>
      <c r="Q43" s="5"/>
    </row>
    <row r="44" spans="1:17" hidden="1">
      <c r="A44" s="17"/>
      <c r="B44" s="11"/>
      <c r="C44" s="11"/>
      <c r="D44" s="12" t="s">
        <v>8</v>
      </c>
      <c r="E44" s="12"/>
      <c r="F44" s="12"/>
      <c r="G44" s="12"/>
      <c r="H44" s="18"/>
      <c r="N44" s="5"/>
      <c r="O44" s="5"/>
      <c r="P44" s="5"/>
      <c r="Q44" s="5"/>
    </row>
    <row r="45" spans="1:17" hidden="1">
      <c r="A45" s="17"/>
      <c r="B45" s="11"/>
      <c r="C45" s="11"/>
      <c r="D45" s="12" t="s">
        <v>473</v>
      </c>
      <c r="E45" s="12"/>
      <c r="F45" s="12"/>
      <c r="G45" s="12"/>
      <c r="H45" s="18">
        <v>237319.9</v>
      </c>
      <c r="N45" s="5"/>
      <c r="O45" s="5"/>
      <c r="P45" s="5"/>
      <c r="Q45" s="5"/>
    </row>
    <row r="46" spans="1:17" ht="30" hidden="1">
      <c r="A46" s="17"/>
      <c r="B46" s="11"/>
      <c r="C46" s="11"/>
      <c r="D46" s="12" t="s">
        <v>474</v>
      </c>
      <c r="E46" s="12"/>
      <c r="F46" s="12"/>
      <c r="G46" s="12"/>
      <c r="H46" s="18"/>
      <c r="N46" s="5"/>
      <c r="O46" s="5"/>
      <c r="P46" s="5"/>
      <c r="Q46" s="5"/>
    </row>
    <row r="47" spans="1:17" hidden="1">
      <c r="A47" s="17"/>
      <c r="B47" s="11"/>
      <c r="C47" s="11"/>
      <c r="D47" s="12" t="s">
        <v>475</v>
      </c>
      <c r="E47" s="12"/>
      <c r="F47" s="12"/>
      <c r="G47" s="12"/>
      <c r="H47" s="18">
        <v>60000</v>
      </c>
      <c r="N47" s="5"/>
      <c r="O47" s="5"/>
      <c r="P47" s="5"/>
      <c r="Q47" s="5"/>
    </row>
    <row r="48" spans="1:17" ht="30" hidden="1">
      <c r="A48" s="17"/>
      <c r="B48" s="11"/>
      <c r="C48" s="11"/>
      <c r="D48" s="12" t="s">
        <v>476</v>
      </c>
      <c r="E48" s="12"/>
      <c r="F48" s="12"/>
      <c r="G48" s="12"/>
      <c r="H48" s="18">
        <v>2000</v>
      </c>
      <c r="N48" s="5"/>
      <c r="O48" s="5"/>
      <c r="P48" s="5"/>
      <c r="Q48" s="5"/>
    </row>
    <row r="49" spans="1:17" hidden="1">
      <c r="A49" s="17"/>
      <c r="B49" s="11"/>
      <c r="C49" s="11"/>
      <c r="D49" s="20" t="s">
        <v>477</v>
      </c>
      <c r="E49" s="20"/>
      <c r="F49" s="20"/>
      <c r="G49" s="20"/>
      <c r="H49" s="18">
        <v>2000</v>
      </c>
      <c r="N49" s="5"/>
      <c r="O49" s="5"/>
      <c r="P49" s="5"/>
      <c r="Q49" s="5"/>
    </row>
    <row r="50" spans="1:17" hidden="1">
      <c r="A50" s="17"/>
      <c r="B50" s="11"/>
      <c r="C50" s="11"/>
      <c r="D50" s="19" t="s">
        <v>180</v>
      </c>
      <c r="E50" s="19"/>
      <c r="F50" s="19"/>
      <c r="G50" s="19"/>
      <c r="H50" s="18">
        <f>H52</f>
        <v>550000</v>
      </c>
      <c r="N50" s="5"/>
      <c r="O50" s="5"/>
      <c r="P50" s="5"/>
      <c r="Q50" s="5"/>
    </row>
    <row r="51" spans="1:17" hidden="1">
      <c r="A51" s="17"/>
      <c r="B51" s="11"/>
      <c r="C51" s="11"/>
      <c r="D51" s="19" t="s">
        <v>8</v>
      </c>
      <c r="E51" s="19"/>
      <c r="F51" s="19"/>
      <c r="G51" s="19"/>
      <c r="H51" s="18"/>
      <c r="N51" s="5"/>
      <c r="O51" s="5"/>
      <c r="P51" s="5"/>
      <c r="Q51" s="5"/>
    </row>
    <row r="52" spans="1:17" ht="30" hidden="1">
      <c r="A52" s="17"/>
      <c r="B52" s="11"/>
      <c r="C52" s="11"/>
      <c r="D52" s="19" t="s">
        <v>62</v>
      </c>
      <c r="E52" s="19"/>
      <c r="F52" s="19"/>
      <c r="G52" s="19"/>
      <c r="H52" s="18">
        <v>550000</v>
      </c>
      <c r="N52" s="5"/>
      <c r="O52" s="5"/>
      <c r="P52" s="5"/>
      <c r="Q52" s="5"/>
    </row>
    <row r="53" spans="1:17" hidden="1">
      <c r="A53" s="17"/>
      <c r="B53" s="11"/>
      <c r="C53" s="11"/>
      <c r="D53" s="19" t="s">
        <v>76</v>
      </c>
      <c r="E53" s="19"/>
      <c r="F53" s="19"/>
      <c r="G53" s="19"/>
      <c r="H53" s="18">
        <f>H55</f>
        <v>1290</v>
      </c>
      <c r="N53" s="5"/>
      <c r="O53" s="5"/>
      <c r="P53" s="5"/>
      <c r="Q53" s="5"/>
    </row>
    <row r="54" spans="1:17" hidden="1">
      <c r="A54" s="17"/>
      <c r="B54" s="11"/>
      <c r="C54" s="11"/>
      <c r="D54" s="19" t="s">
        <v>8</v>
      </c>
      <c r="E54" s="19"/>
      <c r="F54" s="19"/>
      <c r="G54" s="19"/>
      <c r="H54" s="18"/>
      <c r="N54" s="5"/>
      <c r="O54" s="5"/>
      <c r="P54" s="5"/>
      <c r="Q54" s="5"/>
    </row>
    <row r="55" spans="1:17" ht="60" hidden="1">
      <c r="A55" s="17"/>
      <c r="B55" s="11"/>
      <c r="C55" s="11"/>
      <c r="D55" s="19" t="s">
        <v>185</v>
      </c>
      <c r="E55" s="19"/>
      <c r="F55" s="19"/>
      <c r="G55" s="19"/>
      <c r="H55" s="18">
        <v>1290</v>
      </c>
      <c r="N55" s="5"/>
      <c r="O55" s="5"/>
      <c r="P55" s="5"/>
      <c r="Q55" s="5"/>
    </row>
    <row r="56" spans="1:17" hidden="1">
      <c r="A56" s="17"/>
      <c r="B56" s="11"/>
      <c r="C56" s="11"/>
      <c r="D56" s="19" t="s">
        <v>454</v>
      </c>
      <c r="E56" s="19"/>
      <c r="F56" s="19"/>
      <c r="G56" s="19"/>
      <c r="H56" s="18">
        <v>3000</v>
      </c>
      <c r="N56" s="5"/>
      <c r="O56" s="5"/>
      <c r="P56" s="5"/>
      <c r="Q56" s="5"/>
    </row>
    <row r="57" spans="1:17" hidden="1">
      <c r="A57" s="17"/>
      <c r="B57" s="11"/>
      <c r="C57" s="11"/>
      <c r="D57" s="19" t="s">
        <v>31</v>
      </c>
      <c r="E57" s="19"/>
      <c r="F57" s="19"/>
      <c r="G57" s="19"/>
      <c r="H57" s="18">
        <f>H60+H61+H62+H63+H59</f>
        <v>2309114.0999999996</v>
      </c>
      <c r="N57" s="5"/>
      <c r="O57" s="5"/>
      <c r="P57" s="5"/>
      <c r="Q57" s="5"/>
    </row>
    <row r="58" spans="1:17" hidden="1">
      <c r="A58" s="17"/>
      <c r="B58" s="11"/>
      <c r="C58" s="11"/>
      <c r="D58" s="19" t="s">
        <v>8</v>
      </c>
      <c r="E58" s="19"/>
      <c r="F58" s="19"/>
      <c r="G58" s="19"/>
      <c r="H58" s="18"/>
      <c r="N58" s="5"/>
      <c r="O58" s="5"/>
      <c r="P58" s="5"/>
      <c r="Q58" s="5"/>
    </row>
    <row r="59" spans="1:17" hidden="1">
      <c r="A59" s="17"/>
      <c r="B59" s="11"/>
      <c r="C59" s="11"/>
      <c r="D59" s="19" t="s">
        <v>512</v>
      </c>
      <c r="E59" s="19"/>
      <c r="F59" s="19"/>
      <c r="G59" s="19"/>
      <c r="H59" s="18">
        <v>150000</v>
      </c>
      <c r="N59" s="5"/>
      <c r="O59" s="5"/>
      <c r="P59" s="5"/>
      <c r="Q59" s="5"/>
    </row>
    <row r="60" spans="1:17" ht="30" hidden="1">
      <c r="A60" s="17"/>
      <c r="B60" s="11"/>
      <c r="C60" s="11"/>
      <c r="D60" s="20" t="s">
        <v>513</v>
      </c>
      <c r="E60" s="20"/>
      <c r="F60" s="20"/>
      <c r="G60" s="20"/>
      <c r="H60" s="18">
        <v>207009.7</v>
      </c>
      <c r="N60" s="5"/>
      <c r="O60" s="5"/>
      <c r="P60" s="5"/>
      <c r="Q60" s="5"/>
    </row>
    <row r="61" spans="1:17" hidden="1">
      <c r="A61" s="17"/>
      <c r="B61" s="11"/>
      <c r="C61" s="11"/>
      <c r="D61" s="20" t="s">
        <v>514</v>
      </c>
      <c r="E61" s="20"/>
      <c r="F61" s="20"/>
      <c r="G61" s="20"/>
      <c r="H61" s="18">
        <v>663333.5</v>
      </c>
      <c r="N61" s="5"/>
      <c r="O61" s="5"/>
      <c r="P61" s="5"/>
      <c r="Q61" s="5"/>
    </row>
    <row r="62" spans="1:17" hidden="1">
      <c r="A62" s="17"/>
      <c r="B62" s="11"/>
      <c r="C62" s="11"/>
      <c r="D62" s="19" t="s">
        <v>515</v>
      </c>
      <c r="E62" s="19"/>
      <c r="F62" s="19"/>
      <c r="G62" s="19"/>
      <c r="H62" s="18">
        <v>1251570.8999999999</v>
      </c>
      <c r="N62" s="5"/>
      <c r="O62" s="5"/>
      <c r="P62" s="5"/>
      <c r="Q62" s="5"/>
    </row>
    <row r="63" spans="1:17" ht="30" hidden="1">
      <c r="A63" s="17"/>
      <c r="B63" s="11"/>
      <c r="C63" s="11"/>
      <c r="D63" s="19" t="s">
        <v>455</v>
      </c>
      <c r="E63" s="19"/>
      <c r="F63" s="19"/>
      <c r="G63" s="19"/>
      <c r="H63" s="18">
        <v>37200</v>
      </c>
      <c r="N63" s="5"/>
      <c r="O63" s="5"/>
      <c r="P63" s="5"/>
      <c r="Q63" s="5"/>
    </row>
    <row r="64" spans="1:17" ht="69" hidden="1" customHeight="1">
      <c r="A64" s="17"/>
      <c r="B64" s="11"/>
      <c r="C64" s="11"/>
      <c r="D64" s="21" t="s">
        <v>516</v>
      </c>
      <c r="E64" s="21"/>
      <c r="F64" s="21"/>
      <c r="G64" s="21"/>
      <c r="H64" s="22">
        <f>H65</f>
        <v>5450208.4999999991</v>
      </c>
      <c r="N64" s="5"/>
      <c r="O64" s="5"/>
      <c r="P64" s="5"/>
      <c r="Q64" s="5"/>
    </row>
    <row r="65" spans="1:17" ht="30" hidden="1">
      <c r="A65" s="17"/>
      <c r="B65" s="11"/>
      <c r="C65" s="11"/>
      <c r="D65" s="12" t="s">
        <v>54</v>
      </c>
      <c r="E65" s="12"/>
      <c r="F65" s="12"/>
      <c r="G65" s="12"/>
      <c r="H65" s="18">
        <f>H67+H73+H79+H82+H88+H91+H95+H102+H107+H110</f>
        <v>5450208.4999999991</v>
      </c>
      <c r="I65" s="6"/>
      <c r="N65" s="5"/>
      <c r="O65" s="5"/>
      <c r="P65" s="5"/>
      <c r="Q65" s="5"/>
    </row>
    <row r="66" spans="1:17" ht="45" hidden="1">
      <c r="A66" s="17"/>
      <c r="B66" s="11"/>
      <c r="C66" s="11"/>
      <c r="D66" s="12" t="s">
        <v>406</v>
      </c>
      <c r="E66" s="12"/>
      <c r="F66" s="12"/>
      <c r="G66" s="12"/>
      <c r="H66" s="18"/>
      <c r="N66" s="5"/>
      <c r="O66" s="5"/>
      <c r="P66" s="5"/>
      <c r="Q66" s="5"/>
    </row>
    <row r="67" spans="1:17" hidden="1">
      <c r="A67" s="17"/>
      <c r="B67" s="11"/>
      <c r="C67" s="11"/>
      <c r="D67" s="19" t="s">
        <v>26</v>
      </c>
      <c r="E67" s="19"/>
      <c r="F67" s="19"/>
      <c r="G67" s="19"/>
      <c r="H67" s="18">
        <f>H70+H72+H69+H71</f>
        <v>4491277.6999999993</v>
      </c>
      <c r="N67" s="5"/>
      <c r="O67" s="5"/>
      <c r="P67" s="5"/>
      <c r="Q67" s="5"/>
    </row>
    <row r="68" spans="1:17" hidden="1">
      <c r="A68" s="17"/>
      <c r="B68" s="11"/>
      <c r="C68" s="11"/>
      <c r="D68" s="19" t="s">
        <v>8</v>
      </c>
      <c r="E68" s="19"/>
      <c r="F68" s="19"/>
      <c r="G68" s="19"/>
      <c r="H68" s="18"/>
      <c r="N68" s="5"/>
      <c r="O68" s="5"/>
      <c r="P68" s="5"/>
      <c r="Q68" s="5"/>
    </row>
    <row r="69" spans="1:17" ht="30" hidden="1">
      <c r="A69" s="17"/>
      <c r="B69" s="11"/>
      <c r="C69" s="11"/>
      <c r="D69" s="19" t="s">
        <v>148</v>
      </c>
      <c r="E69" s="19"/>
      <c r="F69" s="19"/>
      <c r="G69" s="19"/>
      <c r="H69" s="18">
        <v>3397238.3</v>
      </c>
      <c r="N69" s="5"/>
      <c r="O69" s="5"/>
      <c r="P69" s="5"/>
      <c r="Q69" s="5"/>
    </row>
    <row r="70" spans="1:17" ht="30" hidden="1">
      <c r="A70" s="17"/>
      <c r="B70" s="11"/>
      <c r="C70" s="11"/>
      <c r="D70" s="19" t="s">
        <v>467</v>
      </c>
      <c r="E70" s="19"/>
      <c r="F70" s="19"/>
      <c r="G70" s="19"/>
      <c r="H70" s="18">
        <v>435081.4</v>
      </c>
      <c r="N70" s="5"/>
      <c r="O70" s="5"/>
      <c r="P70" s="5"/>
      <c r="Q70" s="5"/>
    </row>
    <row r="71" spans="1:17" hidden="1">
      <c r="A71" s="17"/>
      <c r="B71" s="11"/>
      <c r="C71" s="11"/>
      <c r="D71" s="19" t="s">
        <v>478</v>
      </c>
      <c r="E71" s="19"/>
      <c r="F71" s="19"/>
      <c r="G71" s="19"/>
      <c r="H71" s="18">
        <v>451940</v>
      </c>
      <c r="N71" s="5"/>
      <c r="O71" s="5"/>
      <c r="P71" s="5"/>
      <c r="Q71" s="5"/>
    </row>
    <row r="72" spans="1:17" ht="45" hidden="1">
      <c r="A72" s="17"/>
      <c r="B72" s="11"/>
      <c r="C72" s="11"/>
      <c r="D72" s="19" t="s">
        <v>506</v>
      </c>
      <c r="E72" s="19"/>
      <c r="F72" s="19"/>
      <c r="G72" s="19"/>
      <c r="H72" s="18">
        <v>207018</v>
      </c>
      <c r="N72" s="5"/>
      <c r="O72" s="5"/>
      <c r="P72" s="5"/>
      <c r="Q72" s="5"/>
    </row>
    <row r="73" spans="1:17" hidden="1">
      <c r="A73" s="17"/>
      <c r="B73" s="11"/>
      <c r="C73" s="11"/>
      <c r="D73" s="19" t="s">
        <v>57</v>
      </c>
      <c r="E73" s="19"/>
      <c r="F73" s="19"/>
      <c r="G73" s="19"/>
      <c r="H73" s="18">
        <f>H75+H76+H77+H78</f>
        <v>105138</v>
      </c>
      <c r="N73" s="5"/>
      <c r="O73" s="5"/>
      <c r="P73" s="5"/>
      <c r="Q73" s="5"/>
    </row>
    <row r="74" spans="1:17" hidden="1">
      <c r="A74" s="17"/>
      <c r="B74" s="11"/>
      <c r="C74" s="11"/>
      <c r="D74" s="19" t="s">
        <v>8</v>
      </c>
      <c r="E74" s="19"/>
      <c r="F74" s="19"/>
      <c r="G74" s="19"/>
      <c r="H74" s="18"/>
      <c r="N74" s="5"/>
      <c r="O74" s="5"/>
      <c r="P74" s="5"/>
      <c r="Q74" s="5"/>
    </row>
    <row r="75" spans="1:17" hidden="1">
      <c r="A75" s="17"/>
      <c r="B75" s="11"/>
      <c r="C75" s="11"/>
      <c r="D75" s="19" t="s">
        <v>479</v>
      </c>
      <c r="E75" s="19"/>
      <c r="F75" s="19"/>
      <c r="G75" s="19"/>
      <c r="H75" s="18">
        <v>30948</v>
      </c>
      <c r="N75" s="5"/>
      <c r="O75" s="5"/>
      <c r="P75" s="5"/>
      <c r="Q75" s="5"/>
    </row>
    <row r="76" spans="1:17" hidden="1">
      <c r="A76" s="17"/>
      <c r="B76" s="11"/>
      <c r="C76" s="11"/>
      <c r="D76" s="19" t="s">
        <v>480</v>
      </c>
      <c r="E76" s="19"/>
      <c r="F76" s="19"/>
      <c r="G76" s="19"/>
      <c r="H76" s="18">
        <v>4774</v>
      </c>
      <c r="N76" s="5"/>
      <c r="O76" s="5"/>
      <c r="P76" s="5"/>
      <c r="Q76" s="5"/>
    </row>
    <row r="77" spans="1:17" hidden="1">
      <c r="A77" s="17"/>
      <c r="B77" s="11"/>
      <c r="C77" s="11"/>
      <c r="D77" s="12" t="s">
        <v>468</v>
      </c>
      <c r="E77" s="12"/>
      <c r="F77" s="12"/>
      <c r="G77" s="12"/>
      <c r="H77" s="18">
        <v>59952</v>
      </c>
      <c r="N77" s="5"/>
      <c r="O77" s="5"/>
      <c r="P77" s="5"/>
      <c r="Q77" s="5"/>
    </row>
    <row r="78" spans="1:17" ht="30" hidden="1">
      <c r="A78" s="17"/>
      <c r="B78" s="11"/>
      <c r="C78" s="11"/>
      <c r="D78" s="20" t="s">
        <v>517</v>
      </c>
      <c r="E78" s="20"/>
      <c r="F78" s="20"/>
      <c r="G78" s="20"/>
      <c r="H78" s="18">
        <v>9464</v>
      </c>
      <c r="N78" s="5"/>
      <c r="O78" s="5"/>
      <c r="P78" s="5"/>
      <c r="Q78" s="5"/>
    </row>
    <row r="79" spans="1:17" ht="30" hidden="1">
      <c r="A79" s="17"/>
      <c r="B79" s="11"/>
      <c r="C79" s="11"/>
      <c r="D79" s="19" t="s">
        <v>158</v>
      </c>
      <c r="E79" s="19"/>
      <c r="F79" s="19"/>
      <c r="G79" s="19"/>
      <c r="H79" s="18">
        <f>H81+H80</f>
        <v>29227</v>
      </c>
      <c r="N79" s="5"/>
      <c r="O79" s="5"/>
      <c r="P79" s="5"/>
      <c r="Q79" s="5"/>
    </row>
    <row r="80" spans="1:17" hidden="1">
      <c r="A80" s="17"/>
      <c r="B80" s="11"/>
      <c r="C80" s="11"/>
      <c r="D80" s="19" t="s">
        <v>509</v>
      </c>
      <c r="E80" s="19"/>
      <c r="F80" s="19"/>
      <c r="G80" s="19"/>
      <c r="H80" s="18">
        <v>26227</v>
      </c>
      <c r="N80" s="5"/>
      <c r="O80" s="5"/>
      <c r="P80" s="5"/>
      <c r="Q80" s="5"/>
    </row>
    <row r="81" spans="1:17" ht="30" hidden="1">
      <c r="A81" s="17"/>
      <c r="B81" s="11"/>
      <c r="C81" s="11"/>
      <c r="D81" s="12" t="s">
        <v>469</v>
      </c>
      <c r="E81" s="12"/>
      <c r="F81" s="12"/>
      <c r="G81" s="12"/>
      <c r="H81" s="18">
        <v>3000</v>
      </c>
      <c r="N81" s="5"/>
      <c r="O81" s="5"/>
      <c r="P81" s="5"/>
      <c r="Q81" s="5"/>
    </row>
    <row r="82" spans="1:17" ht="30" hidden="1">
      <c r="A82" s="17"/>
      <c r="B82" s="11"/>
      <c r="C82" s="11"/>
      <c r="D82" s="19" t="s">
        <v>510</v>
      </c>
      <c r="E82" s="19"/>
      <c r="F82" s="19"/>
      <c r="G82" s="19"/>
      <c r="H82" s="18">
        <f>H84+H86+H87+H85</f>
        <v>23604</v>
      </c>
      <c r="N82" s="5"/>
      <c r="O82" s="5"/>
      <c r="P82" s="5"/>
      <c r="Q82" s="5"/>
    </row>
    <row r="83" spans="1:17" hidden="1">
      <c r="A83" s="17"/>
      <c r="B83" s="11"/>
      <c r="C83" s="11"/>
      <c r="D83" s="19" t="s">
        <v>8</v>
      </c>
      <c r="E83" s="19"/>
      <c r="F83" s="19"/>
      <c r="G83" s="19"/>
      <c r="H83" s="18"/>
      <c r="N83" s="5"/>
      <c r="O83" s="5"/>
      <c r="P83" s="5"/>
      <c r="Q83" s="5"/>
    </row>
    <row r="84" spans="1:17" hidden="1">
      <c r="A84" s="17"/>
      <c r="B84" s="11"/>
      <c r="C84" s="11"/>
      <c r="D84" s="19" t="s">
        <v>470</v>
      </c>
      <c r="E84" s="19"/>
      <c r="F84" s="19"/>
      <c r="G84" s="19"/>
      <c r="H84" s="18">
        <v>500</v>
      </c>
      <c r="N84" s="5"/>
      <c r="O84" s="5"/>
      <c r="P84" s="5"/>
      <c r="Q84" s="5"/>
    </row>
    <row r="85" spans="1:17" hidden="1">
      <c r="A85" s="17"/>
      <c r="B85" s="11"/>
      <c r="C85" s="11"/>
      <c r="D85" s="19" t="s">
        <v>481</v>
      </c>
      <c r="E85" s="19"/>
      <c r="F85" s="19"/>
      <c r="G85" s="19"/>
      <c r="H85" s="18">
        <v>2372</v>
      </c>
      <c r="N85" s="5"/>
      <c r="O85" s="5"/>
      <c r="P85" s="5"/>
      <c r="Q85" s="5"/>
    </row>
    <row r="86" spans="1:17" hidden="1">
      <c r="A86" s="17"/>
      <c r="B86" s="11"/>
      <c r="C86" s="11"/>
      <c r="D86" s="12" t="s">
        <v>471</v>
      </c>
      <c r="E86" s="12"/>
      <c r="F86" s="12"/>
      <c r="G86" s="12"/>
      <c r="H86" s="18">
        <v>15400</v>
      </c>
      <c r="N86" s="5"/>
      <c r="O86" s="5"/>
      <c r="P86" s="5"/>
      <c r="Q86" s="5"/>
    </row>
    <row r="87" spans="1:17" ht="30" hidden="1">
      <c r="A87" s="17"/>
      <c r="B87" s="11"/>
      <c r="C87" s="11"/>
      <c r="D87" s="12" t="s">
        <v>472</v>
      </c>
      <c r="E87" s="12"/>
      <c r="F87" s="12"/>
      <c r="G87" s="12"/>
      <c r="H87" s="18">
        <v>5332</v>
      </c>
      <c r="N87" s="5"/>
      <c r="O87" s="5"/>
      <c r="P87" s="5"/>
      <c r="Q87" s="5"/>
    </row>
    <row r="88" spans="1:17" ht="30" hidden="1">
      <c r="A88" s="17"/>
      <c r="B88" s="11"/>
      <c r="C88" s="11"/>
      <c r="D88" s="19" t="s">
        <v>518</v>
      </c>
      <c r="E88" s="19"/>
      <c r="F88" s="19"/>
      <c r="G88" s="19"/>
      <c r="H88" s="18">
        <f>H90</f>
        <v>600</v>
      </c>
      <c r="N88" s="5"/>
      <c r="O88" s="5"/>
      <c r="P88" s="5"/>
      <c r="Q88" s="5"/>
    </row>
    <row r="89" spans="1:17" hidden="1">
      <c r="A89" s="17"/>
      <c r="B89" s="11"/>
      <c r="C89" s="11"/>
      <c r="D89" s="19" t="s">
        <v>8</v>
      </c>
      <c r="E89" s="19"/>
      <c r="F89" s="19"/>
      <c r="G89" s="19"/>
      <c r="H89" s="18">
        <v>0</v>
      </c>
      <c r="N89" s="5"/>
      <c r="O89" s="5"/>
      <c r="P89" s="5"/>
      <c r="Q89" s="5"/>
    </row>
    <row r="90" spans="1:17" hidden="1">
      <c r="A90" s="17"/>
      <c r="B90" s="11"/>
      <c r="C90" s="11"/>
      <c r="D90" s="20" t="s">
        <v>482</v>
      </c>
      <c r="E90" s="20"/>
      <c r="F90" s="20"/>
      <c r="G90" s="20"/>
      <c r="H90" s="18">
        <v>600</v>
      </c>
      <c r="N90" s="5"/>
      <c r="O90" s="5"/>
      <c r="P90" s="5"/>
      <c r="Q90" s="5"/>
    </row>
    <row r="91" spans="1:17" ht="30" hidden="1">
      <c r="A91" s="17"/>
      <c r="B91" s="11"/>
      <c r="C91" s="11"/>
      <c r="D91" s="19" t="s">
        <v>27</v>
      </c>
      <c r="E91" s="19"/>
      <c r="F91" s="19"/>
      <c r="G91" s="19"/>
      <c r="H91" s="18">
        <f>H93+H94</f>
        <v>76623</v>
      </c>
      <c r="N91" s="5"/>
      <c r="O91" s="5"/>
      <c r="P91" s="5"/>
      <c r="Q91" s="5"/>
    </row>
    <row r="92" spans="1:17" hidden="1">
      <c r="A92" s="17"/>
      <c r="B92" s="11"/>
      <c r="C92" s="11"/>
      <c r="D92" s="19" t="s">
        <v>8</v>
      </c>
      <c r="E92" s="19"/>
      <c r="F92" s="19"/>
      <c r="G92" s="19"/>
      <c r="H92" s="18"/>
      <c r="N92" s="5"/>
      <c r="O92" s="5"/>
      <c r="P92" s="5"/>
      <c r="Q92" s="5"/>
    </row>
    <row r="93" spans="1:17" ht="30" hidden="1">
      <c r="A93" s="17"/>
      <c r="B93" s="11"/>
      <c r="C93" s="11"/>
      <c r="D93" s="19" t="s">
        <v>519</v>
      </c>
      <c r="E93" s="19"/>
      <c r="F93" s="19"/>
      <c r="G93" s="19"/>
      <c r="H93" s="18">
        <v>15319</v>
      </c>
      <c r="N93" s="5"/>
      <c r="O93" s="5"/>
      <c r="P93" s="5"/>
      <c r="Q93" s="5"/>
    </row>
    <row r="94" spans="1:17" ht="30" hidden="1">
      <c r="A94" s="17"/>
      <c r="B94" s="11"/>
      <c r="C94" s="11"/>
      <c r="D94" s="12" t="s">
        <v>511</v>
      </c>
      <c r="E94" s="12"/>
      <c r="F94" s="12"/>
      <c r="G94" s="12"/>
      <c r="H94" s="18">
        <v>61304</v>
      </c>
      <c r="N94" s="5"/>
      <c r="O94" s="5"/>
      <c r="P94" s="5"/>
      <c r="Q94" s="5"/>
    </row>
    <row r="95" spans="1:17" hidden="1">
      <c r="A95" s="17"/>
      <c r="B95" s="11"/>
      <c r="C95" s="11"/>
      <c r="D95" s="19" t="s">
        <v>28</v>
      </c>
      <c r="E95" s="19"/>
      <c r="F95" s="19"/>
      <c r="G95" s="19"/>
      <c r="H95" s="18">
        <f>H97+H98+H99+H100+H101</f>
        <v>473230</v>
      </c>
      <c r="N95" s="5"/>
      <c r="O95" s="5"/>
      <c r="P95" s="5"/>
      <c r="Q95" s="5"/>
    </row>
    <row r="96" spans="1:17" hidden="1">
      <c r="A96" s="17"/>
      <c r="B96" s="11"/>
      <c r="C96" s="11"/>
      <c r="D96" s="19" t="s">
        <v>8</v>
      </c>
      <c r="E96" s="19"/>
      <c r="F96" s="19"/>
      <c r="G96" s="19"/>
      <c r="H96" s="18"/>
      <c r="N96" s="5"/>
      <c r="O96" s="5"/>
      <c r="P96" s="5"/>
      <c r="Q96" s="5"/>
    </row>
    <row r="97" spans="1:17" hidden="1">
      <c r="A97" s="17"/>
      <c r="B97" s="11"/>
      <c r="C97" s="11"/>
      <c r="D97" s="12" t="s">
        <v>473</v>
      </c>
      <c r="E97" s="12"/>
      <c r="F97" s="12"/>
      <c r="G97" s="12"/>
      <c r="H97" s="18">
        <v>172283</v>
      </c>
      <c r="N97" s="5"/>
      <c r="O97" s="5"/>
      <c r="P97" s="5"/>
      <c r="Q97" s="5"/>
    </row>
    <row r="98" spans="1:17" hidden="1">
      <c r="A98" s="17"/>
      <c r="B98" s="11"/>
      <c r="C98" s="11"/>
      <c r="D98" s="12" t="s">
        <v>475</v>
      </c>
      <c r="E98" s="12"/>
      <c r="F98" s="12"/>
      <c r="G98" s="12"/>
      <c r="H98" s="18">
        <v>236285</v>
      </c>
      <c r="N98" s="5"/>
      <c r="O98" s="5"/>
      <c r="P98" s="5"/>
      <c r="Q98" s="5"/>
    </row>
    <row r="99" spans="1:17" ht="30" hidden="1">
      <c r="A99" s="17"/>
      <c r="B99" s="11"/>
      <c r="C99" s="11"/>
      <c r="D99" s="12" t="s">
        <v>483</v>
      </c>
      <c r="E99" s="12"/>
      <c r="F99" s="12"/>
      <c r="G99" s="12"/>
      <c r="H99" s="18">
        <v>10170</v>
      </c>
      <c r="N99" s="5"/>
      <c r="O99" s="5"/>
      <c r="P99" s="5"/>
      <c r="Q99" s="5"/>
    </row>
    <row r="100" spans="1:17" ht="30" hidden="1">
      <c r="A100" s="17"/>
      <c r="B100" s="11"/>
      <c r="C100" s="11"/>
      <c r="D100" s="12" t="s">
        <v>476</v>
      </c>
      <c r="E100" s="12"/>
      <c r="F100" s="12"/>
      <c r="G100" s="12"/>
      <c r="H100" s="18">
        <v>50308</v>
      </c>
      <c r="N100" s="5"/>
      <c r="O100" s="5"/>
      <c r="P100" s="5"/>
      <c r="Q100" s="5"/>
    </row>
    <row r="101" spans="1:17" hidden="1">
      <c r="A101" s="17"/>
      <c r="B101" s="11"/>
      <c r="C101" s="11"/>
      <c r="D101" s="20" t="s">
        <v>477</v>
      </c>
      <c r="E101" s="20"/>
      <c r="F101" s="20"/>
      <c r="G101" s="20"/>
      <c r="H101" s="18">
        <v>4184</v>
      </c>
      <c r="N101" s="5"/>
      <c r="O101" s="5"/>
      <c r="P101" s="5"/>
      <c r="Q101" s="5"/>
    </row>
    <row r="102" spans="1:17" hidden="1">
      <c r="A102" s="17"/>
      <c r="B102" s="11"/>
      <c r="C102" s="11"/>
      <c r="D102" s="19" t="s">
        <v>180</v>
      </c>
      <c r="E102" s="19"/>
      <c r="F102" s="19"/>
      <c r="G102" s="19"/>
      <c r="H102" s="18">
        <f>H104</f>
        <v>53080</v>
      </c>
      <c r="N102" s="5"/>
      <c r="O102" s="5"/>
      <c r="P102" s="5"/>
      <c r="Q102" s="5"/>
    </row>
    <row r="103" spans="1:17" hidden="1">
      <c r="A103" s="17"/>
      <c r="B103" s="11"/>
      <c r="C103" s="11"/>
      <c r="D103" s="19" t="s">
        <v>16</v>
      </c>
      <c r="E103" s="19"/>
      <c r="F103" s="19"/>
      <c r="G103" s="19"/>
      <c r="H103" s="18"/>
      <c r="N103" s="5"/>
      <c r="O103" s="5"/>
      <c r="P103" s="5"/>
      <c r="Q103" s="5"/>
    </row>
    <row r="104" spans="1:17" ht="30" hidden="1">
      <c r="A104" s="17"/>
      <c r="B104" s="11"/>
      <c r="C104" s="11"/>
      <c r="D104" s="19" t="s">
        <v>62</v>
      </c>
      <c r="E104" s="19"/>
      <c r="F104" s="19"/>
      <c r="G104" s="19"/>
      <c r="H104" s="18">
        <f>H106</f>
        <v>53080</v>
      </c>
      <c r="N104" s="5"/>
      <c r="O104" s="5"/>
      <c r="P104" s="5"/>
      <c r="Q104" s="5"/>
    </row>
    <row r="105" spans="1:17" hidden="1">
      <c r="A105" s="17"/>
      <c r="B105" s="11"/>
      <c r="C105" s="11"/>
      <c r="D105" s="19" t="s">
        <v>8</v>
      </c>
      <c r="E105" s="19"/>
      <c r="F105" s="19"/>
      <c r="G105" s="19"/>
      <c r="H105" s="18"/>
      <c r="N105" s="5"/>
      <c r="O105" s="5"/>
      <c r="P105" s="5"/>
      <c r="Q105" s="5"/>
    </row>
    <row r="106" spans="1:17" hidden="1">
      <c r="A106" s="17"/>
      <c r="B106" s="11"/>
      <c r="C106" s="11"/>
      <c r="D106" s="19" t="s">
        <v>461</v>
      </c>
      <c r="E106" s="19"/>
      <c r="F106" s="19"/>
      <c r="G106" s="19"/>
      <c r="H106" s="18">
        <v>53080</v>
      </c>
      <c r="N106" s="5"/>
      <c r="O106" s="5"/>
      <c r="P106" s="5"/>
      <c r="Q106" s="5"/>
    </row>
    <row r="107" spans="1:17" ht="45" hidden="1">
      <c r="A107" s="17"/>
      <c r="B107" s="11"/>
      <c r="C107" s="11"/>
      <c r="D107" s="19" t="s">
        <v>183</v>
      </c>
      <c r="E107" s="19"/>
      <c r="F107" s="19"/>
      <c r="G107" s="19"/>
      <c r="H107" s="18">
        <f>H109</f>
        <v>43856.800000000003</v>
      </c>
      <c r="N107" s="5"/>
      <c r="O107" s="5"/>
      <c r="P107" s="5"/>
      <c r="Q107" s="5"/>
    </row>
    <row r="108" spans="1:17" hidden="1">
      <c r="A108" s="17"/>
      <c r="B108" s="11"/>
      <c r="C108" s="11"/>
      <c r="D108" s="19" t="s">
        <v>8</v>
      </c>
      <c r="E108" s="19"/>
      <c r="F108" s="19"/>
      <c r="G108" s="19"/>
      <c r="H108" s="18">
        <v>0</v>
      </c>
      <c r="N108" s="5"/>
      <c r="O108" s="5"/>
      <c r="P108" s="5"/>
      <c r="Q108" s="5"/>
    </row>
    <row r="109" spans="1:17" hidden="1">
      <c r="A109" s="17"/>
      <c r="B109" s="11"/>
      <c r="C109" s="11"/>
      <c r="D109" s="19" t="s">
        <v>484</v>
      </c>
      <c r="E109" s="19"/>
      <c r="F109" s="19"/>
      <c r="G109" s="19"/>
      <c r="H109" s="18">
        <v>43856.800000000003</v>
      </c>
      <c r="N109" s="5"/>
      <c r="O109" s="5"/>
      <c r="P109" s="5"/>
      <c r="Q109" s="5"/>
    </row>
    <row r="110" spans="1:17" hidden="1">
      <c r="A110" s="17"/>
      <c r="B110" s="11"/>
      <c r="C110" s="11"/>
      <c r="D110" s="19" t="s">
        <v>31</v>
      </c>
      <c r="E110" s="19"/>
      <c r="F110" s="19"/>
      <c r="G110" s="19"/>
      <c r="H110" s="18">
        <f>H112+H113+H114+H115</f>
        <v>153572</v>
      </c>
      <c r="N110" s="5"/>
      <c r="O110" s="5"/>
      <c r="P110" s="5"/>
      <c r="Q110" s="5"/>
    </row>
    <row r="111" spans="1:17" hidden="1">
      <c r="A111" s="17"/>
      <c r="B111" s="11"/>
      <c r="C111" s="11"/>
      <c r="D111" s="19" t="s">
        <v>8</v>
      </c>
      <c r="E111" s="19"/>
      <c r="F111" s="19"/>
      <c r="G111" s="19"/>
      <c r="H111" s="18"/>
      <c r="N111" s="5"/>
      <c r="O111" s="5"/>
      <c r="P111" s="5"/>
      <c r="Q111" s="5"/>
    </row>
    <row r="112" spans="1:17" ht="30" hidden="1">
      <c r="A112" s="17"/>
      <c r="B112" s="11"/>
      <c r="C112" s="11"/>
      <c r="D112" s="20" t="s">
        <v>513</v>
      </c>
      <c r="E112" s="20"/>
      <c r="F112" s="20"/>
      <c r="G112" s="20"/>
      <c r="H112" s="18">
        <v>30540</v>
      </c>
      <c r="N112" s="5"/>
      <c r="O112" s="5"/>
      <c r="P112" s="5"/>
      <c r="Q112" s="5"/>
    </row>
    <row r="113" spans="1:17" hidden="1">
      <c r="A113" s="17"/>
      <c r="B113" s="11"/>
      <c r="C113" s="11"/>
      <c r="D113" s="20" t="s">
        <v>514</v>
      </c>
      <c r="E113" s="20"/>
      <c r="F113" s="20"/>
      <c r="G113" s="20"/>
      <c r="H113" s="18">
        <v>57968</v>
      </c>
      <c r="N113" s="5"/>
      <c r="O113" s="5"/>
      <c r="P113" s="5"/>
      <c r="Q113" s="5"/>
    </row>
    <row r="114" spans="1:17" hidden="1">
      <c r="A114" s="17"/>
      <c r="B114" s="11"/>
      <c r="C114" s="11"/>
      <c r="D114" s="20" t="s">
        <v>520</v>
      </c>
      <c r="E114" s="20"/>
      <c r="F114" s="20"/>
      <c r="G114" s="20"/>
      <c r="H114" s="18">
        <v>45912</v>
      </c>
      <c r="N114" s="5"/>
      <c r="O114" s="5"/>
      <c r="P114" s="5"/>
      <c r="Q114" s="5"/>
    </row>
    <row r="115" spans="1:17" hidden="1">
      <c r="A115" s="17"/>
      <c r="B115" s="11"/>
      <c r="C115" s="11"/>
      <c r="D115" s="19" t="s">
        <v>521</v>
      </c>
      <c r="E115" s="19"/>
      <c r="F115" s="19"/>
      <c r="G115" s="19"/>
      <c r="H115" s="18">
        <v>19152</v>
      </c>
      <c r="N115" s="5"/>
      <c r="O115" s="5"/>
      <c r="P115" s="5"/>
      <c r="Q115" s="5"/>
    </row>
    <row r="116" spans="1:17" ht="30" hidden="1" customHeight="1">
      <c r="A116" s="17"/>
      <c r="B116" s="11"/>
      <c r="C116" s="11"/>
      <c r="D116" s="21" t="s">
        <v>547</v>
      </c>
      <c r="E116" s="21"/>
      <c r="F116" s="21"/>
      <c r="G116" s="21"/>
      <c r="H116" s="22">
        <f>H117</f>
        <v>8089.1</v>
      </c>
      <c r="N116" s="5"/>
      <c r="O116" s="5"/>
      <c r="P116" s="5"/>
      <c r="Q116" s="5"/>
    </row>
    <row r="117" spans="1:17" ht="30" hidden="1">
      <c r="A117" s="17"/>
      <c r="B117" s="11"/>
      <c r="C117" s="11"/>
      <c r="D117" s="12" t="s">
        <v>54</v>
      </c>
      <c r="E117" s="12"/>
      <c r="F117" s="12"/>
      <c r="G117" s="12"/>
      <c r="H117" s="18">
        <f>H119+H123+H126+H129+H132+H137</f>
        <v>8089.1</v>
      </c>
      <c r="N117" s="5"/>
      <c r="O117" s="5"/>
      <c r="P117" s="5"/>
      <c r="Q117" s="5"/>
    </row>
    <row r="118" spans="1:17" ht="45" hidden="1">
      <c r="A118" s="17"/>
      <c r="B118" s="11"/>
      <c r="C118" s="11"/>
      <c r="D118" s="12" t="s">
        <v>466</v>
      </c>
      <c r="E118" s="12"/>
      <c r="F118" s="12"/>
      <c r="G118" s="12"/>
      <c r="H118" s="18"/>
      <c r="N118" s="5"/>
      <c r="O118" s="5"/>
      <c r="P118" s="5"/>
      <c r="Q118" s="5"/>
    </row>
    <row r="119" spans="1:17" hidden="1">
      <c r="A119" s="17"/>
      <c r="B119" s="11"/>
      <c r="C119" s="11"/>
      <c r="D119" s="19" t="s">
        <v>26</v>
      </c>
      <c r="E119" s="19"/>
      <c r="F119" s="19"/>
      <c r="G119" s="19"/>
      <c r="H119" s="18">
        <f>H121+H122</f>
        <v>575</v>
      </c>
      <c r="N119" s="5"/>
      <c r="O119" s="5"/>
      <c r="P119" s="5"/>
      <c r="Q119" s="5"/>
    </row>
    <row r="120" spans="1:17" hidden="1">
      <c r="A120" s="17"/>
      <c r="B120" s="11"/>
      <c r="C120" s="11"/>
      <c r="D120" s="19" t="s">
        <v>8</v>
      </c>
      <c r="E120" s="19"/>
      <c r="F120" s="19"/>
      <c r="G120" s="19"/>
      <c r="H120" s="18"/>
      <c r="N120" s="5"/>
      <c r="O120" s="5"/>
      <c r="P120" s="5"/>
      <c r="Q120" s="5"/>
    </row>
    <row r="121" spans="1:17" ht="30" hidden="1">
      <c r="A121" s="17"/>
      <c r="B121" s="11"/>
      <c r="C121" s="11"/>
      <c r="D121" s="19" t="s">
        <v>467</v>
      </c>
      <c r="E121" s="19"/>
      <c r="F121" s="19"/>
      <c r="G121" s="19"/>
      <c r="H121" s="18">
        <v>500</v>
      </c>
      <c r="N121" s="5"/>
      <c r="O121" s="5"/>
      <c r="P121" s="5"/>
      <c r="Q121" s="5"/>
    </row>
    <row r="122" spans="1:17" ht="45" hidden="1">
      <c r="A122" s="17" t="s">
        <v>10</v>
      </c>
      <c r="B122" s="11"/>
      <c r="C122" s="11"/>
      <c r="D122" s="19" t="s">
        <v>506</v>
      </c>
      <c r="E122" s="19"/>
      <c r="F122" s="19"/>
      <c r="G122" s="19"/>
      <c r="H122" s="18">
        <v>75</v>
      </c>
      <c r="N122" s="5"/>
      <c r="O122" s="5"/>
      <c r="P122" s="5"/>
      <c r="Q122" s="5"/>
    </row>
    <row r="123" spans="1:17" hidden="1">
      <c r="A123" s="17"/>
      <c r="B123" s="11"/>
      <c r="C123" s="11"/>
      <c r="D123" s="19" t="s">
        <v>57</v>
      </c>
      <c r="E123" s="19"/>
      <c r="F123" s="19"/>
      <c r="G123" s="19"/>
      <c r="H123" s="18">
        <f>H125</f>
        <v>300</v>
      </c>
      <c r="N123" s="5"/>
      <c r="O123" s="5"/>
      <c r="P123" s="5"/>
      <c r="Q123" s="5"/>
    </row>
    <row r="124" spans="1:17" hidden="1">
      <c r="A124" s="17"/>
      <c r="B124" s="11"/>
      <c r="C124" s="11"/>
      <c r="D124" s="19" t="s">
        <v>8</v>
      </c>
      <c r="E124" s="19"/>
      <c r="F124" s="19"/>
      <c r="G124" s="19"/>
      <c r="H124" s="18"/>
      <c r="N124" s="5"/>
      <c r="O124" s="5"/>
      <c r="P124" s="5"/>
      <c r="Q124" s="5"/>
    </row>
    <row r="125" spans="1:17" hidden="1">
      <c r="A125" s="17"/>
      <c r="B125" s="11"/>
      <c r="C125" s="11"/>
      <c r="D125" s="19" t="s">
        <v>480</v>
      </c>
      <c r="E125" s="19"/>
      <c r="F125" s="19"/>
      <c r="G125" s="19"/>
      <c r="H125" s="18">
        <v>300</v>
      </c>
      <c r="N125" s="5"/>
      <c r="O125" s="5"/>
      <c r="P125" s="5"/>
      <c r="Q125" s="5"/>
    </row>
    <row r="126" spans="1:17" ht="30" hidden="1">
      <c r="A126" s="17"/>
      <c r="B126" s="11"/>
      <c r="C126" s="11"/>
      <c r="D126" s="19" t="s">
        <v>510</v>
      </c>
      <c r="E126" s="19"/>
      <c r="F126" s="19"/>
      <c r="G126" s="19"/>
      <c r="H126" s="18">
        <f>H128</f>
        <v>990</v>
      </c>
      <c r="N126" s="5"/>
      <c r="O126" s="5"/>
      <c r="P126" s="5"/>
      <c r="Q126" s="5"/>
    </row>
    <row r="127" spans="1:17" hidden="1">
      <c r="A127" s="17"/>
      <c r="B127" s="11"/>
      <c r="C127" s="11"/>
      <c r="D127" s="19" t="s">
        <v>8</v>
      </c>
      <c r="E127" s="19"/>
      <c r="F127" s="19"/>
      <c r="G127" s="19"/>
      <c r="H127" s="18"/>
      <c r="N127" s="5"/>
      <c r="O127" s="5"/>
      <c r="P127" s="5"/>
      <c r="Q127" s="5"/>
    </row>
    <row r="128" spans="1:17" ht="30" hidden="1">
      <c r="A128" s="17"/>
      <c r="B128" s="11"/>
      <c r="C128" s="11"/>
      <c r="D128" s="12" t="s">
        <v>472</v>
      </c>
      <c r="E128" s="12"/>
      <c r="F128" s="12"/>
      <c r="G128" s="12"/>
      <c r="H128" s="18">
        <v>990</v>
      </c>
      <c r="N128" s="5"/>
      <c r="O128" s="5"/>
      <c r="P128" s="5"/>
      <c r="Q128" s="5"/>
    </row>
    <row r="129" spans="1:17" ht="30" hidden="1">
      <c r="A129" s="17"/>
      <c r="B129" s="11"/>
      <c r="C129" s="11"/>
      <c r="D129" s="19" t="s">
        <v>27</v>
      </c>
      <c r="E129" s="19"/>
      <c r="F129" s="19"/>
      <c r="G129" s="19"/>
      <c r="H129" s="18">
        <f>H131</f>
        <v>2224.1</v>
      </c>
      <c r="N129" s="5"/>
      <c r="O129" s="5"/>
      <c r="P129" s="5"/>
      <c r="Q129" s="5"/>
    </row>
    <row r="130" spans="1:17" hidden="1">
      <c r="A130" s="17"/>
      <c r="B130" s="11"/>
      <c r="C130" s="11"/>
      <c r="D130" s="19" t="s">
        <v>8</v>
      </c>
      <c r="E130" s="19"/>
      <c r="F130" s="19"/>
      <c r="G130" s="19"/>
      <c r="H130" s="18"/>
      <c r="N130" s="5"/>
      <c r="O130" s="5"/>
      <c r="P130" s="5"/>
      <c r="Q130" s="5"/>
    </row>
    <row r="131" spans="1:17" ht="30" hidden="1">
      <c r="A131" s="17"/>
      <c r="B131" s="11"/>
      <c r="C131" s="11"/>
      <c r="D131" s="12" t="s">
        <v>522</v>
      </c>
      <c r="E131" s="12"/>
      <c r="F131" s="12"/>
      <c r="G131" s="12"/>
      <c r="H131" s="18">
        <v>2224.1</v>
      </c>
      <c r="N131" s="5"/>
      <c r="O131" s="5"/>
      <c r="P131" s="5"/>
      <c r="Q131" s="5"/>
    </row>
    <row r="132" spans="1:17" hidden="1">
      <c r="A132" s="17"/>
      <c r="B132" s="11"/>
      <c r="C132" s="11"/>
      <c r="D132" s="19" t="s">
        <v>28</v>
      </c>
      <c r="E132" s="19"/>
      <c r="F132" s="19"/>
      <c r="G132" s="19"/>
      <c r="H132" s="18">
        <f>H134+H135+H136</f>
        <v>3800</v>
      </c>
      <c r="N132" s="5"/>
      <c r="O132" s="5"/>
      <c r="P132" s="5"/>
      <c r="Q132" s="5"/>
    </row>
    <row r="133" spans="1:17" hidden="1">
      <c r="A133" s="17"/>
      <c r="B133" s="11"/>
      <c r="C133" s="11"/>
      <c r="D133" s="19" t="s">
        <v>8</v>
      </c>
      <c r="E133" s="19"/>
      <c r="F133" s="19"/>
      <c r="G133" s="19"/>
      <c r="H133" s="18"/>
      <c r="N133" s="5"/>
      <c r="O133" s="5"/>
      <c r="P133" s="5"/>
      <c r="Q133" s="5"/>
    </row>
    <row r="134" spans="1:17" hidden="1">
      <c r="A134" s="17"/>
      <c r="B134" s="11"/>
      <c r="C134" s="11"/>
      <c r="D134" s="19" t="s">
        <v>473</v>
      </c>
      <c r="E134" s="19"/>
      <c r="F134" s="19"/>
      <c r="G134" s="19"/>
      <c r="H134" s="18">
        <v>300</v>
      </c>
      <c r="N134" s="5"/>
      <c r="O134" s="5"/>
      <c r="P134" s="5"/>
      <c r="Q134" s="5"/>
    </row>
    <row r="135" spans="1:17" ht="30" hidden="1">
      <c r="A135" s="17"/>
      <c r="B135" s="11"/>
      <c r="C135" s="11"/>
      <c r="D135" s="12" t="s">
        <v>483</v>
      </c>
      <c r="E135" s="12"/>
      <c r="F135" s="12"/>
      <c r="G135" s="12"/>
      <c r="H135" s="18">
        <v>3000</v>
      </c>
      <c r="N135" s="5"/>
      <c r="O135" s="5"/>
      <c r="P135" s="5"/>
      <c r="Q135" s="5"/>
    </row>
    <row r="136" spans="1:17" ht="30" hidden="1">
      <c r="A136" s="17"/>
      <c r="B136" s="11"/>
      <c r="C136" s="11"/>
      <c r="D136" s="20" t="s">
        <v>476</v>
      </c>
      <c r="E136" s="20"/>
      <c r="F136" s="20"/>
      <c r="G136" s="20"/>
      <c r="H136" s="18">
        <v>500</v>
      </c>
      <c r="N136" s="5"/>
      <c r="O136" s="5"/>
      <c r="P136" s="5"/>
      <c r="Q136" s="5"/>
    </row>
    <row r="137" spans="1:17" hidden="1">
      <c r="A137" s="17"/>
      <c r="B137" s="11"/>
      <c r="C137" s="11"/>
      <c r="D137" s="19" t="s">
        <v>31</v>
      </c>
      <c r="E137" s="19"/>
      <c r="F137" s="19"/>
      <c r="G137" s="19"/>
      <c r="H137" s="18">
        <f>H139</f>
        <v>200</v>
      </c>
      <c r="N137" s="5"/>
      <c r="O137" s="5"/>
      <c r="P137" s="5"/>
      <c r="Q137" s="5"/>
    </row>
    <row r="138" spans="1:17" hidden="1">
      <c r="A138" s="17"/>
      <c r="B138" s="11"/>
      <c r="C138" s="11"/>
      <c r="D138" s="19" t="s">
        <v>8</v>
      </c>
      <c r="E138" s="19"/>
      <c r="F138" s="19"/>
      <c r="G138" s="19"/>
      <c r="H138" s="18"/>
      <c r="N138" s="5"/>
      <c r="O138" s="5"/>
      <c r="P138" s="5"/>
      <c r="Q138" s="5"/>
    </row>
    <row r="139" spans="1:17" hidden="1">
      <c r="A139" s="17"/>
      <c r="B139" s="11"/>
      <c r="C139" s="11"/>
      <c r="D139" s="20" t="s">
        <v>520</v>
      </c>
      <c r="E139" s="20"/>
      <c r="F139" s="20"/>
      <c r="G139" s="20"/>
      <c r="H139" s="18">
        <v>200</v>
      </c>
      <c r="N139" s="5"/>
      <c r="O139" s="5"/>
      <c r="P139" s="5"/>
      <c r="Q139" s="5"/>
    </row>
    <row r="140" spans="1:17" ht="45.75" hidden="1" customHeight="1">
      <c r="A140" s="17"/>
      <c r="B140" s="11"/>
      <c r="C140" s="11"/>
      <c r="D140" s="21" t="s">
        <v>548</v>
      </c>
      <c r="E140" s="21"/>
      <c r="F140" s="21"/>
      <c r="G140" s="21"/>
      <c r="H140" s="22">
        <f>H141</f>
        <v>135000</v>
      </c>
      <c r="N140" s="5"/>
      <c r="O140" s="5"/>
      <c r="P140" s="5"/>
      <c r="Q140" s="5"/>
    </row>
    <row r="141" spans="1:17" ht="30" hidden="1">
      <c r="A141" s="17"/>
      <c r="B141" s="11"/>
      <c r="C141" s="11"/>
      <c r="D141" s="12" t="s">
        <v>54</v>
      </c>
      <c r="E141" s="12"/>
      <c r="F141" s="12"/>
      <c r="G141" s="12"/>
      <c r="H141" s="18">
        <f>H143++H148++H153++H158</f>
        <v>135000</v>
      </c>
      <c r="I141" s="6"/>
      <c r="N141" s="5"/>
      <c r="O141" s="5"/>
      <c r="P141" s="5"/>
      <c r="Q141" s="5"/>
    </row>
    <row r="142" spans="1:17" ht="45" hidden="1">
      <c r="A142" s="17"/>
      <c r="B142" s="11"/>
      <c r="C142" s="11"/>
      <c r="D142" s="12" t="s">
        <v>406</v>
      </c>
      <c r="E142" s="12"/>
      <c r="F142" s="12"/>
      <c r="G142" s="12"/>
      <c r="H142" s="18"/>
      <c r="N142" s="5"/>
      <c r="O142" s="5"/>
      <c r="P142" s="5"/>
      <c r="Q142" s="5"/>
    </row>
    <row r="143" spans="1:17" hidden="1">
      <c r="A143" s="17"/>
      <c r="B143" s="11"/>
      <c r="C143" s="11"/>
      <c r="D143" s="19" t="s">
        <v>26</v>
      </c>
      <c r="E143" s="19"/>
      <c r="F143" s="19"/>
      <c r="G143" s="19"/>
      <c r="H143" s="18">
        <f>H146+H147+H145</f>
        <v>99000</v>
      </c>
      <c r="N143" s="5"/>
      <c r="O143" s="5"/>
      <c r="P143" s="5"/>
      <c r="Q143" s="5"/>
    </row>
    <row r="144" spans="1:17" hidden="1">
      <c r="A144" s="17"/>
      <c r="B144" s="11"/>
      <c r="C144" s="11"/>
      <c r="D144" s="19" t="s">
        <v>8</v>
      </c>
      <c r="E144" s="19"/>
      <c r="F144" s="19"/>
      <c r="G144" s="19"/>
      <c r="H144" s="18"/>
      <c r="N144" s="5"/>
      <c r="O144" s="5"/>
      <c r="P144" s="5"/>
      <c r="Q144" s="5"/>
    </row>
    <row r="145" spans="1:17" ht="30" hidden="1">
      <c r="A145" s="17"/>
      <c r="B145" s="11"/>
      <c r="C145" s="11"/>
      <c r="D145" s="19" t="s">
        <v>148</v>
      </c>
      <c r="E145" s="19"/>
      <c r="F145" s="19"/>
      <c r="G145" s="19"/>
      <c r="H145" s="18">
        <v>75590</v>
      </c>
      <c r="N145" s="5"/>
      <c r="O145" s="5"/>
      <c r="P145" s="5"/>
      <c r="Q145" s="5"/>
    </row>
    <row r="146" spans="1:17" ht="30" hidden="1">
      <c r="A146" s="17"/>
      <c r="B146" s="11"/>
      <c r="C146" s="11"/>
      <c r="D146" s="19" t="s">
        <v>467</v>
      </c>
      <c r="E146" s="19"/>
      <c r="F146" s="19"/>
      <c r="G146" s="19"/>
      <c r="H146" s="18">
        <v>15000</v>
      </c>
      <c r="N146" s="5"/>
      <c r="O146" s="5"/>
      <c r="P146" s="5"/>
      <c r="Q146" s="5"/>
    </row>
    <row r="147" spans="1:17" ht="45" hidden="1">
      <c r="A147" s="17"/>
      <c r="B147" s="11"/>
      <c r="C147" s="11"/>
      <c r="D147" s="19" t="s">
        <v>506</v>
      </c>
      <c r="E147" s="19"/>
      <c r="F147" s="19"/>
      <c r="G147" s="19"/>
      <c r="H147" s="18">
        <v>8410</v>
      </c>
      <c r="N147" s="5"/>
      <c r="O147" s="5"/>
      <c r="P147" s="5"/>
      <c r="Q147" s="5"/>
    </row>
    <row r="148" spans="1:17" ht="30" hidden="1">
      <c r="A148" s="17"/>
      <c r="B148" s="11"/>
      <c r="C148" s="11"/>
      <c r="D148" s="19" t="s">
        <v>510</v>
      </c>
      <c r="E148" s="19"/>
      <c r="F148" s="19"/>
      <c r="G148" s="19"/>
      <c r="H148" s="18">
        <f>H150+H152+H151</f>
        <v>3000</v>
      </c>
      <c r="N148" s="5"/>
      <c r="O148" s="5"/>
      <c r="P148" s="5"/>
      <c r="Q148" s="5"/>
    </row>
    <row r="149" spans="1:17" hidden="1">
      <c r="A149" s="17"/>
      <c r="B149" s="11"/>
      <c r="C149" s="11"/>
      <c r="D149" s="19" t="s">
        <v>8</v>
      </c>
      <c r="E149" s="19"/>
      <c r="F149" s="19"/>
      <c r="G149" s="19"/>
      <c r="H149" s="18"/>
      <c r="N149" s="5"/>
      <c r="O149" s="5"/>
      <c r="P149" s="5"/>
      <c r="Q149" s="5"/>
    </row>
    <row r="150" spans="1:17" hidden="1">
      <c r="A150" s="17"/>
      <c r="B150" s="11"/>
      <c r="C150" s="11"/>
      <c r="D150" s="19" t="s">
        <v>470</v>
      </c>
      <c r="E150" s="19"/>
      <c r="F150" s="19"/>
      <c r="G150" s="19"/>
      <c r="H150" s="18">
        <v>500</v>
      </c>
      <c r="N150" s="5"/>
      <c r="O150" s="5"/>
      <c r="P150" s="5"/>
      <c r="Q150" s="5"/>
    </row>
    <row r="151" spans="1:17" hidden="1">
      <c r="A151" s="17"/>
      <c r="B151" s="11"/>
      <c r="C151" s="11"/>
      <c r="D151" s="19" t="s">
        <v>481</v>
      </c>
      <c r="E151" s="19"/>
      <c r="F151" s="19"/>
      <c r="G151" s="19"/>
      <c r="H151" s="18">
        <v>1000</v>
      </c>
      <c r="N151" s="5"/>
      <c r="O151" s="5"/>
      <c r="P151" s="5"/>
      <c r="Q151" s="5"/>
    </row>
    <row r="152" spans="1:17" hidden="1">
      <c r="A152" s="17"/>
      <c r="B152" s="11"/>
      <c r="C152" s="11"/>
      <c r="D152" s="12" t="s">
        <v>471</v>
      </c>
      <c r="E152" s="12"/>
      <c r="F152" s="12"/>
      <c r="G152" s="12"/>
      <c r="H152" s="18">
        <v>1500</v>
      </c>
      <c r="N152" s="5"/>
      <c r="O152" s="5"/>
      <c r="P152" s="5"/>
      <c r="Q152" s="5"/>
    </row>
    <row r="153" spans="1:17" hidden="1">
      <c r="A153" s="17"/>
      <c r="B153" s="11"/>
      <c r="C153" s="11"/>
      <c r="D153" s="19" t="s">
        <v>28</v>
      </c>
      <c r="E153" s="19"/>
      <c r="F153" s="19"/>
      <c r="G153" s="19"/>
      <c r="H153" s="18">
        <f>H155+H156+H157</f>
        <v>2500</v>
      </c>
      <c r="N153" s="5"/>
      <c r="O153" s="5"/>
      <c r="P153" s="5"/>
      <c r="Q153" s="5"/>
    </row>
    <row r="154" spans="1:17" hidden="1">
      <c r="A154" s="17"/>
      <c r="B154" s="11"/>
      <c r="C154" s="11"/>
      <c r="D154" s="19" t="s">
        <v>8</v>
      </c>
      <c r="E154" s="19"/>
      <c r="F154" s="19"/>
      <c r="G154" s="19"/>
      <c r="H154" s="18"/>
      <c r="N154" s="5"/>
      <c r="O154" s="5"/>
      <c r="P154" s="5"/>
      <c r="Q154" s="5"/>
    </row>
    <row r="155" spans="1:17" hidden="1">
      <c r="A155" s="17"/>
      <c r="B155" s="11"/>
      <c r="C155" s="11"/>
      <c r="D155" s="12" t="s">
        <v>473</v>
      </c>
      <c r="E155" s="12"/>
      <c r="F155" s="12"/>
      <c r="G155" s="12"/>
      <c r="H155" s="18">
        <v>2000</v>
      </c>
      <c r="N155" s="5"/>
      <c r="O155" s="5"/>
      <c r="P155" s="5"/>
      <c r="Q155" s="5"/>
    </row>
    <row r="156" spans="1:17" ht="30" hidden="1">
      <c r="A156" s="17"/>
      <c r="B156" s="11"/>
      <c r="C156" s="11"/>
      <c r="D156" s="12" t="s">
        <v>476</v>
      </c>
      <c r="E156" s="12"/>
      <c r="F156" s="12"/>
      <c r="G156" s="12"/>
      <c r="H156" s="18">
        <v>500</v>
      </c>
      <c r="N156" s="5"/>
      <c r="O156" s="5"/>
      <c r="P156" s="5"/>
      <c r="Q156" s="5"/>
    </row>
    <row r="157" spans="1:17" hidden="1">
      <c r="A157" s="17"/>
      <c r="B157" s="11"/>
      <c r="C157" s="11"/>
      <c r="D157" s="20" t="s">
        <v>477</v>
      </c>
      <c r="E157" s="20"/>
      <c r="F157" s="20"/>
      <c r="G157" s="20"/>
      <c r="H157" s="18">
        <v>0</v>
      </c>
      <c r="N157" s="5"/>
      <c r="O157" s="5"/>
      <c r="P157" s="5"/>
      <c r="Q157" s="5"/>
    </row>
    <row r="158" spans="1:17" hidden="1">
      <c r="A158" s="17"/>
      <c r="B158" s="11"/>
      <c r="C158" s="11"/>
      <c r="D158" s="19" t="s">
        <v>31</v>
      </c>
      <c r="E158" s="19"/>
      <c r="F158" s="19"/>
      <c r="G158" s="19"/>
      <c r="H158" s="18">
        <f>H160+H161</f>
        <v>30500</v>
      </c>
      <c r="N158" s="5"/>
      <c r="O158" s="5"/>
      <c r="P158" s="5"/>
      <c r="Q158" s="5"/>
    </row>
    <row r="159" spans="1:17" hidden="1">
      <c r="A159" s="17"/>
      <c r="B159" s="11"/>
      <c r="C159" s="11"/>
      <c r="D159" s="19" t="s">
        <v>8</v>
      </c>
      <c r="E159" s="19"/>
      <c r="F159" s="19"/>
      <c r="G159" s="19"/>
      <c r="H159" s="18"/>
      <c r="N159" s="5"/>
      <c r="O159" s="5"/>
      <c r="P159" s="5"/>
      <c r="Q159" s="5"/>
    </row>
    <row r="160" spans="1:17" ht="30" hidden="1">
      <c r="A160" s="17"/>
      <c r="B160" s="11"/>
      <c r="C160" s="11"/>
      <c r="D160" s="20" t="s">
        <v>513</v>
      </c>
      <c r="E160" s="20"/>
      <c r="F160" s="20"/>
      <c r="G160" s="20"/>
      <c r="H160" s="18">
        <v>24000</v>
      </c>
      <c r="N160" s="5"/>
      <c r="O160" s="5"/>
      <c r="P160" s="5"/>
      <c r="Q160" s="5"/>
    </row>
    <row r="161" spans="1:17" hidden="1">
      <c r="A161" s="17"/>
      <c r="B161" s="11"/>
      <c r="C161" s="11"/>
      <c r="D161" s="20" t="s">
        <v>520</v>
      </c>
      <c r="E161" s="20"/>
      <c r="F161" s="20"/>
      <c r="G161" s="20"/>
      <c r="H161" s="18">
        <v>6500</v>
      </c>
      <c r="N161" s="5"/>
      <c r="O161" s="5"/>
      <c r="P161" s="5"/>
      <c r="Q161" s="5"/>
    </row>
    <row r="162" spans="1:17" ht="29.25" hidden="1">
      <c r="A162" s="23"/>
      <c r="B162" s="24"/>
      <c r="C162" s="24"/>
      <c r="D162" s="21" t="s">
        <v>559</v>
      </c>
      <c r="E162" s="21"/>
      <c r="F162" s="21"/>
      <c r="G162" s="21"/>
      <c r="H162" s="22" t="e">
        <f>#REF!</f>
        <v>#REF!</v>
      </c>
      <c r="N162" s="5"/>
      <c r="O162" s="5"/>
      <c r="P162" s="5"/>
      <c r="Q162" s="5"/>
    </row>
    <row r="163" spans="1:17">
      <c r="D163" s="8"/>
      <c r="E163" s="8"/>
      <c r="F163" s="8"/>
      <c r="G163" s="8"/>
      <c r="N163" s="5"/>
      <c r="O163" s="5"/>
      <c r="P163" s="5"/>
      <c r="Q163" s="5"/>
    </row>
    <row r="164" spans="1:17">
      <c r="D164" s="8"/>
      <c r="E164" s="8"/>
      <c r="F164" s="8"/>
      <c r="G164" s="8"/>
      <c r="N164" s="5"/>
      <c r="O164" s="5"/>
      <c r="P164" s="5"/>
      <c r="Q164" s="5"/>
    </row>
    <row r="165" spans="1:17">
      <c r="D165" s="8"/>
      <c r="E165" s="8"/>
      <c r="F165" s="8"/>
      <c r="G165" s="8"/>
      <c r="N165" s="5"/>
      <c r="O165" s="5"/>
      <c r="P165" s="5"/>
      <c r="Q165" s="5"/>
    </row>
    <row r="166" spans="1:17">
      <c r="D166" s="8"/>
      <c r="E166" s="8"/>
      <c r="F166" s="8"/>
      <c r="G166" s="8"/>
      <c r="H166" s="25"/>
      <c r="N166" s="5"/>
      <c r="O166" s="5"/>
      <c r="P166" s="5"/>
      <c r="Q166" s="5"/>
    </row>
    <row r="167" spans="1:17">
      <c r="D167" s="8"/>
      <c r="E167" s="8"/>
      <c r="F167" s="8"/>
      <c r="G167" s="8"/>
      <c r="H167" s="4"/>
      <c r="N167" s="5"/>
      <c r="O167" s="5"/>
      <c r="P167" s="5"/>
      <c r="Q167" s="5"/>
    </row>
    <row r="168" spans="1:17">
      <c r="D168" s="8"/>
      <c r="E168" s="8"/>
      <c r="F168" s="8"/>
      <c r="G168" s="8"/>
      <c r="N168" s="5"/>
      <c r="O168" s="5"/>
      <c r="P168" s="5"/>
      <c r="Q168" s="5"/>
    </row>
    <row r="169" spans="1:17">
      <c r="D169" s="8"/>
      <c r="E169" s="8"/>
      <c r="F169" s="8"/>
      <c r="G169" s="8"/>
      <c r="N169" s="5"/>
      <c r="O169" s="5"/>
      <c r="P169" s="5"/>
      <c r="Q169" s="5"/>
    </row>
    <row r="170" spans="1:17">
      <c r="D170" s="8"/>
      <c r="E170" s="8"/>
      <c r="F170" s="8"/>
      <c r="G170" s="8"/>
      <c r="N170" s="5"/>
      <c r="O170" s="5"/>
      <c r="P170" s="5"/>
      <c r="Q170" s="5"/>
    </row>
    <row r="171" spans="1:17">
      <c r="D171" s="8"/>
      <c r="E171" s="8"/>
      <c r="F171" s="8"/>
      <c r="G171" s="8"/>
      <c r="N171" s="5"/>
      <c r="O171" s="5"/>
      <c r="P171" s="5"/>
      <c r="Q171" s="5"/>
    </row>
    <row r="172" spans="1:17">
      <c r="D172" s="8"/>
      <c r="E172" s="8"/>
      <c r="F172" s="8"/>
      <c r="G172" s="8"/>
      <c r="N172" s="5"/>
      <c r="O172" s="5"/>
      <c r="P172" s="5"/>
      <c r="Q172" s="5"/>
    </row>
    <row r="173" spans="1:17">
      <c r="D173" s="8"/>
      <c r="E173" s="8"/>
      <c r="F173" s="8"/>
      <c r="G173" s="8"/>
      <c r="N173" s="5"/>
      <c r="O173" s="5"/>
      <c r="P173" s="5"/>
      <c r="Q173" s="5"/>
    </row>
    <row r="174" spans="1:17">
      <c r="D174" s="8"/>
      <c r="E174" s="8"/>
      <c r="F174" s="8"/>
      <c r="G174" s="8"/>
      <c r="N174" s="5"/>
      <c r="O174" s="5"/>
      <c r="P174" s="5"/>
      <c r="Q174" s="5"/>
    </row>
    <row r="175" spans="1:17">
      <c r="D175" s="8"/>
      <c r="E175" s="8"/>
      <c r="F175" s="8"/>
      <c r="G175" s="8"/>
      <c r="N175" s="5"/>
      <c r="O175" s="5"/>
      <c r="P175" s="5"/>
      <c r="Q175" s="5"/>
    </row>
    <row r="176" spans="1:17">
      <c r="D176" s="8"/>
      <c r="E176" s="8"/>
      <c r="F176" s="8"/>
      <c r="G176" s="8"/>
      <c r="N176" s="5"/>
      <c r="O176" s="5"/>
      <c r="P176" s="5"/>
      <c r="Q176" s="5"/>
    </row>
    <row r="177" spans="4:17">
      <c r="D177" s="8"/>
      <c r="E177" s="8"/>
      <c r="F177" s="8"/>
      <c r="G177" s="8"/>
      <c r="N177" s="5"/>
      <c r="O177" s="5"/>
      <c r="P177" s="5"/>
      <c r="Q177" s="5"/>
    </row>
    <row r="178" spans="4:17">
      <c r="D178" s="8"/>
      <c r="E178" s="8"/>
      <c r="F178" s="8"/>
      <c r="G178" s="8"/>
      <c r="N178" s="5"/>
      <c r="O178" s="5"/>
      <c r="P178" s="5"/>
      <c r="Q178" s="5"/>
    </row>
    <row r="179" spans="4:17">
      <c r="D179" s="8"/>
      <c r="E179" s="8"/>
      <c r="F179" s="8"/>
      <c r="G179" s="8"/>
      <c r="N179" s="5"/>
      <c r="O179" s="5"/>
      <c r="P179" s="5"/>
      <c r="Q179" s="5"/>
    </row>
    <row r="180" spans="4:17">
      <c r="D180" s="8"/>
      <c r="E180" s="8"/>
      <c r="F180" s="8"/>
      <c r="G180" s="8"/>
      <c r="N180" s="5"/>
      <c r="O180" s="5"/>
      <c r="P180" s="5"/>
      <c r="Q180" s="5"/>
    </row>
    <row r="181" spans="4:17">
      <c r="D181" s="8"/>
      <c r="E181" s="8"/>
      <c r="F181" s="8"/>
      <c r="G181" s="8"/>
      <c r="N181" s="5"/>
      <c r="O181" s="5"/>
      <c r="P181" s="5"/>
      <c r="Q181" s="5"/>
    </row>
    <row r="182" spans="4:17">
      <c r="D182" s="8"/>
      <c r="E182" s="8"/>
      <c r="F182" s="8"/>
      <c r="G182" s="8"/>
      <c r="N182" s="5"/>
      <c r="O182" s="5"/>
      <c r="P182" s="5"/>
      <c r="Q182" s="5"/>
    </row>
    <row r="183" spans="4:17">
      <c r="D183" s="8"/>
      <c r="E183" s="8"/>
      <c r="F183" s="8"/>
      <c r="G183" s="8"/>
      <c r="N183" s="5"/>
      <c r="O183" s="5"/>
      <c r="P183" s="5"/>
      <c r="Q183" s="5"/>
    </row>
    <row r="184" spans="4:17">
      <c r="D184" s="8"/>
      <c r="E184" s="8"/>
      <c r="F184" s="8"/>
      <c r="G184" s="8"/>
      <c r="N184" s="5"/>
      <c r="O184" s="5"/>
      <c r="P184" s="5"/>
      <c r="Q184" s="5"/>
    </row>
    <row r="185" spans="4:17">
      <c r="D185" s="8"/>
      <c r="E185" s="8"/>
      <c r="F185" s="8"/>
      <c r="G185" s="8"/>
      <c r="N185" s="5"/>
      <c r="O185" s="5"/>
      <c r="P185" s="5"/>
      <c r="Q185" s="5"/>
    </row>
    <row r="186" spans="4:17">
      <c r="D186" s="8"/>
      <c r="E186" s="8"/>
      <c r="F186" s="8"/>
      <c r="G186" s="8"/>
      <c r="N186" s="5"/>
      <c r="O186" s="5"/>
      <c r="P186" s="5"/>
      <c r="Q186" s="5"/>
    </row>
    <row r="187" spans="4:17">
      <c r="D187" s="8"/>
      <c r="E187" s="8"/>
      <c r="F187" s="8"/>
      <c r="G187" s="8"/>
      <c r="N187" s="5"/>
      <c r="O187" s="5"/>
      <c r="P187" s="5"/>
      <c r="Q187" s="5"/>
    </row>
    <row r="188" spans="4:17">
      <c r="D188" s="8"/>
      <c r="E188" s="8"/>
      <c r="F188" s="8"/>
      <c r="G188" s="8"/>
      <c r="N188" s="5"/>
      <c r="O188" s="5"/>
      <c r="P188" s="5"/>
      <c r="Q188" s="5"/>
    </row>
    <row r="189" spans="4:17">
      <c r="D189" s="8"/>
      <c r="E189" s="8"/>
      <c r="F189" s="8"/>
      <c r="G189" s="8"/>
      <c r="N189" s="5"/>
      <c r="O189" s="5"/>
      <c r="P189" s="5"/>
      <c r="Q189" s="5"/>
    </row>
    <row r="190" spans="4:17">
      <c r="D190" s="8"/>
      <c r="E190" s="8"/>
      <c r="F190" s="8"/>
      <c r="G190" s="8"/>
      <c r="N190" s="5"/>
      <c r="O190" s="5"/>
      <c r="P190" s="5"/>
      <c r="Q190" s="5"/>
    </row>
    <row r="191" spans="4:17">
      <c r="D191" s="8"/>
      <c r="E191" s="8"/>
      <c r="F191" s="8"/>
      <c r="G191" s="8"/>
      <c r="N191" s="5"/>
      <c r="O191" s="5"/>
      <c r="P191" s="5"/>
      <c r="Q191" s="5"/>
    </row>
    <row r="192" spans="4:17">
      <c r="D192" s="8"/>
      <c r="E192" s="8"/>
      <c r="F192" s="8"/>
      <c r="G192" s="8"/>
      <c r="N192" s="5"/>
      <c r="O192" s="5"/>
      <c r="P192" s="5"/>
      <c r="Q192" s="5"/>
    </row>
    <row r="193" spans="4:17">
      <c r="D193" s="8"/>
      <c r="E193" s="8"/>
      <c r="F193" s="8"/>
      <c r="G193" s="8"/>
      <c r="N193" s="5"/>
      <c r="O193" s="5"/>
      <c r="P193" s="5"/>
      <c r="Q193" s="5"/>
    </row>
    <row r="194" spans="4:17">
      <c r="D194" s="8"/>
      <c r="E194" s="8"/>
      <c r="F194" s="8"/>
      <c r="G194" s="8"/>
      <c r="N194" s="5"/>
      <c r="O194" s="5"/>
      <c r="P194" s="5"/>
      <c r="Q194" s="5"/>
    </row>
    <row r="195" spans="4:17">
      <c r="D195" s="8"/>
      <c r="E195" s="8"/>
      <c r="F195" s="8"/>
      <c r="G195" s="8"/>
      <c r="N195" s="5"/>
      <c r="O195" s="5"/>
      <c r="P195" s="5"/>
      <c r="Q195" s="5"/>
    </row>
    <row r="196" spans="4:17">
      <c r="D196" s="8"/>
      <c r="E196" s="8"/>
      <c r="F196" s="8"/>
      <c r="G196" s="8"/>
      <c r="N196" s="5"/>
      <c r="O196" s="5"/>
      <c r="P196" s="5"/>
      <c r="Q196" s="5"/>
    </row>
    <row r="197" spans="4:17">
      <c r="D197" s="8"/>
      <c r="E197" s="8"/>
      <c r="F197" s="8"/>
      <c r="G197" s="8"/>
      <c r="N197" s="5"/>
      <c r="O197" s="5"/>
      <c r="P197" s="5"/>
      <c r="Q197" s="5"/>
    </row>
    <row r="198" spans="4:17">
      <c r="D198" s="8"/>
      <c r="E198" s="8"/>
      <c r="F198" s="8"/>
      <c r="G198" s="8"/>
      <c r="N198" s="5"/>
      <c r="O198" s="5"/>
      <c r="P198" s="5"/>
      <c r="Q198" s="5"/>
    </row>
    <row r="199" spans="4:17">
      <c r="D199" s="8"/>
      <c r="E199" s="8"/>
      <c r="F199" s="8"/>
      <c r="G199" s="8"/>
      <c r="N199" s="5"/>
      <c r="O199" s="5"/>
      <c r="P199" s="5"/>
      <c r="Q199" s="5"/>
    </row>
    <row r="200" spans="4:17">
      <c r="D200" s="8"/>
      <c r="E200" s="8"/>
      <c r="F200" s="8"/>
      <c r="G200" s="8"/>
      <c r="N200" s="5"/>
      <c r="O200" s="5"/>
      <c r="P200" s="5"/>
      <c r="Q200" s="5"/>
    </row>
    <row r="201" spans="4:17">
      <c r="D201" s="8"/>
      <c r="E201" s="8"/>
      <c r="F201" s="8"/>
      <c r="G201" s="8"/>
      <c r="N201" s="5"/>
      <c r="O201" s="5"/>
      <c r="P201" s="5"/>
      <c r="Q201" s="5"/>
    </row>
    <row r="202" spans="4:17">
      <c r="D202" s="8"/>
      <c r="E202" s="8"/>
      <c r="F202" s="8"/>
      <c r="G202" s="8"/>
      <c r="N202" s="5"/>
      <c r="O202" s="5"/>
      <c r="P202" s="5"/>
      <c r="Q202" s="5"/>
    </row>
    <row r="203" spans="4:17">
      <c r="D203" s="8"/>
      <c r="E203" s="8"/>
      <c r="F203" s="8"/>
      <c r="G203" s="8"/>
      <c r="N203" s="5"/>
      <c r="O203" s="5"/>
      <c r="P203" s="5"/>
      <c r="Q203" s="5"/>
    </row>
    <row r="204" spans="4:17">
      <c r="D204" s="8"/>
      <c r="E204" s="8"/>
      <c r="F204" s="8"/>
      <c r="G204" s="8"/>
      <c r="N204" s="5"/>
      <c r="O204" s="5"/>
      <c r="P204" s="5"/>
      <c r="Q204" s="5"/>
    </row>
    <row r="205" spans="4:17">
      <c r="D205" s="8"/>
      <c r="E205" s="8"/>
      <c r="F205" s="8"/>
      <c r="G205" s="8"/>
      <c r="N205" s="5"/>
      <c r="O205" s="5"/>
      <c r="P205" s="5"/>
      <c r="Q205" s="5"/>
    </row>
    <row r="206" spans="4:17">
      <c r="D206" s="8"/>
      <c r="E206" s="8"/>
      <c r="F206" s="8"/>
      <c r="G206" s="8"/>
      <c r="N206" s="5"/>
      <c r="O206" s="5"/>
      <c r="P206" s="5"/>
      <c r="Q206" s="5"/>
    </row>
    <row r="207" spans="4:17">
      <c r="D207" s="8"/>
      <c r="E207" s="8"/>
      <c r="F207" s="8"/>
      <c r="G207" s="8"/>
      <c r="N207" s="5"/>
      <c r="O207" s="5"/>
      <c r="P207" s="5"/>
      <c r="Q207" s="5"/>
    </row>
    <row r="208" spans="4:17">
      <c r="D208" s="8"/>
      <c r="E208" s="8"/>
      <c r="F208" s="8"/>
      <c r="G208" s="8"/>
      <c r="N208" s="5"/>
      <c r="O208" s="5"/>
      <c r="P208" s="5"/>
      <c r="Q208" s="5"/>
    </row>
    <row r="209" spans="4:17">
      <c r="D209" s="8"/>
      <c r="E209" s="8"/>
      <c r="F209" s="8"/>
      <c r="G209" s="8"/>
      <c r="N209" s="5"/>
      <c r="O209" s="5"/>
      <c r="P209" s="5"/>
      <c r="Q209" s="5"/>
    </row>
    <row r="210" spans="4:17">
      <c r="D210" s="8"/>
      <c r="E210" s="8"/>
      <c r="F210" s="8"/>
      <c r="G210" s="8"/>
      <c r="N210" s="5"/>
      <c r="O210" s="5"/>
      <c r="P210" s="5"/>
      <c r="Q210" s="5"/>
    </row>
    <row r="211" spans="4:17">
      <c r="D211" s="8"/>
      <c r="E211" s="8"/>
      <c r="F211" s="8"/>
      <c r="G211" s="8"/>
      <c r="N211" s="5"/>
      <c r="O211" s="5"/>
      <c r="P211" s="5"/>
      <c r="Q211" s="5"/>
    </row>
    <row r="212" spans="4:17">
      <c r="D212" s="8"/>
      <c r="E212" s="8"/>
      <c r="F212" s="8"/>
      <c r="G212" s="8"/>
      <c r="N212" s="5"/>
      <c r="O212" s="5"/>
      <c r="P212" s="5"/>
      <c r="Q212" s="5"/>
    </row>
    <row r="213" spans="4:17">
      <c r="D213" s="8"/>
      <c r="E213" s="8"/>
      <c r="F213" s="8"/>
      <c r="G213" s="8"/>
      <c r="N213" s="5"/>
      <c r="O213" s="5"/>
      <c r="P213" s="5"/>
      <c r="Q213" s="5"/>
    </row>
    <row r="214" spans="4:17">
      <c r="D214" s="8"/>
      <c r="E214" s="8"/>
      <c r="F214" s="8"/>
      <c r="G214" s="8"/>
      <c r="N214" s="5"/>
      <c r="O214" s="5"/>
      <c r="P214" s="5"/>
      <c r="Q214" s="5"/>
    </row>
    <row r="215" spans="4:17">
      <c r="D215" s="8"/>
      <c r="E215" s="8"/>
      <c r="F215" s="8"/>
      <c r="G215" s="8"/>
      <c r="N215" s="5"/>
      <c r="O215" s="5"/>
      <c r="P215" s="5"/>
      <c r="Q215" s="5"/>
    </row>
    <row r="216" spans="4:17">
      <c r="D216" s="8"/>
      <c r="E216" s="8"/>
      <c r="F216" s="8"/>
      <c r="G216" s="8"/>
      <c r="N216" s="5"/>
      <c r="O216" s="5"/>
      <c r="P216" s="5"/>
      <c r="Q216" s="5"/>
    </row>
    <row r="217" spans="4:17">
      <c r="D217" s="8"/>
      <c r="E217" s="8"/>
      <c r="F217" s="8"/>
      <c r="G217" s="8"/>
      <c r="N217" s="5"/>
      <c r="O217" s="5"/>
      <c r="P217" s="5"/>
      <c r="Q217" s="5"/>
    </row>
    <row r="218" spans="4:17">
      <c r="D218" s="8"/>
      <c r="E218" s="8"/>
      <c r="F218" s="8"/>
      <c r="G218" s="8"/>
      <c r="N218" s="5"/>
      <c r="O218" s="5"/>
      <c r="P218" s="5"/>
      <c r="Q218" s="5"/>
    </row>
    <row r="219" spans="4:17">
      <c r="D219" s="8"/>
      <c r="E219" s="8"/>
      <c r="F219" s="8"/>
      <c r="G219" s="8"/>
      <c r="N219" s="5"/>
      <c r="O219" s="5"/>
      <c r="P219" s="5"/>
      <c r="Q219" s="5"/>
    </row>
    <row r="220" spans="4:17">
      <c r="D220" s="8"/>
      <c r="E220" s="8"/>
      <c r="F220" s="8"/>
      <c r="G220" s="8"/>
      <c r="N220" s="5"/>
      <c r="O220" s="5"/>
      <c r="P220" s="5"/>
      <c r="Q220" s="5"/>
    </row>
    <row r="221" spans="4:17">
      <c r="D221" s="8"/>
      <c r="E221" s="8"/>
      <c r="F221" s="8"/>
      <c r="G221" s="8"/>
      <c r="N221" s="5"/>
      <c r="O221" s="5"/>
      <c r="P221" s="5"/>
      <c r="Q221" s="5"/>
    </row>
    <row r="222" spans="4:17">
      <c r="D222" s="8"/>
      <c r="E222" s="8"/>
      <c r="F222" s="8"/>
      <c r="G222" s="8"/>
      <c r="N222" s="5"/>
      <c r="O222" s="5"/>
      <c r="P222" s="5"/>
      <c r="Q222" s="5"/>
    </row>
    <row r="223" spans="4:17">
      <c r="D223" s="8"/>
      <c r="E223" s="8"/>
      <c r="F223" s="8"/>
      <c r="G223" s="8"/>
      <c r="N223" s="5"/>
      <c r="O223" s="5"/>
      <c r="P223" s="5"/>
      <c r="Q223" s="5"/>
    </row>
    <row r="224" spans="4:17">
      <c r="D224" s="8"/>
      <c r="E224" s="8"/>
      <c r="F224" s="8"/>
      <c r="G224" s="8"/>
      <c r="N224" s="5"/>
      <c r="O224" s="5"/>
      <c r="P224" s="5"/>
      <c r="Q224" s="5"/>
    </row>
    <row r="225" spans="4:17">
      <c r="D225" s="8"/>
      <c r="E225" s="8"/>
      <c r="F225" s="8"/>
      <c r="G225" s="8"/>
      <c r="N225" s="5"/>
      <c r="O225" s="5"/>
      <c r="P225" s="5"/>
      <c r="Q225" s="5"/>
    </row>
    <row r="226" spans="4:17">
      <c r="D226" s="8"/>
      <c r="E226" s="8"/>
      <c r="F226" s="8"/>
      <c r="G226" s="8"/>
      <c r="N226" s="5"/>
      <c r="O226" s="5"/>
      <c r="P226" s="5"/>
      <c r="Q226" s="5"/>
    </row>
    <row r="227" spans="4:17">
      <c r="D227" s="8"/>
      <c r="E227" s="8"/>
      <c r="F227" s="8"/>
      <c r="G227" s="8"/>
      <c r="N227" s="5"/>
      <c r="O227" s="5"/>
      <c r="P227" s="5"/>
      <c r="Q227" s="5"/>
    </row>
    <row r="228" spans="4:17">
      <c r="D228" s="8"/>
      <c r="E228" s="8"/>
      <c r="F228" s="8"/>
      <c r="G228" s="8"/>
      <c r="N228" s="5"/>
      <c r="O228" s="5"/>
      <c r="P228" s="5"/>
      <c r="Q228" s="5"/>
    </row>
    <row r="229" spans="4:17">
      <c r="D229" s="8"/>
      <c r="E229" s="8"/>
      <c r="F229" s="8"/>
      <c r="G229" s="8"/>
      <c r="N229" s="5"/>
      <c r="O229" s="5"/>
      <c r="P229" s="5"/>
      <c r="Q229" s="5"/>
    </row>
    <row r="230" spans="4:17">
      <c r="D230" s="8"/>
      <c r="E230" s="8"/>
      <c r="F230" s="8"/>
      <c r="G230" s="8"/>
      <c r="N230" s="5"/>
      <c r="O230" s="5"/>
      <c r="P230" s="5"/>
      <c r="Q230" s="5"/>
    </row>
    <row r="231" spans="4:17">
      <c r="D231" s="8"/>
      <c r="E231" s="8"/>
      <c r="F231" s="8"/>
      <c r="G231" s="8"/>
      <c r="N231" s="5"/>
      <c r="O231" s="5"/>
      <c r="P231" s="5"/>
      <c r="Q231" s="5"/>
    </row>
    <row r="232" spans="4:17">
      <c r="D232" s="8"/>
      <c r="E232" s="8"/>
      <c r="F232" s="8"/>
      <c r="G232" s="8"/>
      <c r="N232" s="5"/>
      <c r="O232" s="5"/>
      <c r="P232" s="5"/>
      <c r="Q232" s="5"/>
    </row>
    <row r="233" spans="4:17">
      <c r="D233" s="8"/>
      <c r="E233" s="8"/>
      <c r="F233" s="8"/>
      <c r="G233" s="8"/>
      <c r="N233" s="5"/>
      <c r="O233" s="5"/>
      <c r="P233" s="5"/>
      <c r="Q233" s="5"/>
    </row>
    <row r="234" spans="4:17">
      <c r="D234" s="8"/>
      <c r="E234" s="8"/>
      <c r="F234" s="8"/>
      <c r="G234" s="8"/>
      <c r="N234" s="5"/>
      <c r="O234" s="5"/>
      <c r="P234" s="5"/>
      <c r="Q234" s="5"/>
    </row>
    <row r="235" spans="4:17">
      <c r="D235" s="8"/>
      <c r="E235" s="8"/>
      <c r="F235" s="8"/>
      <c r="G235" s="8"/>
      <c r="N235" s="5"/>
      <c r="O235" s="5"/>
      <c r="P235" s="5"/>
      <c r="Q235" s="5"/>
    </row>
    <row r="236" spans="4:17">
      <c r="D236" s="8"/>
      <c r="E236" s="8"/>
      <c r="F236" s="8"/>
      <c r="G236" s="8"/>
      <c r="N236" s="5"/>
      <c r="O236" s="5"/>
      <c r="P236" s="5"/>
      <c r="Q236" s="5"/>
    </row>
    <row r="237" spans="4:17">
      <c r="D237" s="8"/>
      <c r="E237" s="8"/>
      <c r="F237" s="8"/>
      <c r="G237" s="8"/>
      <c r="N237" s="5"/>
      <c r="O237" s="5"/>
      <c r="P237" s="5"/>
      <c r="Q237" s="5"/>
    </row>
    <row r="238" spans="4:17">
      <c r="D238" s="8"/>
      <c r="E238" s="8"/>
      <c r="F238" s="8"/>
      <c r="G238" s="8"/>
      <c r="N238" s="5"/>
      <c r="O238" s="5"/>
      <c r="P238" s="5"/>
      <c r="Q238" s="5"/>
    </row>
    <row r="239" spans="4:17">
      <c r="D239" s="8"/>
      <c r="E239" s="8"/>
      <c r="F239" s="8"/>
      <c r="G239" s="8"/>
      <c r="N239" s="5"/>
      <c r="O239" s="5"/>
      <c r="P239" s="5"/>
      <c r="Q239" s="5"/>
    </row>
    <row r="240" spans="4:17">
      <c r="D240" s="8"/>
      <c r="E240" s="8"/>
      <c r="F240" s="8"/>
      <c r="G240" s="8"/>
      <c r="N240" s="5"/>
      <c r="O240" s="5"/>
      <c r="P240" s="5"/>
      <c r="Q240" s="5"/>
    </row>
    <row r="241" spans="4:17">
      <c r="D241" s="8"/>
      <c r="E241" s="8"/>
      <c r="F241" s="8"/>
      <c r="G241" s="8"/>
      <c r="N241" s="5"/>
      <c r="O241" s="5"/>
      <c r="P241" s="5"/>
      <c r="Q241" s="5"/>
    </row>
    <row r="242" spans="4:17">
      <c r="D242" s="8"/>
      <c r="E242" s="8"/>
      <c r="F242" s="8"/>
      <c r="G242" s="8"/>
      <c r="N242" s="5"/>
      <c r="O242" s="5"/>
      <c r="P242" s="5"/>
      <c r="Q242" s="5"/>
    </row>
    <row r="243" spans="4:17">
      <c r="D243" s="8"/>
      <c r="E243" s="8"/>
      <c r="F243" s="8"/>
      <c r="G243" s="8"/>
      <c r="N243" s="5"/>
      <c r="O243" s="5"/>
      <c r="P243" s="5"/>
      <c r="Q243" s="5"/>
    </row>
    <row r="244" spans="4:17">
      <c r="D244" s="8"/>
      <c r="E244" s="8"/>
      <c r="F244" s="8"/>
      <c r="G244" s="8"/>
      <c r="N244" s="5"/>
      <c r="O244" s="5"/>
      <c r="P244" s="5"/>
      <c r="Q244" s="5"/>
    </row>
    <row r="245" spans="4:17">
      <c r="D245" s="8"/>
      <c r="E245" s="8"/>
      <c r="F245" s="8"/>
      <c r="G245" s="8"/>
      <c r="N245" s="5"/>
      <c r="O245" s="5"/>
      <c r="P245" s="5"/>
      <c r="Q245" s="5"/>
    </row>
    <row r="246" spans="4:17">
      <c r="D246" s="8"/>
      <c r="E246" s="8"/>
      <c r="F246" s="8"/>
      <c r="G246" s="8"/>
      <c r="N246" s="5"/>
      <c r="O246" s="5"/>
      <c r="P246" s="5"/>
      <c r="Q246" s="5"/>
    </row>
    <row r="247" spans="4:17">
      <c r="D247" s="8"/>
      <c r="E247" s="8"/>
      <c r="F247" s="8"/>
      <c r="G247" s="8"/>
      <c r="N247" s="5"/>
      <c r="O247" s="5"/>
      <c r="P247" s="5"/>
      <c r="Q247" s="5"/>
    </row>
    <row r="248" spans="4:17">
      <c r="D248" s="8"/>
      <c r="E248" s="8"/>
      <c r="F248" s="8"/>
      <c r="G248" s="8"/>
      <c r="N248" s="5"/>
      <c r="O248" s="5"/>
      <c r="P248" s="5"/>
      <c r="Q248" s="5"/>
    </row>
    <row r="249" spans="4:17">
      <c r="D249" s="8"/>
      <c r="E249" s="8"/>
      <c r="F249" s="8"/>
      <c r="G249" s="8"/>
      <c r="N249" s="5"/>
      <c r="O249" s="5"/>
      <c r="P249" s="5"/>
      <c r="Q249" s="5"/>
    </row>
    <row r="250" spans="4:17">
      <c r="D250" s="8"/>
      <c r="E250" s="8"/>
      <c r="F250" s="8"/>
      <c r="G250" s="8"/>
      <c r="N250" s="5"/>
      <c r="O250" s="5"/>
      <c r="P250" s="5"/>
      <c r="Q250" s="5"/>
    </row>
    <row r="251" spans="4:17">
      <c r="D251" s="8"/>
      <c r="E251" s="8"/>
      <c r="F251" s="8"/>
      <c r="G251" s="8"/>
      <c r="N251" s="5"/>
      <c r="O251" s="5"/>
      <c r="P251" s="5"/>
      <c r="Q251" s="5"/>
    </row>
    <row r="252" spans="4:17">
      <c r="D252" s="8"/>
      <c r="E252" s="8"/>
      <c r="F252" s="8"/>
      <c r="G252" s="8"/>
      <c r="N252" s="5"/>
      <c r="O252" s="5"/>
      <c r="P252" s="5"/>
      <c r="Q252" s="5"/>
    </row>
    <row r="253" spans="4:17">
      <c r="D253" s="8"/>
      <c r="E253" s="8"/>
      <c r="F253" s="8"/>
      <c r="G253" s="8"/>
      <c r="N253" s="5"/>
      <c r="O253" s="5"/>
      <c r="P253" s="5"/>
      <c r="Q253" s="5"/>
    </row>
    <row r="254" spans="4:17">
      <c r="D254" s="8"/>
      <c r="E254" s="8"/>
      <c r="F254" s="8"/>
      <c r="G254" s="8"/>
      <c r="N254" s="5"/>
      <c r="O254" s="5"/>
      <c r="P254" s="5"/>
      <c r="Q254" s="5"/>
    </row>
    <row r="255" spans="4:17">
      <c r="D255" s="8"/>
      <c r="E255" s="8"/>
      <c r="F255" s="8"/>
      <c r="G255" s="8"/>
      <c r="N255" s="5"/>
      <c r="O255" s="5"/>
      <c r="P255" s="5"/>
      <c r="Q255" s="5"/>
    </row>
    <row r="256" spans="4:17">
      <c r="D256" s="8"/>
      <c r="E256" s="8"/>
      <c r="F256" s="8"/>
      <c r="G256" s="8"/>
      <c r="N256" s="5"/>
      <c r="O256" s="5"/>
      <c r="P256" s="5"/>
      <c r="Q256" s="5"/>
    </row>
    <row r="257" spans="4:17">
      <c r="D257" s="8"/>
      <c r="E257" s="8"/>
      <c r="F257" s="8"/>
      <c r="G257" s="8"/>
      <c r="N257" s="5"/>
      <c r="O257" s="5"/>
      <c r="P257" s="5"/>
      <c r="Q257" s="5"/>
    </row>
    <row r="258" spans="4:17">
      <c r="D258" s="8"/>
      <c r="E258" s="8"/>
      <c r="F258" s="8"/>
      <c r="G258" s="8"/>
      <c r="N258" s="5"/>
      <c r="O258" s="5"/>
      <c r="P258" s="5"/>
      <c r="Q258" s="5"/>
    </row>
    <row r="259" spans="4:17">
      <c r="D259" s="8"/>
      <c r="E259" s="8"/>
      <c r="F259" s="8"/>
      <c r="G259" s="8"/>
      <c r="N259" s="5"/>
      <c r="O259" s="5"/>
      <c r="P259" s="5"/>
      <c r="Q259" s="5"/>
    </row>
    <row r="260" spans="4:17">
      <c r="D260" s="8"/>
      <c r="E260" s="8"/>
      <c r="F260" s="8"/>
      <c r="G260" s="8"/>
      <c r="N260" s="5"/>
      <c r="O260" s="5"/>
      <c r="P260" s="5"/>
      <c r="Q260" s="5"/>
    </row>
    <row r="261" spans="4:17">
      <c r="D261" s="8"/>
      <c r="E261" s="8"/>
      <c r="F261" s="8"/>
      <c r="G261" s="8"/>
      <c r="N261" s="5"/>
      <c r="O261" s="5"/>
      <c r="P261" s="5"/>
      <c r="Q261" s="5"/>
    </row>
    <row r="262" spans="4:17">
      <c r="D262" s="8"/>
      <c r="E262" s="8"/>
      <c r="F262" s="8"/>
      <c r="G262" s="8"/>
      <c r="N262" s="5"/>
      <c r="O262" s="5"/>
      <c r="P262" s="5"/>
      <c r="Q262" s="5"/>
    </row>
    <row r="263" spans="4:17">
      <c r="D263" s="8"/>
      <c r="E263" s="8"/>
      <c r="F263" s="8"/>
      <c r="G263" s="8"/>
      <c r="N263" s="5"/>
      <c r="O263" s="5"/>
      <c r="P263" s="5"/>
      <c r="Q263" s="5"/>
    </row>
    <row r="264" spans="4:17">
      <c r="D264" s="8"/>
      <c r="E264" s="8"/>
      <c r="F264" s="8"/>
      <c r="G264" s="8"/>
      <c r="N264" s="5"/>
      <c r="O264" s="5"/>
      <c r="P264" s="5"/>
      <c r="Q264" s="5"/>
    </row>
    <row r="265" spans="4:17">
      <c r="D265" s="8"/>
      <c r="E265" s="8"/>
      <c r="F265" s="8"/>
      <c r="G265" s="8"/>
      <c r="N265" s="5"/>
      <c r="O265" s="5"/>
      <c r="P265" s="5"/>
      <c r="Q265" s="5"/>
    </row>
    <row r="266" spans="4:17">
      <c r="D266" s="8"/>
      <c r="E266" s="8"/>
      <c r="F266" s="8"/>
      <c r="G266" s="8"/>
      <c r="N266" s="5"/>
      <c r="O266" s="5"/>
      <c r="P266" s="5"/>
      <c r="Q266" s="5"/>
    </row>
    <row r="267" spans="4:17">
      <c r="D267" s="8"/>
      <c r="E267" s="8"/>
      <c r="F267" s="8"/>
      <c r="G267" s="8"/>
      <c r="N267" s="5"/>
      <c r="O267" s="5"/>
      <c r="P267" s="5"/>
      <c r="Q267" s="5"/>
    </row>
    <row r="268" spans="4:17">
      <c r="D268" s="8"/>
      <c r="E268" s="8"/>
      <c r="F268" s="8"/>
      <c r="G268" s="8"/>
      <c r="N268" s="5"/>
      <c r="O268" s="5"/>
      <c r="P268" s="5"/>
      <c r="Q268" s="5"/>
    </row>
    <row r="269" spans="4:17">
      <c r="D269" s="8"/>
      <c r="E269" s="8"/>
      <c r="F269" s="8"/>
      <c r="G269" s="8"/>
      <c r="N269" s="5"/>
      <c r="O269" s="5"/>
      <c r="P269" s="5"/>
      <c r="Q269" s="5"/>
    </row>
    <row r="270" spans="4:17">
      <c r="D270" s="8"/>
      <c r="E270" s="8"/>
      <c r="F270" s="8"/>
      <c r="G270" s="8"/>
      <c r="N270" s="5"/>
      <c r="O270" s="5"/>
      <c r="P270" s="5"/>
      <c r="Q270" s="5"/>
    </row>
    <row r="271" spans="4:17">
      <c r="D271" s="8"/>
      <c r="E271" s="8"/>
      <c r="F271" s="8"/>
      <c r="G271" s="8"/>
      <c r="N271" s="5"/>
      <c r="O271" s="5"/>
      <c r="P271" s="5"/>
      <c r="Q271" s="5"/>
    </row>
    <row r="272" spans="4:17">
      <c r="D272" s="8"/>
      <c r="E272" s="8"/>
      <c r="F272" s="8"/>
      <c r="G272" s="8"/>
      <c r="N272" s="5"/>
      <c r="O272" s="5"/>
      <c r="P272" s="5"/>
      <c r="Q272" s="5"/>
    </row>
    <row r="273" spans="4:17">
      <c r="D273" s="8"/>
      <c r="E273" s="8"/>
      <c r="F273" s="8"/>
      <c r="G273" s="8"/>
      <c r="N273" s="5"/>
      <c r="O273" s="5"/>
      <c r="P273" s="5"/>
      <c r="Q273" s="5"/>
    </row>
    <row r="274" spans="4:17">
      <c r="D274" s="8"/>
      <c r="E274" s="8"/>
      <c r="F274" s="8"/>
      <c r="G274" s="8"/>
      <c r="N274" s="5"/>
      <c r="O274" s="5"/>
      <c r="P274" s="5"/>
      <c r="Q274" s="5"/>
    </row>
    <row r="275" spans="4:17">
      <c r="D275" s="8"/>
      <c r="E275" s="8"/>
      <c r="F275" s="8"/>
      <c r="G275" s="8"/>
      <c r="N275" s="5"/>
      <c r="O275" s="5"/>
      <c r="P275" s="5"/>
      <c r="Q275" s="5"/>
    </row>
    <row r="276" spans="4:17">
      <c r="D276" s="8"/>
      <c r="E276" s="8"/>
      <c r="F276" s="8"/>
      <c r="G276" s="8"/>
      <c r="N276" s="5"/>
      <c r="O276" s="5"/>
      <c r="P276" s="5"/>
      <c r="Q276" s="5"/>
    </row>
    <row r="277" spans="4:17">
      <c r="D277" s="8"/>
      <c r="E277" s="8"/>
      <c r="F277" s="8"/>
      <c r="G277" s="8"/>
      <c r="N277" s="5"/>
      <c r="O277" s="5"/>
      <c r="P277" s="5"/>
      <c r="Q277" s="5"/>
    </row>
    <row r="278" spans="4:17">
      <c r="D278" s="8"/>
      <c r="E278" s="8"/>
      <c r="F278" s="8"/>
      <c r="G278" s="8"/>
      <c r="N278" s="5"/>
      <c r="O278" s="5"/>
      <c r="P278" s="5"/>
      <c r="Q278" s="5"/>
    </row>
    <row r="279" spans="4:17">
      <c r="D279" s="8"/>
      <c r="E279" s="8"/>
      <c r="F279" s="8"/>
      <c r="G279" s="8"/>
      <c r="N279" s="5"/>
      <c r="O279" s="5"/>
      <c r="P279" s="5"/>
      <c r="Q279" s="5"/>
    </row>
    <row r="280" spans="4:17">
      <c r="D280" s="8"/>
      <c r="E280" s="8"/>
      <c r="F280" s="8"/>
      <c r="G280" s="8"/>
      <c r="N280" s="5"/>
      <c r="O280" s="5"/>
      <c r="P280" s="5"/>
      <c r="Q280" s="5"/>
    </row>
    <row r="281" spans="4:17">
      <c r="D281" s="8"/>
      <c r="E281" s="8"/>
      <c r="F281" s="8"/>
      <c r="G281" s="8"/>
      <c r="N281" s="5"/>
      <c r="O281" s="5"/>
      <c r="P281" s="5"/>
      <c r="Q281" s="5"/>
    </row>
    <row r="282" spans="4:17">
      <c r="D282" s="8"/>
      <c r="E282" s="8"/>
      <c r="F282" s="8"/>
      <c r="G282" s="8"/>
      <c r="N282" s="5"/>
      <c r="O282" s="5"/>
      <c r="P282" s="5"/>
      <c r="Q282" s="5"/>
    </row>
    <row r="283" spans="4:17">
      <c r="D283" s="8"/>
      <c r="E283" s="8"/>
      <c r="F283" s="8"/>
      <c r="G283" s="8"/>
      <c r="N283" s="5"/>
      <c r="O283" s="5"/>
      <c r="P283" s="5"/>
      <c r="Q283" s="5"/>
    </row>
    <row r="284" spans="4:17">
      <c r="D284" s="8"/>
      <c r="E284" s="8"/>
      <c r="F284" s="8"/>
      <c r="G284" s="8"/>
      <c r="N284" s="5"/>
      <c r="O284" s="5"/>
      <c r="P284" s="5"/>
      <c r="Q284" s="5"/>
    </row>
    <row r="285" spans="4:17">
      <c r="D285" s="8"/>
      <c r="E285" s="8"/>
      <c r="F285" s="8"/>
      <c r="G285" s="8"/>
      <c r="N285" s="5"/>
      <c r="O285" s="5"/>
      <c r="P285" s="5"/>
      <c r="Q285" s="5"/>
    </row>
    <row r="286" spans="4:17">
      <c r="D286" s="8"/>
      <c r="E286" s="8"/>
      <c r="F286" s="8"/>
      <c r="G286" s="8"/>
      <c r="N286" s="5"/>
      <c r="O286" s="5"/>
      <c r="P286" s="5"/>
      <c r="Q286" s="5"/>
    </row>
    <row r="287" spans="4:17">
      <c r="D287" s="8"/>
      <c r="E287" s="8"/>
      <c r="F287" s="8"/>
      <c r="G287" s="8"/>
      <c r="N287" s="5"/>
      <c r="O287" s="5"/>
      <c r="P287" s="5"/>
      <c r="Q287" s="5"/>
    </row>
    <row r="288" spans="4:17">
      <c r="D288" s="8"/>
      <c r="E288" s="8"/>
      <c r="F288" s="8"/>
      <c r="G288" s="8"/>
      <c r="N288" s="5"/>
      <c r="O288" s="5"/>
      <c r="P288" s="5"/>
      <c r="Q288" s="5"/>
    </row>
    <row r="289" spans="4:17">
      <c r="D289" s="8"/>
      <c r="E289" s="8"/>
      <c r="F289" s="8"/>
      <c r="G289" s="8"/>
      <c r="N289" s="5"/>
      <c r="O289" s="5"/>
      <c r="P289" s="5"/>
      <c r="Q289" s="5"/>
    </row>
    <row r="290" spans="4:17">
      <c r="D290" s="8"/>
      <c r="E290" s="8"/>
      <c r="F290" s="8"/>
      <c r="G290" s="8"/>
      <c r="N290" s="5"/>
      <c r="O290" s="5"/>
      <c r="P290" s="5"/>
      <c r="Q290" s="5"/>
    </row>
    <row r="291" spans="4:17">
      <c r="D291" s="8"/>
      <c r="E291" s="8"/>
      <c r="F291" s="8"/>
      <c r="G291" s="8"/>
      <c r="N291" s="5"/>
      <c r="O291" s="5"/>
      <c r="P291" s="5"/>
      <c r="Q291" s="5"/>
    </row>
    <row r="292" spans="4:17">
      <c r="D292" s="8"/>
      <c r="E292" s="8"/>
      <c r="F292" s="8"/>
      <c r="G292" s="8"/>
      <c r="N292" s="5"/>
      <c r="O292" s="5"/>
      <c r="P292" s="5"/>
      <c r="Q292" s="5"/>
    </row>
    <row r="293" spans="4:17">
      <c r="D293" s="8"/>
      <c r="E293" s="8"/>
      <c r="F293" s="8"/>
      <c r="G293" s="8"/>
      <c r="N293" s="5"/>
      <c r="O293" s="5"/>
      <c r="P293" s="5"/>
      <c r="Q293" s="5"/>
    </row>
    <row r="294" spans="4:17">
      <c r="D294" s="8"/>
      <c r="E294" s="8"/>
      <c r="F294" s="8"/>
      <c r="G294" s="8"/>
      <c r="N294" s="5"/>
      <c r="O294" s="5"/>
      <c r="P294" s="5"/>
      <c r="Q294" s="5"/>
    </row>
    <row r="295" spans="4:17">
      <c r="D295" s="8"/>
      <c r="E295" s="8"/>
      <c r="F295" s="8"/>
      <c r="G295" s="8"/>
      <c r="N295" s="5"/>
      <c r="O295" s="5"/>
      <c r="P295" s="5"/>
      <c r="Q295" s="5"/>
    </row>
    <row r="296" spans="4:17">
      <c r="D296" s="8"/>
      <c r="E296" s="8"/>
      <c r="F296" s="8"/>
      <c r="G296" s="8"/>
      <c r="N296" s="5"/>
      <c r="O296" s="5"/>
      <c r="P296" s="5"/>
      <c r="Q296" s="5"/>
    </row>
    <row r="297" spans="4:17">
      <c r="D297" s="8"/>
      <c r="E297" s="8"/>
      <c r="F297" s="8"/>
      <c r="G297" s="8"/>
      <c r="N297" s="5"/>
      <c r="O297" s="5"/>
      <c r="P297" s="5"/>
      <c r="Q297" s="5"/>
    </row>
    <row r="298" spans="4:17">
      <c r="D298" s="8"/>
      <c r="E298" s="8"/>
      <c r="F298" s="8"/>
      <c r="G298" s="8"/>
      <c r="N298" s="5"/>
      <c r="O298" s="5"/>
      <c r="P298" s="5"/>
      <c r="Q298" s="5"/>
    </row>
    <row r="299" spans="4:17">
      <c r="D299" s="8"/>
      <c r="E299" s="8"/>
      <c r="F299" s="8"/>
      <c r="G299" s="8"/>
      <c r="N299" s="5"/>
      <c r="O299" s="5"/>
      <c r="P299" s="5"/>
      <c r="Q299" s="5"/>
    </row>
    <row r="300" spans="4:17">
      <c r="D300" s="8"/>
      <c r="E300" s="8"/>
      <c r="F300" s="8"/>
      <c r="G300" s="8"/>
      <c r="N300" s="5"/>
      <c r="O300" s="5"/>
      <c r="P300" s="5"/>
      <c r="Q300" s="5"/>
    </row>
    <row r="301" spans="4:17">
      <c r="D301" s="8"/>
      <c r="E301" s="8"/>
      <c r="F301" s="8"/>
      <c r="G301" s="8"/>
      <c r="N301" s="5"/>
      <c r="O301" s="5"/>
      <c r="P301" s="5"/>
      <c r="Q301" s="5"/>
    </row>
    <row r="302" spans="4:17">
      <c r="D302" s="8"/>
      <c r="E302" s="8"/>
      <c r="F302" s="8"/>
      <c r="G302" s="8"/>
      <c r="N302" s="5"/>
      <c r="O302" s="5"/>
      <c r="P302" s="5"/>
      <c r="Q302" s="5"/>
    </row>
    <row r="303" spans="4:17">
      <c r="D303" s="8"/>
      <c r="E303" s="8"/>
      <c r="F303" s="8"/>
      <c r="G303" s="8"/>
      <c r="N303" s="5"/>
      <c r="O303" s="5"/>
      <c r="P303" s="5"/>
      <c r="Q303" s="5"/>
    </row>
    <row r="304" spans="4:17">
      <c r="D304" s="8"/>
      <c r="E304" s="8"/>
      <c r="F304" s="8"/>
      <c r="G304" s="8"/>
      <c r="N304" s="5"/>
      <c r="O304" s="5"/>
      <c r="P304" s="5"/>
      <c r="Q304" s="5"/>
    </row>
    <row r="305" spans="4:17">
      <c r="D305" s="8"/>
      <c r="E305" s="8"/>
      <c r="F305" s="8"/>
      <c r="G305" s="8"/>
      <c r="N305" s="5"/>
      <c r="O305" s="5"/>
      <c r="P305" s="5"/>
      <c r="Q305" s="5"/>
    </row>
    <row r="306" spans="4:17">
      <c r="D306" s="8"/>
      <c r="E306" s="8"/>
      <c r="F306" s="8"/>
      <c r="G306" s="8"/>
      <c r="N306" s="5"/>
      <c r="O306" s="5"/>
      <c r="P306" s="5"/>
      <c r="Q306" s="5"/>
    </row>
    <row r="307" spans="4:17">
      <c r="D307" s="8"/>
      <c r="E307" s="8"/>
      <c r="F307" s="8"/>
      <c r="G307" s="8"/>
      <c r="N307" s="5"/>
      <c r="O307" s="5"/>
      <c r="P307" s="5"/>
      <c r="Q307" s="5"/>
    </row>
    <row r="308" spans="4:17">
      <c r="D308" s="8"/>
      <c r="E308" s="8"/>
      <c r="F308" s="8"/>
      <c r="G308" s="8"/>
      <c r="N308" s="5"/>
      <c r="O308" s="5"/>
      <c r="P308" s="5"/>
      <c r="Q308" s="5"/>
    </row>
    <row r="309" spans="4:17">
      <c r="D309" s="8"/>
      <c r="E309" s="8"/>
      <c r="F309" s="8"/>
      <c r="G309" s="8"/>
      <c r="N309" s="5"/>
      <c r="O309" s="5"/>
      <c r="P309" s="5"/>
      <c r="Q309" s="5"/>
    </row>
    <row r="310" spans="4:17">
      <c r="D310" s="8"/>
      <c r="E310" s="8"/>
      <c r="F310" s="8"/>
      <c r="G310" s="8"/>
      <c r="N310" s="5"/>
      <c r="O310" s="5"/>
      <c r="P310" s="5"/>
      <c r="Q310" s="5"/>
    </row>
    <row r="311" spans="4:17">
      <c r="D311" s="8"/>
      <c r="E311" s="8"/>
      <c r="F311" s="8"/>
      <c r="G311" s="8"/>
      <c r="N311" s="5"/>
      <c r="O311" s="5"/>
      <c r="P311" s="5"/>
      <c r="Q311" s="5"/>
    </row>
    <row r="312" spans="4:17">
      <c r="D312" s="8"/>
      <c r="E312" s="8"/>
      <c r="F312" s="8"/>
      <c r="G312" s="8"/>
      <c r="N312" s="5"/>
      <c r="O312" s="5"/>
      <c r="P312" s="5"/>
      <c r="Q312" s="5"/>
    </row>
    <row r="313" spans="4:17">
      <c r="D313" s="8"/>
      <c r="E313" s="8"/>
      <c r="F313" s="8"/>
      <c r="G313" s="8"/>
      <c r="N313" s="5"/>
      <c r="O313" s="5"/>
      <c r="P313" s="5"/>
      <c r="Q313" s="5"/>
    </row>
    <row r="314" spans="4:17">
      <c r="D314" s="8"/>
      <c r="E314" s="8"/>
      <c r="F314" s="8"/>
      <c r="G314" s="8"/>
      <c r="N314" s="5"/>
      <c r="O314" s="5"/>
      <c r="P314" s="5"/>
      <c r="Q314" s="5"/>
    </row>
    <row r="315" spans="4:17">
      <c r="D315" s="8"/>
      <c r="E315" s="8"/>
      <c r="F315" s="8"/>
      <c r="G315" s="8"/>
      <c r="N315" s="5"/>
      <c r="O315" s="5"/>
      <c r="P315" s="5"/>
      <c r="Q315" s="5"/>
    </row>
    <row r="316" spans="4:17">
      <c r="D316" s="8"/>
      <c r="E316" s="8"/>
      <c r="F316" s="8"/>
      <c r="G316" s="8"/>
      <c r="N316" s="5"/>
      <c r="O316" s="5"/>
      <c r="P316" s="5"/>
      <c r="Q316" s="5"/>
    </row>
    <row r="317" spans="4:17">
      <c r="D317" s="8"/>
      <c r="E317" s="8"/>
      <c r="F317" s="8"/>
      <c r="G317" s="8"/>
      <c r="N317" s="5"/>
      <c r="O317" s="5"/>
      <c r="P317" s="5"/>
      <c r="Q317" s="5"/>
    </row>
    <row r="318" spans="4:17">
      <c r="D318" s="8"/>
      <c r="E318" s="8"/>
      <c r="F318" s="8"/>
      <c r="G318" s="8"/>
      <c r="N318" s="5"/>
      <c r="O318" s="5"/>
      <c r="P318" s="5"/>
      <c r="Q318" s="5"/>
    </row>
    <row r="319" spans="4:17">
      <c r="D319" s="8"/>
      <c r="E319" s="8"/>
      <c r="F319" s="8"/>
      <c r="G319" s="8"/>
      <c r="N319" s="5"/>
      <c r="O319" s="5"/>
      <c r="P319" s="5"/>
      <c r="Q319" s="5"/>
    </row>
    <row r="320" spans="4:17">
      <c r="D320" s="8"/>
      <c r="E320" s="8"/>
      <c r="F320" s="8"/>
      <c r="G320" s="8"/>
      <c r="N320" s="5"/>
      <c r="O320" s="5"/>
      <c r="P320" s="5"/>
      <c r="Q320" s="5"/>
    </row>
    <row r="321" spans="4:17">
      <c r="D321" s="8"/>
      <c r="E321" s="8"/>
      <c r="F321" s="8"/>
      <c r="G321" s="8"/>
      <c r="N321" s="5"/>
      <c r="O321" s="5"/>
      <c r="P321" s="5"/>
      <c r="Q321" s="5"/>
    </row>
    <row r="322" spans="4:17">
      <c r="D322" s="8"/>
      <c r="E322" s="8"/>
      <c r="F322" s="8"/>
      <c r="G322" s="8"/>
      <c r="N322" s="5"/>
      <c r="O322" s="5"/>
      <c r="P322" s="5"/>
      <c r="Q322" s="5"/>
    </row>
    <row r="323" spans="4:17">
      <c r="D323" s="8"/>
      <c r="E323" s="8"/>
      <c r="F323" s="8"/>
      <c r="G323" s="8"/>
      <c r="N323" s="5"/>
      <c r="O323" s="5"/>
      <c r="P323" s="5"/>
      <c r="Q323" s="5"/>
    </row>
    <row r="324" spans="4:17">
      <c r="D324" s="8"/>
      <c r="E324" s="8"/>
      <c r="F324" s="8"/>
      <c r="G324" s="8"/>
      <c r="N324" s="5"/>
      <c r="O324" s="5"/>
      <c r="P324" s="5"/>
      <c r="Q324" s="5"/>
    </row>
    <row r="325" spans="4:17">
      <c r="D325" s="8"/>
      <c r="E325" s="8"/>
      <c r="F325" s="8"/>
      <c r="G325" s="8"/>
      <c r="N325" s="5"/>
      <c r="O325" s="5"/>
      <c r="P325" s="5"/>
      <c r="Q325" s="5"/>
    </row>
    <row r="326" spans="4:17">
      <c r="D326" s="8"/>
      <c r="E326" s="8"/>
      <c r="F326" s="8"/>
      <c r="G326" s="8"/>
      <c r="N326" s="5"/>
      <c r="O326" s="5"/>
      <c r="P326" s="5"/>
      <c r="Q326" s="5"/>
    </row>
    <row r="327" spans="4:17">
      <c r="D327" s="8"/>
      <c r="E327" s="8"/>
      <c r="F327" s="8"/>
      <c r="G327" s="8"/>
      <c r="N327" s="5"/>
      <c r="O327" s="5"/>
      <c r="P327" s="5"/>
      <c r="Q327" s="5"/>
    </row>
    <row r="328" spans="4:17">
      <c r="D328" s="8"/>
      <c r="E328" s="8"/>
      <c r="F328" s="8"/>
      <c r="G328" s="8"/>
      <c r="N328" s="5"/>
      <c r="O328" s="5"/>
      <c r="P328" s="5"/>
      <c r="Q328" s="5"/>
    </row>
    <row r="329" spans="4:17">
      <c r="D329" s="8"/>
      <c r="E329" s="8"/>
      <c r="F329" s="8"/>
      <c r="G329" s="8"/>
      <c r="N329" s="5"/>
      <c r="O329" s="5"/>
      <c r="P329" s="5"/>
      <c r="Q329" s="5"/>
    </row>
    <row r="330" spans="4:17">
      <c r="D330" s="8"/>
      <c r="E330" s="8"/>
      <c r="F330" s="8"/>
      <c r="G330" s="8"/>
      <c r="N330" s="5"/>
      <c r="O330" s="5"/>
      <c r="P330" s="5"/>
      <c r="Q330" s="5"/>
    </row>
    <row r="331" spans="4:17">
      <c r="D331" s="8"/>
      <c r="E331" s="8"/>
      <c r="F331" s="8"/>
      <c r="G331" s="8"/>
      <c r="N331" s="5"/>
      <c r="O331" s="5"/>
      <c r="P331" s="5"/>
      <c r="Q331" s="5"/>
    </row>
    <row r="332" spans="4:17">
      <c r="D332" s="8"/>
      <c r="E332" s="8"/>
      <c r="F332" s="8"/>
      <c r="G332" s="8"/>
      <c r="N332" s="5"/>
      <c r="O332" s="5"/>
      <c r="P332" s="5"/>
      <c r="Q332" s="5"/>
    </row>
    <row r="333" spans="4:17">
      <c r="D333" s="8"/>
      <c r="E333" s="8"/>
      <c r="F333" s="8"/>
      <c r="G333" s="8"/>
      <c r="N333" s="5"/>
      <c r="O333" s="5"/>
      <c r="P333" s="5"/>
      <c r="Q333" s="5"/>
    </row>
    <row r="334" spans="4:17">
      <c r="D334" s="8"/>
      <c r="E334" s="8"/>
      <c r="F334" s="8"/>
      <c r="G334" s="8"/>
      <c r="N334" s="5"/>
      <c r="O334" s="5"/>
      <c r="P334" s="5"/>
      <c r="Q334" s="5"/>
    </row>
    <row r="335" spans="4:17">
      <c r="D335" s="8"/>
      <c r="E335" s="8"/>
      <c r="F335" s="8"/>
      <c r="G335" s="8"/>
      <c r="N335" s="5"/>
      <c r="O335" s="5"/>
      <c r="P335" s="5"/>
      <c r="Q335" s="5"/>
    </row>
    <row r="336" spans="4:17">
      <c r="D336" s="8"/>
      <c r="E336" s="8"/>
      <c r="F336" s="8"/>
      <c r="G336" s="8"/>
      <c r="N336" s="5"/>
      <c r="O336" s="5"/>
      <c r="P336" s="5"/>
      <c r="Q336" s="5"/>
    </row>
    <row r="337" spans="4:17">
      <c r="D337" s="8"/>
      <c r="E337" s="8"/>
      <c r="F337" s="8"/>
      <c r="G337" s="8"/>
      <c r="N337" s="5"/>
      <c r="O337" s="5"/>
      <c r="P337" s="5"/>
      <c r="Q337" s="5"/>
    </row>
    <row r="338" spans="4:17">
      <c r="D338" s="8"/>
      <c r="E338" s="8"/>
      <c r="F338" s="8"/>
      <c r="G338" s="8"/>
      <c r="N338" s="5"/>
      <c r="O338" s="5"/>
      <c r="P338" s="5"/>
      <c r="Q338" s="5"/>
    </row>
    <row r="339" spans="4:17">
      <c r="D339" s="8"/>
      <c r="E339" s="8"/>
      <c r="F339" s="8"/>
      <c r="G339" s="8"/>
      <c r="N339" s="5"/>
      <c r="O339" s="5"/>
      <c r="P339" s="5"/>
      <c r="Q339" s="5"/>
    </row>
    <row r="340" spans="4:17">
      <c r="D340" s="8"/>
      <c r="E340" s="8"/>
      <c r="F340" s="8"/>
      <c r="G340" s="8"/>
      <c r="N340" s="5"/>
      <c r="O340" s="5"/>
      <c r="P340" s="5"/>
      <c r="Q340" s="5"/>
    </row>
    <row r="341" spans="4:17">
      <c r="D341" s="8"/>
      <c r="E341" s="8"/>
      <c r="F341" s="8"/>
      <c r="G341" s="8"/>
      <c r="N341" s="5"/>
      <c r="O341" s="5"/>
      <c r="P341" s="5"/>
      <c r="Q341" s="5"/>
    </row>
    <row r="342" spans="4:17">
      <c r="D342" s="8"/>
      <c r="E342" s="8"/>
      <c r="F342" s="8"/>
      <c r="G342" s="8"/>
      <c r="N342" s="5"/>
      <c r="O342" s="5"/>
      <c r="P342" s="5"/>
      <c r="Q342" s="5"/>
    </row>
    <row r="343" spans="4:17">
      <c r="D343" s="8"/>
      <c r="E343" s="8"/>
      <c r="F343" s="8"/>
      <c r="G343" s="8"/>
      <c r="N343" s="5"/>
      <c r="O343" s="5"/>
      <c r="P343" s="5"/>
      <c r="Q343" s="5"/>
    </row>
    <row r="344" spans="4:17">
      <c r="D344" s="8"/>
      <c r="E344" s="8"/>
      <c r="F344" s="8"/>
      <c r="G344" s="8"/>
      <c r="N344" s="5"/>
      <c r="O344" s="5"/>
      <c r="P344" s="5"/>
      <c r="Q344" s="5"/>
    </row>
    <row r="345" spans="4:17">
      <c r="D345" s="8"/>
      <c r="E345" s="8"/>
      <c r="F345" s="8"/>
      <c r="G345" s="8"/>
      <c r="N345" s="5"/>
      <c r="O345" s="5"/>
      <c r="P345" s="5"/>
      <c r="Q345" s="5"/>
    </row>
    <row r="346" spans="4:17">
      <c r="D346" s="8"/>
      <c r="E346" s="8"/>
      <c r="F346" s="8"/>
      <c r="G346" s="8"/>
      <c r="N346" s="5"/>
      <c r="O346" s="5"/>
      <c r="P346" s="5"/>
      <c r="Q346" s="5"/>
    </row>
    <row r="347" spans="4:17">
      <c r="D347" s="8"/>
      <c r="E347" s="8"/>
      <c r="F347" s="8"/>
      <c r="G347" s="8"/>
      <c r="N347" s="5"/>
      <c r="O347" s="5"/>
      <c r="P347" s="5"/>
      <c r="Q347" s="5"/>
    </row>
    <row r="348" spans="4:17">
      <c r="D348" s="8"/>
      <c r="E348" s="8"/>
      <c r="F348" s="8"/>
      <c r="G348" s="8"/>
      <c r="N348" s="5"/>
      <c r="O348" s="5"/>
      <c r="P348" s="5"/>
      <c r="Q348" s="5"/>
    </row>
    <row r="349" spans="4:17">
      <c r="D349" s="8"/>
      <c r="E349" s="8"/>
      <c r="F349" s="8"/>
      <c r="G349" s="8"/>
      <c r="N349" s="5"/>
      <c r="O349" s="5"/>
      <c r="P349" s="5"/>
      <c r="Q349" s="5"/>
    </row>
    <row r="350" spans="4:17">
      <c r="D350" s="8"/>
      <c r="E350" s="8"/>
      <c r="F350" s="8"/>
      <c r="G350" s="8"/>
      <c r="N350" s="5"/>
      <c r="O350" s="5"/>
      <c r="P350" s="5"/>
      <c r="Q350" s="5"/>
    </row>
    <row r="351" spans="4:17">
      <c r="D351" s="8"/>
      <c r="E351" s="8"/>
      <c r="F351" s="8"/>
      <c r="G351" s="8"/>
      <c r="N351" s="5"/>
      <c r="O351" s="5"/>
      <c r="P351" s="5"/>
      <c r="Q351" s="5"/>
    </row>
    <row r="352" spans="4:17">
      <c r="D352" s="8"/>
      <c r="E352" s="8"/>
      <c r="F352" s="8"/>
      <c r="G352" s="8"/>
      <c r="N352" s="5"/>
      <c r="O352" s="5"/>
      <c r="P352" s="5"/>
      <c r="Q352" s="5"/>
    </row>
    <row r="353" spans="4:17">
      <c r="D353" s="8"/>
      <c r="E353" s="8"/>
      <c r="F353" s="8"/>
      <c r="G353" s="8"/>
      <c r="N353" s="5"/>
      <c r="O353" s="5"/>
      <c r="P353" s="5"/>
      <c r="Q353" s="5"/>
    </row>
    <row r="354" spans="4:17">
      <c r="D354" s="8"/>
      <c r="E354" s="8"/>
      <c r="F354" s="8"/>
      <c r="G354" s="8"/>
      <c r="N354" s="5"/>
      <c r="O354" s="5"/>
      <c r="P354" s="5"/>
      <c r="Q354" s="5"/>
    </row>
    <row r="355" spans="4:17">
      <c r="D355" s="8"/>
      <c r="E355" s="8"/>
      <c r="F355" s="8"/>
      <c r="G355" s="8"/>
      <c r="N355" s="5"/>
      <c r="O355" s="5"/>
      <c r="P355" s="5"/>
      <c r="Q355" s="5"/>
    </row>
    <row r="356" spans="4:17">
      <c r="D356" s="8"/>
      <c r="E356" s="8"/>
      <c r="F356" s="8"/>
      <c r="G356" s="8"/>
      <c r="N356" s="5"/>
      <c r="O356" s="5"/>
      <c r="P356" s="5"/>
      <c r="Q356" s="5"/>
    </row>
    <row r="357" spans="4:17">
      <c r="D357" s="8"/>
      <c r="E357" s="8"/>
      <c r="F357" s="8"/>
      <c r="G357" s="8"/>
      <c r="N357" s="5"/>
      <c r="O357" s="5"/>
      <c r="P357" s="5"/>
      <c r="Q357" s="5"/>
    </row>
    <row r="358" spans="4:17">
      <c r="D358" s="8"/>
      <c r="E358" s="8"/>
      <c r="F358" s="8"/>
      <c r="G358" s="8"/>
      <c r="N358" s="5"/>
      <c r="O358" s="5"/>
      <c r="P358" s="5"/>
      <c r="Q358" s="5"/>
    </row>
    <row r="359" spans="4:17">
      <c r="D359" s="8"/>
      <c r="E359" s="8"/>
      <c r="F359" s="8"/>
      <c r="G359" s="8"/>
      <c r="N359" s="5"/>
      <c r="O359" s="5"/>
      <c r="P359" s="5"/>
      <c r="Q359" s="5"/>
    </row>
    <row r="360" spans="4:17">
      <c r="D360" s="8"/>
      <c r="E360" s="8"/>
      <c r="F360" s="8"/>
      <c r="G360" s="8"/>
      <c r="N360" s="5"/>
      <c r="O360" s="5"/>
      <c r="P360" s="5"/>
      <c r="Q360" s="5"/>
    </row>
    <row r="361" spans="4:17">
      <c r="D361" s="8"/>
      <c r="E361" s="8"/>
      <c r="F361" s="8"/>
      <c r="G361" s="8"/>
      <c r="N361" s="5"/>
      <c r="O361" s="5"/>
      <c r="P361" s="5"/>
      <c r="Q361" s="5"/>
    </row>
    <row r="362" spans="4:17">
      <c r="D362" s="8"/>
      <c r="E362" s="8"/>
      <c r="F362" s="8"/>
      <c r="G362" s="8"/>
      <c r="N362" s="5"/>
      <c r="O362" s="5"/>
      <c r="P362" s="5"/>
      <c r="Q362" s="5"/>
    </row>
    <row r="363" spans="4:17">
      <c r="D363" s="8"/>
      <c r="E363" s="8"/>
      <c r="F363" s="8"/>
      <c r="G363" s="8"/>
      <c r="N363" s="5"/>
      <c r="O363" s="5"/>
      <c r="P363" s="5"/>
      <c r="Q363" s="5"/>
    </row>
    <row r="364" spans="4:17">
      <c r="D364" s="8"/>
      <c r="E364" s="8"/>
      <c r="F364" s="8"/>
      <c r="G364" s="8"/>
      <c r="N364" s="5"/>
      <c r="O364" s="5"/>
      <c r="P364" s="5"/>
      <c r="Q364" s="5"/>
    </row>
    <row r="365" spans="4:17">
      <c r="D365" s="8"/>
      <c r="E365" s="8"/>
      <c r="F365" s="8"/>
      <c r="G365" s="8"/>
      <c r="N365" s="5"/>
      <c r="O365" s="5"/>
      <c r="P365" s="5"/>
      <c r="Q365" s="5"/>
    </row>
    <row r="366" spans="4:17">
      <c r="D366" s="8"/>
      <c r="E366" s="8"/>
      <c r="F366" s="8"/>
      <c r="G366" s="8"/>
      <c r="N366" s="5"/>
      <c r="O366" s="5"/>
      <c r="P366" s="5"/>
      <c r="Q366" s="5"/>
    </row>
    <row r="367" spans="4:17">
      <c r="D367" s="8"/>
      <c r="E367" s="8"/>
      <c r="F367" s="8"/>
      <c r="G367" s="8"/>
      <c r="N367" s="5"/>
      <c r="O367" s="5"/>
      <c r="P367" s="5"/>
      <c r="Q367" s="5"/>
    </row>
    <row r="368" spans="4:17">
      <c r="D368" s="8"/>
      <c r="E368" s="8"/>
      <c r="F368" s="8"/>
      <c r="G368" s="8"/>
      <c r="N368" s="5"/>
      <c r="O368" s="5"/>
      <c r="P368" s="5"/>
      <c r="Q368" s="5"/>
    </row>
    <row r="369" spans="4:17">
      <c r="D369" s="8"/>
      <c r="E369" s="8"/>
      <c r="F369" s="8"/>
      <c r="G369" s="8"/>
      <c r="N369" s="5"/>
      <c r="O369" s="5"/>
      <c r="P369" s="5"/>
      <c r="Q369" s="5"/>
    </row>
    <row r="370" spans="4:17">
      <c r="D370" s="8"/>
      <c r="E370" s="8"/>
      <c r="F370" s="8"/>
      <c r="G370" s="8"/>
      <c r="N370" s="5"/>
      <c r="O370" s="5"/>
      <c r="P370" s="5"/>
      <c r="Q370" s="5"/>
    </row>
    <row r="371" spans="4:17">
      <c r="D371" s="8"/>
      <c r="E371" s="8"/>
      <c r="F371" s="8"/>
      <c r="G371" s="8"/>
      <c r="N371" s="5"/>
      <c r="O371" s="5"/>
      <c r="P371" s="5"/>
      <c r="Q371" s="5"/>
    </row>
    <row r="372" spans="4:17">
      <c r="D372" s="8"/>
      <c r="E372" s="8"/>
      <c r="F372" s="8"/>
      <c r="G372" s="8"/>
      <c r="N372" s="5"/>
      <c r="O372" s="5"/>
      <c r="P372" s="5"/>
      <c r="Q372" s="5"/>
    </row>
    <row r="373" spans="4:17">
      <c r="D373" s="8"/>
      <c r="E373" s="8"/>
      <c r="F373" s="8"/>
      <c r="G373" s="8"/>
      <c r="N373" s="5"/>
      <c r="O373" s="5"/>
      <c r="P373" s="5"/>
      <c r="Q373" s="5"/>
    </row>
    <row r="374" spans="4:17">
      <c r="D374" s="8"/>
      <c r="E374" s="8"/>
      <c r="F374" s="8"/>
      <c r="G374" s="8"/>
      <c r="N374" s="5"/>
      <c r="O374" s="5"/>
      <c r="P374" s="5"/>
      <c r="Q374" s="5"/>
    </row>
    <row r="375" spans="4:17">
      <c r="D375" s="8"/>
      <c r="E375" s="8"/>
      <c r="F375" s="8"/>
      <c r="G375" s="8"/>
      <c r="N375" s="5"/>
      <c r="O375" s="5"/>
      <c r="P375" s="5"/>
      <c r="Q375" s="5"/>
    </row>
    <row r="376" spans="4:17">
      <c r="D376" s="8"/>
      <c r="E376" s="8"/>
      <c r="F376" s="8"/>
      <c r="G376" s="8"/>
      <c r="N376" s="5"/>
      <c r="O376" s="5"/>
      <c r="P376" s="5"/>
      <c r="Q376" s="5"/>
    </row>
    <row r="377" spans="4:17">
      <c r="D377" s="8"/>
      <c r="E377" s="8"/>
      <c r="F377" s="8"/>
      <c r="G377" s="8"/>
      <c r="N377" s="5"/>
      <c r="O377" s="5"/>
      <c r="P377" s="5"/>
      <c r="Q377" s="5"/>
    </row>
    <row r="378" spans="4:17">
      <c r="D378" s="8"/>
      <c r="E378" s="8"/>
      <c r="F378" s="8"/>
      <c r="G378" s="8"/>
      <c r="N378" s="5"/>
      <c r="O378" s="5"/>
      <c r="P378" s="5"/>
      <c r="Q378" s="5"/>
    </row>
    <row r="379" spans="4:17">
      <c r="D379" s="8"/>
      <c r="E379" s="8"/>
      <c r="F379" s="8"/>
      <c r="G379" s="8"/>
      <c r="N379" s="5"/>
      <c r="O379" s="5"/>
      <c r="P379" s="5"/>
      <c r="Q379" s="5"/>
    </row>
    <row r="380" spans="4:17">
      <c r="D380" s="8"/>
      <c r="E380" s="8"/>
      <c r="F380" s="8"/>
      <c r="G380" s="8"/>
      <c r="N380" s="5"/>
      <c r="O380" s="5"/>
      <c r="P380" s="5"/>
      <c r="Q380" s="5"/>
    </row>
    <row r="381" spans="4:17">
      <c r="D381" s="8"/>
      <c r="E381" s="8"/>
      <c r="F381" s="8"/>
      <c r="G381" s="8"/>
      <c r="N381" s="5"/>
      <c r="O381" s="5"/>
      <c r="P381" s="5"/>
      <c r="Q381" s="5"/>
    </row>
    <row r="382" spans="4:17">
      <c r="D382" s="8"/>
      <c r="E382" s="8"/>
      <c r="F382" s="8"/>
      <c r="G382" s="8"/>
      <c r="N382" s="5"/>
      <c r="O382" s="5"/>
      <c r="P382" s="5"/>
      <c r="Q382" s="5"/>
    </row>
    <row r="383" spans="4:17">
      <c r="D383" s="8"/>
      <c r="E383" s="8"/>
      <c r="F383" s="8"/>
      <c r="G383" s="8"/>
      <c r="N383" s="5"/>
      <c r="O383" s="5"/>
      <c r="P383" s="5"/>
      <c r="Q383" s="5"/>
    </row>
    <row r="384" spans="4:17">
      <c r="D384" s="8"/>
      <c r="E384" s="8"/>
      <c r="F384" s="8"/>
      <c r="G384" s="8"/>
      <c r="N384" s="5"/>
      <c r="O384" s="5"/>
      <c r="P384" s="5"/>
      <c r="Q384" s="5"/>
    </row>
    <row r="385" spans="4:17">
      <c r="D385" s="8"/>
      <c r="E385" s="8"/>
      <c r="F385" s="8"/>
      <c r="G385" s="8"/>
      <c r="N385" s="5"/>
      <c r="O385" s="5"/>
      <c r="P385" s="5"/>
      <c r="Q385" s="5"/>
    </row>
    <row r="386" spans="4:17">
      <c r="D386" s="8"/>
      <c r="E386" s="8"/>
      <c r="F386" s="8"/>
      <c r="G386" s="8"/>
      <c r="N386" s="5"/>
      <c r="O386" s="5"/>
      <c r="P386" s="5"/>
      <c r="Q386" s="5"/>
    </row>
    <row r="387" spans="4:17">
      <c r="D387" s="8"/>
      <c r="E387" s="8"/>
      <c r="F387" s="8"/>
      <c r="G387" s="8"/>
      <c r="N387" s="5"/>
      <c r="O387" s="5"/>
      <c r="P387" s="5"/>
      <c r="Q387" s="5"/>
    </row>
    <row r="388" spans="4:17">
      <c r="D388" s="8"/>
      <c r="E388" s="8"/>
      <c r="F388" s="8"/>
      <c r="G388" s="8"/>
      <c r="N388" s="5"/>
      <c r="O388" s="5"/>
      <c r="P388" s="5"/>
      <c r="Q388" s="5"/>
    </row>
    <row r="389" spans="4:17">
      <c r="D389" s="8"/>
      <c r="E389" s="8"/>
      <c r="F389" s="8"/>
      <c r="G389" s="8"/>
      <c r="N389" s="5"/>
      <c r="O389" s="5"/>
      <c r="P389" s="5"/>
      <c r="Q389" s="5"/>
    </row>
    <row r="390" spans="4:17">
      <c r="D390" s="8"/>
      <c r="E390" s="8"/>
      <c r="F390" s="8"/>
      <c r="G390" s="8"/>
      <c r="N390" s="5"/>
      <c r="O390" s="5"/>
      <c r="P390" s="5"/>
      <c r="Q390" s="5"/>
    </row>
    <row r="391" spans="4:17">
      <c r="D391" s="8"/>
      <c r="E391" s="8"/>
      <c r="F391" s="8"/>
      <c r="G391" s="8"/>
      <c r="N391" s="5"/>
      <c r="O391" s="5"/>
      <c r="P391" s="5"/>
      <c r="Q391" s="5"/>
    </row>
    <row r="392" spans="4:17">
      <c r="D392" s="8"/>
      <c r="E392" s="8"/>
      <c r="F392" s="8"/>
      <c r="G392" s="8"/>
      <c r="N392" s="5"/>
      <c r="O392" s="5"/>
      <c r="P392" s="5"/>
      <c r="Q392" s="5"/>
    </row>
    <row r="393" spans="4:17">
      <c r="D393" s="8"/>
      <c r="E393" s="8"/>
      <c r="F393" s="8"/>
      <c r="G393" s="8"/>
      <c r="N393" s="5"/>
      <c r="O393" s="5"/>
      <c r="P393" s="5"/>
      <c r="Q393" s="5"/>
    </row>
    <row r="394" spans="4:17">
      <c r="D394" s="8"/>
      <c r="E394" s="8"/>
      <c r="F394" s="8"/>
      <c r="G394" s="8"/>
      <c r="N394" s="5"/>
      <c r="O394" s="5"/>
      <c r="P394" s="5"/>
      <c r="Q394" s="5"/>
    </row>
    <row r="395" spans="4:17">
      <c r="D395" s="8"/>
      <c r="E395" s="8"/>
      <c r="F395" s="8"/>
      <c r="G395" s="8"/>
      <c r="N395" s="5"/>
      <c r="O395" s="5"/>
      <c r="P395" s="5"/>
      <c r="Q395" s="5"/>
    </row>
    <row r="396" spans="4:17">
      <c r="D396" s="8"/>
      <c r="E396" s="8"/>
      <c r="F396" s="8"/>
      <c r="G396" s="8"/>
      <c r="N396" s="5"/>
      <c r="O396" s="5"/>
      <c r="P396" s="5"/>
      <c r="Q396" s="5"/>
    </row>
    <row r="397" spans="4:17">
      <c r="D397" s="8"/>
      <c r="E397" s="8"/>
      <c r="F397" s="8"/>
      <c r="G397" s="8"/>
      <c r="N397" s="5"/>
      <c r="O397" s="5"/>
      <c r="P397" s="5"/>
      <c r="Q397" s="5"/>
    </row>
    <row r="398" spans="4:17">
      <c r="D398" s="8"/>
      <c r="E398" s="8"/>
      <c r="F398" s="8"/>
      <c r="G398" s="8"/>
      <c r="N398" s="5"/>
      <c r="O398" s="5"/>
      <c r="P398" s="5"/>
      <c r="Q398" s="5"/>
    </row>
    <row r="399" spans="4:17">
      <c r="D399" s="8"/>
      <c r="E399" s="8"/>
      <c r="F399" s="8"/>
      <c r="G399" s="8"/>
      <c r="N399" s="5"/>
      <c r="O399" s="5"/>
      <c r="P399" s="5"/>
      <c r="Q399" s="5"/>
    </row>
    <row r="400" spans="4:17">
      <c r="D400" s="8"/>
      <c r="E400" s="8"/>
      <c r="F400" s="8"/>
      <c r="G400" s="8"/>
      <c r="N400" s="5"/>
      <c r="O400" s="5"/>
      <c r="P400" s="5"/>
      <c r="Q400" s="5"/>
    </row>
    <row r="401" spans="4:17">
      <c r="D401" s="8"/>
      <c r="E401" s="8"/>
      <c r="F401" s="8"/>
      <c r="G401" s="8"/>
      <c r="N401" s="5"/>
      <c r="O401" s="5"/>
      <c r="P401" s="5"/>
      <c r="Q401" s="5"/>
    </row>
    <row r="402" spans="4:17">
      <c r="D402" s="8"/>
      <c r="E402" s="8"/>
      <c r="F402" s="8"/>
      <c r="G402" s="8"/>
      <c r="N402" s="5"/>
      <c r="O402" s="5"/>
      <c r="P402" s="5"/>
      <c r="Q402" s="5"/>
    </row>
    <row r="403" spans="4:17">
      <c r="D403" s="8"/>
      <c r="E403" s="8"/>
      <c r="F403" s="8"/>
      <c r="G403" s="8"/>
      <c r="N403" s="5"/>
      <c r="O403" s="5"/>
      <c r="P403" s="5"/>
      <c r="Q403" s="5"/>
    </row>
    <row r="404" spans="4:17">
      <c r="D404" s="8"/>
      <c r="E404" s="8"/>
      <c r="F404" s="8"/>
      <c r="G404" s="8"/>
      <c r="N404" s="5"/>
      <c r="O404" s="5"/>
      <c r="P404" s="5"/>
      <c r="Q404" s="5"/>
    </row>
    <row r="405" spans="4:17">
      <c r="D405" s="8"/>
      <c r="E405" s="8"/>
      <c r="F405" s="8"/>
      <c r="G405" s="8"/>
      <c r="N405" s="5"/>
      <c r="O405" s="5"/>
      <c r="P405" s="5"/>
      <c r="Q405" s="5"/>
    </row>
    <row r="406" spans="4:17">
      <c r="D406" s="8"/>
      <c r="E406" s="8"/>
      <c r="F406" s="8"/>
      <c r="G406" s="8"/>
      <c r="N406" s="5"/>
      <c r="O406" s="5"/>
      <c r="P406" s="5"/>
      <c r="Q406" s="5"/>
    </row>
    <row r="407" spans="4:17">
      <c r="D407" s="8"/>
      <c r="E407" s="8"/>
      <c r="F407" s="8"/>
      <c r="G407" s="8"/>
      <c r="N407" s="5"/>
      <c r="O407" s="5"/>
      <c r="P407" s="5"/>
      <c r="Q407" s="5"/>
    </row>
    <row r="408" spans="4:17">
      <c r="D408" s="8"/>
      <c r="E408" s="8"/>
      <c r="F408" s="8"/>
      <c r="G408" s="8"/>
      <c r="N408" s="5"/>
      <c r="O408" s="5"/>
      <c r="P408" s="5"/>
      <c r="Q408" s="5"/>
    </row>
    <row r="409" spans="4:17">
      <c r="D409" s="8"/>
      <c r="E409" s="8"/>
      <c r="F409" s="8"/>
      <c r="G409" s="8"/>
      <c r="N409" s="5"/>
      <c r="O409" s="5"/>
      <c r="P409" s="5"/>
      <c r="Q409" s="5"/>
    </row>
    <row r="410" spans="4:17">
      <c r="D410" s="8"/>
      <c r="E410" s="8"/>
      <c r="F410" s="8"/>
      <c r="G410" s="8"/>
      <c r="N410" s="5"/>
      <c r="O410" s="5"/>
      <c r="P410" s="5"/>
      <c r="Q410" s="5"/>
    </row>
    <row r="411" spans="4:17">
      <c r="D411" s="8"/>
      <c r="E411" s="8"/>
      <c r="F411" s="8"/>
      <c r="G411" s="8"/>
      <c r="N411" s="5"/>
      <c r="O411" s="5"/>
      <c r="P411" s="5"/>
      <c r="Q411" s="5"/>
    </row>
    <row r="412" spans="4:17">
      <c r="D412" s="8"/>
      <c r="E412" s="8"/>
      <c r="F412" s="8"/>
      <c r="G412" s="8"/>
      <c r="N412" s="5"/>
      <c r="O412" s="5"/>
      <c r="P412" s="5"/>
      <c r="Q412" s="5"/>
    </row>
    <row r="413" spans="4:17">
      <c r="D413" s="8"/>
      <c r="E413" s="8"/>
      <c r="F413" s="8"/>
      <c r="G413" s="8"/>
      <c r="N413" s="5"/>
      <c r="O413" s="5"/>
      <c r="P413" s="5"/>
      <c r="Q413" s="5"/>
    </row>
    <row r="414" spans="4:17">
      <c r="D414" s="8"/>
      <c r="E414" s="8"/>
      <c r="F414" s="8"/>
      <c r="G414" s="8"/>
      <c r="N414" s="5"/>
      <c r="O414" s="5"/>
      <c r="P414" s="5"/>
      <c r="Q414" s="5"/>
    </row>
    <row r="415" spans="4:17">
      <c r="D415" s="8"/>
      <c r="E415" s="8"/>
      <c r="F415" s="8"/>
      <c r="G415" s="8"/>
      <c r="N415" s="5"/>
      <c r="O415" s="5"/>
      <c r="P415" s="5"/>
      <c r="Q415" s="5"/>
    </row>
    <row r="416" spans="4:17">
      <c r="D416" s="8"/>
      <c r="E416" s="8"/>
      <c r="F416" s="8"/>
      <c r="G416" s="8"/>
      <c r="N416" s="5"/>
      <c r="O416" s="5"/>
      <c r="P416" s="5"/>
      <c r="Q416" s="5"/>
    </row>
    <row r="417" spans="4:17">
      <c r="D417" s="8"/>
      <c r="E417" s="8"/>
      <c r="F417" s="8"/>
      <c r="G417" s="8"/>
      <c r="N417" s="5"/>
      <c r="O417" s="5"/>
      <c r="P417" s="5"/>
      <c r="Q417" s="5"/>
    </row>
    <row r="418" spans="4:17">
      <c r="D418" s="8"/>
      <c r="E418" s="8"/>
      <c r="F418" s="8"/>
      <c r="G418" s="8"/>
      <c r="N418" s="5"/>
      <c r="O418" s="5"/>
      <c r="P418" s="5"/>
      <c r="Q418" s="5"/>
    </row>
    <row r="419" spans="4:17">
      <c r="D419" s="8"/>
      <c r="E419" s="8"/>
      <c r="F419" s="8"/>
      <c r="G419" s="8"/>
      <c r="N419" s="5"/>
      <c r="O419" s="5"/>
      <c r="P419" s="5"/>
      <c r="Q419" s="5"/>
    </row>
    <row r="420" spans="4:17">
      <c r="D420" s="8"/>
      <c r="E420" s="8"/>
      <c r="F420" s="8"/>
      <c r="G420" s="8"/>
      <c r="N420" s="5"/>
      <c r="O420" s="5"/>
      <c r="P420" s="5"/>
      <c r="Q420" s="5"/>
    </row>
    <row r="421" spans="4:17">
      <c r="D421" s="8"/>
      <c r="E421" s="8"/>
      <c r="F421" s="8"/>
      <c r="G421" s="8"/>
      <c r="N421" s="5"/>
      <c r="O421" s="5"/>
      <c r="P421" s="5"/>
      <c r="Q421" s="5"/>
    </row>
    <row r="422" spans="4:17">
      <c r="D422" s="8"/>
      <c r="E422" s="8"/>
      <c r="F422" s="8"/>
      <c r="G422" s="8"/>
      <c r="N422" s="5"/>
      <c r="O422" s="5"/>
      <c r="P422" s="5"/>
      <c r="Q422" s="5"/>
    </row>
    <row r="423" spans="4:17">
      <c r="D423" s="8"/>
      <c r="E423" s="8"/>
      <c r="F423" s="8"/>
      <c r="G423" s="8"/>
      <c r="N423" s="5"/>
      <c r="O423" s="5"/>
      <c r="P423" s="5"/>
      <c r="Q423" s="5"/>
    </row>
    <row r="424" spans="4:17">
      <c r="D424" s="8"/>
      <c r="E424" s="8"/>
      <c r="F424" s="8"/>
      <c r="G424" s="8"/>
      <c r="N424" s="5"/>
      <c r="O424" s="5"/>
      <c r="P424" s="5"/>
      <c r="Q424" s="5"/>
    </row>
    <row r="425" spans="4:17">
      <c r="D425" s="8"/>
      <c r="E425" s="8"/>
      <c r="F425" s="8"/>
      <c r="G425" s="8"/>
      <c r="N425" s="5"/>
      <c r="O425" s="5"/>
      <c r="P425" s="5"/>
      <c r="Q425" s="5"/>
    </row>
    <row r="426" spans="4:17">
      <c r="D426" s="8"/>
      <c r="E426" s="8"/>
      <c r="F426" s="8"/>
      <c r="G426" s="8"/>
      <c r="N426" s="5"/>
      <c r="O426" s="5"/>
      <c r="P426" s="5"/>
      <c r="Q426" s="5"/>
    </row>
    <row r="427" spans="4:17">
      <c r="D427" s="8"/>
      <c r="E427" s="8"/>
      <c r="F427" s="8"/>
      <c r="G427" s="8"/>
      <c r="N427" s="5"/>
      <c r="O427" s="5"/>
      <c r="P427" s="5"/>
      <c r="Q427" s="5"/>
    </row>
    <row r="428" spans="4:17">
      <c r="D428" s="8"/>
      <c r="E428" s="8"/>
      <c r="F428" s="8"/>
      <c r="G428" s="8"/>
      <c r="N428" s="5"/>
      <c r="O428" s="5"/>
      <c r="P428" s="5"/>
      <c r="Q428" s="5"/>
    </row>
    <row r="429" spans="4:17">
      <c r="D429" s="8"/>
      <c r="E429" s="8"/>
      <c r="F429" s="8"/>
      <c r="G429" s="8"/>
      <c r="N429" s="5"/>
      <c r="O429" s="5"/>
      <c r="P429" s="5"/>
      <c r="Q429" s="5"/>
    </row>
    <row r="430" spans="4:17">
      <c r="D430" s="8"/>
      <c r="E430" s="8"/>
      <c r="F430" s="8"/>
      <c r="G430" s="8"/>
      <c r="N430" s="5"/>
      <c r="O430" s="5"/>
      <c r="P430" s="5"/>
      <c r="Q430" s="5"/>
    </row>
    <row r="431" spans="4:17">
      <c r="D431" s="8"/>
      <c r="E431" s="8"/>
      <c r="F431" s="8"/>
      <c r="G431" s="8"/>
      <c r="N431" s="5"/>
      <c r="O431" s="5"/>
      <c r="P431" s="5"/>
      <c r="Q431" s="5"/>
    </row>
    <row r="432" spans="4:17">
      <c r="D432" s="8"/>
      <c r="E432" s="8"/>
      <c r="F432" s="8"/>
      <c r="G432" s="8"/>
      <c r="N432" s="5"/>
      <c r="O432" s="5"/>
      <c r="P432" s="5"/>
      <c r="Q432" s="5"/>
    </row>
    <row r="433" spans="4:17">
      <c r="D433" s="8"/>
      <c r="E433" s="8"/>
      <c r="F433" s="8"/>
      <c r="G433" s="8"/>
      <c r="N433" s="5"/>
      <c r="O433" s="5"/>
      <c r="P433" s="5"/>
      <c r="Q433" s="5"/>
    </row>
    <row r="434" spans="4:17">
      <c r="D434" s="8"/>
      <c r="E434" s="8"/>
      <c r="F434" s="8"/>
      <c r="G434" s="8"/>
      <c r="N434" s="5"/>
      <c r="O434" s="5"/>
      <c r="P434" s="5"/>
      <c r="Q434" s="5"/>
    </row>
    <row r="435" spans="4:17">
      <c r="D435" s="8"/>
      <c r="E435" s="8"/>
      <c r="F435" s="8"/>
      <c r="G435" s="8"/>
      <c r="N435" s="5"/>
      <c r="O435" s="5"/>
      <c r="P435" s="5"/>
      <c r="Q435" s="5"/>
    </row>
    <row r="436" spans="4:17">
      <c r="D436" s="8"/>
      <c r="E436" s="8"/>
      <c r="F436" s="8"/>
      <c r="G436" s="8"/>
      <c r="N436" s="5"/>
      <c r="O436" s="5"/>
      <c r="P436" s="5"/>
      <c r="Q436" s="5"/>
    </row>
    <row r="437" spans="4:17">
      <c r="D437" s="8"/>
      <c r="E437" s="8"/>
      <c r="F437" s="8"/>
      <c r="G437" s="8"/>
      <c r="N437" s="5"/>
      <c r="O437" s="5"/>
      <c r="P437" s="5"/>
      <c r="Q437" s="5"/>
    </row>
    <row r="438" spans="4:17">
      <c r="D438" s="8"/>
      <c r="E438" s="8"/>
      <c r="F438" s="8"/>
      <c r="G438" s="8"/>
      <c r="N438" s="5"/>
      <c r="O438" s="5"/>
      <c r="P438" s="5"/>
      <c r="Q438" s="5"/>
    </row>
    <row r="439" spans="4:17">
      <c r="D439" s="8"/>
      <c r="E439" s="8"/>
      <c r="F439" s="8"/>
      <c r="G439" s="8"/>
      <c r="N439" s="5"/>
      <c r="O439" s="5"/>
      <c r="P439" s="5"/>
      <c r="Q439" s="5"/>
    </row>
    <row r="440" spans="4:17">
      <c r="D440" s="8"/>
      <c r="E440" s="8"/>
      <c r="F440" s="8"/>
      <c r="G440" s="8"/>
      <c r="N440" s="5"/>
      <c r="O440" s="5"/>
      <c r="P440" s="5"/>
      <c r="Q440" s="5"/>
    </row>
    <row r="441" spans="4:17">
      <c r="D441" s="8"/>
      <c r="E441" s="8"/>
      <c r="F441" s="8"/>
      <c r="G441" s="8"/>
      <c r="N441" s="5"/>
      <c r="O441" s="5"/>
      <c r="P441" s="5"/>
      <c r="Q441" s="5"/>
    </row>
    <row r="442" spans="4:17">
      <c r="D442" s="8"/>
      <c r="E442" s="8"/>
      <c r="F442" s="8"/>
      <c r="G442" s="8"/>
      <c r="N442" s="5"/>
      <c r="O442" s="5"/>
      <c r="P442" s="5"/>
      <c r="Q442" s="5"/>
    </row>
    <row r="443" spans="4:17">
      <c r="D443" s="8"/>
      <c r="E443" s="8"/>
      <c r="F443" s="8"/>
      <c r="G443" s="8"/>
      <c r="N443" s="5"/>
      <c r="O443" s="5"/>
      <c r="P443" s="5"/>
      <c r="Q443" s="5"/>
    </row>
    <row r="444" spans="4:17">
      <c r="D444" s="8"/>
      <c r="E444" s="8"/>
      <c r="F444" s="8"/>
      <c r="G444" s="8"/>
      <c r="N444" s="5"/>
      <c r="O444" s="5"/>
      <c r="P444" s="5"/>
      <c r="Q444" s="5"/>
    </row>
    <row r="445" spans="4:17">
      <c r="D445" s="8"/>
      <c r="E445" s="8"/>
      <c r="F445" s="8"/>
      <c r="G445" s="8"/>
      <c r="N445" s="5"/>
      <c r="O445" s="5"/>
      <c r="P445" s="5"/>
      <c r="Q445" s="5"/>
    </row>
    <row r="446" spans="4:17">
      <c r="D446" s="8"/>
      <c r="E446" s="8"/>
      <c r="F446" s="8"/>
      <c r="G446" s="8"/>
      <c r="N446" s="5"/>
      <c r="O446" s="5"/>
      <c r="P446" s="5"/>
      <c r="Q446" s="5"/>
    </row>
    <row r="447" spans="4:17">
      <c r="D447" s="8"/>
      <c r="E447" s="8"/>
      <c r="F447" s="8"/>
      <c r="G447" s="8"/>
      <c r="N447" s="5"/>
      <c r="O447" s="5"/>
      <c r="P447" s="5"/>
      <c r="Q447" s="5"/>
    </row>
    <row r="448" spans="4:17">
      <c r="D448" s="8"/>
      <c r="E448" s="8"/>
      <c r="F448" s="8"/>
      <c r="G448" s="8"/>
      <c r="N448" s="5"/>
      <c r="O448" s="5"/>
      <c r="P448" s="5"/>
      <c r="Q448" s="5"/>
    </row>
    <row r="449" spans="4:17">
      <c r="D449" s="8"/>
      <c r="E449" s="8"/>
      <c r="F449" s="8"/>
      <c r="G449" s="8"/>
      <c r="N449" s="5"/>
      <c r="O449" s="5"/>
      <c r="P449" s="5"/>
      <c r="Q449" s="5"/>
    </row>
    <row r="450" spans="4:17">
      <c r="D450" s="8"/>
      <c r="E450" s="8"/>
      <c r="F450" s="8"/>
      <c r="G450" s="8"/>
      <c r="N450" s="5"/>
      <c r="O450" s="5"/>
      <c r="P450" s="5"/>
      <c r="Q450" s="5"/>
    </row>
    <row r="451" spans="4:17">
      <c r="D451" s="8"/>
      <c r="E451" s="8"/>
      <c r="F451" s="8"/>
      <c r="G451" s="8"/>
      <c r="N451" s="5"/>
      <c r="O451" s="5"/>
      <c r="P451" s="5"/>
      <c r="Q451" s="5"/>
    </row>
  </sheetData>
  <customSheetViews>
    <customSheetView guid="{BA9DD912-BB3C-40B9-B8D4-2F3BB33695CD}" showPageBreaks="1" hiddenRows="1" hiddenColumns="1" topLeftCell="A7">
      <selection activeCell="G168" sqref="G168"/>
      <pageMargins left="0.15748031496062992" right="0.23622047244094491" top="0.35433070866141736" bottom="0.31496062992125984" header="0.19685039370078741" footer="0.15748031496062992"/>
      <printOptions horizontalCentered="1"/>
      <pageSetup paperSize="9" firstPageNumber="4" orientation="portrait" useFirstPageNumber="1" r:id="rId1"/>
      <headerFooter alignWithMargins="0"/>
    </customSheetView>
    <customSheetView guid="{50D6D28B-5697-48B1-897B-3DAEBACB1D6A}" hiddenRows="1" hiddenColumns="1" topLeftCell="A10">
      <selection activeCell="G168" sqref="G168"/>
      <pageMargins left="0.15748031496062992" right="0.23622047244094491" top="0.35433070866141736" bottom="0.31496062992125984" header="0.19685039370078741" footer="0.15748031496062992"/>
      <printOptions horizontalCentered="1"/>
      <pageSetup paperSize="9" firstPageNumber="4" orientation="portrait" useFirstPageNumber="1" r:id="rId2"/>
      <headerFooter alignWithMargins="0"/>
    </customSheetView>
    <customSheetView guid="{8D44251F-CD28-4FD5-87FF-B69A5EBE7DBB}" hiddenRows="1" hiddenColumns="1" topLeftCell="A10">
      <selection activeCell="G168" sqref="G168"/>
      <pageMargins left="0.15748031496062992" right="0.23622047244094491" top="0.35433070866141736" bottom="0.31496062992125984" header="0.19685039370078741" footer="0.15748031496062992"/>
      <printOptions horizontalCentered="1"/>
      <pageSetup paperSize="9" firstPageNumber="4" orientation="portrait" useFirstPageNumber="1" r:id="rId3"/>
      <headerFooter alignWithMargins="0"/>
    </customSheetView>
  </customSheetViews>
  <mergeCells count="8">
    <mergeCell ref="G1:H1"/>
    <mergeCell ref="A5:H5"/>
    <mergeCell ref="E7:H7"/>
    <mergeCell ref="G6:H6"/>
    <mergeCell ref="A7:A8"/>
    <mergeCell ref="B7:B8"/>
    <mergeCell ref="C7:C8"/>
    <mergeCell ref="D7:D8"/>
  </mergeCells>
  <phoneticPr fontId="0" type="noConversion"/>
  <printOptions horizontalCentered="1"/>
  <pageMargins left="0.15748031496062992" right="0.23622047244094491" top="0.35433070866141736" bottom="0.31496062992125984" header="0.19685039370078741" footer="0.15748031496062992"/>
  <pageSetup paperSize="9" firstPageNumber="4" orientation="portrait" useFirstPageNumber="1"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AB105"/>
  <sheetViews>
    <sheetView topLeftCell="B23" workbookViewId="0">
      <selection activeCell="H10" sqref="H10"/>
    </sheetView>
  </sheetViews>
  <sheetFormatPr defaultColWidth="9.140625" defaultRowHeight="17.25"/>
  <cols>
    <col min="1" max="1" width="0.140625" style="152" hidden="1" customWidth="1"/>
    <col min="2" max="2" width="45.42578125" style="152" customWidth="1"/>
    <col min="3" max="3" width="13.28515625" style="152" hidden="1" customWidth="1"/>
    <col min="4" max="6" width="16.28515625" style="152" customWidth="1"/>
    <col min="7" max="7" width="15" style="356" customWidth="1"/>
    <col min="8" max="8" width="14" style="152" bestFit="1" customWidth="1"/>
    <col min="9" max="9" width="12.28515625" style="152" bestFit="1" customWidth="1"/>
    <col min="10" max="16384" width="9.140625" style="152"/>
  </cols>
  <sheetData>
    <row r="1" spans="2:10" ht="18" customHeight="1">
      <c r="F1" s="213" t="s">
        <v>259</v>
      </c>
      <c r="G1" s="355"/>
    </row>
    <row r="2" spans="2:10" ht="18" customHeight="1">
      <c r="F2" s="49" t="s">
        <v>210</v>
      </c>
      <c r="G2" s="355"/>
    </row>
    <row r="3" spans="2:10" ht="18" customHeight="1">
      <c r="E3" s="49"/>
      <c r="F3" s="178" t="s">
        <v>436</v>
      </c>
    </row>
    <row r="4" spans="2:10" ht="18" customHeight="1">
      <c r="F4" s="49" t="s">
        <v>211</v>
      </c>
      <c r="G4" s="355"/>
    </row>
    <row r="5" spans="2:10" ht="18" customHeight="1">
      <c r="B5" s="695" t="s">
        <v>1410</v>
      </c>
      <c r="C5" s="695"/>
      <c r="D5" s="695"/>
      <c r="E5" s="695"/>
      <c r="F5" s="695"/>
      <c r="G5" s="357"/>
    </row>
    <row r="6" spans="2:10" s="154" customFormat="1" ht="92.25" customHeight="1">
      <c r="B6" s="695"/>
      <c r="C6" s="695"/>
      <c r="D6" s="695"/>
      <c r="E6" s="695"/>
      <c r="F6" s="695"/>
      <c r="G6" s="357"/>
      <c r="H6" s="153"/>
      <c r="I6" s="153"/>
      <c r="J6" s="153"/>
    </row>
    <row r="7" spans="2:10" s="154" customFormat="1" ht="14.25" customHeight="1">
      <c r="B7" s="155"/>
      <c r="C7" s="155"/>
      <c r="D7" s="155"/>
      <c r="E7" s="155"/>
      <c r="F7" s="155"/>
      <c r="G7" s="356"/>
    </row>
    <row r="8" spans="2:10" s="154" customFormat="1" ht="22.5" customHeight="1">
      <c r="B8" s="64"/>
      <c r="C8" s="64"/>
      <c r="D8" s="64"/>
      <c r="E8" s="696" t="s">
        <v>215</v>
      </c>
      <c r="F8" s="696"/>
      <c r="G8" s="356"/>
    </row>
    <row r="9" spans="2:10" s="154" customFormat="1" ht="49.5" customHeight="1">
      <c r="B9" s="693" t="s">
        <v>197</v>
      </c>
      <c r="C9" s="694" t="s">
        <v>144</v>
      </c>
      <c r="D9" s="694"/>
      <c r="E9" s="694"/>
      <c r="F9" s="694"/>
      <c r="G9" s="356"/>
      <c r="H9" s="156"/>
      <c r="I9" s="156"/>
      <c r="J9" s="156"/>
    </row>
    <row r="10" spans="2:10" s="158" customFormat="1" ht="43.5" customHeight="1">
      <c r="B10" s="693"/>
      <c r="C10" s="386" t="s">
        <v>51</v>
      </c>
      <c r="D10" s="386" t="s">
        <v>145</v>
      </c>
      <c r="E10" s="386" t="s">
        <v>146</v>
      </c>
      <c r="F10" s="386" t="s">
        <v>147</v>
      </c>
      <c r="G10" s="358"/>
      <c r="H10" s="157"/>
      <c r="I10" s="157"/>
      <c r="J10" s="157"/>
    </row>
    <row r="11" spans="2:10" s="162" customFormat="1" ht="21" customHeight="1">
      <c r="B11" s="93" t="s">
        <v>22</v>
      </c>
      <c r="C11" s="159">
        <f>SUM(C13+C81)</f>
        <v>2236232.7000000002</v>
      </c>
      <c r="D11" s="159">
        <f>SUM(D13+D81)</f>
        <v>5816053.5</v>
      </c>
      <c r="E11" s="159">
        <f>SUM(E13+E81)</f>
        <v>9276669.6999999993</v>
      </c>
      <c r="F11" s="159">
        <f>SUM(F13+F81)</f>
        <v>12570349</v>
      </c>
      <c r="G11" s="359"/>
      <c r="H11" s="359"/>
      <c r="I11" s="359"/>
      <c r="J11" s="161"/>
    </row>
    <row r="12" spans="2:10">
      <c r="B12" s="93" t="s">
        <v>8</v>
      </c>
      <c r="C12" s="199"/>
      <c r="D12" s="199"/>
      <c r="E12" s="199"/>
      <c r="F12" s="199"/>
      <c r="G12" s="360"/>
      <c r="H12" s="161"/>
      <c r="I12" s="161"/>
      <c r="J12" s="160"/>
    </row>
    <row r="13" spans="2:10" s="164" customFormat="1" ht="21.75" customHeight="1">
      <c r="B13" s="93" t="s">
        <v>212</v>
      </c>
      <c r="C13" s="199">
        <f>+C15+C20+C36+C71</f>
        <v>2236232.7000000002</v>
      </c>
      <c r="D13" s="199">
        <f>+D15+D20+D36+D71</f>
        <v>5553173</v>
      </c>
      <c r="E13" s="199">
        <f>+E15+E20+E36+E71</f>
        <v>8261645.7000000002</v>
      </c>
      <c r="F13" s="199">
        <f>+F15+F20+F36+F71</f>
        <v>10964125.799999999</v>
      </c>
      <c r="G13" s="360"/>
      <c r="H13" s="161"/>
      <c r="I13" s="161"/>
      <c r="J13" s="163"/>
    </row>
    <row r="14" spans="2:10" ht="23.25" customHeight="1">
      <c r="B14" s="93" t="s">
        <v>8</v>
      </c>
      <c r="C14" s="199"/>
      <c r="D14" s="199"/>
      <c r="E14" s="199"/>
      <c r="F14" s="199"/>
      <c r="G14" s="360"/>
      <c r="H14" s="161"/>
      <c r="I14" s="161"/>
      <c r="J14" s="160"/>
    </row>
    <row r="15" spans="2:10" ht="23.25" customHeight="1">
      <c r="B15" s="93" t="s">
        <v>26</v>
      </c>
      <c r="C15" s="199">
        <f>SUM(C17)</f>
        <v>504296.8</v>
      </c>
      <c r="D15" s="199">
        <f>SUM(D17)</f>
        <v>1048400</v>
      </c>
      <c r="E15" s="199">
        <f>SUM(E17)</f>
        <v>1572600</v>
      </c>
      <c r="F15" s="199">
        <f>SUM(F17)</f>
        <v>2097527</v>
      </c>
      <c r="G15" s="360"/>
      <c r="H15" s="161"/>
      <c r="I15" s="161"/>
      <c r="J15" s="160"/>
    </row>
    <row r="16" spans="2:10" s="154" customFormat="1" ht="24" customHeight="1">
      <c r="B16" s="93" t="s">
        <v>8</v>
      </c>
      <c r="C16" s="199"/>
      <c r="D16" s="199"/>
      <c r="E16" s="199"/>
      <c r="F16" s="199"/>
      <c r="G16" s="356"/>
      <c r="H16" s="161"/>
      <c r="I16" s="161"/>
      <c r="J16" s="156"/>
    </row>
    <row r="17" spans="2:28" s="154" customFormat="1" ht="40.5" customHeight="1">
      <c r="B17" s="93" t="s">
        <v>86</v>
      </c>
      <c r="C17" s="199">
        <f>'N 6,1'!E25</f>
        <v>504296.8</v>
      </c>
      <c r="D17" s="199">
        <f>'N 6,1'!F25</f>
        <v>1048400</v>
      </c>
      <c r="E17" s="199">
        <f>'N 6,1'!G25</f>
        <v>1572600</v>
      </c>
      <c r="F17" s="199">
        <f>'N 6,1'!H25</f>
        <v>2097527</v>
      </c>
      <c r="G17" s="356"/>
      <c r="H17" s="161"/>
      <c r="I17" s="161"/>
      <c r="J17" s="165"/>
      <c r="K17" s="166"/>
      <c r="L17" s="166"/>
      <c r="M17" s="166"/>
      <c r="N17" s="166"/>
      <c r="O17" s="166"/>
      <c r="P17" s="166"/>
      <c r="Q17" s="166"/>
      <c r="R17" s="166"/>
      <c r="S17" s="166"/>
      <c r="T17" s="166"/>
      <c r="U17" s="166"/>
      <c r="V17" s="166"/>
      <c r="W17" s="166"/>
      <c r="X17" s="166"/>
      <c r="Y17" s="166"/>
      <c r="Z17" s="166"/>
      <c r="AA17" s="166"/>
      <c r="AB17" s="166"/>
    </row>
    <row r="18" spans="2:28" s="168" customFormat="1" ht="26.25" hidden="1" customHeight="1">
      <c r="B18" s="387" t="s">
        <v>198</v>
      </c>
      <c r="C18" s="199">
        <f>1637336.95+0.05</f>
        <v>1637337</v>
      </c>
      <c r="D18" s="199">
        <v>3274673.9</v>
      </c>
      <c r="E18" s="199">
        <f>4912010.85+0.05</f>
        <v>4912010.8999999994</v>
      </c>
      <c r="F18" s="199">
        <f>'[5]N 6,1'!I25</f>
        <v>6549347.7000000002</v>
      </c>
      <c r="G18" s="356"/>
      <c r="H18" s="161"/>
      <c r="I18" s="161"/>
      <c r="J18" s="165"/>
      <c r="K18" s="166"/>
      <c r="L18" s="166"/>
      <c r="M18" s="166"/>
      <c r="N18" s="166"/>
      <c r="O18" s="166"/>
      <c r="P18" s="166"/>
      <c r="Q18" s="166"/>
      <c r="R18" s="166"/>
      <c r="S18" s="166"/>
      <c r="T18" s="166"/>
      <c r="U18" s="166"/>
      <c r="V18" s="166"/>
      <c r="W18" s="166"/>
      <c r="X18" s="166"/>
      <c r="Y18" s="166"/>
      <c r="Z18" s="166"/>
      <c r="AA18" s="166"/>
      <c r="AB18" s="166"/>
    </row>
    <row r="19" spans="2:28" s="168" customFormat="1" ht="18" hidden="1" customHeight="1">
      <c r="B19" s="387" t="s">
        <v>199</v>
      </c>
      <c r="C19" s="199">
        <v>38800</v>
      </c>
      <c r="D19" s="199">
        <v>77600</v>
      </c>
      <c r="E19" s="199">
        <v>116400</v>
      </c>
      <c r="F19" s="197">
        <f>'[5]N 6,1'!I27</f>
        <v>155200</v>
      </c>
      <c r="G19" s="356"/>
      <c r="H19" s="161"/>
      <c r="I19" s="161"/>
      <c r="J19" s="165"/>
      <c r="K19" s="166"/>
      <c r="L19" s="166"/>
      <c r="M19" s="166"/>
      <c r="N19" s="166"/>
      <c r="O19" s="166"/>
      <c r="P19" s="166"/>
      <c r="Q19" s="166"/>
      <c r="R19" s="166"/>
      <c r="S19" s="166"/>
      <c r="T19" s="166"/>
      <c r="U19" s="166"/>
      <c r="V19" s="166"/>
      <c r="W19" s="166"/>
      <c r="X19" s="166"/>
      <c r="Y19" s="166"/>
      <c r="Z19" s="166"/>
      <c r="AA19" s="166"/>
      <c r="AB19" s="166"/>
    </row>
    <row r="20" spans="2:28" s="154" customFormat="1" ht="38.25" customHeight="1">
      <c r="B20" s="93" t="s">
        <v>238</v>
      </c>
      <c r="C20" s="199">
        <f>SUM(C22:C27)</f>
        <v>1519865.9</v>
      </c>
      <c r="D20" s="199">
        <f>SUM(D22:D27)</f>
        <v>3399628</v>
      </c>
      <c r="E20" s="199">
        <f>SUM(E22:E27)</f>
        <v>4921007.7</v>
      </c>
      <c r="F20" s="199">
        <f>SUM(F22:F27)</f>
        <v>6360141.7000000002</v>
      </c>
      <c r="G20" s="356"/>
      <c r="H20" s="161"/>
      <c r="I20" s="161"/>
      <c r="J20" s="165"/>
      <c r="K20" s="166"/>
      <c r="L20" s="166"/>
      <c r="M20" s="166"/>
      <c r="N20" s="166"/>
      <c r="O20" s="166"/>
      <c r="P20" s="166"/>
      <c r="Q20" s="166"/>
      <c r="R20" s="166"/>
      <c r="S20" s="166"/>
      <c r="T20" s="166"/>
      <c r="U20" s="166"/>
      <c r="V20" s="166"/>
      <c r="W20" s="166"/>
      <c r="X20" s="166"/>
      <c r="Y20" s="166"/>
      <c r="Z20" s="166"/>
      <c r="AA20" s="166"/>
      <c r="AB20" s="166"/>
    </row>
    <row r="21" spans="2:28" s="154" customFormat="1" ht="26.25" customHeight="1">
      <c r="B21" s="93" t="s">
        <v>8</v>
      </c>
      <c r="C21" s="199"/>
      <c r="D21" s="199"/>
      <c r="E21" s="199"/>
      <c r="F21" s="197"/>
      <c r="G21" s="356"/>
      <c r="H21" s="161"/>
      <c r="I21" s="161"/>
      <c r="J21" s="165"/>
      <c r="K21" s="166"/>
      <c r="L21" s="166"/>
      <c r="M21" s="166"/>
      <c r="N21" s="166"/>
      <c r="O21" s="166"/>
      <c r="P21" s="166"/>
      <c r="Q21" s="166"/>
      <c r="R21" s="166"/>
      <c r="S21" s="166"/>
      <c r="T21" s="166"/>
      <c r="U21" s="166"/>
      <c r="V21" s="166"/>
      <c r="W21" s="166"/>
      <c r="X21" s="166"/>
      <c r="Y21" s="166"/>
      <c r="Z21" s="166"/>
      <c r="AA21" s="166"/>
      <c r="AB21" s="166"/>
    </row>
    <row r="22" spans="2:28" s="154" customFormat="1" ht="20.25" customHeight="1">
      <c r="B22" s="93" t="s">
        <v>57</v>
      </c>
      <c r="C22" s="197">
        <f>'N 6,1'!E29</f>
        <v>151962</v>
      </c>
      <c r="D22" s="197">
        <f>'N 6,1'!F29</f>
        <v>327172.10000000003</v>
      </c>
      <c r="E22" s="197">
        <f>'N 6,1'!G29</f>
        <v>475011.10000000003</v>
      </c>
      <c r="F22" s="197">
        <f>'N 6,1'!H29</f>
        <v>629380.5</v>
      </c>
      <c r="G22" s="356"/>
      <c r="H22" s="161"/>
      <c r="I22" s="161"/>
      <c r="J22" s="165"/>
      <c r="K22" s="166"/>
      <c r="L22" s="166"/>
      <c r="M22" s="166"/>
      <c r="N22" s="166"/>
      <c r="O22" s="166"/>
      <c r="P22" s="166"/>
      <c r="Q22" s="166"/>
      <c r="R22" s="166"/>
      <c r="S22" s="166"/>
      <c r="T22" s="166"/>
      <c r="U22" s="166"/>
      <c r="V22" s="166"/>
      <c r="W22" s="166"/>
      <c r="X22" s="166"/>
      <c r="Y22" s="166"/>
      <c r="Z22" s="166"/>
      <c r="AA22" s="166"/>
      <c r="AB22" s="166"/>
    </row>
    <row r="23" spans="2:28" s="154" customFormat="1" ht="38.25" customHeight="1">
      <c r="B23" s="93" t="s">
        <v>158</v>
      </c>
      <c r="C23" s="199">
        <f>'N 6,1'!E38</f>
        <v>1735</v>
      </c>
      <c r="D23" s="199">
        <f>'N 6,1'!F38</f>
        <v>3500</v>
      </c>
      <c r="E23" s="199">
        <f>'N 6,1'!G38</f>
        <v>5250</v>
      </c>
      <c r="F23" s="199">
        <f>'N 6,1'!H38</f>
        <v>7000</v>
      </c>
      <c r="G23" s="356"/>
      <c r="H23" s="161"/>
      <c r="I23" s="161"/>
      <c r="J23" s="156"/>
    </row>
    <row r="24" spans="2:28" ht="35.25" customHeight="1">
      <c r="B24" s="93" t="s">
        <v>200</v>
      </c>
      <c r="C24" s="199">
        <f>'N 6,1'!E42</f>
        <v>14595.7</v>
      </c>
      <c r="D24" s="199">
        <f>'N 6,1'!F42</f>
        <v>1120269.8</v>
      </c>
      <c r="E24" s="199">
        <f>'N 6,1'!G42</f>
        <v>1685223.8</v>
      </c>
      <c r="F24" s="199">
        <f>'N 6,1'!H42</f>
        <v>2246796.4</v>
      </c>
      <c r="G24" s="360"/>
      <c r="H24" s="161"/>
      <c r="I24" s="161"/>
      <c r="J24" s="160"/>
    </row>
    <row r="25" spans="2:28" ht="37.5" customHeight="1">
      <c r="B25" s="93" t="s">
        <v>201</v>
      </c>
      <c r="C25" s="197">
        <f>'N 6,1'!E52</f>
        <v>18511</v>
      </c>
      <c r="D25" s="197">
        <f>'N 6,1'!F52</f>
        <v>68545</v>
      </c>
      <c r="E25" s="197">
        <f>'N 6,1'!G52</f>
        <v>103606</v>
      </c>
      <c r="F25" s="197">
        <f>'N 6,1'!H52</f>
        <v>137767</v>
      </c>
      <c r="G25" s="360"/>
      <c r="H25" s="161"/>
      <c r="I25" s="161"/>
      <c r="J25" s="160"/>
    </row>
    <row r="26" spans="2:28" ht="45" customHeight="1">
      <c r="B26" s="93" t="s">
        <v>27</v>
      </c>
      <c r="C26" s="199">
        <f>'N 6,1'!E55</f>
        <v>961868.1</v>
      </c>
      <c r="D26" s="199">
        <f>'N 6,1'!F55</f>
        <v>1001867.1</v>
      </c>
      <c r="E26" s="199">
        <f>'N 6,1'!G55</f>
        <v>1100411.1000000001</v>
      </c>
      <c r="F26" s="199">
        <f>'N 6,1'!H55</f>
        <v>1296559.6000000001</v>
      </c>
      <c r="G26" s="360"/>
      <c r="H26" s="161"/>
      <c r="I26" s="161"/>
      <c r="J26" s="160"/>
    </row>
    <row r="27" spans="2:28" ht="20.25" customHeight="1">
      <c r="B27" s="93" t="s">
        <v>28</v>
      </c>
      <c r="C27" s="199">
        <f>'N 6,1'!E59</f>
        <v>371194.1</v>
      </c>
      <c r="D27" s="199">
        <f>'N 6,1'!F59</f>
        <v>878274</v>
      </c>
      <c r="E27" s="199">
        <f>'N 6,1'!G59</f>
        <v>1551505.7000000002</v>
      </c>
      <c r="F27" s="199">
        <f>'N 6,1'!H59</f>
        <v>2042638.2000000002</v>
      </c>
      <c r="G27" s="360"/>
      <c r="H27" s="161"/>
      <c r="I27" s="161"/>
      <c r="J27" s="160"/>
    </row>
    <row r="28" spans="2:28" ht="15.75" hidden="1" customHeight="1">
      <c r="B28" s="93" t="s">
        <v>450</v>
      </c>
      <c r="C28" s="199">
        <v>0</v>
      </c>
      <c r="D28" s="199">
        <v>0</v>
      </c>
      <c r="E28" s="199">
        <v>0</v>
      </c>
      <c r="F28" s="197"/>
      <c r="G28" s="360"/>
      <c r="H28" s="161"/>
      <c r="I28" s="161"/>
      <c r="J28" s="160"/>
    </row>
    <row r="29" spans="2:28" ht="15" hidden="1" customHeight="1">
      <c r="B29" s="93" t="s">
        <v>16</v>
      </c>
      <c r="C29" s="199">
        <v>0</v>
      </c>
      <c r="D29" s="199">
        <v>0</v>
      </c>
      <c r="E29" s="199">
        <v>0</v>
      </c>
      <c r="F29" s="197"/>
      <c r="G29" s="360"/>
      <c r="H29" s="161"/>
      <c r="I29" s="161"/>
      <c r="J29" s="160"/>
    </row>
    <row r="30" spans="2:28" ht="15" hidden="1" customHeight="1">
      <c r="B30" s="93" t="s">
        <v>523</v>
      </c>
      <c r="C30" s="199">
        <v>0</v>
      </c>
      <c r="D30" s="199">
        <v>0</v>
      </c>
      <c r="E30" s="199">
        <v>0</v>
      </c>
      <c r="F30" s="197"/>
      <c r="G30" s="360"/>
      <c r="H30" s="161"/>
      <c r="I30" s="161"/>
      <c r="J30" s="160"/>
    </row>
    <row r="31" spans="2:28" ht="15" hidden="1" customHeight="1">
      <c r="B31" s="93" t="s">
        <v>524</v>
      </c>
      <c r="C31" s="199">
        <v>0</v>
      </c>
      <c r="D31" s="199">
        <v>0</v>
      </c>
      <c r="E31" s="199">
        <v>0</v>
      </c>
      <c r="F31" s="197"/>
      <c r="G31" s="360"/>
      <c r="H31" s="161"/>
      <c r="I31" s="161"/>
      <c r="J31" s="160"/>
    </row>
    <row r="32" spans="2:28" ht="15" hidden="1" customHeight="1">
      <c r="B32" s="93" t="s">
        <v>465</v>
      </c>
      <c r="C32" s="200">
        <v>0</v>
      </c>
      <c r="D32" s="200">
        <v>0</v>
      </c>
      <c r="E32" s="200">
        <v>0</v>
      </c>
      <c r="F32" s="388"/>
      <c r="G32" s="360"/>
      <c r="H32" s="161"/>
      <c r="I32" s="161"/>
      <c r="J32" s="160"/>
    </row>
    <row r="33" spans="2:10" ht="15" hidden="1" customHeight="1">
      <c r="B33" s="93" t="s">
        <v>16</v>
      </c>
      <c r="C33" s="200">
        <v>0</v>
      </c>
      <c r="D33" s="200">
        <v>0</v>
      </c>
      <c r="E33" s="200">
        <v>0</v>
      </c>
      <c r="F33" s="388"/>
      <c r="G33" s="360"/>
      <c r="H33" s="161"/>
      <c r="I33" s="161"/>
      <c r="J33" s="160"/>
    </row>
    <row r="34" spans="2:10" ht="15" hidden="1" customHeight="1">
      <c r="B34" s="93" t="s">
        <v>485</v>
      </c>
      <c r="C34" s="200">
        <v>0</v>
      </c>
      <c r="D34" s="200">
        <v>0</v>
      </c>
      <c r="E34" s="200">
        <v>0</v>
      </c>
      <c r="F34" s="388"/>
      <c r="G34" s="360"/>
      <c r="H34" s="161"/>
      <c r="I34" s="161"/>
      <c r="J34" s="160"/>
    </row>
    <row r="35" spans="2:10" ht="23.25" hidden="1" customHeight="1">
      <c r="B35" s="93" t="s">
        <v>486</v>
      </c>
      <c r="C35" s="200">
        <v>0</v>
      </c>
      <c r="D35" s="200">
        <v>0</v>
      </c>
      <c r="E35" s="200">
        <v>0</v>
      </c>
      <c r="F35" s="388"/>
      <c r="G35" s="360"/>
      <c r="H35" s="161"/>
      <c r="I35" s="161"/>
      <c r="J35" s="160"/>
    </row>
    <row r="36" spans="2:10" ht="17.25" customHeight="1">
      <c r="B36" s="93" t="s">
        <v>180</v>
      </c>
      <c r="C36" s="197">
        <f>C44</f>
        <v>210000</v>
      </c>
      <c r="D36" s="197">
        <f>D44</f>
        <v>435000</v>
      </c>
      <c r="E36" s="197">
        <f>E44</f>
        <v>652500</v>
      </c>
      <c r="F36" s="197">
        <f>F44</f>
        <v>870000</v>
      </c>
      <c r="G36" s="360"/>
      <c r="H36" s="161"/>
      <c r="I36" s="161"/>
      <c r="J36" s="160"/>
    </row>
    <row r="37" spans="2:10" ht="18.75" customHeight="1">
      <c r="B37" s="93" t="s">
        <v>8</v>
      </c>
      <c r="C37" s="199"/>
      <c r="D37" s="199"/>
      <c r="E37" s="199"/>
      <c r="F37" s="199"/>
      <c r="G37" s="360"/>
      <c r="H37" s="161"/>
      <c r="I37" s="161"/>
      <c r="J37" s="160"/>
    </row>
    <row r="38" spans="2:10" ht="15" hidden="1" customHeight="1">
      <c r="B38" s="389" t="s">
        <v>549</v>
      </c>
      <c r="C38" s="199">
        <v>0</v>
      </c>
      <c r="D38" s="199">
        <v>0</v>
      </c>
      <c r="E38" s="199">
        <v>0</v>
      </c>
      <c r="F38" s="199"/>
      <c r="G38" s="360"/>
      <c r="H38" s="161"/>
      <c r="I38" s="161"/>
      <c r="J38" s="160"/>
    </row>
    <row r="39" spans="2:10" ht="15" hidden="1" customHeight="1">
      <c r="B39" s="389" t="s">
        <v>550</v>
      </c>
      <c r="C39" s="199">
        <v>0</v>
      </c>
      <c r="D39" s="199">
        <v>0</v>
      </c>
      <c r="E39" s="199">
        <v>0</v>
      </c>
      <c r="F39" s="199"/>
      <c r="G39" s="360"/>
      <c r="H39" s="161"/>
      <c r="I39" s="161"/>
      <c r="J39" s="160"/>
    </row>
    <row r="40" spans="2:10" ht="15" hidden="1" customHeight="1">
      <c r="B40" s="389" t="s">
        <v>551</v>
      </c>
      <c r="C40" s="199">
        <v>0</v>
      </c>
      <c r="D40" s="199">
        <v>0</v>
      </c>
      <c r="E40" s="199">
        <v>0</v>
      </c>
      <c r="F40" s="199"/>
      <c r="G40" s="360"/>
      <c r="H40" s="161"/>
      <c r="I40" s="161"/>
      <c r="J40" s="160"/>
    </row>
    <row r="41" spans="2:10" ht="34.5" hidden="1">
      <c r="B41" s="389" t="s">
        <v>487</v>
      </c>
      <c r="C41" s="199">
        <v>0</v>
      </c>
      <c r="D41" s="199">
        <v>0</v>
      </c>
      <c r="E41" s="199">
        <v>0</v>
      </c>
      <c r="F41" s="199"/>
      <c r="G41" s="360"/>
      <c r="H41" s="161"/>
      <c r="I41" s="161"/>
      <c r="J41" s="160"/>
    </row>
    <row r="42" spans="2:10" ht="16.5" hidden="1" customHeight="1">
      <c r="B42" s="389" t="s">
        <v>488</v>
      </c>
      <c r="C42" s="199">
        <v>0</v>
      </c>
      <c r="D42" s="199">
        <v>0</v>
      </c>
      <c r="E42" s="199">
        <v>0</v>
      </c>
      <c r="F42" s="199"/>
      <c r="G42" s="360"/>
      <c r="H42" s="161"/>
      <c r="I42" s="161"/>
      <c r="J42" s="160"/>
    </row>
    <row r="43" spans="2:10" ht="15" hidden="1" customHeight="1">
      <c r="B43" s="389" t="s">
        <v>489</v>
      </c>
      <c r="C43" s="199">
        <v>0</v>
      </c>
      <c r="D43" s="199">
        <v>0</v>
      </c>
      <c r="E43" s="199">
        <v>0</v>
      </c>
      <c r="F43" s="199"/>
      <c r="G43" s="360"/>
      <c r="H43" s="161"/>
      <c r="I43" s="161"/>
      <c r="J43" s="160"/>
    </row>
    <row r="44" spans="2:10" ht="48" customHeight="1">
      <c r="B44" s="389" t="s">
        <v>62</v>
      </c>
      <c r="C44" s="199">
        <f>+C46+C47</f>
        <v>210000</v>
      </c>
      <c r="D44" s="199">
        <f>+D46+D47</f>
        <v>435000</v>
      </c>
      <c r="E44" s="199">
        <f>+E46+E47</f>
        <v>652500</v>
      </c>
      <c r="F44" s="199">
        <f>+F46+F47</f>
        <v>870000</v>
      </c>
      <c r="G44" s="360"/>
      <c r="H44" s="161"/>
      <c r="I44" s="161"/>
      <c r="J44" s="160"/>
    </row>
    <row r="45" spans="2:10">
      <c r="B45" s="389" t="s">
        <v>7</v>
      </c>
      <c r="C45" s="199"/>
      <c r="D45" s="199"/>
      <c r="E45" s="199"/>
      <c r="F45" s="199"/>
      <c r="G45" s="360"/>
      <c r="H45" s="161"/>
      <c r="I45" s="161"/>
      <c r="J45" s="160"/>
    </row>
    <row r="46" spans="2:10" ht="65.25" customHeight="1">
      <c r="B46" s="201" t="s">
        <v>374</v>
      </c>
      <c r="C46" s="199">
        <f>+'N 6,1'!E83</f>
        <v>180000</v>
      </c>
      <c r="D46" s="199">
        <f>+'N 6,1'!F83</f>
        <v>375000</v>
      </c>
      <c r="E46" s="199">
        <f>+'N 6,1'!G83</f>
        <v>562500</v>
      </c>
      <c r="F46" s="199">
        <f>+'N 6,1'!H83</f>
        <v>750000</v>
      </c>
      <c r="G46" s="360"/>
      <c r="H46" s="161"/>
      <c r="I46" s="161"/>
      <c r="J46" s="160"/>
    </row>
    <row r="47" spans="2:10" ht="21" customHeight="1">
      <c r="B47" s="389" t="s">
        <v>181</v>
      </c>
      <c r="C47" s="199">
        <f>'N 6,1'!E85</f>
        <v>30000</v>
      </c>
      <c r="D47" s="199">
        <f>'N 6,1'!F85</f>
        <v>60000</v>
      </c>
      <c r="E47" s="199">
        <f>'N 6,1'!G85</f>
        <v>90000</v>
      </c>
      <c r="F47" s="199">
        <f>'N 6,1'!H85</f>
        <v>120000</v>
      </c>
      <c r="G47" s="360"/>
      <c r="H47" s="161"/>
      <c r="I47" s="161"/>
      <c r="J47" s="160"/>
    </row>
    <row r="48" spans="2:10" ht="39" hidden="1" customHeight="1">
      <c r="B48" s="389" t="s">
        <v>202</v>
      </c>
      <c r="C48" s="197">
        <v>0</v>
      </c>
      <c r="D48" s="197">
        <v>0</v>
      </c>
      <c r="E48" s="197">
        <v>0</v>
      </c>
      <c r="F48" s="197"/>
      <c r="G48" s="360"/>
      <c r="H48" s="161"/>
      <c r="I48" s="161"/>
      <c r="J48" s="160"/>
    </row>
    <row r="49" spans="2:10" ht="34.5" hidden="1">
      <c r="B49" s="389" t="s">
        <v>456</v>
      </c>
      <c r="C49" s="199">
        <v>0</v>
      </c>
      <c r="D49" s="199">
        <v>0</v>
      </c>
      <c r="E49" s="199">
        <v>0</v>
      </c>
      <c r="F49" s="199"/>
      <c r="G49" s="360"/>
      <c r="H49" s="161"/>
      <c r="I49" s="161"/>
      <c r="J49" s="160"/>
    </row>
    <row r="50" spans="2:10" ht="34.5" hidden="1">
      <c r="B50" s="389" t="s">
        <v>525</v>
      </c>
      <c r="C50" s="199">
        <v>0</v>
      </c>
      <c r="D50" s="199">
        <v>0</v>
      </c>
      <c r="E50" s="199">
        <v>0</v>
      </c>
      <c r="F50" s="199"/>
      <c r="G50" s="360"/>
      <c r="H50" s="161"/>
      <c r="I50" s="161"/>
      <c r="J50" s="160"/>
    </row>
    <row r="51" spans="2:10" ht="34.5" hidden="1">
      <c r="B51" s="389" t="s">
        <v>526</v>
      </c>
      <c r="C51" s="199">
        <v>0</v>
      </c>
      <c r="D51" s="199">
        <v>0</v>
      </c>
      <c r="E51" s="199">
        <v>0</v>
      </c>
      <c r="F51" s="199"/>
      <c r="G51" s="360"/>
      <c r="H51" s="161"/>
      <c r="I51" s="161"/>
      <c r="J51" s="160"/>
    </row>
    <row r="52" spans="2:10" ht="38.25" hidden="1" customHeight="1">
      <c r="B52" s="389" t="s">
        <v>203</v>
      </c>
      <c r="C52" s="199">
        <v>0</v>
      </c>
      <c r="D52" s="199">
        <v>0</v>
      </c>
      <c r="E52" s="199">
        <v>0</v>
      </c>
      <c r="F52" s="199"/>
      <c r="G52" s="360"/>
      <c r="H52" s="161"/>
      <c r="I52" s="161"/>
      <c r="J52" s="160"/>
    </row>
    <row r="53" spans="2:10" ht="51.75" hidden="1">
      <c r="B53" s="389" t="s">
        <v>527</v>
      </c>
      <c r="C53" s="199">
        <v>0</v>
      </c>
      <c r="D53" s="199">
        <v>0</v>
      </c>
      <c r="E53" s="199">
        <v>0</v>
      </c>
      <c r="F53" s="199"/>
      <c r="G53" s="360"/>
      <c r="H53" s="161"/>
      <c r="I53" s="161"/>
      <c r="J53" s="160"/>
    </row>
    <row r="54" spans="2:10" ht="15" hidden="1" customHeight="1">
      <c r="B54" s="389" t="s">
        <v>457</v>
      </c>
      <c r="C54" s="199">
        <v>0</v>
      </c>
      <c r="D54" s="199">
        <v>0</v>
      </c>
      <c r="E54" s="199">
        <v>0</v>
      </c>
      <c r="F54" s="199"/>
      <c r="G54" s="360"/>
      <c r="H54" s="161"/>
      <c r="I54" s="161"/>
      <c r="J54" s="160"/>
    </row>
    <row r="55" spans="2:10" ht="42" hidden="1" customHeight="1">
      <c r="B55" s="93" t="s">
        <v>182</v>
      </c>
      <c r="C55" s="199">
        <f>SUM(C58)</f>
        <v>0</v>
      </c>
      <c r="D55" s="199">
        <f>SUM(D58)</f>
        <v>0</v>
      </c>
      <c r="E55" s="199">
        <f>SUM(E58)</f>
        <v>0</v>
      </c>
      <c r="F55" s="199">
        <f>SUM(F58)</f>
        <v>0</v>
      </c>
      <c r="G55" s="360"/>
      <c r="H55" s="161"/>
      <c r="I55" s="161"/>
      <c r="J55" s="160"/>
    </row>
    <row r="56" spans="2:10" ht="27.75" hidden="1" customHeight="1">
      <c r="B56" s="93" t="s">
        <v>8</v>
      </c>
      <c r="C56" s="199"/>
      <c r="D56" s="199"/>
      <c r="E56" s="199"/>
      <c r="F56" s="199"/>
      <c r="G56" s="360"/>
      <c r="H56" s="161"/>
      <c r="I56" s="161"/>
      <c r="J56" s="160"/>
    </row>
    <row r="57" spans="2:10" ht="15" hidden="1" customHeight="1">
      <c r="B57" s="93" t="s">
        <v>204</v>
      </c>
      <c r="C57" s="199">
        <v>0</v>
      </c>
      <c r="D57" s="199">
        <v>0</v>
      </c>
      <c r="E57" s="199">
        <v>0</v>
      </c>
      <c r="F57" s="199"/>
      <c r="G57" s="360"/>
      <c r="H57" s="161"/>
      <c r="I57" s="161"/>
      <c r="J57" s="160"/>
    </row>
    <row r="58" spans="2:10" ht="55.5" hidden="1" customHeight="1">
      <c r="B58" s="93" t="s">
        <v>183</v>
      </c>
      <c r="C58" s="199">
        <f>SUM(C67)</f>
        <v>0</v>
      </c>
      <c r="D58" s="199">
        <f>SUM(D67)</f>
        <v>0</v>
      </c>
      <c r="E58" s="199">
        <f>SUM(E67)</f>
        <v>0</v>
      </c>
      <c r="F58" s="199">
        <f>SUM(F67)</f>
        <v>0</v>
      </c>
      <c r="G58" s="360"/>
      <c r="H58" s="161"/>
      <c r="I58" s="161"/>
      <c r="J58" s="160"/>
    </row>
    <row r="59" spans="2:10" ht="21" hidden="1" customHeight="1">
      <c r="B59" s="93" t="s">
        <v>8</v>
      </c>
      <c r="C59" s="199"/>
      <c r="D59" s="199"/>
      <c r="E59" s="199"/>
      <c r="F59" s="199"/>
      <c r="G59" s="360"/>
      <c r="H59" s="161"/>
      <c r="I59" s="161"/>
      <c r="J59" s="160"/>
    </row>
    <row r="60" spans="2:10" ht="15" hidden="1" customHeight="1">
      <c r="B60" s="93" t="s">
        <v>490</v>
      </c>
      <c r="C60" s="199">
        <v>0</v>
      </c>
      <c r="D60" s="199">
        <v>0</v>
      </c>
      <c r="E60" s="199">
        <v>0</v>
      </c>
      <c r="F60" s="199"/>
      <c r="G60" s="360"/>
      <c r="H60" s="161"/>
      <c r="I60" s="161"/>
      <c r="J60" s="160"/>
    </row>
    <row r="61" spans="2:10" ht="15" hidden="1" customHeight="1">
      <c r="B61" s="93" t="s">
        <v>491</v>
      </c>
      <c r="C61" s="199">
        <v>0</v>
      </c>
      <c r="D61" s="199">
        <v>0</v>
      </c>
      <c r="E61" s="199">
        <v>0</v>
      </c>
      <c r="F61" s="199"/>
      <c r="G61" s="360"/>
      <c r="H61" s="161"/>
      <c r="I61" s="161"/>
      <c r="J61" s="160"/>
    </row>
    <row r="62" spans="2:10" ht="15" hidden="1" customHeight="1">
      <c r="B62" s="93" t="s">
        <v>492</v>
      </c>
      <c r="C62" s="199">
        <v>0</v>
      </c>
      <c r="D62" s="199">
        <v>0</v>
      </c>
      <c r="E62" s="199">
        <v>0</v>
      </c>
      <c r="F62" s="199"/>
      <c r="G62" s="360"/>
      <c r="H62" s="161"/>
      <c r="I62" s="161"/>
      <c r="J62" s="160"/>
    </row>
    <row r="63" spans="2:10" ht="15.75" hidden="1" customHeight="1">
      <c r="B63" s="93" t="s">
        <v>493</v>
      </c>
      <c r="C63" s="199">
        <v>0</v>
      </c>
      <c r="D63" s="199">
        <v>0</v>
      </c>
      <c r="E63" s="199">
        <v>0</v>
      </c>
      <c r="F63" s="199"/>
      <c r="G63" s="360"/>
      <c r="H63" s="161"/>
      <c r="I63" s="161"/>
      <c r="J63" s="160"/>
    </row>
    <row r="64" spans="2:10" ht="34.5" hidden="1">
      <c r="B64" s="93" t="s">
        <v>528</v>
      </c>
      <c r="C64" s="199">
        <v>0</v>
      </c>
      <c r="D64" s="199">
        <v>0</v>
      </c>
      <c r="E64" s="199">
        <v>0</v>
      </c>
      <c r="F64" s="199"/>
      <c r="G64" s="360"/>
      <c r="H64" s="161"/>
      <c r="I64" s="161"/>
      <c r="J64" s="160"/>
    </row>
    <row r="65" spans="2:10" ht="12" hidden="1" customHeight="1">
      <c r="B65" s="93" t="s">
        <v>494</v>
      </c>
      <c r="C65" s="199">
        <v>0</v>
      </c>
      <c r="D65" s="199">
        <v>0</v>
      </c>
      <c r="E65" s="199">
        <v>0</v>
      </c>
      <c r="F65" s="199"/>
      <c r="G65" s="360"/>
      <c r="H65" s="161"/>
      <c r="I65" s="161"/>
      <c r="J65" s="160"/>
    </row>
    <row r="66" spans="2:10" ht="34.5" hidden="1">
      <c r="B66" s="93" t="s">
        <v>495</v>
      </c>
      <c r="C66" s="199">
        <v>0</v>
      </c>
      <c r="D66" s="199">
        <v>0</v>
      </c>
      <c r="E66" s="199">
        <v>0</v>
      </c>
      <c r="F66" s="199"/>
      <c r="G66" s="360"/>
      <c r="H66" s="161"/>
      <c r="I66" s="161"/>
      <c r="J66" s="160"/>
    </row>
    <row r="67" spans="2:10" ht="26.25" hidden="1" customHeight="1">
      <c r="B67" s="93" t="s">
        <v>205</v>
      </c>
      <c r="C67" s="199">
        <f>'N 6,1'!E89</f>
        <v>0</v>
      </c>
      <c r="D67" s="199">
        <f>'N 6,1'!F89</f>
        <v>0</v>
      </c>
      <c r="E67" s="199">
        <f>'N 6,1'!G89</f>
        <v>0</v>
      </c>
      <c r="F67" s="199">
        <f>'N 6,1'!H89</f>
        <v>0</v>
      </c>
      <c r="G67" s="360"/>
      <c r="H67" s="161"/>
      <c r="I67" s="161"/>
      <c r="J67" s="160"/>
    </row>
    <row r="68" spans="2:10" ht="15" hidden="1" customHeight="1">
      <c r="B68" s="93" t="s">
        <v>458</v>
      </c>
      <c r="C68" s="199">
        <v>0</v>
      </c>
      <c r="D68" s="199">
        <v>0</v>
      </c>
      <c r="E68" s="199">
        <v>0</v>
      </c>
      <c r="F68" s="197"/>
      <c r="G68" s="360"/>
      <c r="H68" s="161"/>
      <c r="I68" s="161"/>
      <c r="J68" s="160"/>
    </row>
    <row r="69" spans="2:10" ht="15" hidden="1" customHeight="1">
      <c r="B69" s="93" t="s">
        <v>16</v>
      </c>
      <c r="C69" s="199">
        <v>0</v>
      </c>
      <c r="D69" s="199">
        <v>0</v>
      </c>
      <c r="E69" s="199">
        <v>0</v>
      </c>
      <c r="F69" s="197"/>
      <c r="G69" s="360"/>
      <c r="H69" s="161"/>
      <c r="I69" s="161"/>
      <c r="J69" s="160"/>
    </row>
    <row r="70" spans="2:10" ht="15" hidden="1" customHeight="1">
      <c r="B70" s="93" t="s">
        <v>458</v>
      </c>
      <c r="C70" s="199">
        <v>0</v>
      </c>
      <c r="D70" s="199">
        <v>0</v>
      </c>
      <c r="E70" s="199">
        <v>0</v>
      </c>
      <c r="F70" s="197"/>
      <c r="G70" s="360"/>
      <c r="H70" s="161"/>
      <c r="I70" s="161"/>
      <c r="J70" s="160"/>
    </row>
    <row r="71" spans="2:10" ht="24.75" customHeight="1">
      <c r="B71" s="93" t="s">
        <v>76</v>
      </c>
      <c r="C71" s="197">
        <f>C73+C78+C77</f>
        <v>2070</v>
      </c>
      <c r="D71" s="197">
        <f>D73+D78+D77</f>
        <v>670145</v>
      </c>
      <c r="E71" s="197">
        <f>E73+E78+E77</f>
        <v>1115538</v>
      </c>
      <c r="F71" s="197">
        <f>F73+F78+F77</f>
        <v>1636457.1</v>
      </c>
      <c r="G71" s="360"/>
      <c r="H71" s="161"/>
      <c r="I71" s="161"/>
      <c r="J71" s="160"/>
    </row>
    <row r="72" spans="2:10" ht="21.75" customHeight="1">
      <c r="B72" s="93" t="s">
        <v>8</v>
      </c>
      <c r="C72" s="197"/>
      <c r="D72" s="197"/>
      <c r="E72" s="197"/>
      <c r="F72" s="197"/>
      <c r="G72" s="360"/>
      <c r="H72" s="161"/>
      <c r="I72" s="161"/>
      <c r="J72" s="160"/>
    </row>
    <row r="73" spans="2:10" ht="75.75" customHeight="1">
      <c r="B73" s="93" t="s">
        <v>185</v>
      </c>
      <c r="C73" s="199">
        <f>'N 6,1'!E92</f>
        <v>2070</v>
      </c>
      <c r="D73" s="199">
        <f>'N 6,1'!F92</f>
        <v>2375</v>
      </c>
      <c r="E73" s="199">
        <f>'N 6,1'!G92</f>
        <v>3338</v>
      </c>
      <c r="F73" s="199">
        <f>'N 6,1'!H92</f>
        <v>6200</v>
      </c>
      <c r="G73" s="360"/>
      <c r="H73" s="161"/>
      <c r="I73" s="161"/>
      <c r="J73" s="160"/>
    </row>
    <row r="74" spans="2:10" ht="16.5" hidden="1" customHeight="1">
      <c r="B74" s="93" t="s">
        <v>7</v>
      </c>
      <c r="C74" s="199"/>
      <c r="D74" s="199"/>
      <c r="E74" s="199"/>
      <c r="F74" s="197"/>
      <c r="G74" s="360"/>
      <c r="H74" s="161"/>
      <c r="I74" s="161"/>
      <c r="J74" s="160"/>
    </row>
    <row r="75" spans="2:10" ht="16.5" hidden="1" customHeight="1">
      <c r="B75" s="93" t="s">
        <v>206</v>
      </c>
      <c r="C75" s="199"/>
      <c r="D75" s="199"/>
      <c r="E75" s="199"/>
      <c r="F75" s="199">
        <f>'N 6,1'!H94</f>
        <v>750</v>
      </c>
      <c r="G75" s="360"/>
      <c r="H75" s="161"/>
      <c r="I75" s="161"/>
      <c r="J75" s="160"/>
    </row>
    <row r="76" spans="2:10" ht="16.5" hidden="1" customHeight="1">
      <c r="B76" s="93" t="s">
        <v>207</v>
      </c>
      <c r="C76" s="199">
        <f>'N 6,1'!E95</f>
        <v>1900</v>
      </c>
      <c r="D76" s="199">
        <f>'N 6,1'!F95</f>
        <v>2000</v>
      </c>
      <c r="E76" s="199">
        <f>'N 6,1'!G95</f>
        <v>2775</v>
      </c>
      <c r="F76" s="199">
        <f>'N 6,1'!H95</f>
        <v>5450</v>
      </c>
      <c r="G76" s="360"/>
      <c r="H76" s="161"/>
      <c r="I76" s="161"/>
      <c r="J76" s="160"/>
    </row>
    <row r="77" spans="2:10" ht="76.5" customHeight="1">
      <c r="B77" s="93" t="s">
        <v>229</v>
      </c>
      <c r="C77" s="199"/>
      <c r="D77" s="199">
        <f>'N 6,1'!F98</f>
        <v>2000</v>
      </c>
      <c r="E77" s="199">
        <f>'N 6,1'!G98</f>
        <v>3000</v>
      </c>
      <c r="F77" s="199">
        <f>'N 6,1'!H98</f>
        <v>4110</v>
      </c>
      <c r="G77" s="360"/>
      <c r="H77" s="161"/>
      <c r="I77" s="161"/>
      <c r="J77" s="160"/>
    </row>
    <row r="78" spans="2:10" ht="16.5" hidden="1" customHeight="1">
      <c r="B78" s="93" t="s">
        <v>76</v>
      </c>
      <c r="C78" s="197">
        <f>C80</f>
        <v>0</v>
      </c>
      <c r="D78" s="197">
        <f>D80</f>
        <v>665770</v>
      </c>
      <c r="E78" s="197">
        <f>E80</f>
        <v>1109200</v>
      </c>
      <c r="F78" s="197">
        <f>F80</f>
        <v>1626147.1</v>
      </c>
      <c r="G78" s="360"/>
      <c r="H78" s="161"/>
      <c r="I78" s="161"/>
      <c r="J78" s="160"/>
    </row>
    <row r="79" spans="2:10" ht="16.5" hidden="1" customHeight="1">
      <c r="B79" s="93" t="s">
        <v>7</v>
      </c>
      <c r="C79" s="197"/>
      <c r="D79" s="197"/>
      <c r="E79" s="197"/>
      <c r="F79" s="197"/>
      <c r="G79" s="360"/>
      <c r="H79" s="161"/>
      <c r="I79" s="161"/>
      <c r="J79" s="160"/>
    </row>
    <row r="80" spans="2:10">
      <c r="B80" s="93" t="s">
        <v>9</v>
      </c>
      <c r="C80" s="199">
        <f>'N 6,1'!E101</f>
        <v>0</v>
      </c>
      <c r="D80" s="199">
        <f>'N 6,1'!F101</f>
        <v>665770</v>
      </c>
      <c r="E80" s="199">
        <f>'N 6,1'!G101</f>
        <v>1109200</v>
      </c>
      <c r="F80" s="199">
        <f>'N 6,1'!H101</f>
        <v>1626147.1</v>
      </c>
      <c r="G80" s="360"/>
      <c r="H80" s="161"/>
      <c r="I80" s="161"/>
      <c r="J80" s="160"/>
    </row>
    <row r="81" spans="2:10" s="164" customFormat="1" ht="41.25" customHeight="1">
      <c r="B81" s="93" t="s">
        <v>29</v>
      </c>
      <c r="C81" s="197">
        <f>SUM(C83)</f>
        <v>0</v>
      </c>
      <c r="D81" s="197">
        <f>SUM(D83)</f>
        <v>262880.5</v>
      </c>
      <c r="E81" s="197">
        <f>SUM(E83)</f>
        <v>1015024</v>
      </c>
      <c r="F81" s="197">
        <f>SUM(F83)</f>
        <v>1606223.2000000002</v>
      </c>
      <c r="G81" s="360"/>
      <c r="H81" s="161"/>
      <c r="I81" s="161"/>
      <c r="J81" s="163"/>
    </row>
    <row r="82" spans="2:10" ht="18.75" customHeight="1">
      <c r="B82" s="93" t="s">
        <v>8</v>
      </c>
      <c r="C82" s="199"/>
      <c r="D82" s="199"/>
      <c r="E82" s="199"/>
      <c r="F82" s="197"/>
      <c r="G82" s="360"/>
      <c r="H82" s="161"/>
      <c r="I82" s="161"/>
      <c r="J82" s="160"/>
    </row>
    <row r="83" spans="2:10" s="164" customFormat="1" ht="39.75" customHeight="1">
      <c r="B83" s="93" t="s">
        <v>30</v>
      </c>
      <c r="C83" s="197">
        <f>SUM(C85)</f>
        <v>0</v>
      </c>
      <c r="D83" s="197">
        <f>SUM(D85)</f>
        <v>262880.5</v>
      </c>
      <c r="E83" s="197">
        <f>SUM(E85)</f>
        <v>1015024</v>
      </c>
      <c r="F83" s="197">
        <f>SUM(F85)</f>
        <v>1606223.2000000002</v>
      </c>
      <c r="G83" s="360"/>
      <c r="H83" s="161"/>
      <c r="I83" s="161"/>
      <c r="J83" s="163"/>
    </row>
    <row r="84" spans="2:10" ht="24" customHeight="1">
      <c r="B84" s="93" t="s">
        <v>8</v>
      </c>
      <c r="C84" s="199"/>
      <c r="D84" s="199"/>
      <c r="E84" s="199"/>
      <c r="F84" s="197"/>
      <c r="G84" s="360"/>
      <c r="H84" s="161"/>
      <c r="I84" s="161"/>
      <c r="J84" s="160"/>
    </row>
    <row r="85" spans="2:10" ht="23.25" customHeight="1">
      <c r="B85" s="93" t="s">
        <v>31</v>
      </c>
      <c r="C85" s="197">
        <f>C87+C92+C97</f>
        <v>0</v>
      </c>
      <c r="D85" s="197">
        <f>D87+D92+D97</f>
        <v>262880.5</v>
      </c>
      <c r="E85" s="197">
        <f>E87+E92+E97</f>
        <v>1015024</v>
      </c>
      <c r="F85" s="197">
        <f>F87+F92+F97</f>
        <v>1606223.2000000002</v>
      </c>
      <c r="G85" s="360"/>
      <c r="H85" s="161"/>
      <c r="I85" s="161"/>
      <c r="J85" s="160"/>
    </row>
    <row r="86" spans="2:10" ht="20.25" customHeight="1">
      <c r="B86" s="93" t="s">
        <v>8</v>
      </c>
      <c r="C86" s="199"/>
      <c r="D86" s="199"/>
      <c r="E86" s="199"/>
      <c r="F86" s="197"/>
      <c r="G86" s="360"/>
      <c r="H86" s="161"/>
      <c r="I86" s="161"/>
      <c r="J86" s="160"/>
    </row>
    <row r="87" spans="2:10" ht="22.5" customHeight="1">
      <c r="B87" s="93" t="s">
        <v>32</v>
      </c>
      <c r="C87" s="197">
        <f>C90+C91+C89</f>
        <v>0</v>
      </c>
      <c r="D87" s="197">
        <f>D90+D91+D89</f>
        <v>118932</v>
      </c>
      <c r="E87" s="197">
        <f>E90+E91+E89</f>
        <v>375230</v>
      </c>
      <c r="F87" s="197">
        <f>F90+F91+F89</f>
        <v>508525.60000000003</v>
      </c>
      <c r="G87" s="360"/>
      <c r="H87" s="161"/>
      <c r="I87" s="161"/>
      <c r="J87" s="160"/>
    </row>
    <row r="88" spans="2:10" ht="19.5" customHeight="1">
      <c r="B88" s="93" t="s">
        <v>8</v>
      </c>
      <c r="C88" s="199"/>
      <c r="D88" s="199"/>
      <c r="E88" s="199"/>
      <c r="F88" s="197"/>
      <c r="G88" s="360"/>
      <c r="H88" s="161"/>
      <c r="I88" s="161"/>
      <c r="J88" s="160"/>
    </row>
    <row r="89" spans="2:10" ht="39.75" hidden="1" customHeight="1">
      <c r="B89" s="389" t="s">
        <v>353</v>
      </c>
      <c r="C89" s="199">
        <f>+'N 6,1'!E104</f>
        <v>0</v>
      </c>
      <c r="D89" s="199">
        <f>+'N 6,1'!F104</f>
        <v>0</v>
      </c>
      <c r="E89" s="199">
        <f>+'N 6,1'!G104</f>
        <v>0</v>
      </c>
      <c r="F89" s="199">
        <f>+'N 6,1'!H104</f>
        <v>0</v>
      </c>
      <c r="G89" s="360"/>
      <c r="H89" s="161"/>
      <c r="I89" s="161"/>
      <c r="J89" s="160"/>
    </row>
    <row r="90" spans="2:10" ht="42" customHeight="1">
      <c r="B90" s="389" t="s">
        <v>39</v>
      </c>
      <c r="C90" s="199">
        <f>'N 6,1'!E105</f>
        <v>0</v>
      </c>
      <c r="D90" s="199">
        <f>'N 6,1'!F105</f>
        <v>105430</v>
      </c>
      <c r="E90" s="199">
        <f>'N 6,1'!G105</f>
        <v>354976</v>
      </c>
      <c r="F90" s="199">
        <f>'N 6,1'!H105</f>
        <v>481520.60000000003</v>
      </c>
      <c r="G90" s="360"/>
      <c r="H90" s="161"/>
      <c r="I90" s="161"/>
      <c r="J90" s="160"/>
    </row>
    <row r="91" spans="2:10" ht="43.5" customHeight="1">
      <c r="B91" s="389" t="s">
        <v>40</v>
      </c>
      <c r="C91" s="199">
        <f>+'N 6,1'!E106</f>
        <v>0</v>
      </c>
      <c r="D91" s="199">
        <f>+'N 6,1'!F106</f>
        <v>13502</v>
      </c>
      <c r="E91" s="199">
        <f>+'N 6,1'!G106</f>
        <v>20254</v>
      </c>
      <c r="F91" s="199">
        <f>+'N 6,1'!H106</f>
        <v>27004.999999999996</v>
      </c>
      <c r="G91" s="360"/>
      <c r="H91" s="161"/>
      <c r="I91" s="161"/>
      <c r="J91" s="160"/>
    </row>
    <row r="92" spans="2:10" ht="74.25" customHeight="1">
      <c r="B92" s="93" t="s">
        <v>208</v>
      </c>
      <c r="C92" s="199">
        <f>C94+C95+C96</f>
        <v>0</v>
      </c>
      <c r="D92" s="199">
        <f>D94+D95+D96</f>
        <v>121253.5</v>
      </c>
      <c r="E92" s="199">
        <f>E94+E95+E96</f>
        <v>617099</v>
      </c>
      <c r="F92" s="199">
        <f>F94+F95+F96</f>
        <v>1075002.6000000001</v>
      </c>
      <c r="G92" s="360"/>
      <c r="H92" s="161"/>
      <c r="I92" s="161"/>
      <c r="J92" s="160"/>
    </row>
    <row r="93" spans="2:10" ht="19.5" customHeight="1">
      <c r="B93" s="93" t="s">
        <v>8</v>
      </c>
      <c r="C93" s="199"/>
      <c r="D93" s="199"/>
      <c r="E93" s="199"/>
      <c r="F93" s="197"/>
      <c r="G93" s="360"/>
      <c r="H93" s="161"/>
      <c r="I93" s="161"/>
      <c r="J93" s="160"/>
    </row>
    <row r="94" spans="2:10" ht="17.25" customHeight="1">
      <c r="B94" s="93" t="s">
        <v>6</v>
      </c>
      <c r="C94" s="199">
        <f>'N 6,1'!E107</f>
        <v>0</v>
      </c>
      <c r="D94" s="199">
        <f>'N 6,1'!F107</f>
        <v>0</v>
      </c>
      <c r="E94" s="199">
        <f>'N 6,1'!G107</f>
        <v>313500</v>
      </c>
      <c r="F94" s="199">
        <f>'N 6,1'!H107</f>
        <v>642900</v>
      </c>
      <c r="G94" s="360"/>
      <c r="H94" s="161"/>
      <c r="I94" s="161"/>
      <c r="J94" s="160"/>
    </row>
    <row r="95" spans="2:10" ht="17.25" customHeight="1">
      <c r="B95" s="93" t="s">
        <v>61</v>
      </c>
      <c r="C95" s="199">
        <f>'N 6,1'!E108</f>
        <v>0</v>
      </c>
      <c r="D95" s="199">
        <f>'N 6,1'!F108</f>
        <v>121253.5</v>
      </c>
      <c r="E95" s="199">
        <f>'N 6,1'!G108</f>
        <v>303599</v>
      </c>
      <c r="F95" s="199">
        <f>'N 6,1'!H108</f>
        <v>429771.8</v>
      </c>
      <c r="G95" s="360"/>
      <c r="H95" s="161"/>
      <c r="I95" s="161"/>
      <c r="J95" s="160"/>
    </row>
    <row r="96" spans="2:10" ht="17.25" customHeight="1">
      <c r="B96" s="93" t="s">
        <v>209</v>
      </c>
      <c r="C96" s="199">
        <f>+'N 6,1'!E109</f>
        <v>0</v>
      </c>
      <c r="D96" s="199">
        <f>+'N 6,1'!F109</f>
        <v>0</v>
      </c>
      <c r="E96" s="199">
        <f>+'N 6,1'!G109</f>
        <v>0</v>
      </c>
      <c r="F96" s="199">
        <f>+'N 6,1'!H109</f>
        <v>2330.8000000000002</v>
      </c>
      <c r="G96" s="360"/>
      <c r="H96" s="161"/>
      <c r="I96" s="161"/>
      <c r="J96" s="160"/>
    </row>
    <row r="97" spans="1:13" ht="17.25" customHeight="1">
      <c r="B97" s="93" t="s">
        <v>33</v>
      </c>
      <c r="C97" s="197">
        <f>C99</f>
        <v>0</v>
      </c>
      <c r="D97" s="197">
        <f>D99</f>
        <v>22695</v>
      </c>
      <c r="E97" s="197">
        <f>E99</f>
        <v>22695</v>
      </c>
      <c r="F97" s="197">
        <f>F99</f>
        <v>22695</v>
      </c>
      <c r="G97" s="360"/>
      <c r="H97" s="161"/>
      <c r="I97" s="161"/>
      <c r="J97" s="160"/>
    </row>
    <row r="98" spans="1:13" ht="17.25" customHeight="1">
      <c r="B98" s="93" t="s">
        <v>8</v>
      </c>
      <c r="C98" s="199"/>
      <c r="D98" s="199"/>
      <c r="E98" s="199"/>
      <c r="F98" s="197"/>
      <c r="G98" s="360"/>
      <c r="H98" s="161"/>
      <c r="I98" s="161"/>
      <c r="J98" s="160"/>
    </row>
    <row r="99" spans="1:13">
      <c r="A99" s="59"/>
      <c r="B99" s="390" t="s">
        <v>196</v>
      </c>
      <c r="C99" s="391">
        <f>+'N 6,1'!E113</f>
        <v>0</v>
      </c>
      <c r="D99" s="391">
        <f>+'N 6,1'!F113</f>
        <v>22695</v>
      </c>
      <c r="E99" s="391">
        <f>+'N 6,1'!G113</f>
        <v>22695</v>
      </c>
      <c r="F99" s="391">
        <f>+'N 6,1'!H113</f>
        <v>22695</v>
      </c>
      <c r="G99" s="360"/>
      <c r="H99" s="161"/>
      <c r="I99" s="161"/>
      <c r="J99" s="167"/>
      <c r="K99" s="167"/>
      <c r="L99" s="167"/>
      <c r="M99" s="168"/>
    </row>
    <row r="100" spans="1:13" ht="15" customHeight="1"/>
    <row r="101" spans="1:13" ht="15" customHeight="1"/>
    <row r="102" spans="1:13" ht="15" customHeight="1"/>
    <row r="103" spans="1:13" ht="15" customHeight="1"/>
    <row r="104" spans="1:13" ht="15" customHeight="1"/>
    <row r="105" spans="1:13" ht="15" customHeight="1"/>
  </sheetData>
  <customSheetViews>
    <customSheetView guid="{BA9DD912-BB3C-40B9-B8D4-2F3BB33695CD}" showPageBreaks="1" printArea="1" hiddenRows="1" hiddenColumns="1" topLeftCell="B86">
      <selection activeCell="F17" sqref="F17"/>
      <colBreaks count="1" manualBreakCount="1">
        <brk id="6" max="1048575" man="1"/>
      </colBreaks>
      <pageMargins left="0.25" right="0.21" top="0.32" bottom="0.37" header="0.17" footer="0.16"/>
      <printOptions horizontalCentered="1"/>
      <pageSetup paperSize="9" firstPageNumber="5" orientation="portrait" useFirstPageNumber="1" r:id="rId1"/>
      <headerFooter alignWithMargins="0"/>
    </customSheetView>
    <customSheetView guid="{50D6D28B-5697-48B1-897B-3DAEBACB1D6A}" hiddenRows="1" hiddenColumns="1" topLeftCell="B93">
      <selection activeCell="H93" sqref="H93"/>
      <colBreaks count="1" manualBreakCount="1">
        <brk id="6" max="1048575" man="1"/>
      </colBreaks>
      <pageMargins left="0.25" right="0.21" top="0.32" bottom="0.37" header="0.17" footer="0.16"/>
      <printOptions horizontalCentered="1"/>
      <pageSetup paperSize="9" firstPageNumber="5" orientation="portrait" useFirstPageNumber="1" r:id="rId2"/>
      <headerFooter alignWithMargins="0"/>
    </customSheetView>
    <customSheetView guid="{8D44251F-CD28-4FD5-87FF-B69A5EBE7DBB}" hiddenRows="1" hiddenColumns="1" topLeftCell="B93">
      <selection activeCell="H93" sqref="H93"/>
      <colBreaks count="1" manualBreakCount="1">
        <brk id="6" max="1048575" man="1"/>
      </colBreaks>
      <pageMargins left="0.25" right="0.21" top="0.32" bottom="0.37" header="0.17" footer="0.16"/>
      <printOptions horizontalCentered="1"/>
      <pageSetup paperSize="9" firstPageNumber="5" orientation="portrait" useFirstPageNumber="1" r:id="rId3"/>
      <headerFooter alignWithMargins="0"/>
    </customSheetView>
  </customSheetViews>
  <mergeCells count="4">
    <mergeCell ref="B9:B10"/>
    <mergeCell ref="C9:F9"/>
    <mergeCell ref="B5:F6"/>
    <mergeCell ref="E8:F8"/>
  </mergeCells>
  <printOptions horizontalCentered="1"/>
  <pageMargins left="0.25" right="0.21" top="0.32" bottom="0.37" header="0.17" footer="0.16"/>
  <pageSetup paperSize="9" firstPageNumber="5" orientation="portrait" useFirstPageNumber="1" r:id="rId4"/>
  <headerFooter alignWithMargins="0"/>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M122"/>
  <sheetViews>
    <sheetView topLeftCell="A34" zoomScaleSheetLayoutView="80" workbookViewId="0">
      <selection activeCell="F21" sqref="F21:H113"/>
    </sheetView>
  </sheetViews>
  <sheetFormatPr defaultColWidth="9.140625" defaultRowHeight="17.25"/>
  <cols>
    <col min="1" max="1" width="3.7109375" style="145" customWidth="1"/>
    <col min="2" max="2" width="4.140625" style="145" customWidth="1"/>
    <col min="3" max="3" width="4.140625" style="364" customWidth="1"/>
    <col min="4" max="4" width="40.42578125" style="146" customWidth="1"/>
    <col min="5" max="5" width="13" style="336" hidden="1" customWidth="1"/>
    <col min="6" max="7" width="16.5703125" style="336" customWidth="1"/>
    <col min="8" max="8" width="16.5703125" style="345" customWidth="1"/>
    <col min="9" max="9" width="17.28515625" style="147" hidden="1" customWidth="1"/>
    <col min="10" max="10" width="15.7109375" style="147" hidden="1" customWidth="1"/>
    <col min="11" max="11" width="17.7109375" style="366" bestFit="1" customWidth="1"/>
    <col min="12" max="12" width="19.7109375" style="366" customWidth="1"/>
    <col min="13" max="13" width="22.28515625" style="367" customWidth="1"/>
    <col min="14" max="16384" width="9.140625" style="145"/>
  </cols>
  <sheetData>
    <row r="1" spans="1:11" ht="67.5" customHeight="1">
      <c r="B1" s="146"/>
      <c r="C1" s="146"/>
      <c r="F1" s="697" t="s">
        <v>573</v>
      </c>
      <c r="G1" s="697"/>
      <c r="H1" s="697"/>
    </row>
    <row r="2" spans="1:11" ht="13.5" hidden="1" customHeight="1">
      <c r="B2" s="146"/>
      <c r="C2" s="146"/>
      <c r="F2" s="337"/>
      <c r="G2" s="337"/>
      <c r="H2" s="337"/>
    </row>
    <row r="3" spans="1:11" ht="13.5" hidden="1" customHeight="1">
      <c r="B3" s="146"/>
      <c r="C3" s="146"/>
      <c r="F3" s="337"/>
      <c r="G3" s="337"/>
      <c r="H3" s="337"/>
    </row>
    <row r="4" spans="1:11" ht="13.5" hidden="1" customHeight="1">
      <c r="B4" s="146"/>
      <c r="C4" s="146"/>
      <c r="F4" s="337"/>
      <c r="G4" s="337"/>
      <c r="H4" s="337"/>
    </row>
    <row r="5" spans="1:11" ht="13.5" hidden="1" customHeight="1">
      <c r="B5" s="146"/>
      <c r="C5" s="146"/>
      <c r="E5" s="338"/>
      <c r="F5" s="339"/>
      <c r="G5" s="339"/>
      <c r="H5" s="339"/>
    </row>
    <row r="6" spans="1:11" ht="20.25" customHeight="1">
      <c r="B6" s="146"/>
      <c r="C6" s="146"/>
      <c r="E6" s="338"/>
      <c r="F6" s="339"/>
      <c r="G6" s="339"/>
      <c r="H6" s="340" t="s">
        <v>143</v>
      </c>
    </row>
    <row r="7" spans="1:11" ht="231" customHeight="1">
      <c r="A7" s="698" t="s">
        <v>1422</v>
      </c>
      <c r="B7" s="698"/>
      <c r="C7" s="698"/>
      <c r="D7" s="698"/>
      <c r="E7" s="698"/>
      <c r="F7" s="698"/>
      <c r="G7" s="698"/>
      <c r="H7" s="698"/>
      <c r="I7" s="214"/>
    </row>
    <row r="8" spans="1:11" hidden="1">
      <c r="A8" s="148"/>
      <c r="B8" s="148"/>
      <c r="C8" s="148"/>
      <c r="D8" s="148"/>
      <c r="E8" s="341"/>
      <c r="F8" s="341"/>
      <c r="G8" s="341"/>
      <c r="H8" s="341"/>
    </row>
    <row r="9" spans="1:11" ht="21" customHeight="1">
      <c r="A9" s="148"/>
      <c r="B9" s="148"/>
      <c r="C9" s="148"/>
      <c r="D9" s="148"/>
      <c r="E9" s="341"/>
      <c r="F9" s="341"/>
      <c r="G9" s="699" t="s">
        <v>215</v>
      </c>
      <c r="H9" s="699"/>
    </row>
    <row r="10" spans="1:11" ht="82.5" customHeight="1">
      <c r="A10" s="700" t="s">
        <v>235</v>
      </c>
      <c r="B10" s="700" t="s">
        <v>236</v>
      </c>
      <c r="C10" s="701" t="s">
        <v>237</v>
      </c>
      <c r="D10" s="702" t="s">
        <v>239</v>
      </c>
      <c r="E10" s="703" t="s">
        <v>144</v>
      </c>
      <c r="F10" s="703"/>
      <c r="G10" s="703"/>
      <c r="H10" s="703"/>
    </row>
    <row r="11" spans="1:11" ht="110.25" customHeight="1">
      <c r="A11" s="700"/>
      <c r="B11" s="700"/>
      <c r="C11" s="701"/>
      <c r="D11" s="702"/>
      <c r="E11" s="342" t="s">
        <v>51</v>
      </c>
      <c r="F11" s="342" t="s">
        <v>52</v>
      </c>
      <c r="G11" s="342" t="s">
        <v>53</v>
      </c>
      <c r="H11" s="342" t="s">
        <v>14</v>
      </c>
    </row>
    <row r="12" spans="1:11" ht="66.75" hidden="1" customHeight="1">
      <c r="A12" s="348"/>
      <c r="B12" s="348"/>
      <c r="C12" s="365"/>
      <c r="D12" s="349"/>
      <c r="E12" s="350"/>
      <c r="F12" s="350">
        <f>+'N 7'!E11-'N 6,1'!F13</f>
        <v>8548.5</v>
      </c>
      <c r="G12" s="350">
        <f>+'N 7'!F11-'N 6,1'!G13</f>
        <v>146449.5</v>
      </c>
      <c r="H12" s="350">
        <f>+'N 7'!G11-'N 6,1'!H13</f>
        <v>780651.00000000186</v>
      </c>
    </row>
    <row r="13" spans="1:11" ht="23.25" customHeight="1">
      <c r="A13" s="149"/>
      <c r="B13" s="149"/>
      <c r="C13" s="150"/>
      <c r="D13" s="179" t="s">
        <v>22</v>
      </c>
      <c r="E13" s="381">
        <f>E15</f>
        <v>2236232.7000000002</v>
      </c>
      <c r="F13" s="381">
        <f>F15</f>
        <v>5816053.5</v>
      </c>
      <c r="G13" s="381">
        <f>G15</f>
        <v>9276669.6999999993</v>
      </c>
      <c r="H13" s="381">
        <f>H15</f>
        <v>12570348.999999998</v>
      </c>
      <c r="I13" s="176"/>
      <c r="J13" s="177"/>
      <c r="K13" s="368"/>
    </row>
    <row r="14" spans="1:11" ht="25.5" customHeight="1">
      <c r="A14" s="149"/>
      <c r="B14" s="150"/>
      <c r="C14" s="150"/>
      <c r="D14" s="179" t="s">
        <v>8</v>
      </c>
      <c r="E14" s="381"/>
      <c r="F14" s="381"/>
      <c r="G14" s="381"/>
      <c r="H14" s="381"/>
      <c r="I14" s="176"/>
      <c r="J14" s="177"/>
      <c r="K14" s="368"/>
    </row>
    <row r="15" spans="1:11" ht="73.5" customHeight="1">
      <c r="A15" s="150" t="s">
        <v>12</v>
      </c>
      <c r="B15" s="150"/>
      <c r="C15" s="150"/>
      <c r="D15" s="179" t="s">
        <v>23</v>
      </c>
      <c r="E15" s="381">
        <f>E17</f>
        <v>2236232.7000000002</v>
      </c>
      <c r="F15" s="381">
        <f>F17</f>
        <v>5816053.5</v>
      </c>
      <c r="G15" s="381">
        <f>G17</f>
        <v>9276669.6999999993</v>
      </c>
      <c r="H15" s="381">
        <f>H17</f>
        <v>12570348.999999998</v>
      </c>
      <c r="I15" s="176"/>
      <c r="J15" s="177"/>
      <c r="K15" s="368"/>
    </row>
    <row r="16" spans="1:11">
      <c r="A16" s="149"/>
      <c r="B16" s="150"/>
      <c r="C16" s="150"/>
      <c r="D16" s="179" t="s">
        <v>8</v>
      </c>
      <c r="E16" s="381"/>
      <c r="F16" s="381"/>
      <c r="G16" s="381"/>
      <c r="H16" s="381"/>
      <c r="I16" s="176"/>
      <c r="J16" s="177"/>
      <c r="K16" s="368"/>
    </row>
    <row r="17" spans="1:13" ht="42.75" customHeight="1">
      <c r="A17" s="149"/>
      <c r="B17" s="150" t="s">
        <v>11</v>
      </c>
      <c r="C17" s="150"/>
      <c r="D17" s="179" t="s">
        <v>24</v>
      </c>
      <c r="E17" s="381">
        <f>E19</f>
        <v>2236232.7000000002</v>
      </c>
      <c r="F17" s="381">
        <f>F19</f>
        <v>5816053.5</v>
      </c>
      <c r="G17" s="381">
        <f>G19</f>
        <v>9276669.6999999993</v>
      </c>
      <c r="H17" s="381">
        <f>H19</f>
        <v>12570348.999999998</v>
      </c>
      <c r="I17" s="176"/>
      <c r="J17" s="177"/>
      <c r="K17" s="368"/>
    </row>
    <row r="18" spans="1:13" ht="27" customHeight="1">
      <c r="A18" s="149"/>
      <c r="B18" s="150"/>
      <c r="C18" s="150"/>
      <c r="D18" s="179" t="s">
        <v>8</v>
      </c>
      <c r="E18" s="381"/>
      <c r="F18" s="381"/>
      <c r="G18" s="381"/>
      <c r="H18" s="381"/>
      <c r="I18" s="176"/>
      <c r="J18" s="177"/>
      <c r="K18" s="368"/>
    </row>
    <row r="19" spans="1:13" ht="32.25" customHeight="1">
      <c r="A19" s="149"/>
      <c r="B19" s="150"/>
      <c r="C19" s="150" t="s">
        <v>11</v>
      </c>
      <c r="D19" s="179" t="s">
        <v>25</v>
      </c>
      <c r="E19" s="381">
        <f t="shared" ref="E19:H20" si="0">E20</f>
        <v>2236232.7000000002</v>
      </c>
      <c r="F19" s="381">
        <f t="shared" si="0"/>
        <v>5816053.5</v>
      </c>
      <c r="G19" s="381">
        <f t="shared" si="0"/>
        <v>9276669.6999999993</v>
      </c>
      <c r="H19" s="381">
        <f t="shared" si="0"/>
        <v>12570348.999999998</v>
      </c>
      <c r="I19" s="176"/>
      <c r="J19" s="177"/>
      <c r="K19" s="368"/>
    </row>
    <row r="20" spans="1:13" ht="161.25" customHeight="1">
      <c r="A20" s="149"/>
      <c r="B20" s="150"/>
      <c r="C20" s="150"/>
      <c r="D20" s="179" t="s">
        <v>569</v>
      </c>
      <c r="E20" s="381">
        <f t="shared" si="0"/>
        <v>2236232.7000000002</v>
      </c>
      <c r="F20" s="381">
        <f t="shared" si="0"/>
        <v>5816053.5</v>
      </c>
      <c r="G20" s="381">
        <f t="shared" si="0"/>
        <v>9276669.6999999993</v>
      </c>
      <c r="H20" s="381">
        <f>H21</f>
        <v>12570348.999999998</v>
      </c>
      <c r="I20" s="176"/>
      <c r="J20" s="177"/>
      <c r="K20" s="368">
        <f>SUM(K25:K113)</f>
        <v>2983770.7000000007</v>
      </c>
      <c r="L20" s="368">
        <f>H20-K20</f>
        <v>9586578.299999997</v>
      </c>
    </row>
    <row r="21" spans="1:13" ht="40.5" customHeight="1">
      <c r="A21" s="149"/>
      <c r="B21" s="150"/>
      <c r="C21" s="361"/>
      <c r="D21" s="179" t="s">
        <v>1423</v>
      </c>
      <c r="E21" s="381">
        <f>E23+E29+E38+E42+E55+E59+E69+E87+E90+E102+E52+E99+E96</f>
        <v>2236232.7000000002</v>
      </c>
      <c r="F21" s="381">
        <f>F23+F29+F38+F42+F55+F59+F69+F87+F90+F102+F52+F99+F96</f>
        <v>5816053.5</v>
      </c>
      <c r="G21" s="381">
        <f>G23+G29+G38+G42+G55+G59+G69+G87+G90+G102+G52+G99+G96</f>
        <v>9276669.6999999993</v>
      </c>
      <c r="H21" s="381">
        <f>H23+H29+H38+H42+H55+H59+H69+H87+H90+H102+H52+H99+H96</f>
        <v>12570348.999999998</v>
      </c>
      <c r="I21" s="176"/>
      <c r="J21" s="177"/>
      <c r="K21" s="368"/>
      <c r="L21" s="366">
        <f>+'N 8'!J11</f>
        <v>7947844.2000000002</v>
      </c>
    </row>
    <row r="22" spans="1:13" ht="63" customHeight="1">
      <c r="A22" s="149"/>
      <c r="B22" s="150"/>
      <c r="C22" s="361"/>
      <c r="D22" s="179" t="s">
        <v>406</v>
      </c>
      <c r="E22" s="381"/>
      <c r="F22" s="381"/>
      <c r="G22" s="381"/>
      <c r="H22" s="381"/>
      <c r="I22" s="176"/>
      <c r="J22" s="177"/>
      <c r="K22" s="368"/>
    </row>
    <row r="23" spans="1:13" ht="40.5" hidden="1" customHeight="1">
      <c r="A23" s="149"/>
      <c r="B23" s="150"/>
      <c r="C23" s="361"/>
      <c r="D23" s="179" t="s">
        <v>26</v>
      </c>
      <c r="E23" s="381">
        <f>SUM(E25+E27)</f>
        <v>504296.8</v>
      </c>
      <c r="F23" s="381">
        <f>SUM(F25+F27)</f>
        <v>1048400</v>
      </c>
      <c r="G23" s="381">
        <f>SUM(G25+G27)</f>
        <v>1572600</v>
      </c>
      <c r="H23" s="381">
        <f>SUM(H25+H27)</f>
        <v>2097527</v>
      </c>
      <c r="I23" s="176"/>
      <c r="J23" s="177"/>
      <c r="K23" s="368"/>
    </row>
    <row r="24" spans="1:13" hidden="1">
      <c r="A24" s="149"/>
      <c r="B24" s="150"/>
      <c r="C24" s="361"/>
      <c r="D24" s="179" t="s">
        <v>8</v>
      </c>
      <c r="E24" s="381"/>
      <c r="F24" s="381"/>
      <c r="G24" s="381"/>
      <c r="H24" s="381"/>
      <c r="I24" s="176"/>
      <c r="J24" s="177"/>
      <c r="K24" s="368"/>
    </row>
    <row r="25" spans="1:13" ht="57" customHeight="1">
      <c r="A25" s="149"/>
      <c r="B25" s="150"/>
      <c r="C25" s="362" t="s">
        <v>449</v>
      </c>
      <c r="D25" s="179" t="s">
        <v>148</v>
      </c>
      <c r="E25" s="381">
        <f>501046.8+3250</f>
        <v>504296.8</v>
      </c>
      <c r="F25" s="381">
        <f>1041900+6500</f>
        <v>1048400</v>
      </c>
      <c r="G25" s="381">
        <f>1562850+9750</f>
        <v>1572600</v>
      </c>
      <c r="H25" s="381">
        <f>2083800+727+13000</f>
        <v>2097527</v>
      </c>
      <c r="I25" s="176"/>
      <c r="J25" s="177"/>
      <c r="K25" s="368">
        <v>2083800.0000000002</v>
      </c>
      <c r="L25" s="368">
        <f>+L21-L20</f>
        <v>-1638734.0999999968</v>
      </c>
      <c r="M25" s="367">
        <v>2096800</v>
      </c>
    </row>
    <row r="26" spans="1:13" ht="51.75" hidden="1">
      <c r="A26" s="149"/>
      <c r="B26" s="150"/>
      <c r="C26" s="362"/>
      <c r="D26" s="179" t="s">
        <v>149</v>
      </c>
      <c r="E26" s="381"/>
      <c r="F26" s="381"/>
      <c r="G26" s="381"/>
      <c r="H26" s="381"/>
      <c r="I26" s="176"/>
      <c r="J26" s="177"/>
      <c r="K26" s="368"/>
    </row>
    <row r="27" spans="1:13" ht="40.5" hidden="1" customHeight="1">
      <c r="A27" s="149"/>
      <c r="B27" s="150"/>
      <c r="C27" s="362"/>
      <c r="D27" s="179" t="s">
        <v>150</v>
      </c>
      <c r="E27" s="381"/>
      <c r="F27" s="381"/>
      <c r="G27" s="381"/>
      <c r="H27" s="381"/>
      <c r="I27" s="176"/>
      <c r="J27" s="177"/>
      <c r="K27" s="368"/>
    </row>
    <row r="28" spans="1:13" hidden="1">
      <c r="A28" s="149"/>
      <c r="B28" s="150"/>
      <c r="C28" s="362"/>
      <c r="D28" s="179" t="s">
        <v>151</v>
      </c>
      <c r="E28" s="381"/>
      <c r="F28" s="381"/>
      <c r="G28" s="381"/>
      <c r="H28" s="381"/>
      <c r="I28" s="176"/>
      <c r="J28" s="177"/>
      <c r="K28" s="368"/>
    </row>
    <row r="29" spans="1:13" hidden="1">
      <c r="A29" s="149"/>
      <c r="B29" s="150"/>
      <c r="C29" s="362"/>
      <c r="D29" s="179" t="s">
        <v>57</v>
      </c>
      <c r="E29" s="382">
        <f>SUM(E31:E37)</f>
        <v>151962</v>
      </c>
      <c r="F29" s="382">
        <f>SUM(F31:F37)</f>
        <v>327172.10000000003</v>
      </c>
      <c r="G29" s="382">
        <f>SUM(G31:G37)</f>
        <v>475011.10000000003</v>
      </c>
      <c r="H29" s="382">
        <f>SUM(H30:H37)</f>
        <v>629380.5</v>
      </c>
      <c r="I29" s="176"/>
      <c r="J29" s="177"/>
      <c r="K29" s="368"/>
    </row>
    <row r="30" spans="1:13" hidden="1">
      <c r="A30" s="149"/>
      <c r="B30" s="150"/>
      <c r="C30" s="362"/>
      <c r="D30" s="179" t="s">
        <v>8</v>
      </c>
      <c r="E30" s="381"/>
      <c r="F30" s="381"/>
      <c r="G30" s="381"/>
      <c r="H30" s="381"/>
      <c r="I30" s="176"/>
      <c r="J30" s="177"/>
      <c r="K30" s="368"/>
    </row>
    <row r="31" spans="1:13" ht="51.75" hidden="1">
      <c r="A31" s="149"/>
      <c r="B31" s="150"/>
      <c r="C31" s="362"/>
      <c r="D31" s="201" t="s">
        <v>152</v>
      </c>
      <c r="E31" s="381"/>
      <c r="F31" s="381"/>
      <c r="G31" s="381"/>
      <c r="H31" s="381"/>
      <c r="I31" s="176"/>
      <c r="J31" s="177"/>
      <c r="K31" s="368"/>
    </row>
    <row r="32" spans="1:13" ht="40.5" hidden="1" customHeight="1">
      <c r="A32" s="149"/>
      <c r="B32" s="150"/>
      <c r="C32" s="362"/>
      <c r="D32" s="201" t="s">
        <v>153</v>
      </c>
      <c r="E32" s="381"/>
      <c r="F32" s="381"/>
      <c r="G32" s="381"/>
      <c r="H32" s="381"/>
      <c r="I32" s="176"/>
      <c r="J32" s="177"/>
      <c r="K32" s="368"/>
    </row>
    <row r="33" spans="1:13" ht="40.5" hidden="1" customHeight="1">
      <c r="A33" s="149"/>
      <c r="B33" s="150"/>
      <c r="C33" s="362"/>
      <c r="D33" s="201" t="s">
        <v>154</v>
      </c>
      <c r="E33" s="381"/>
      <c r="F33" s="381"/>
      <c r="G33" s="381"/>
      <c r="H33" s="381"/>
      <c r="I33" s="176"/>
      <c r="J33" s="177"/>
      <c r="K33" s="368"/>
    </row>
    <row r="34" spans="1:13">
      <c r="A34" s="149"/>
      <c r="B34" s="150"/>
      <c r="C34" s="362" t="s">
        <v>117</v>
      </c>
      <c r="D34" s="201" t="s">
        <v>155</v>
      </c>
      <c r="E34" s="381">
        <f>IFERROR(VLOOKUP($C34,'N 8'!$A:$J,7,FALSE),0)</f>
        <v>130390</v>
      </c>
      <c r="F34" s="381">
        <f>IFERROR(VLOOKUP($C34,'N 8'!$A:$J,8,FALSE),0)+75.9</f>
        <v>274852.90000000002</v>
      </c>
      <c r="G34" s="381">
        <f>IFERROR(VLOOKUP($C34,'N 8'!$A:$J,9,FALSE),0)+75.9</f>
        <v>408491.9</v>
      </c>
      <c r="H34" s="381">
        <f>IFERROR(VLOOKUP(C34,'N 8'!A:J,10,FALSE),0)+75.9</f>
        <v>548661.30000000005</v>
      </c>
      <c r="I34" s="176">
        <f>+'[6]2016'!$AL$49</f>
        <v>675560</v>
      </c>
      <c r="J34" s="177" t="b">
        <f>+I34=H34</f>
        <v>0</v>
      </c>
      <c r="K34" s="368">
        <v>75.900000000000006</v>
      </c>
    </row>
    <row r="35" spans="1:13">
      <c r="A35" s="149"/>
      <c r="B35" s="150"/>
      <c r="C35" s="362" t="s">
        <v>118</v>
      </c>
      <c r="D35" s="201" t="s">
        <v>156</v>
      </c>
      <c r="E35" s="381">
        <f>IFERROR(VLOOKUP($C35,'N 8'!$A:$J,7,FALSE),0)</f>
        <v>8272</v>
      </c>
      <c r="F35" s="381">
        <f>IFERROR(VLOOKUP($C35,'N 8'!$A:$J,8,FALSE),0)</f>
        <v>24819.199999999997</v>
      </c>
      <c r="G35" s="381">
        <f>IFERROR(VLOOKUP($C35,'N 8'!$A:$J,9,FALSE),0)</f>
        <v>24819.199999999997</v>
      </c>
      <c r="H35" s="381">
        <f>IFERROR(VLOOKUP(C35,'N 8'!A:J,10,FALSE),0)</f>
        <v>24819.199999999997</v>
      </c>
      <c r="I35" s="176">
        <f>+'[6]2016'!$AL$50</f>
        <v>35156.799999999996</v>
      </c>
      <c r="J35" s="177" t="b">
        <f t="shared" ref="J35:J98" si="1">+I35=H35</f>
        <v>0</v>
      </c>
      <c r="K35" s="368"/>
    </row>
    <row r="36" spans="1:13" ht="34.5">
      <c r="A36" s="149"/>
      <c r="B36" s="150"/>
      <c r="C36" s="362" t="s">
        <v>121</v>
      </c>
      <c r="D36" s="201" t="s">
        <v>227</v>
      </c>
      <c r="E36" s="381">
        <f>IFERROR(VLOOKUP($C36,'N 8'!$A:$J,7,FALSE),0)</f>
        <v>10960</v>
      </c>
      <c r="F36" s="381">
        <f>IFERROR(VLOOKUP($C36,'N 8'!$A:$J,8,FALSE),0)</f>
        <v>22820</v>
      </c>
      <c r="G36" s="381">
        <f>IFERROR(VLOOKUP($C36,'N 8'!$A:$J,9,FALSE),0)</f>
        <v>34680</v>
      </c>
      <c r="H36" s="381">
        <f>IFERROR(VLOOKUP(C36,'N 8'!A:J,10,FALSE),0)</f>
        <v>46540</v>
      </c>
      <c r="I36" s="176">
        <f>+'[6]2016'!$AL$51</f>
        <v>43840</v>
      </c>
      <c r="J36" s="177" t="b">
        <f t="shared" si="1"/>
        <v>0</v>
      </c>
      <c r="K36" s="368"/>
      <c r="M36" s="367">
        <v>4900</v>
      </c>
    </row>
    <row r="37" spans="1:13" ht="21.75" customHeight="1">
      <c r="A37" s="149"/>
      <c r="B37" s="150"/>
      <c r="C37" s="362" t="s">
        <v>437</v>
      </c>
      <c r="D37" s="201" t="s">
        <v>157</v>
      </c>
      <c r="E37" s="381">
        <v>2340</v>
      </c>
      <c r="F37" s="381">
        <f>IFERROR(ROUND(H37/2,0),0)</f>
        <v>4680</v>
      </c>
      <c r="G37" s="381">
        <f>IFERROR(ROUND(H37/4*3,0),0)</f>
        <v>7020</v>
      </c>
      <c r="H37" s="381">
        <f>390*2*12</f>
        <v>9360</v>
      </c>
      <c r="I37" s="176">
        <f>+'[6]2016'!$AL$52</f>
        <v>9360</v>
      </c>
      <c r="J37" s="177" t="b">
        <f t="shared" si="1"/>
        <v>1</v>
      </c>
      <c r="K37" s="368">
        <v>9360</v>
      </c>
    </row>
    <row r="38" spans="1:13" ht="31.5" hidden="1" customHeight="1">
      <c r="A38" s="149"/>
      <c r="B38" s="150"/>
      <c r="C38" s="362"/>
      <c r="D38" s="179" t="s">
        <v>158</v>
      </c>
      <c r="E38" s="383">
        <f>SUM(E40:E41)</f>
        <v>1735</v>
      </c>
      <c r="F38" s="381">
        <f>SUM(F40:F41)</f>
        <v>3500</v>
      </c>
      <c r="G38" s="381">
        <f>SUM(G40:G41)</f>
        <v>5250</v>
      </c>
      <c r="H38" s="381">
        <f>SUM(H40:H41)</f>
        <v>7000</v>
      </c>
      <c r="I38" s="176"/>
      <c r="J38" s="177" t="b">
        <f t="shared" si="1"/>
        <v>0</v>
      </c>
      <c r="K38" s="368"/>
    </row>
    <row r="39" spans="1:13" ht="24.75" hidden="1" customHeight="1">
      <c r="A39" s="149"/>
      <c r="B39" s="150"/>
      <c r="C39" s="362"/>
      <c r="D39" s="179" t="s">
        <v>8</v>
      </c>
      <c r="E39" s="381"/>
      <c r="F39" s="381"/>
      <c r="G39" s="381"/>
      <c r="H39" s="381"/>
      <c r="I39" s="176"/>
      <c r="J39" s="177" t="b">
        <f t="shared" si="1"/>
        <v>1</v>
      </c>
      <c r="K39" s="368"/>
    </row>
    <row r="40" spans="1:13">
      <c r="A40" s="149"/>
      <c r="B40" s="150"/>
      <c r="C40" s="362" t="s">
        <v>438</v>
      </c>
      <c r="D40" s="179" t="s">
        <v>159</v>
      </c>
      <c r="E40" s="381">
        <v>1735</v>
      </c>
      <c r="F40" s="381">
        <f>IFERROR(ROUND(H40/2,0),0)</f>
        <v>3500</v>
      </c>
      <c r="G40" s="381">
        <f>IFERROR(ROUND(H40/4*3,0),0)</f>
        <v>5250</v>
      </c>
      <c r="H40" s="381">
        <v>7000</v>
      </c>
      <c r="I40" s="176">
        <f>'[6]2016'!$AL$54</f>
        <v>10800</v>
      </c>
      <c r="J40" s="177" t="b">
        <f t="shared" si="1"/>
        <v>0</v>
      </c>
      <c r="K40" s="368">
        <v>7000</v>
      </c>
    </row>
    <row r="41" spans="1:13" ht="34.5" hidden="1">
      <c r="A41" s="149"/>
      <c r="B41" s="150"/>
      <c r="C41" s="362"/>
      <c r="D41" s="179" t="s">
        <v>160</v>
      </c>
      <c r="E41" s="381"/>
      <c r="F41" s="381"/>
      <c r="G41" s="381"/>
      <c r="H41" s="381">
        <f>IFERROR(VLOOKUP(C41,'N 8'!A:J,10,FALSE),0)</f>
        <v>0</v>
      </c>
      <c r="I41" s="176"/>
      <c r="J41" s="177" t="b">
        <f t="shared" si="1"/>
        <v>1</v>
      </c>
      <c r="K41" s="368"/>
    </row>
    <row r="42" spans="1:13" ht="51.75" hidden="1">
      <c r="A42" s="149"/>
      <c r="B42" s="150"/>
      <c r="C42" s="362"/>
      <c r="D42" s="179" t="s">
        <v>161</v>
      </c>
      <c r="E42" s="383">
        <f>SUM(E44:E51)</f>
        <v>14595.7</v>
      </c>
      <c r="F42" s="381">
        <f>SUM(F44:F51)</f>
        <v>1120269.8</v>
      </c>
      <c r="G42" s="381">
        <f>SUM(G44:G51)</f>
        <v>1685223.8</v>
      </c>
      <c r="H42" s="381">
        <f>SUM(H44:H51)</f>
        <v>2246796.4</v>
      </c>
      <c r="I42" s="176"/>
      <c r="J42" s="177" t="b">
        <f t="shared" si="1"/>
        <v>0</v>
      </c>
      <c r="K42" s="368"/>
    </row>
    <row r="43" spans="1:13" hidden="1">
      <c r="A43" s="149"/>
      <c r="B43" s="150"/>
      <c r="C43" s="362"/>
      <c r="D43" s="179" t="s">
        <v>8</v>
      </c>
      <c r="E43" s="381"/>
      <c r="F43" s="381"/>
      <c r="G43" s="381"/>
      <c r="H43" s="381"/>
      <c r="I43" s="176"/>
      <c r="J43" s="177" t="b">
        <f t="shared" si="1"/>
        <v>1</v>
      </c>
      <c r="K43" s="368"/>
    </row>
    <row r="44" spans="1:13">
      <c r="A44" s="149"/>
      <c r="B44" s="150"/>
      <c r="C44" s="362" t="s">
        <v>247</v>
      </c>
      <c r="D44" s="201" t="s">
        <v>162</v>
      </c>
      <c r="E44" s="381">
        <f>IFERROR(VLOOKUP($C44,'N 8'!$A:$J,7,FALSE),0)+43.1</f>
        <v>132</v>
      </c>
      <c r="F44" s="381">
        <f>IFERROR(VLOOKUP($C44,'N 8'!$A:$J,8,FALSE),0)+43.1</f>
        <v>321.10000000000002</v>
      </c>
      <c r="G44" s="381">
        <f>IFERROR(VLOOKUP($C44,'N 8'!$A:$J,9,FALSE),0)+43.1</f>
        <v>483.1</v>
      </c>
      <c r="H44" s="381">
        <f>IFERROR(VLOOKUP(C44,'N 8'!A:J,10,FALSE),0)+43.1</f>
        <v>643.1</v>
      </c>
      <c r="I44" s="176">
        <f>'[6]2016'!$AL$58</f>
        <v>950</v>
      </c>
      <c r="J44" s="177" t="b">
        <f t="shared" si="1"/>
        <v>0</v>
      </c>
      <c r="K44" s="368">
        <v>43.1</v>
      </c>
    </row>
    <row r="45" spans="1:13" ht="26.25" customHeight="1">
      <c r="A45" s="149"/>
      <c r="B45" s="150"/>
      <c r="C45" s="362" t="s">
        <v>274</v>
      </c>
      <c r="D45" s="201" t="s">
        <v>163</v>
      </c>
      <c r="E45" s="381">
        <f>IFERROR(VLOOKUP($C45,'N 8'!$A:$J,7,FALSE),0)</f>
        <v>8470</v>
      </c>
      <c r="F45" s="381">
        <f>IFERROR(VLOOKUP($C45,'N 8'!$A:$J,8,FALSE),0)</f>
        <v>29893</v>
      </c>
      <c r="G45" s="381">
        <f>IFERROR(VLOOKUP($C45,'N 8'!$A:$J,9,FALSE),0)</f>
        <v>43703</v>
      </c>
      <c r="H45" s="381">
        <f>IFERROR(VLOOKUP(C45,'N 8'!A:J,10,FALSE),0)</f>
        <v>57492.6</v>
      </c>
      <c r="I45" s="176">
        <f>'[6]2016'!$AL$59</f>
        <v>71052.600000000006</v>
      </c>
      <c r="J45" s="177" t="b">
        <f t="shared" si="1"/>
        <v>0</v>
      </c>
      <c r="K45" s="368"/>
    </row>
    <row r="46" spans="1:13" ht="34.5" hidden="1">
      <c r="A46" s="149"/>
      <c r="B46" s="150"/>
      <c r="C46" s="362"/>
      <c r="D46" s="201" t="s">
        <v>164</v>
      </c>
      <c r="E46" s="381"/>
      <c r="F46" s="381"/>
      <c r="G46" s="381"/>
      <c r="H46" s="381">
        <f>IFERROR(VLOOKUP(C46,'N 8'!A:J,10,FALSE),0)</f>
        <v>0</v>
      </c>
      <c r="I46" s="176"/>
      <c r="J46" s="177" t="b">
        <f t="shared" si="1"/>
        <v>1</v>
      </c>
      <c r="K46" s="368"/>
    </row>
    <row r="47" spans="1:13" ht="21.75" customHeight="1">
      <c r="A47" s="149"/>
      <c r="B47" s="150"/>
      <c r="C47" s="362" t="s">
        <v>439</v>
      </c>
      <c r="D47" s="201" t="s">
        <v>165</v>
      </c>
      <c r="E47" s="381">
        <f>IFERROR(VLOOKUP($C47,'N 8'!$A:$J,7,FALSE),0)+18.7</f>
        <v>18.7</v>
      </c>
      <c r="F47" s="381">
        <f>IFERROR(VLOOKUP($C47,'N 8'!$A:$J,8,FALSE),0)+18.7</f>
        <v>5018.7</v>
      </c>
      <c r="G47" s="381">
        <f>IFERROR(VLOOKUP($C47,'N 8'!$A:$J,9,FALSE),0)+18.7</f>
        <v>7518.7</v>
      </c>
      <c r="H47" s="381">
        <f>IFERROR(VLOOKUP(C47,'N 8'!A:J,10,FALSE),0)+18.7</f>
        <v>10018.700000000001</v>
      </c>
      <c r="I47" s="176">
        <f>'[6]2016'!$AL$61</f>
        <v>210700</v>
      </c>
      <c r="J47" s="177" t="b">
        <f t="shared" si="1"/>
        <v>0</v>
      </c>
      <c r="K47" s="368">
        <v>18.7</v>
      </c>
    </row>
    <row r="48" spans="1:13" ht="22.5" customHeight="1">
      <c r="A48" s="149"/>
      <c r="B48" s="150"/>
      <c r="C48" s="362" t="s">
        <v>440</v>
      </c>
      <c r="D48" s="179" t="s">
        <v>166</v>
      </c>
      <c r="E48" s="381">
        <f>+'N 8'!G63+230</f>
        <v>230</v>
      </c>
      <c r="F48" s="381">
        <f>+'N 8'!H63+1000</f>
        <v>1000</v>
      </c>
      <c r="G48" s="381">
        <f>+'N 8'!I63+1500</f>
        <v>1500</v>
      </c>
      <c r="H48" s="381">
        <f>+'N 8'!J63+2000</f>
        <v>2000</v>
      </c>
      <c r="I48" s="176">
        <f>'[6]2016'!$AL$62</f>
        <v>5100</v>
      </c>
      <c r="J48" s="177" t="b">
        <f t="shared" si="1"/>
        <v>0</v>
      </c>
      <c r="K48" s="368">
        <v>2000</v>
      </c>
      <c r="M48" s="367">
        <v>1500</v>
      </c>
    </row>
    <row r="49" spans="1:13" ht="34.5" hidden="1">
      <c r="A49" s="149"/>
      <c r="B49" s="150"/>
      <c r="C49" s="362"/>
      <c r="D49" s="201" t="s">
        <v>167</v>
      </c>
      <c r="E49" s="381"/>
      <c r="F49" s="381"/>
      <c r="G49" s="381"/>
      <c r="H49" s="381">
        <f>IFERROR(VLOOKUP(C49,'N 8'!A:J,10,FALSE),0)</f>
        <v>0</v>
      </c>
      <c r="I49" s="176"/>
      <c r="J49" s="177" t="b">
        <f t="shared" si="1"/>
        <v>1</v>
      </c>
      <c r="K49" s="368"/>
    </row>
    <row r="50" spans="1:13">
      <c r="A50" s="149"/>
      <c r="B50" s="150"/>
      <c r="C50" s="362" t="s">
        <v>441</v>
      </c>
      <c r="D50" s="201" t="s">
        <v>168</v>
      </c>
      <c r="E50" s="381">
        <f>IFERROR(VLOOKUP($C50,'N 8'!$A:$J,7,FALSE),0)</f>
        <v>0</v>
      </c>
      <c r="F50" s="381">
        <f>IFERROR(VLOOKUP($C50,'N 8'!$A:$J,8,FALSE),0)</f>
        <v>5000</v>
      </c>
      <c r="G50" s="381">
        <f>IFERROR(VLOOKUP($C50,'N 8'!$A:$J,9,FALSE),0)</f>
        <v>7500</v>
      </c>
      <c r="H50" s="381">
        <f>IFERROR(VLOOKUP(C50,'N 8'!A:J,10,FALSE),0)</f>
        <v>10000</v>
      </c>
      <c r="I50" s="176">
        <f>'[6]2016'!$AL$64</f>
        <v>14000</v>
      </c>
      <c r="J50" s="177" t="b">
        <f t="shared" si="1"/>
        <v>0</v>
      </c>
      <c r="K50" s="368"/>
    </row>
    <row r="51" spans="1:13" ht="40.5" customHeight="1">
      <c r="A51" s="149"/>
      <c r="B51" s="150"/>
      <c r="C51" s="362" t="s">
        <v>248</v>
      </c>
      <c r="D51" s="201" t="s">
        <v>169</v>
      </c>
      <c r="E51" s="381">
        <f>IFERROR(VLOOKUP($C51,'N 8'!$A:$J,7,FALSE),0)</f>
        <v>5745</v>
      </c>
      <c r="F51" s="381">
        <f>IFERROR(VLOOKUP($C51,'N 8'!$A:$J,8,FALSE),0)</f>
        <v>1079037</v>
      </c>
      <c r="G51" s="381">
        <f>IFERROR(VLOOKUP($C51,'N 8'!$A:$J,9,FALSE),0)</f>
        <v>1624519</v>
      </c>
      <c r="H51" s="381">
        <f>IFERROR(VLOOKUP(C51,'N 8'!A:J,10,FALSE),0)</f>
        <v>2166642</v>
      </c>
      <c r="I51" s="176">
        <f>'[6]2016'!$AL$65</f>
        <v>24000</v>
      </c>
      <c r="J51" s="177" t="b">
        <f t="shared" si="1"/>
        <v>0</v>
      </c>
      <c r="K51" s="368"/>
      <c r="M51" s="367">
        <v>2166360</v>
      </c>
    </row>
    <row r="52" spans="1:13" ht="51.75" hidden="1">
      <c r="A52" s="149"/>
      <c r="B52" s="150"/>
      <c r="C52" s="362"/>
      <c r="D52" s="179" t="s">
        <v>170</v>
      </c>
      <c r="E52" s="383">
        <f t="shared" ref="E52:J52" si="2">SUM(E54)</f>
        <v>18511</v>
      </c>
      <c r="F52" s="381">
        <f t="shared" si="2"/>
        <v>68545</v>
      </c>
      <c r="G52" s="381">
        <f t="shared" si="2"/>
        <v>103606</v>
      </c>
      <c r="H52" s="381">
        <f t="shared" si="2"/>
        <v>137767</v>
      </c>
      <c r="I52" s="343">
        <f t="shared" si="2"/>
        <v>141760.6</v>
      </c>
      <c r="J52" s="343">
        <f t="shared" si="2"/>
        <v>0</v>
      </c>
      <c r="K52" s="368"/>
    </row>
    <row r="53" spans="1:13" hidden="1">
      <c r="A53" s="149"/>
      <c r="B53" s="150"/>
      <c r="C53" s="362"/>
      <c r="D53" s="179" t="s">
        <v>8</v>
      </c>
      <c r="E53" s="381"/>
      <c r="F53" s="381"/>
      <c r="G53" s="381"/>
      <c r="H53" s="381"/>
      <c r="I53" s="176"/>
      <c r="J53" s="177" t="b">
        <f t="shared" si="1"/>
        <v>1</v>
      </c>
      <c r="K53" s="368"/>
    </row>
    <row r="54" spans="1:13" ht="20.25" customHeight="1">
      <c r="A54" s="149"/>
      <c r="B54" s="150"/>
      <c r="C54" s="362" t="s">
        <v>249</v>
      </c>
      <c r="D54" s="201" t="s">
        <v>171</v>
      </c>
      <c r="E54" s="381">
        <f>IFERROR(VLOOKUP($C54,'N 8'!$A:$J,7,FALSE),0)</f>
        <v>18511</v>
      </c>
      <c r="F54" s="381">
        <f>IFERROR(VLOOKUP($C54,'N 8'!$A:$J,8,FALSE),0)+1008</f>
        <v>68545</v>
      </c>
      <c r="G54" s="381">
        <f>IFERROR(VLOOKUP($C54,'N 8'!$A:$J,9,FALSE),0)+1008</f>
        <v>103606</v>
      </c>
      <c r="H54" s="381">
        <f>IFERROR(VLOOKUP(C54,'N 8'!A:J,10,FALSE),0)+1008</f>
        <v>137767</v>
      </c>
      <c r="I54" s="176">
        <f>'[6]2016'!$AL$67</f>
        <v>141760.6</v>
      </c>
      <c r="J54" s="177" t="b">
        <f t="shared" si="1"/>
        <v>0</v>
      </c>
      <c r="K54" s="368">
        <v>1008</v>
      </c>
      <c r="M54" s="367">
        <v>136439</v>
      </c>
    </row>
    <row r="55" spans="1:13" ht="33" hidden="1" customHeight="1">
      <c r="A55" s="149"/>
      <c r="B55" s="150"/>
      <c r="C55" s="362"/>
      <c r="D55" s="179" t="s">
        <v>172</v>
      </c>
      <c r="E55" s="383">
        <f>SUM(E57:E58)</f>
        <v>961868.1</v>
      </c>
      <c r="F55" s="383">
        <f>SUM(F57:F58)</f>
        <v>1001867.1</v>
      </c>
      <c r="G55" s="383">
        <f>SUM(G57:G58)</f>
        <v>1100411.1000000001</v>
      </c>
      <c r="H55" s="383">
        <f>SUM(H57:H58)</f>
        <v>1296559.6000000001</v>
      </c>
      <c r="I55" s="176"/>
      <c r="J55" s="177" t="b">
        <f t="shared" si="1"/>
        <v>0</v>
      </c>
      <c r="K55" s="368"/>
    </row>
    <row r="56" spans="1:13" ht="27.75" hidden="1" customHeight="1">
      <c r="A56" s="149"/>
      <c r="B56" s="150"/>
      <c r="C56" s="362"/>
      <c r="D56" s="179" t="s">
        <v>8</v>
      </c>
      <c r="E56" s="381"/>
      <c r="F56" s="381"/>
      <c r="G56" s="381"/>
      <c r="H56" s="381">
        <f>IFERROR(VLOOKUP(C56,'N 8'!A:J,10,FALSE),0)</f>
        <v>0</v>
      </c>
      <c r="I56" s="176"/>
      <c r="J56" s="177" t="b">
        <f t="shared" si="1"/>
        <v>1</v>
      </c>
      <c r="K56" s="368"/>
    </row>
    <row r="57" spans="1:13" ht="36.75" customHeight="1">
      <c r="A57" s="149"/>
      <c r="B57" s="150"/>
      <c r="C57" s="362" t="s">
        <v>250</v>
      </c>
      <c r="D57" s="179" t="s">
        <v>373</v>
      </c>
      <c r="E57" s="381">
        <f>IFERROR(VLOOKUP($C57,'N 8'!$A:$J,7,FALSE),0)</f>
        <v>4870</v>
      </c>
      <c r="F57" s="381">
        <f>IFERROR(VLOOKUP($C57,'N 8'!$A:$J,8,FALSE),0)</f>
        <v>8000</v>
      </c>
      <c r="G57" s="381">
        <f>IFERROR(VLOOKUP($C57,'N 8'!$A:$J,9,FALSE),0)</f>
        <v>12000</v>
      </c>
      <c r="H57" s="381">
        <f>IFERROR(VLOOKUP(C57,'N 8'!A:J,10,FALSE),0)</f>
        <v>20000</v>
      </c>
      <c r="I57" s="176">
        <f>'[6]2016'!$AL$69</f>
        <v>189328</v>
      </c>
      <c r="J57" s="177" t="b">
        <f t="shared" si="1"/>
        <v>0</v>
      </c>
      <c r="K57" s="368"/>
    </row>
    <row r="58" spans="1:13" ht="38.25" customHeight="1">
      <c r="A58" s="149"/>
      <c r="B58" s="150"/>
      <c r="C58" s="362" t="s">
        <v>251</v>
      </c>
      <c r="D58" s="179" t="s">
        <v>173</v>
      </c>
      <c r="E58" s="381">
        <f>+'N 8'!G109</f>
        <v>956998.1</v>
      </c>
      <c r="F58" s="381">
        <f>+'N 8'!H109</f>
        <v>993867.1</v>
      </c>
      <c r="G58" s="381">
        <f>+'N 8'!I109</f>
        <v>1088411.1000000001</v>
      </c>
      <c r="H58" s="381">
        <f>+'N 8'!J109</f>
        <v>1276559.6000000001</v>
      </c>
      <c r="I58" s="176">
        <f>'[6]2016'!$AL$70</f>
        <v>4726005.6000000006</v>
      </c>
      <c r="J58" s="177" t="b">
        <f t="shared" si="1"/>
        <v>0</v>
      </c>
      <c r="K58" s="368"/>
      <c r="M58" s="367">
        <v>1144804</v>
      </c>
    </row>
    <row r="59" spans="1:13" ht="26.25" hidden="1" customHeight="1">
      <c r="A59" s="149"/>
      <c r="B59" s="150"/>
      <c r="C59" s="362"/>
      <c r="D59" s="179" t="s">
        <v>28</v>
      </c>
      <c r="E59" s="381">
        <f>SUM(E61:E68)</f>
        <v>371194.1</v>
      </c>
      <c r="F59" s="383">
        <f>SUM(F61:F68)</f>
        <v>878274</v>
      </c>
      <c r="G59" s="383">
        <f>SUM(G61:G68)</f>
        <v>1551505.7000000002</v>
      </c>
      <c r="H59" s="383">
        <f>SUM(H61:H68)</f>
        <v>2042638.2000000002</v>
      </c>
      <c r="I59" s="176"/>
      <c r="J59" s="177" t="b">
        <f t="shared" si="1"/>
        <v>0</v>
      </c>
      <c r="K59" s="368"/>
    </row>
    <row r="60" spans="1:13" ht="15" hidden="1" customHeight="1">
      <c r="A60" s="149"/>
      <c r="B60" s="150"/>
      <c r="C60" s="362"/>
      <c r="D60" s="179" t="s">
        <v>8</v>
      </c>
      <c r="E60" s="381"/>
      <c r="F60" s="381"/>
      <c r="G60" s="381"/>
      <c r="H60" s="381">
        <f>IFERROR(VLOOKUP(C60,'N 8'!A:J,10,FALSE),0)</f>
        <v>0</v>
      </c>
      <c r="I60" s="176"/>
      <c r="J60" s="177" t="b">
        <f t="shared" si="1"/>
        <v>1</v>
      </c>
      <c r="K60" s="368"/>
    </row>
    <row r="61" spans="1:13" ht="39.75" customHeight="1">
      <c r="A61" s="149"/>
      <c r="B61" s="150"/>
      <c r="C61" s="362" t="s">
        <v>252</v>
      </c>
      <c r="D61" s="201" t="s">
        <v>174</v>
      </c>
      <c r="E61" s="381">
        <f>IFERROR(VLOOKUP($C61,'N 8'!$A:$J,7,FALSE),0)+5175</f>
        <v>169023</v>
      </c>
      <c r="F61" s="381">
        <f>IFERROR(VLOOKUP($C61,'N 8'!$A:$J,8,FALSE),0)+5175</f>
        <v>379246</v>
      </c>
      <c r="G61" s="381">
        <f>IFERROR(VLOOKUP($C61,'N 8'!$A:$J,9,FALSE),0)+5175</f>
        <v>772076</v>
      </c>
      <c r="H61" s="381">
        <f>IFERROR(VLOOKUP(C61,'N 8'!A:J,10,FALSE),0)+5175</f>
        <v>1027259.5000000001</v>
      </c>
      <c r="I61" s="176">
        <f>'[6]2016'!$AL$72</f>
        <v>1023967.3</v>
      </c>
      <c r="J61" s="177" t="b">
        <f t="shared" si="1"/>
        <v>0</v>
      </c>
      <c r="K61" s="368">
        <v>5175</v>
      </c>
      <c r="M61" s="367">
        <v>707261</v>
      </c>
    </row>
    <row r="62" spans="1:13" hidden="1">
      <c r="A62" s="149"/>
      <c r="B62" s="150"/>
      <c r="C62" s="362"/>
      <c r="D62" s="201" t="s">
        <v>529</v>
      </c>
      <c r="E62" s="381"/>
      <c r="F62" s="381">
        <f>IFERROR(VLOOKUP($C62,'N 8'!$A:$J,8,FALSE),0)</f>
        <v>0</v>
      </c>
      <c r="G62" s="381">
        <f>IFERROR(VLOOKUP($C62,'N 8'!$A:$J,9,FALSE),0)</f>
        <v>0</v>
      </c>
      <c r="H62" s="381">
        <f>IFERROR(VLOOKUP(C62,'N 8'!A:J,10,FALSE),0)</f>
        <v>0</v>
      </c>
      <c r="I62" s="176"/>
      <c r="J62" s="177" t="b">
        <f t="shared" si="1"/>
        <v>1</v>
      </c>
      <c r="K62" s="368"/>
    </row>
    <row r="63" spans="1:13" ht="51.75" hidden="1">
      <c r="A63" s="149"/>
      <c r="B63" s="150"/>
      <c r="C63" s="362"/>
      <c r="D63" s="201" t="s">
        <v>175</v>
      </c>
      <c r="E63" s="381"/>
      <c r="F63" s="381">
        <f>IFERROR(VLOOKUP($C63,'N 8'!$A:$J,8,FALSE),0)</f>
        <v>0</v>
      </c>
      <c r="G63" s="381">
        <f>IFERROR(VLOOKUP($C63,'N 8'!$A:$J,9,FALSE),0)</f>
        <v>0</v>
      </c>
      <c r="H63" s="381">
        <f>IFERROR(VLOOKUP(C63,'N 8'!A:J,10,FALSE),0)</f>
        <v>0</v>
      </c>
      <c r="I63" s="176"/>
      <c r="J63" s="177" t="b">
        <f t="shared" si="1"/>
        <v>1</v>
      </c>
      <c r="K63" s="368"/>
    </row>
    <row r="64" spans="1:13">
      <c r="A64" s="149"/>
      <c r="B64" s="150"/>
      <c r="C64" s="362" t="s">
        <v>253</v>
      </c>
      <c r="D64" s="201" t="s">
        <v>176</v>
      </c>
      <c r="E64" s="381">
        <f>+'N 8'!G270</f>
        <v>162473.09999999998</v>
      </c>
      <c r="F64" s="381">
        <f>IFERROR(VLOOKUP($C64,'N 8'!$A:$J,8,FALSE),0)</f>
        <v>385835</v>
      </c>
      <c r="G64" s="381">
        <f>IFERROR(VLOOKUP($C64,'N 8'!$A:$J,9,FALSE),0)</f>
        <v>610890.70000000007</v>
      </c>
      <c r="H64" s="381">
        <f>IFERROR(VLOOKUP(C64,'N 8'!A:J,10,FALSE),0)</f>
        <v>799034.20000000007</v>
      </c>
      <c r="I64" s="176">
        <f>'[6]2016'!$AL$75</f>
        <v>949447.9</v>
      </c>
      <c r="J64" s="177" t="b">
        <f t="shared" si="1"/>
        <v>0</v>
      </c>
      <c r="K64" s="368"/>
    </row>
    <row r="65" spans="1:13" ht="51.75" hidden="1">
      <c r="A65" s="149"/>
      <c r="B65" s="150"/>
      <c r="C65" s="362"/>
      <c r="D65" s="201" t="s">
        <v>496</v>
      </c>
      <c r="E65" s="381"/>
      <c r="F65" s="381">
        <f>IFERROR(VLOOKUP($C65,'N 8'!$A:$J,8,FALSE),0)</f>
        <v>0</v>
      </c>
      <c r="G65" s="381">
        <f>IFERROR(VLOOKUP($C65,'N 8'!$A:$J,9,FALSE),0)</f>
        <v>0</v>
      </c>
      <c r="H65" s="381">
        <f>IFERROR(VLOOKUP(C65,'N 8'!A:J,10,FALSE),0)</f>
        <v>0</v>
      </c>
      <c r="I65" s="176"/>
      <c r="J65" s="177" t="b">
        <f t="shared" si="1"/>
        <v>1</v>
      </c>
      <c r="K65" s="368"/>
    </row>
    <row r="66" spans="1:13" ht="34.5" hidden="1">
      <c r="A66" s="149"/>
      <c r="B66" s="150"/>
      <c r="C66" s="362"/>
      <c r="D66" s="201" t="s">
        <v>177</v>
      </c>
      <c r="E66" s="381"/>
      <c r="F66" s="381">
        <f>IFERROR(VLOOKUP($C66,'N 8'!$A:$J,8,FALSE),0)</f>
        <v>0</v>
      </c>
      <c r="G66" s="381">
        <f>IFERROR(VLOOKUP($C66,'N 8'!$A:$J,9,FALSE),0)</f>
        <v>0</v>
      </c>
      <c r="H66" s="381">
        <f>IFERROR(VLOOKUP(C66,'N 8'!A:J,10,FALSE),0)</f>
        <v>0</v>
      </c>
      <c r="I66" s="176"/>
      <c r="J66" s="177" t="b">
        <f t="shared" si="1"/>
        <v>1</v>
      </c>
      <c r="K66" s="368"/>
    </row>
    <row r="67" spans="1:13" ht="36.75" customHeight="1">
      <c r="A67" s="149"/>
      <c r="B67" s="150"/>
      <c r="C67" s="362" t="s">
        <v>254</v>
      </c>
      <c r="D67" s="201" t="s">
        <v>178</v>
      </c>
      <c r="E67" s="381">
        <f>IFERROR(VLOOKUP($C67,'N 8'!$A:$J,7,FALSE),0)</f>
        <v>0</v>
      </c>
      <c r="F67" s="381">
        <f>IFERROR(VLOOKUP($C67,'N 8'!$A:$J,8,FALSE),0)</f>
        <v>0</v>
      </c>
      <c r="G67" s="381">
        <f>IFERROR(VLOOKUP($C67,'N 8'!$A:$J,9,FALSE),0)</f>
        <v>4094</v>
      </c>
      <c r="H67" s="381">
        <f>IFERROR(VLOOKUP(C67,'N 8'!A:J,10,FALSE),0)</f>
        <v>7903.9</v>
      </c>
      <c r="I67" s="176">
        <f>'[6]2016'!$AL$78</f>
        <v>8196.9</v>
      </c>
      <c r="J67" s="177" t="b">
        <f t="shared" si="1"/>
        <v>0</v>
      </c>
      <c r="K67" s="368"/>
    </row>
    <row r="68" spans="1:13" ht="19.5" customHeight="1">
      <c r="A68" s="149"/>
      <c r="B68" s="150"/>
      <c r="C68" s="362" t="s">
        <v>255</v>
      </c>
      <c r="D68" s="201" t="s">
        <v>179</v>
      </c>
      <c r="E68" s="381">
        <f>IFERROR(VLOOKUP($C68,'N 8'!$A:$J,7,FALSE),0)</f>
        <v>39698</v>
      </c>
      <c r="F68" s="381">
        <f>IFERROR(VLOOKUP($C68,'N 8'!$A:$J,8,FALSE),0)</f>
        <v>113193</v>
      </c>
      <c r="G68" s="381">
        <f>IFERROR(VLOOKUP($C68,'N 8'!$A:$J,9,FALSE),0)</f>
        <v>164445</v>
      </c>
      <c r="H68" s="381">
        <f>IFERROR(VLOOKUP(C68,'N 8'!A:J,10,FALSE),0)</f>
        <v>208440.6</v>
      </c>
      <c r="I68" s="176">
        <f>'[6]2016'!$AL$79</f>
        <v>168953.09999999998</v>
      </c>
      <c r="J68" s="177" t="b">
        <f t="shared" si="1"/>
        <v>0</v>
      </c>
      <c r="K68" s="368"/>
    </row>
    <row r="69" spans="1:13" hidden="1">
      <c r="A69" s="149"/>
      <c r="B69" s="150"/>
      <c r="C69" s="362"/>
      <c r="D69" s="179" t="s">
        <v>180</v>
      </c>
      <c r="E69" s="383">
        <f>+E71+E77</f>
        <v>210000</v>
      </c>
      <c r="F69" s="383">
        <f>+F71+F77</f>
        <v>435000</v>
      </c>
      <c r="G69" s="383">
        <f>+G71+G77</f>
        <v>652500</v>
      </c>
      <c r="H69" s="383">
        <f>+H71+H77</f>
        <v>870000</v>
      </c>
      <c r="I69" s="176"/>
      <c r="J69" s="177" t="b">
        <f t="shared" si="1"/>
        <v>0</v>
      </c>
      <c r="K69" s="368"/>
    </row>
    <row r="70" spans="1:13" hidden="1">
      <c r="A70" s="149"/>
      <c r="B70" s="150"/>
      <c r="C70" s="362"/>
      <c r="D70" s="179" t="s">
        <v>8</v>
      </c>
      <c r="E70" s="381"/>
      <c r="F70" s="381"/>
      <c r="G70" s="381"/>
      <c r="H70" s="381"/>
      <c r="I70" s="176"/>
      <c r="J70" s="177" t="b">
        <f t="shared" si="1"/>
        <v>1</v>
      </c>
      <c r="K70" s="368"/>
    </row>
    <row r="71" spans="1:13" ht="34.5" hidden="1">
      <c r="A71" s="149"/>
      <c r="B71" s="150"/>
      <c r="C71" s="362"/>
      <c r="D71" s="201" t="s">
        <v>549</v>
      </c>
      <c r="E71" s="383">
        <f>SUM(E72:E76)</f>
        <v>0</v>
      </c>
      <c r="F71" s="383">
        <f>SUM(F72:F76)</f>
        <v>0</v>
      </c>
      <c r="G71" s="383">
        <f>SUM(G72:G76)</f>
        <v>0</v>
      </c>
      <c r="H71" s="383">
        <f>SUM(H72:H76)</f>
        <v>0</v>
      </c>
      <c r="I71" s="176"/>
      <c r="J71" s="177" t="b">
        <f t="shared" si="1"/>
        <v>1</v>
      </c>
      <c r="K71" s="368"/>
    </row>
    <row r="72" spans="1:13" ht="51.75" hidden="1">
      <c r="A72" s="149"/>
      <c r="B72" s="150"/>
      <c r="C72" s="362"/>
      <c r="D72" s="201" t="s">
        <v>550</v>
      </c>
      <c r="E72" s="381"/>
      <c r="F72" s="381"/>
      <c r="G72" s="381"/>
      <c r="H72" s="381">
        <f>IFERROR(VLOOKUP(C72,'N 8'!A:J,10,FALSE),0)</f>
        <v>0</v>
      </c>
      <c r="I72" s="176"/>
      <c r="J72" s="177" t="b">
        <f t="shared" si="1"/>
        <v>1</v>
      </c>
      <c r="K72" s="368"/>
    </row>
    <row r="73" spans="1:13" ht="51.75" hidden="1">
      <c r="A73" s="149"/>
      <c r="B73" s="150"/>
      <c r="C73" s="362"/>
      <c r="D73" s="201" t="s">
        <v>551</v>
      </c>
      <c r="E73" s="381"/>
      <c r="F73" s="381"/>
      <c r="G73" s="381"/>
      <c r="H73" s="381">
        <f>IFERROR(VLOOKUP(C73,'N 8'!A:J,10,FALSE),0)</f>
        <v>0</v>
      </c>
      <c r="I73" s="176"/>
      <c r="J73" s="177" t="b">
        <f t="shared" si="1"/>
        <v>1</v>
      </c>
      <c r="K73" s="368"/>
    </row>
    <row r="74" spans="1:13" ht="34.5" hidden="1">
      <c r="A74" s="149"/>
      <c r="B74" s="150"/>
      <c r="C74" s="362"/>
      <c r="D74" s="201" t="s">
        <v>487</v>
      </c>
      <c r="E74" s="381"/>
      <c r="F74" s="381"/>
      <c r="G74" s="381"/>
      <c r="H74" s="381">
        <f>IFERROR(VLOOKUP(C74,'N 8'!A:J,10,FALSE),0)</f>
        <v>0</v>
      </c>
      <c r="I74" s="176"/>
      <c r="J74" s="177" t="b">
        <f t="shared" si="1"/>
        <v>1</v>
      </c>
      <c r="K74" s="368"/>
    </row>
    <row r="75" spans="1:13" ht="51.75" hidden="1">
      <c r="A75" s="149"/>
      <c r="B75" s="150"/>
      <c r="C75" s="362"/>
      <c r="D75" s="201" t="s">
        <v>488</v>
      </c>
      <c r="E75" s="381"/>
      <c r="F75" s="381"/>
      <c r="G75" s="381"/>
      <c r="H75" s="381">
        <f>IFERROR(VLOOKUP(C75,'N 8'!A:J,10,FALSE),0)</f>
        <v>0</v>
      </c>
      <c r="I75" s="176"/>
      <c r="J75" s="177" t="b">
        <f t="shared" si="1"/>
        <v>1</v>
      </c>
      <c r="K75" s="368"/>
    </row>
    <row r="76" spans="1:13" ht="51.75" hidden="1">
      <c r="A76" s="149"/>
      <c r="B76" s="150"/>
      <c r="C76" s="362"/>
      <c r="D76" s="201" t="s">
        <v>489</v>
      </c>
      <c r="E76" s="381"/>
      <c r="F76" s="381"/>
      <c r="G76" s="381"/>
      <c r="H76" s="381">
        <f>IFERROR(VLOOKUP(C76,'N 8'!A:J,10,FALSE),0)</f>
        <v>0</v>
      </c>
      <c r="I76" s="176"/>
      <c r="J76" s="177" t="b">
        <f t="shared" si="1"/>
        <v>1</v>
      </c>
      <c r="K76" s="368"/>
    </row>
    <row r="77" spans="1:13" s="218" customFormat="1" ht="51.75" hidden="1">
      <c r="A77" s="335"/>
      <c r="B77" s="216"/>
      <c r="C77" s="363"/>
      <c r="D77" s="201" t="s">
        <v>62</v>
      </c>
      <c r="E77" s="383">
        <f>SUM(E78:E85)</f>
        <v>210000</v>
      </c>
      <c r="F77" s="383">
        <f>SUM(F78:F85)</f>
        <v>435000</v>
      </c>
      <c r="G77" s="383">
        <f>SUM(G78:G85)</f>
        <v>652500</v>
      </c>
      <c r="H77" s="383">
        <f>SUM(H78:H85)</f>
        <v>870000</v>
      </c>
      <c r="I77" s="217"/>
      <c r="J77" s="177" t="b">
        <f t="shared" si="1"/>
        <v>0</v>
      </c>
      <c r="K77" s="369"/>
      <c r="L77" s="370"/>
      <c r="M77" s="371"/>
    </row>
    <row r="78" spans="1:13" s="218" customFormat="1" ht="51.75" hidden="1">
      <c r="A78" s="335"/>
      <c r="B78" s="216"/>
      <c r="C78" s="363"/>
      <c r="D78" s="201" t="s">
        <v>462</v>
      </c>
      <c r="E78" s="381"/>
      <c r="F78" s="381"/>
      <c r="G78" s="381"/>
      <c r="H78" s="381">
        <f>IFERROR(VLOOKUP(C78,'N 8'!A:J,10,FALSE),0)</f>
        <v>0</v>
      </c>
      <c r="I78" s="217"/>
      <c r="J78" s="177" t="b">
        <f t="shared" si="1"/>
        <v>1</v>
      </c>
      <c r="K78" s="369"/>
      <c r="L78" s="370"/>
      <c r="M78" s="371"/>
    </row>
    <row r="79" spans="1:13" s="218" customFormat="1" ht="34.5" hidden="1">
      <c r="A79" s="335"/>
      <c r="B79" s="216"/>
      <c r="C79" s="363"/>
      <c r="D79" s="201" t="s">
        <v>530</v>
      </c>
      <c r="E79" s="381"/>
      <c r="F79" s="381"/>
      <c r="G79" s="381"/>
      <c r="H79" s="381">
        <f>IFERROR(VLOOKUP(C79,'N 8'!A:J,10,FALSE),0)</f>
        <v>0</v>
      </c>
      <c r="I79" s="217"/>
      <c r="J79" s="177" t="b">
        <f t="shared" si="1"/>
        <v>1</v>
      </c>
      <c r="K79" s="369"/>
      <c r="L79" s="370"/>
      <c r="M79" s="371"/>
    </row>
    <row r="80" spans="1:13" s="218" customFormat="1" ht="69" hidden="1">
      <c r="A80" s="335"/>
      <c r="B80" s="216"/>
      <c r="C80" s="363"/>
      <c r="D80" s="201" t="s">
        <v>560</v>
      </c>
      <c r="E80" s="381"/>
      <c r="F80" s="381"/>
      <c r="G80" s="381"/>
      <c r="H80" s="381">
        <f>IFERROR(VLOOKUP(C80,'N 8'!A:J,10,FALSE),0)</f>
        <v>0</v>
      </c>
      <c r="I80" s="217"/>
      <c r="J80" s="177" t="b">
        <f t="shared" si="1"/>
        <v>1</v>
      </c>
      <c r="K80" s="369"/>
      <c r="L80" s="370"/>
      <c r="M80" s="371"/>
    </row>
    <row r="81" spans="1:13" s="218" customFormat="1" ht="69" hidden="1">
      <c r="A81" s="335"/>
      <c r="B81" s="216"/>
      <c r="C81" s="363"/>
      <c r="D81" s="201" t="s">
        <v>546</v>
      </c>
      <c r="E81" s="381"/>
      <c r="F81" s="381"/>
      <c r="G81" s="381"/>
      <c r="H81" s="381">
        <f>IFERROR(VLOOKUP(C81,'N 8'!A:J,10,FALSE),0)</f>
        <v>0</v>
      </c>
      <c r="I81" s="217"/>
      <c r="J81" s="177" t="b">
        <f t="shared" si="1"/>
        <v>1</v>
      </c>
      <c r="K81" s="369"/>
      <c r="L81" s="370"/>
      <c r="M81" s="371"/>
    </row>
    <row r="82" spans="1:13" s="218" customFormat="1" ht="34.5" hidden="1">
      <c r="A82" s="335"/>
      <c r="B82" s="216"/>
      <c r="C82" s="363"/>
      <c r="D82" s="201" t="s">
        <v>531</v>
      </c>
      <c r="E82" s="381"/>
      <c r="F82" s="381"/>
      <c r="G82" s="381"/>
      <c r="H82" s="381">
        <f>IFERROR(VLOOKUP(C82,'N 8'!A:J,10,FALSE),0)</f>
        <v>0</v>
      </c>
      <c r="I82" s="217"/>
      <c r="J82" s="177" t="b">
        <f t="shared" si="1"/>
        <v>1</v>
      </c>
      <c r="K82" s="369"/>
      <c r="L82" s="370"/>
      <c r="M82" s="371"/>
    </row>
    <row r="83" spans="1:13" s="218" customFormat="1" ht="71.25" customHeight="1">
      <c r="A83" s="335"/>
      <c r="B83" s="216"/>
      <c r="C83" s="363" t="s">
        <v>442</v>
      </c>
      <c r="D83" s="201" t="s">
        <v>374</v>
      </c>
      <c r="E83" s="381">
        <v>180000</v>
      </c>
      <c r="F83" s="381">
        <f>IFERROR(ROUND(H83/2,0),0)</f>
        <v>375000</v>
      </c>
      <c r="G83" s="381">
        <f>IFERROR(ROUND(H83/4*3,0),0)</f>
        <v>562500</v>
      </c>
      <c r="H83" s="381">
        <v>750000</v>
      </c>
      <c r="I83" s="217">
        <f>'[6]2016'!$AL$108</f>
        <v>710000</v>
      </c>
      <c r="J83" s="177" t="b">
        <f t="shared" si="1"/>
        <v>0</v>
      </c>
      <c r="K83" s="369">
        <v>750000</v>
      </c>
      <c r="L83" s="370"/>
      <c r="M83" s="371"/>
    </row>
    <row r="84" spans="1:13" s="218" customFormat="1" ht="69" hidden="1">
      <c r="A84" s="335"/>
      <c r="B84" s="216"/>
      <c r="C84" s="363"/>
      <c r="D84" s="201" t="s">
        <v>532</v>
      </c>
      <c r="E84" s="381"/>
      <c r="F84" s="381"/>
      <c r="G84" s="381"/>
      <c r="H84" s="381">
        <f>IFERROR(VLOOKUP(C84,'N 8'!A:J,10,FALSE),0)</f>
        <v>0</v>
      </c>
      <c r="I84" s="217"/>
      <c r="J84" s="177" t="b">
        <f t="shared" si="1"/>
        <v>1</v>
      </c>
      <c r="K84" s="369">
        <v>0</v>
      </c>
      <c r="L84" s="370"/>
      <c r="M84" s="371"/>
    </row>
    <row r="85" spans="1:13" s="218" customFormat="1" ht="23.25" customHeight="1">
      <c r="A85" s="335"/>
      <c r="B85" s="216"/>
      <c r="C85" s="363" t="s">
        <v>443</v>
      </c>
      <c r="D85" s="201" t="s">
        <v>181</v>
      </c>
      <c r="E85" s="381">
        <v>30000</v>
      </c>
      <c r="F85" s="381">
        <f>IFERROR(ROUND(H85/2,0),0)</f>
        <v>60000</v>
      </c>
      <c r="G85" s="381">
        <f>IFERROR(ROUND(H85/4*3,0),0)</f>
        <v>90000</v>
      </c>
      <c r="H85" s="381">
        <v>120000</v>
      </c>
      <c r="I85" s="217">
        <f>'[6]2016'!$AL$109</f>
        <v>120000</v>
      </c>
      <c r="J85" s="177" t="b">
        <f t="shared" si="1"/>
        <v>1</v>
      </c>
      <c r="K85" s="369">
        <v>120000</v>
      </c>
      <c r="L85" s="370"/>
      <c r="M85" s="371"/>
    </row>
    <row r="86" spans="1:13" ht="34.5" hidden="1">
      <c r="A86" s="149"/>
      <c r="B86" s="150"/>
      <c r="C86" s="362"/>
      <c r="D86" s="201" t="s">
        <v>182</v>
      </c>
      <c r="E86" s="383">
        <f>E87</f>
        <v>0</v>
      </c>
      <c r="F86" s="381">
        <f>F87</f>
        <v>0</v>
      </c>
      <c r="G86" s="383">
        <f>G87</f>
        <v>0</v>
      </c>
      <c r="H86" s="383">
        <f>H87</f>
        <v>0</v>
      </c>
      <c r="I86" s="176"/>
      <c r="J86" s="177" t="b">
        <f t="shared" si="1"/>
        <v>1</v>
      </c>
      <c r="K86" s="368"/>
    </row>
    <row r="87" spans="1:13" ht="51.75" hidden="1">
      <c r="A87" s="149"/>
      <c r="B87" s="150"/>
      <c r="C87" s="362"/>
      <c r="D87" s="179" t="s">
        <v>183</v>
      </c>
      <c r="E87" s="383">
        <f>SUM(E89)</f>
        <v>0</v>
      </c>
      <c r="F87" s="381">
        <f>SUM(F89)</f>
        <v>0</v>
      </c>
      <c r="G87" s="383">
        <f>SUM(G89)</f>
        <v>0</v>
      </c>
      <c r="H87" s="383">
        <f>SUM(H89)</f>
        <v>0</v>
      </c>
      <c r="I87" s="176"/>
      <c r="J87" s="177" t="b">
        <f t="shared" si="1"/>
        <v>1</v>
      </c>
      <c r="K87" s="368"/>
    </row>
    <row r="88" spans="1:13" hidden="1">
      <c r="A88" s="149"/>
      <c r="B88" s="150"/>
      <c r="C88" s="362"/>
      <c r="D88" s="179" t="s">
        <v>8</v>
      </c>
      <c r="E88" s="381"/>
      <c r="F88" s="381"/>
      <c r="G88" s="381"/>
      <c r="H88" s="381"/>
      <c r="I88" s="176"/>
      <c r="J88" s="177" t="b">
        <f t="shared" si="1"/>
        <v>1</v>
      </c>
      <c r="K88" s="368"/>
    </row>
    <row r="89" spans="1:13" hidden="1">
      <c r="A89" s="149"/>
      <c r="B89" s="150"/>
      <c r="C89" s="362"/>
      <c r="D89" s="201" t="s">
        <v>184</v>
      </c>
      <c r="E89" s="381"/>
      <c r="F89" s="381"/>
      <c r="G89" s="381"/>
      <c r="H89" s="381">
        <f>IFERROR(VLOOKUP(C89,'N 8'!A:J,10,FALSE),0)</f>
        <v>0</v>
      </c>
      <c r="I89" s="176"/>
      <c r="J89" s="177" t="b">
        <f t="shared" si="1"/>
        <v>1</v>
      </c>
      <c r="K89" s="368"/>
    </row>
    <row r="90" spans="1:13" hidden="1">
      <c r="A90" s="149"/>
      <c r="B90" s="150"/>
      <c r="C90" s="362"/>
      <c r="D90" s="179" t="s">
        <v>76</v>
      </c>
      <c r="E90" s="383">
        <f>SUM(E92)</f>
        <v>2070</v>
      </c>
      <c r="F90" s="381">
        <f>SUM(F92)</f>
        <v>2375</v>
      </c>
      <c r="G90" s="383">
        <f>SUM(G92)</f>
        <v>3338</v>
      </c>
      <c r="H90" s="383">
        <f>SUM(H92)</f>
        <v>6200</v>
      </c>
      <c r="I90" s="176"/>
      <c r="J90" s="177" t="b">
        <f t="shared" si="1"/>
        <v>0</v>
      </c>
      <c r="K90" s="368"/>
    </row>
    <row r="91" spans="1:13" hidden="1">
      <c r="A91" s="149"/>
      <c r="B91" s="150"/>
      <c r="C91" s="362"/>
      <c r="D91" s="179" t="s">
        <v>8</v>
      </c>
      <c r="E91" s="381"/>
      <c r="F91" s="381"/>
      <c r="G91" s="381"/>
      <c r="H91" s="381">
        <f>IFERROR(VLOOKUP(C91,'N 8'!A:J,10,FALSE),0)</f>
        <v>0</v>
      </c>
      <c r="I91" s="176"/>
      <c r="J91" s="177" t="b">
        <f t="shared" si="1"/>
        <v>1</v>
      </c>
      <c r="K91" s="368"/>
    </row>
    <row r="92" spans="1:13" ht="69" hidden="1">
      <c r="A92" s="149"/>
      <c r="B92" s="150"/>
      <c r="C92" s="362"/>
      <c r="D92" s="179" t="s">
        <v>185</v>
      </c>
      <c r="E92" s="383">
        <f>SUM(E94:E95)</f>
        <v>2070</v>
      </c>
      <c r="F92" s="381">
        <f>SUM(F94:F95)</f>
        <v>2375</v>
      </c>
      <c r="G92" s="383">
        <f>SUM(G94:G95)</f>
        <v>3338</v>
      </c>
      <c r="H92" s="383">
        <f>SUM(H94:H95)</f>
        <v>6200</v>
      </c>
      <c r="I92" s="176"/>
      <c r="J92" s="177" t="b">
        <f t="shared" si="1"/>
        <v>0</v>
      </c>
      <c r="K92" s="368"/>
    </row>
    <row r="93" spans="1:13" hidden="1">
      <c r="A93" s="149"/>
      <c r="B93" s="150"/>
      <c r="C93" s="362"/>
      <c r="D93" s="179" t="s">
        <v>7</v>
      </c>
      <c r="E93" s="381"/>
      <c r="F93" s="381"/>
      <c r="G93" s="381"/>
      <c r="H93" s="381"/>
      <c r="I93" s="176"/>
      <c r="J93" s="177" t="b">
        <f t="shared" si="1"/>
        <v>1</v>
      </c>
      <c r="K93" s="368"/>
    </row>
    <row r="94" spans="1:13">
      <c r="A94" s="149"/>
      <c r="B94" s="150"/>
      <c r="C94" s="362" t="s">
        <v>444</v>
      </c>
      <c r="D94" s="179" t="s">
        <v>186</v>
      </c>
      <c r="E94" s="381">
        <v>170</v>
      </c>
      <c r="F94" s="381">
        <f>IFERROR(ROUND(H94/2,0),0)</f>
        <v>375</v>
      </c>
      <c r="G94" s="381">
        <f>IFERROR(ROUND(H94/4*3,0),0)</f>
        <v>563</v>
      </c>
      <c r="H94" s="381">
        <v>750</v>
      </c>
      <c r="I94" s="176">
        <f>'[6]2016'!$AL$138</f>
        <v>2000</v>
      </c>
      <c r="J94" s="177" t="b">
        <f t="shared" si="1"/>
        <v>0</v>
      </c>
      <c r="K94" s="368">
        <v>750</v>
      </c>
    </row>
    <row r="95" spans="1:13">
      <c r="A95" s="149"/>
      <c r="B95" s="150"/>
      <c r="C95" s="362" t="s">
        <v>445</v>
      </c>
      <c r="D95" s="179" t="s">
        <v>187</v>
      </c>
      <c r="E95" s="381">
        <v>1900</v>
      </c>
      <c r="F95" s="381">
        <v>2000</v>
      </c>
      <c r="G95" s="381">
        <f>2400+375</f>
        <v>2775</v>
      </c>
      <c r="H95" s="381">
        <f>3200+2250</f>
        <v>5450</v>
      </c>
      <c r="I95" s="176">
        <f>'[6]2016'!$AL$139</f>
        <v>5000</v>
      </c>
      <c r="J95" s="177" t="b">
        <f t="shared" si="1"/>
        <v>0</v>
      </c>
      <c r="K95" s="368">
        <v>3200</v>
      </c>
    </row>
    <row r="96" spans="1:13" ht="69" hidden="1">
      <c r="A96" s="149"/>
      <c r="B96" s="150"/>
      <c r="C96" s="362"/>
      <c r="D96" s="179" t="s">
        <v>229</v>
      </c>
      <c r="E96" s="383">
        <f>SUM(E98)</f>
        <v>0</v>
      </c>
      <c r="F96" s="383">
        <f>SUM(F98)</f>
        <v>2000</v>
      </c>
      <c r="G96" s="383">
        <f>SUM(G98)</f>
        <v>3000</v>
      </c>
      <c r="H96" s="383">
        <f>SUM(H98)</f>
        <v>4110</v>
      </c>
      <c r="I96" s="176"/>
      <c r="J96" s="177" t="b">
        <f t="shared" si="1"/>
        <v>0</v>
      </c>
      <c r="K96" s="368"/>
    </row>
    <row r="97" spans="1:13" hidden="1">
      <c r="A97" s="149"/>
      <c r="B97" s="150"/>
      <c r="C97" s="362"/>
      <c r="D97" s="179" t="s">
        <v>7</v>
      </c>
      <c r="E97" s="381"/>
      <c r="F97" s="381"/>
      <c r="G97" s="381"/>
      <c r="H97" s="381"/>
      <c r="I97" s="176"/>
      <c r="J97" s="177" t="b">
        <f t="shared" si="1"/>
        <v>1</v>
      </c>
      <c r="K97" s="368"/>
    </row>
    <row r="98" spans="1:13" ht="80.25" customHeight="1">
      <c r="A98" s="149"/>
      <c r="B98" s="150"/>
      <c r="C98" s="362" t="s">
        <v>447</v>
      </c>
      <c r="D98" s="179" t="s">
        <v>1420</v>
      </c>
      <c r="E98" s="381">
        <v>0</v>
      </c>
      <c r="F98" s="381">
        <v>2000</v>
      </c>
      <c r="G98" s="381">
        <v>3000</v>
      </c>
      <c r="H98" s="381">
        <v>4110</v>
      </c>
      <c r="I98" s="176"/>
      <c r="J98" s="177" t="b">
        <f t="shared" si="1"/>
        <v>0</v>
      </c>
      <c r="K98" s="368"/>
    </row>
    <row r="99" spans="1:13" hidden="1">
      <c r="A99" s="149"/>
      <c r="B99" s="150"/>
      <c r="C99" s="362"/>
      <c r="D99" s="179" t="s">
        <v>9</v>
      </c>
      <c r="E99" s="383">
        <f>SUM(E101)</f>
        <v>0</v>
      </c>
      <c r="F99" s="383">
        <f>SUM(F101)</f>
        <v>665770</v>
      </c>
      <c r="G99" s="383">
        <f>SUM(G101)</f>
        <v>1109200</v>
      </c>
      <c r="H99" s="383">
        <f>SUM(H101)</f>
        <v>1626147.1</v>
      </c>
      <c r="I99" s="176"/>
      <c r="J99" s="177" t="b">
        <f t="shared" ref="J99:J113" si="3">+I99=H99</f>
        <v>0</v>
      </c>
      <c r="K99" s="368"/>
    </row>
    <row r="100" spans="1:13" hidden="1">
      <c r="A100" s="149"/>
      <c r="B100" s="150"/>
      <c r="C100" s="362"/>
      <c r="D100" s="179" t="s">
        <v>7</v>
      </c>
      <c r="E100" s="381"/>
      <c r="F100" s="381"/>
      <c r="G100" s="381"/>
      <c r="H100" s="381"/>
      <c r="I100" s="176"/>
      <c r="J100" s="177" t="b">
        <f t="shared" si="3"/>
        <v>1</v>
      </c>
      <c r="K100" s="368"/>
    </row>
    <row r="101" spans="1:13">
      <c r="A101" s="149"/>
      <c r="B101" s="150"/>
      <c r="C101" s="362" t="s">
        <v>446</v>
      </c>
      <c r="D101" s="179" t="s">
        <v>188</v>
      </c>
      <c r="E101" s="381">
        <v>0</v>
      </c>
      <c r="F101" s="381">
        <f>IFERROR(VLOOKUP($C101,'N 8'!$A:$J,8,FALSE),0)+661770</f>
        <v>665770</v>
      </c>
      <c r="G101" s="381">
        <f>IFERROR(VLOOKUP($C101,'N 8'!$A:$J,9,FALSE),0)+1102950</f>
        <v>1109200</v>
      </c>
      <c r="H101" s="381">
        <f>IFERROR(VLOOKUP(C101,'N 8'!A:J,10,FALSE),0)+1617647.1</f>
        <v>1626147.1</v>
      </c>
      <c r="I101" s="176">
        <f>'[6]2016'!$AL$149</f>
        <v>11500</v>
      </c>
      <c r="J101" s="177" t="b">
        <f t="shared" si="3"/>
        <v>0</v>
      </c>
      <c r="K101" s="368"/>
    </row>
    <row r="102" spans="1:13" hidden="1">
      <c r="A102" s="149"/>
      <c r="B102" s="150"/>
      <c r="C102" s="362"/>
      <c r="D102" s="179" t="s">
        <v>31</v>
      </c>
      <c r="E102" s="383">
        <f>SUM(E103:E113)</f>
        <v>0</v>
      </c>
      <c r="F102" s="383">
        <f>SUM(F103:F113)</f>
        <v>262880.5</v>
      </c>
      <c r="G102" s="383">
        <f>SUM(G103:G113)</f>
        <v>1015024</v>
      </c>
      <c r="H102" s="383">
        <f>SUM(H103:H113)</f>
        <v>1606223.2000000002</v>
      </c>
      <c r="I102" s="176"/>
      <c r="J102" s="177" t="b">
        <f t="shared" si="3"/>
        <v>0</v>
      </c>
      <c r="K102" s="368"/>
    </row>
    <row r="103" spans="1:13" hidden="1">
      <c r="A103" s="149"/>
      <c r="B103" s="150"/>
      <c r="C103" s="362"/>
      <c r="D103" s="179" t="s">
        <v>8</v>
      </c>
      <c r="E103" s="381"/>
      <c r="F103" s="381"/>
      <c r="G103" s="381"/>
      <c r="H103" s="381"/>
      <c r="I103" s="176"/>
      <c r="J103" s="177" t="b">
        <f t="shared" si="3"/>
        <v>1</v>
      </c>
      <c r="K103" s="368"/>
    </row>
    <row r="104" spans="1:13" ht="34.5" hidden="1">
      <c r="A104" s="149"/>
      <c r="B104" s="150"/>
      <c r="C104" s="362"/>
      <c r="D104" s="201" t="s">
        <v>189</v>
      </c>
      <c r="E104" s="381"/>
      <c r="F104" s="381">
        <f>IFERROR(VLOOKUP($C104,'N 8'!$A:$J,8,FALSE),0)</f>
        <v>0</v>
      </c>
      <c r="G104" s="381">
        <f>IFERROR(VLOOKUP($C104,'N 8'!$A:$J,9,FALSE),0)</f>
        <v>0</v>
      </c>
      <c r="H104" s="381">
        <f>IFERROR(VLOOKUP(C104,'N 8'!A:J,10,FALSE),0)</f>
        <v>0</v>
      </c>
      <c r="I104" s="176"/>
      <c r="J104" s="177" t="b">
        <f t="shared" si="3"/>
        <v>1</v>
      </c>
      <c r="K104" s="368"/>
    </row>
    <row r="105" spans="1:13" ht="42" customHeight="1">
      <c r="A105" s="149"/>
      <c r="B105" s="150"/>
      <c r="C105" s="362" t="s">
        <v>256</v>
      </c>
      <c r="D105" s="201" t="s">
        <v>190</v>
      </c>
      <c r="E105" s="381">
        <f>IFERROR(VLOOKUP($C105,'N 8'!$A:$J,7,FALSE),0)</f>
        <v>0</v>
      </c>
      <c r="F105" s="381">
        <f>IFERROR(VLOOKUP($C105,'N 8'!$A:$J,8,FALSE),0)+1340+1000</f>
        <v>105430</v>
      </c>
      <c r="G105" s="381">
        <f>IFERROR(VLOOKUP($C105,'N 8'!$A:$J,9,FALSE),0)+1340+1000</f>
        <v>354976</v>
      </c>
      <c r="H105" s="381">
        <f>IFERROR(VLOOKUP(C105,'N 8'!A:J,10,FALSE),0)+1340+1000</f>
        <v>481520.60000000003</v>
      </c>
      <c r="I105" s="176">
        <f>'[6]2016'!$AL$156</f>
        <v>475559</v>
      </c>
      <c r="J105" s="177" t="b">
        <f t="shared" si="3"/>
        <v>0</v>
      </c>
      <c r="K105" s="368">
        <v>1340</v>
      </c>
      <c r="L105"/>
      <c r="M105"/>
    </row>
    <row r="106" spans="1:13" ht="42" customHeight="1">
      <c r="A106" s="149"/>
      <c r="B106" s="150"/>
      <c r="C106" s="362" t="s">
        <v>355</v>
      </c>
      <c r="D106" s="201" t="s">
        <v>191</v>
      </c>
      <c r="E106" s="381">
        <f>IFERROR(VLOOKUP($C106,'N 8'!$A:$J,7,FALSE),0)</f>
        <v>0</v>
      </c>
      <c r="F106" s="381">
        <f>IFERROR(VLOOKUP($C106,'N 8'!$A:$J,8,FALSE),0)</f>
        <v>13502</v>
      </c>
      <c r="G106" s="381">
        <f>IFERROR(VLOOKUP($C106,'N 8'!$A:$J,9,FALSE),0)</f>
        <v>20254</v>
      </c>
      <c r="H106" s="381">
        <f>IFERROR(VLOOKUP(C106,'N 8'!A:J,10,FALSE),0)</f>
        <v>27004.999999999996</v>
      </c>
      <c r="I106" s="176">
        <f>'[6]2016'!$AL$157</f>
        <v>183382</v>
      </c>
      <c r="J106" s="177" t="b">
        <f t="shared" si="3"/>
        <v>0</v>
      </c>
      <c r="K106" s="368"/>
      <c r="M106" s="367">
        <v>5300</v>
      </c>
    </row>
    <row r="107" spans="1:13" ht="19.5" customHeight="1">
      <c r="A107" s="149"/>
      <c r="B107" s="150"/>
      <c r="C107" s="362" t="s">
        <v>257</v>
      </c>
      <c r="D107" s="201" t="s">
        <v>192</v>
      </c>
      <c r="E107" s="381">
        <f>IFERROR(VLOOKUP($C107,'N 8'!$A:$J,7,FALSE),0)</f>
        <v>0</v>
      </c>
      <c r="F107" s="381">
        <f>IFERROR(VLOOKUP($C107,'N 8'!$A:$J,8,FALSE),0)</f>
        <v>0</v>
      </c>
      <c r="G107" s="381">
        <f>IFERROR(VLOOKUP($C107,'N 8'!$A:$J,9,FALSE),0)</f>
        <v>313500</v>
      </c>
      <c r="H107" s="381">
        <f>IFERROR(VLOOKUP(C107,'N 8'!A:J,10,FALSE),0)</f>
        <v>642900</v>
      </c>
      <c r="I107" s="176">
        <f>'[6]2016'!$AL$158</f>
        <v>434100</v>
      </c>
      <c r="J107" s="177" t="b">
        <f t="shared" si="3"/>
        <v>0</v>
      </c>
      <c r="K107" s="368"/>
    </row>
    <row r="108" spans="1:13">
      <c r="A108" s="149"/>
      <c r="B108" s="150"/>
      <c r="C108" s="362" t="s">
        <v>258</v>
      </c>
      <c r="D108" s="201" t="s">
        <v>193</v>
      </c>
      <c r="E108" s="381">
        <f>IFERROR(VLOOKUP($C108,'N 8'!$A:$J,7,FALSE),0)</f>
        <v>0</v>
      </c>
      <c r="F108" s="381">
        <f>IFERROR(VLOOKUP($C108,'N 8'!$A:$J,8,FALSE),0)</f>
        <v>121253.5</v>
      </c>
      <c r="G108" s="381">
        <f>IFERROR(VLOOKUP($C108,'N 8'!$A:$J,9,FALSE),0)</f>
        <v>303599</v>
      </c>
      <c r="H108" s="381">
        <f>IFERROR(VLOOKUP(C108,'N 8'!A:J,10,FALSE),0)</f>
        <v>429771.8</v>
      </c>
      <c r="I108" s="176">
        <f>'[6]2016'!$AL$159</f>
        <v>351512.9</v>
      </c>
      <c r="J108" s="177" t="b">
        <f t="shared" si="3"/>
        <v>0</v>
      </c>
      <c r="K108" s="368"/>
    </row>
    <row r="109" spans="1:13" ht="21.75" customHeight="1">
      <c r="A109" s="149"/>
      <c r="B109" s="150"/>
      <c r="C109" s="362" t="s">
        <v>448</v>
      </c>
      <c r="D109" s="201" t="s">
        <v>194</v>
      </c>
      <c r="E109" s="381">
        <f>IFERROR(VLOOKUP($C109,'N 8'!$A:$J,7,FALSE),0)</f>
        <v>0</v>
      </c>
      <c r="F109" s="381">
        <f>IFERROR(VLOOKUP($C109,'N 8'!$A:$J,8,FALSE),0)</f>
        <v>0</v>
      </c>
      <c r="G109" s="381">
        <f>IFERROR(VLOOKUP($C109,'N 8'!$A:$J,9,FALSE),0)</f>
        <v>0</v>
      </c>
      <c r="H109" s="381">
        <f>IFERROR(VLOOKUP(C109,'N 8'!A:J,10,FALSE),0)</f>
        <v>2330.8000000000002</v>
      </c>
      <c r="I109" s="176">
        <f>'[6]2016'!$AL$160</f>
        <v>32</v>
      </c>
      <c r="J109" s="177" t="b">
        <f t="shared" si="3"/>
        <v>0</v>
      </c>
      <c r="K109" s="368"/>
    </row>
    <row r="110" spans="1:13" hidden="1">
      <c r="A110" s="149"/>
      <c r="B110" s="150"/>
      <c r="C110" s="362"/>
      <c r="D110" s="201" t="s">
        <v>232</v>
      </c>
      <c r="E110" s="381">
        <f>IFERROR(VLOOKUP($C110,'N 8'!$A:$J,7,FALSE),0)</f>
        <v>0</v>
      </c>
      <c r="F110" s="381">
        <f>IFERROR(VLOOKUP($C110,'N 8'!$A:$J,8,FALSE),0)</f>
        <v>0</v>
      </c>
      <c r="G110" s="381">
        <f>IFERROR(VLOOKUP($C110,'N 8'!$A:$J,9,FALSE),0)</f>
        <v>0</v>
      </c>
      <c r="H110" s="381">
        <f>IFERROR(VLOOKUP(C110,'N 8'!A:J,10,FALSE),0)</f>
        <v>0</v>
      </c>
      <c r="I110" s="176"/>
      <c r="J110" s="177" t="b">
        <f t="shared" si="3"/>
        <v>1</v>
      </c>
      <c r="K110" s="368"/>
    </row>
    <row r="111" spans="1:13" ht="34.5" hidden="1">
      <c r="A111" s="149"/>
      <c r="B111" s="150"/>
      <c r="C111" s="362" t="s">
        <v>414</v>
      </c>
      <c r="D111" s="151" t="s">
        <v>415</v>
      </c>
      <c r="E111" s="381">
        <f>IFERROR(VLOOKUP($C111,'N 8'!$A:$J,7,FALSE),0)</f>
        <v>0</v>
      </c>
      <c r="F111" s="381">
        <f>IFERROR(VLOOKUP($C111,'N 8'!$A:$J,8,FALSE),0)</f>
        <v>0</v>
      </c>
      <c r="G111" s="381">
        <f>IFERROR(VLOOKUP($C111,'N 8'!$A:$J,9,FALSE),0)</f>
        <v>0</v>
      </c>
      <c r="H111" s="381">
        <f>IFERROR(VLOOKUP(C111,'N 8'!A:J,10,FALSE),0)</f>
        <v>0</v>
      </c>
      <c r="I111" s="176"/>
      <c r="J111" s="177" t="b">
        <f t="shared" si="3"/>
        <v>1</v>
      </c>
      <c r="K111" s="368"/>
    </row>
    <row r="112" spans="1:13" ht="34.5" hidden="1">
      <c r="A112" s="149"/>
      <c r="B112" s="150"/>
      <c r="C112" s="362"/>
      <c r="D112" s="151" t="s">
        <v>195</v>
      </c>
      <c r="E112" s="381"/>
      <c r="F112" s="381">
        <f>IFERROR(VLOOKUP($C112,'N 8'!$A:$J,8,FALSE),0)</f>
        <v>0</v>
      </c>
      <c r="G112" s="381">
        <f>IFERROR(VLOOKUP($C112,'N 8'!$A:$J,9,FALSE),0)</f>
        <v>0</v>
      </c>
      <c r="H112" s="381">
        <f>IFERROR(VLOOKUP(C112,'N 8'!A:J,10,FALSE),0)</f>
        <v>0</v>
      </c>
      <c r="I112" s="176"/>
      <c r="J112" s="177" t="b">
        <f t="shared" si="3"/>
        <v>1</v>
      </c>
      <c r="K112" s="368"/>
    </row>
    <row r="113" spans="1:11" ht="36" customHeight="1">
      <c r="A113" s="149"/>
      <c r="B113" s="150"/>
      <c r="C113" s="362" t="s">
        <v>413</v>
      </c>
      <c r="D113" s="151" t="s">
        <v>196</v>
      </c>
      <c r="E113" s="381">
        <f>IFERROR(VLOOKUP($C113,'N 8'!$A:$J,7,FALSE),0)</f>
        <v>0</v>
      </c>
      <c r="F113" s="381">
        <f>IFERROR(VLOOKUP($C113,'N 8'!$A:$J,8,FALSE),0)</f>
        <v>22695</v>
      </c>
      <c r="G113" s="381">
        <f>IFERROR(VLOOKUP($C113,'N 8'!$A:$J,9,FALSE),0)</f>
        <v>22695</v>
      </c>
      <c r="H113" s="381">
        <f>IFERROR(VLOOKUP(C113,'N 8'!A:J,10,FALSE),0)</f>
        <v>22695</v>
      </c>
      <c r="I113" s="176">
        <f>'[6]2016'!$AL$161</f>
        <v>3500.4</v>
      </c>
      <c r="J113" s="177" t="b">
        <f t="shared" si="3"/>
        <v>0</v>
      </c>
      <c r="K113" s="368"/>
    </row>
    <row r="115" spans="1:11">
      <c r="E115" s="344"/>
      <c r="F115" s="344"/>
      <c r="G115" s="344"/>
      <c r="H115" s="344"/>
    </row>
    <row r="116" spans="1:11">
      <c r="E116" s="344"/>
      <c r="F116" s="344"/>
      <c r="G116" s="344"/>
      <c r="H116" s="338"/>
    </row>
    <row r="117" spans="1:11">
      <c r="E117" s="338"/>
      <c r="F117" s="338"/>
      <c r="G117" s="338"/>
      <c r="H117" s="338"/>
    </row>
    <row r="119" spans="1:11">
      <c r="G119" s="338"/>
      <c r="H119" s="338"/>
    </row>
    <row r="120" spans="1:11">
      <c r="G120" s="338"/>
      <c r="H120" s="338"/>
    </row>
    <row r="121" spans="1:11">
      <c r="G121" s="338"/>
      <c r="H121" s="338"/>
    </row>
    <row r="122" spans="1:11" ht="40.5" customHeight="1">
      <c r="G122" s="338"/>
      <c r="H122" s="338"/>
    </row>
  </sheetData>
  <customSheetViews>
    <customSheetView guid="{BA9DD912-BB3C-40B9-B8D4-2F3BB33695CD}" showPageBreaks="1" printArea="1" hiddenRows="1" hiddenColumns="1" topLeftCell="B25">
      <selection activeCell="L105" sqref="L105:M105"/>
      <pageMargins left="0.2" right="0.21" top="0.32" bottom="0.24" header="0.24" footer="0.17"/>
      <printOptions horizontalCentered="1"/>
      <pageSetup paperSize="9" scale="80" firstPageNumber="6" orientation="portrait" useFirstPageNumber="1" r:id="rId1"/>
      <headerFooter alignWithMargins="0"/>
    </customSheetView>
    <customSheetView guid="{50D6D28B-5697-48B1-897B-3DAEBACB1D6A}" hiddenRows="1" hiddenColumns="1" topLeftCell="A99">
      <selection activeCell="H109" sqref="H109"/>
      <pageMargins left="0.2" right="0.21" top="0.32" bottom="0.24" header="0.24" footer="0.17"/>
      <printOptions horizontalCentered="1"/>
      <pageSetup paperSize="9" scale="80" firstPageNumber="6" orientation="portrait" useFirstPageNumber="1" r:id="rId2"/>
      <headerFooter alignWithMargins="0"/>
    </customSheetView>
    <customSheetView guid="{8D44251F-CD28-4FD5-87FF-B69A5EBE7DBB}" hiddenRows="1" hiddenColumns="1" topLeftCell="A9">
      <selection activeCell="F12" sqref="F12"/>
      <pageMargins left="0.2" right="0.21" top="0.32" bottom="0.24" header="0.24" footer="0.17"/>
      <printOptions horizontalCentered="1"/>
      <pageSetup paperSize="9" scale="80" firstPageNumber="6" orientation="portrait" useFirstPageNumber="1" r:id="rId3"/>
      <headerFooter alignWithMargins="0"/>
    </customSheetView>
  </customSheetViews>
  <mergeCells count="8">
    <mergeCell ref="F1:H1"/>
    <mergeCell ref="A7:H7"/>
    <mergeCell ref="G9:H9"/>
    <mergeCell ref="A10:A11"/>
    <mergeCell ref="B10:B11"/>
    <mergeCell ref="C10:C11"/>
    <mergeCell ref="D10:D11"/>
    <mergeCell ref="E10:H10"/>
  </mergeCells>
  <printOptions horizontalCentered="1"/>
  <pageMargins left="0.2" right="0.21" top="0.32" bottom="0.24" header="0.24" footer="0.17"/>
  <pageSetup paperSize="9" firstPageNumber="6" orientation="portrait" useFirstPageNumber="1" r:id="rId4"/>
  <headerFooter alignWithMargins="0"/>
  <ignoredErrors>
    <ignoredError sqref="B17:C104857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J8515"/>
  <sheetViews>
    <sheetView topLeftCell="A36" zoomScaleSheetLayoutView="80" workbookViewId="0">
      <selection activeCell="I37" sqref="I37:I53"/>
    </sheetView>
  </sheetViews>
  <sheetFormatPr defaultColWidth="9.140625" defaultRowHeight="17.25"/>
  <cols>
    <col min="1" max="2" width="5.140625" style="399" customWidth="1"/>
    <col min="3" max="3" width="8.28515625" style="399" customWidth="1"/>
    <col min="4" max="4" width="4.85546875" style="399" customWidth="1"/>
    <col min="5" max="5" width="37.85546875" style="89" customWidth="1"/>
    <col min="6" max="6" width="15.28515625" style="411" customWidth="1"/>
    <col min="7" max="7" width="17.42578125" style="90" customWidth="1"/>
    <col min="8" max="8" width="15.28515625" style="90" customWidth="1"/>
    <col min="9" max="9" width="19.5703125" style="412" customWidth="1"/>
    <col min="10" max="10" width="17" style="90" customWidth="1"/>
    <col min="11" max="16384" width="9.140625" style="402"/>
  </cols>
  <sheetData>
    <row r="1" spans="1:10" ht="12.75" customHeight="1">
      <c r="B1" s="400"/>
      <c r="C1" s="400"/>
      <c r="D1" s="400"/>
      <c r="E1" s="400"/>
      <c r="F1" s="400"/>
      <c r="G1" s="400"/>
      <c r="H1" s="400"/>
      <c r="I1" s="400"/>
      <c r="J1" s="401" t="s">
        <v>101</v>
      </c>
    </row>
    <row r="2" spans="1:10" ht="18.75" customHeight="1">
      <c r="B2" s="400"/>
      <c r="C2" s="400"/>
      <c r="D2" s="400"/>
      <c r="E2" s="400"/>
      <c r="F2" s="400"/>
      <c r="G2" s="400"/>
      <c r="H2" s="400"/>
      <c r="I2" s="57"/>
      <c r="J2" s="401" t="s">
        <v>210</v>
      </c>
    </row>
    <row r="3" spans="1:10" ht="17.25" customHeight="1">
      <c r="A3" s="400"/>
      <c r="B3" s="400"/>
      <c r="C3" s="400"/>
      <c r="D3" s="400"/>
      <c r="E3" s="400"/>
      <c r="F3" s="400"/>
      <c r="G3" s="400"/>
      <c r="H3" s="400"/>
      <c r="I3" s="57"/>
      <c r="J3" s="401" t="s">
        <v>436</v>
      </c>
    </row>
    <row r="4" spans="1:10" ht="17.25" customHeight="1">
      <c r="A4" s="400"/>
      <c r="B4" s="400"/>
      <c r="C4" s="400"/>
      <c r="D4" s="400"/>
      <c r="E4" s="400"/>
      <c r="F4" s="400"/>
      <c r="G4" s="400"/>
      <c r="H4" s="400"/>
      <c r="I4" s="57"/>
      <c r="J4" s="401" t="s">
        <v>211</v>
      </c>
    </row>
    <row r="5" spans="1:10" ht="19.5" customHeight="1">
      <c r="A5" s="403"/>
      <c r="B5" s="403"/>
      <c r="C5" s="403"/>
      <c r="D5" s="403"/>
      <c r="E5" s="403"/>
      <c r="F5" s="403"/>
      <c r="G5" s="403"/>
      <c r="H5" s="403"/>
      <c r="I5" s="403"/>
      <c r="J5" s="401" t="s">
        <v>35</v>
      </c>
    </row>
    <row r="6" spans="1:10" ht="52.5" customHeight="1">
      <c r="A6" s="704" t="s">
        <v>1302</v>
      </c>
      <c r="B6" s="704"/>
      <c r="C6" s="704"/>
      <c r="D6" s="704"/>
      <c r="E6" s="704"/>
      <c r="F6" s="704"/>
      <c r="G6" s="704"/>
      <c r="H6" s="704"/>
      <c r="I6" s="704"/>
      <c r="J6" s="704"/>
    </row>
    <row r="7" spans="1:10" ht="16.5" customHeight="1">
      <c r="A7" s="396"/>
      <c r="B7" s="396"/>
      <c r="C7" s="396"/>
      <c r="D7" s="396"/>
      <c r="E7" s="397"/>
      <c r="F7" s="398"/>
      <c r="G7" s="398"/>
      <c r="H7" s="398"/>
      <c r="I7" s="707" t="s">
        <v>729</v>
      </c>
      <c r="J7" s="707"/>
    </row>
    <row r="8" spans="1:10" ht="57" customHeight="1">
      <c r="A8" s="708" t="s">
        <v>36</v>
      </c>
      <c r="B8" s="708"/>
      <c r="C8" s="708"/>
      <c r="D8" s="709" t="s">
        <v>240</v>
      </c>
      <c r="E8" s="706" t="s">
        <v>37</v>
      </c>
      <c r="F8" s="705" t="s">
        <v>95</v>
      </c>
      <c r="G8" s="705"/>
      <c r="H8" s="705"/>
      <c r="I8" s="705"/>
      <c r="J8" s="705"/>
    </row>
    <row r="9" spans="1:10" ht="24.75" customHeight="1">
      <c r="A9" s="708"/>
      <c r="B9" s="708"/>
      <c r="C9" s="708"/>
      <c r="D9" s="709"/>
      <c r="E9" s="706"/>
      <c r="F9" s="705" t="s">
        <v>38</v>
      </c>
      <c r="G9" s="705" t="s">
        <v>16</v>
      </c>
      <c r="H9" s="705"/>
      <c r="I9" s="705"/>
      <c r="J9" s="705"/>
    </row>
    <row r="10" spans="1:10" ht="21" customHeight="1">
      <c r="A10" s="708"/>
      <c r="B10" s="708"/>
      <c r="C10" s="708"/>
      <c r="D10" s="709"/>
      <c r="E10" s="706"/>
      <c r="F10" s="705"/>
      <c r="G10" s="705" t="s">
        <v>39</v>
      </c>
      <c r="H10" s="705" t="s">
        <v>40</v>
      </c>
      <c r="I10" s="705" t="s">
        <v>41</v>
      </c>
      <c r="J10" s="705" t="s">
        <v>42</v>
      </c>
    </row>
    <row r="11" spans="1:10" ht="102.75" customHeight="1">
      <c r="A11" s="413" t="s">
        <v>96</v>
      </c>
      <c r="B11" s="413" t="s">
        <v>97</v>
      </c>
      <c r="C11" s="413" t="s">
        <v>98</v>
      </c>
      <c r="D11" s="709"/>
      <c r="E11" s="706"/>
      <c r="F11" s="705"/>
      <c r="G11" s="705"/>
      <c r="H11" s="705"/>
      <c r="I11" s="705"/>
      <c r="J11" s="705"/>
    </row>
    <row r="12" spans="1:10" s="404" customFormat="1">
      <c r="A12" s="414"/>
      <c r="B12" s="414"/>
      <c r="C12" s="414"/>
      <c r="D12" s="414"/>
      <c r="E12" s="573" t="s">
        <v>15</v>
      </c>
      <c r="F12" s="415"/>
      <c r="G12" s="415"/>
      <c r="H12" s="415"/>
      <c r="I12" s="415"/>
      <c r="J12" s="415"/>
    </row>
    <row r="13" spans="1:10" s="404" customFormat="1">
      <c r="A13" s="414"/>
      <c r="B13" s="414"/>
      <c r="C13" s="414"/>
      <c r="D13" s="414"/>
      <c r="E13" s="573" t="s">
        <v>16</v>
      </c>
      <c r="F13" s="416"/>
      <c r="G13" s="416"/>
      <c r="H13" s="416"/>
      <c r="I13" s="416"/>
      <c r="J13" s="416"/>
    </row>
    <row r="14" spans="1:10" ht="71.25" customHeight="1">
      <c r="A14" s="414"/>
      <c r="B14" s="414"/>
      <c r="C14" s="414"/>
      <c r="D14" s="414"/>
      <c r="E14" s="417" t="s">
        <v>1424</v>
      </c>
      <c r="F14" s="418">
        <f>+G14+H14+I14+J14</f>
        <v>1603883.2000000002</v>
      </c>
      <c r="G14" s="418">
        <f>+G16</f>
        <v>479180.6</v>
      </c>
      <c r="H14" s="418">
        <f>+H16</f>
        <v>27004.999999999996</v>
      </c>
      <c r="I14" s="418">
        <f>I16</f>
        <v>22695</v>
      </c>
      <c r="J14" s="418">
        <f>+J16</f>
        <v>1075002.6000000001</v>
      </c>
    </row>
    <row r="15" spans="1:10" s="404" customFormat="1">
      <c r="A15" s="414"/>
      <c r="B15" s="414"/>
      <c r="C15" s="414"/>
      <c r="D15" s="414"/>
      <c r="E15" s="573" t="s">
        <v>16</v>
      </c>
      <c r="F15" s="416"/>
      <c r="G15" s="416"/>
      <c r="H15" s="416"/>
      <c r="I15" s="416"/>
      <c r="J15" s="416"/>
    </row>
    <row r="16" spans="1:10" ht="165" customHeight="1">
      <c r="A16" s="414" t="s">
        <v>12</v>
      </c>
      <c r="B16" s="414" t="s">
        <v>11</v>
      </c>
      <c r="C16" s="414" t="s">
        <v>11</v>
      </c>
      <c r="D16" s="414" t="s">
        <v>571</v>
      </c>
      <c r="E16" s="133" t="s">
        <v>375</v>
      </c>
      <c r="F16" s="418">
        <f>+G16+H16+I16+J16</f>
        <v>1603883.2000000002</v>
      </c>
      <c r="G16" s="418">
        <f>+G18+G20</f>
        <v>479180.6</v>
      </c>
      <c r="H16" s="418">
        <f>+'N 6,1'!H106</f>
        <v>27004.999999999996</v>
      </c>
      <c r="I16" s="418">
        <f>+'N 6,1'!H113</f>
        <v>22695</v>
      </c>
      <c r="J16" s="418">
        <f>+'N 6,1'!H107+'N 6,1'!H108+'N 6,1'!H109</f>
        <v>1075002.6000000001</v>
      </c>
    </row>
    <row r="17" spans="1:10">
      <c r="A17" s="405"/>
      <c r="B17" s="405"/>
      <c r="C17" s="405"/>
      <c r="D17" s="405"/>
      <c r="E17" s="573" t="s">
        <v>45</v>
      </c>
      <c r="F17" s="418"/>
      <c r="G17" s="418"/>
      <c r="H17" s="418"/>
      <c r="I17" s="418"/>
      <c r="J17" s="418"/>
    </row>
    <row r="18" spans="1:10" s="406" customFormat="1" ht="79.5" customHeight="1">
      <c r="A18" s="405"/>
      <c r="B18" s="405"/>
      <c r="C18" s="405"/>
      <c r="D18" s="405"/>
      <c r="E18" s="132" t="s">
        <v>382</v>
      </c>
      <c r="F18" s="418">
        <f t="shared" ref="F18:F53" si="0">+G18+H18+I18+J18</f>
        <v>30180.600000000002</v>
      </c>
      <c r="G18" s="418">
        <f>+'N 8'!J428+'N 8'!J430+'N 8'!J432</f>
        <v>30180.600000000002</v>
      </c>
      <c r="H18" s="418"/>
      <c r="I18" s="418"/>
      <c r="J18" s="418"/>
    </row>
    <row r="19" spans="1:10" s="406" customFormat="1" ht="70.5" hidden="1" customHeight="1">
      <c r="A19" s="405"/>
      <c r="B19" s="405"/>
      <c r="C19" s="405"/>
      <c r="D19" s="405"/>
      <c r="E19" s="132" t="s">
        <v>568</v>
      </c>
      <c r="F19" s="418">
        <f>+G19+H19+I19+J19</f>
        <v>1340</v>
      </c>
      <c r="G19" s="418">
        <v>1340</v>
      </c>
      <c r="H19" s="418"/>
      <c r="I19" s="418"/>
      <c r="J19" s="418"/>
    </row>
    <row r="20" spans="1:10" s="406" customFormat="1" ht="95.25" customHeight="1">
      <c r="A20" s="405"/>
      <c r="B20" s="405"/>
      <c r="C20" s="405"/>
      <c r="D20" s="405"/>
      <c r="E20" s="132" t="s">
        <v>657</v>
      </c>
      <c r="F20" s="418">
        <f t="shared" si="0"/>
        <v>449000</v>
      </c>
      <c r="G20" s="418">
        <f>+'N 8'!J429+'N 8'!J431+'N 8'!J433</f>
        <v>449000</v>
      </c>
      <c r="H20" s="418"/>
      <c r="I20" s="418"/>
      <c r="J20" s="418"/>
    </row>
    <row r="21" spans="1:10" s="406" customFormat="1" ht="8.25" hidden="1" customHeight="1">
      <c r="A21" s="405"/>
      <c r="B21" s="405"/>
      <c r="C21" s="405"/>
      <c r="D21" s="405"/>
      <c r="E21" s="132" t="s">
        <v>658</v>
      </c>
      <c r="F21" s="418" t="e">
        <f t="shared" si="0"/>
        <v>#REF!</v>
      </c>
      <c r="G21" s="418" t="e">
        <f>+'N 8'!#REF!</f>
        <v>#REF!</v>
      </c>
      <c r="H21" s="418"/>
      <c r="I21" s="418"/>
      <c r="J21" s="418"/>
    </row>
    <row r="22" spans="1:10" s="406" customFormat="1" ht="95.25" customHeight="1">
      <c r="A22" s="405"/>
      <c r="B22" s="405"/>
      <c r="C22" s="405"/>
      <c r="D22" s="405"/>
      <c r="E22" s="132" t="s">
        <v>567</v>
      </c>
      <c r="F22" s="418">
        <f>+G22+H22+I22+J22</f>
        <v>27004.999999999996</v>
      </c>
      <c r="G22" s="418"/>
      <c r="H22" s="418">
        <f>+'N 8'!J437+'N 8'!J438+'N 8'!J439</f>
        <v>27004.999999999996</v>
      </c>
      <c r="I22" s="418"/>
      <c r="J22" s="418"/>
    </row>
    <row r="23" spans="1:10" s="406" customFormat="1" ht="87" customHeight="1">
      <c r="A23" s="405"/>
      <c r="B23" s="405"/>
      <c r="C23" s="405"/>
      <c r="D23" s="405"/>
      <c r="E23" s="219" t="s">
        <v>737</v>
      </c>
      <c r="F23" s="418">
        <f t="shared" si="0"/>
        <v>3000</v>
      </c>
      <c r="G23" s="418"/>
      <c r="H23" s="418"/>
      <c r="I23" s="418">
        <f>+'N 8'!J600</f>
        <v>3000</v>
      </c>
      <c r="J23" s="418"/>
    </row>
    <row r="24" spans="1:10" s="406" customFormat="1" ht="63" customHeight="1">
      <c r="A24" s="405"/>
      <c r="B24" s="405"/>
      <c r="C24" s="405"/>
      <c r="D24" s="405"/>
      <c r="E24" s="219" t="s">
        <v>738</v>
      </c>
      <c r="F24" s="418">
        <f t="shared" si="0"/>
        <v>1200</v>
      </c>
      <c r="G24" s="418"/>
      <c r="H24" s="418"/>
      <c r="I24" s="418">
        <f>+'N 8'!J612</f>
        <v>1200</v>
      </c>
      <c r="J24" s="418"/>
    </row>
    <row r="25" spans="1:10" s="406" customFormat="1" ht="79.5" customHeight="1">
      <c r="A25" s="405"/>
      <c r="B25" s="405"/>
      <c r="C25" s="405"/>
      <c r="D25" s="405"/>
      <c r="E25" s="219" t="s">
        <v>739</v>
      </c>
      <c r="F25" s="418">
        <f t="shared" si="0"/>
        <v>300</v>
      </c>
      <c r="G25" s="418"/>
      <c r="H25" s="418"/>
      <c r="I25" s="418">
        <f>+'N 8'!J613</f>
        <v>300</v>
      </c>
      <c r="J25" s="418"/>
    </row>
    <row r="26" spans="1:10" s="406" customFormat="1" ht="95.25" customHeight="1">
      <c r="A26" s="405"/>
      <c r="B26" s="405"/>
      <c r="C26" s="405"/>
      <c r="D26" s="405"/>
      <c r="E26" s="219" t="s">
        <v>1267</v>
      </c>
      <c r="F26" s="418">
        <f t="shared" si="0"/>
        <v>1020</v>
      </c>
      <c r="G26" s="418"/>
      <c r="H26" s="418"/>
      <c r="I26" s="418">
        <f>+'N 8'!J601</f>
        <v>1020</v>
      </c>
      <c r="J26" s="418"/>
    </row>
    <row r="27" spans="1:10" s="406" customFormat="1" ht="99" customHeight="1">
      <c r="A27" s="405"/>
      <c r="B27" s="405"/>
      <c r="C27" s="405"/>
      <c r="D27" s="405"/>
      <c r="E27" s="219" t="s">
        <v>1268</v>
      </c>
      <c r="F27" s="418">
        <f t="shared" si="0"/>
        <v>1020</v>
      </c>
      <c r="G27" s="418"/>
      <c r="H27" s="418"/>
      <c r="I27" s="418">
        <f>+'N 8'!J602</f>
        <v>1020</v>
      </c>
      <c r="J27" s="418"/>
    </row>
    <row r="28" spans="1:10" s="406" customFormat="1" ht="119.25" customHeight="1">
      <c r="A28" s="405"/>
      <c r="B28" s="405"/>
      <c r="C28" s="405"/>
      <c r="D28" s="405"/>
      <c r="E28" s="219" t="s">
        <v>1269</v>
      </c>
      <c r="F28" s="418">
        <f t="shared" si="0"/>
        <v>1140</v>
      </c>
      <c r="G28" s="418"/>
      <c r="H28" s="418"/>
      <c r="I28" s="418">
        <f>+'N 8'!J603</f>
        <v>1140</v>
      </c>
      <c r="J28" s="418"/>
    </row>
    <row r="29" spans="1:10" s="406" customFormat="1" ht="103.5">
      <c r="A29" s="405"/>
      <c r="B29" s="405"/>
      <c r="C29" s="405"/>
      <c r="D29" s="405"/>
      <c r="E29" s="219" t="s">
        <v>1270</v>
      </c>
      <c r="F29" s="418">
        <f t="shared" si="0"/>
        <v>960</v>
      </c>
      <c r="G29" s="418"/>
      <c r="H29" s="418"/>
      <c r="I29" s="418">
        <f>+'N 8'!J604</f>
        <v>960</v>
      </c>
      <c r="J29" s="418"/>
    </row>
    <row r="30" spans="1:10" s="406" customFormat="1" ht="103.5">
      <c r="A30" s="405"/>
      <c r="B30" s="405"/>
      <c r="C30" s="405"/>
      <c r="D30" s="405"/>
      <c r="E30" s="219" t="s">
        <v>1271</v>
      </c>
      <c r="F30" s="418">
        <f t="shared" si="0"/>
        <v>600</v>
      </c>
      <c r="G30" s="418"/>
      <c r="H30" s="418"/>
      <c r="I30" s="418">
        <f>+'N 8'!J605</f>
        <v>600</v>
      </c>
      <c r="J30" s="418"/>
    </row>
    <row r="31" spans="1:10" s="406" customFormat="1" ht="99.75" customHeight="1">
      <c r="A31" s="405"/>
      <c r="B31" s="405"/>
      <c r="C31" s="405"/>
      <c r="D31" s="405"/>
      <c r="E31" s="219" t="s">
        <v>1272</v>
      </c>
      <c r="F31" s="418">
        <f t="shared" si="0"/>
        <v>300</v>
      </c>
      <c r="G31" s="418"/>
      <c r="H31" s="418"/>
      <c r="I31" s="418">
        <f>+'N 8'!J606</f>
        <v>300</v>
      </c>
      <c r="J31" s="418"/>
    </row>
    <row r="32" spans="1:10" s="406" customFormat="1" ht="129.75" customHeight="1">
      <c r="A32" s="405"/>
      <c r="B32" s="405"/>
      <c r="C32" s="405"/>
      <c r="D32" s="405"/>
      <c r="E32" s="219" t="s">
        <v>1273</v>
      </c>
      <c r="F32" s="418">
        <f t="shared" si="0"/>
        <v>600</v>
      </c>
      <c r="G32" s="418"/>
      <c r="H32" s="418"/>
      <c r="I32" s="418">
        <f>+'N 8'!J607</f>
        <v>600</v>
      </c>
      <c r="J32" s="418"/>
    </row>
    <row r="33" spans="1:10" s="406" customFormat="1" ht="93.75" customHeight="1">
      <c r="A33" s="405"/>
      <c r="B33" s="405"/>
      <c r="C33" s="405"/>
      <c r="D33" s="405"/>
      <c r="E33" s="219" t="s">
        <v>1274</v>
      </c>
      <c r="F33" s="418">
        <f t="shared" si="0"/>
        <v>240</v>
      </c>
      <c r="G33" s="418"/>
      <c r="H33" s="418"/>
      <c r="I33" s="418">
        <f>+'N 8'!J608</f>
        <v>240</v>
      </c>
      <c r="J33" s="418"/>
    </row>
    <row r="34" spans="1:10" s="406" customFormat="1" ht="84.75" customHeight="1">
      <c r="A34" s="405"/>
      <c r="B34" s="405"/>
      <c r="C34" s="405"/>
      <c r="D34" s="405"/>
      <c r="E34" s="219" t="s">
        <v>1275</v>
      </c>
      <c r="F34" s="418">
        <f t="shared" si="0"/>
        <v>300</v>
      </c>
      <c r="G34" s="418"/>
      <c r="H34" s="418"/>
      <c r="I34" s="418">
        <f>+'N 8'!J609</f>
        <v>300</v>
      </c>
      <c r="J34" s="418"/>
    </row>
    <row r="35" spans="1:10" s="406" customFormat="1" ht="81" customHeight="1">
      <c r="A35" s="405"/>
      <c r="B35" s="405"/>
      <c r="C35" s="405"/>
      <c r="D35" s="405"/>
      <c r="E35" s="219" t="s">
        <v>1276</v>
      </c>
      <c r="F35" s="418">
        <f t="shared" si="0"/>
        <v>3000</v>
      </c>
      <c r="G35" s="418"/>
      <c r="H35" s="418"/>
      <c r="I35" s="418">
        <f>+'N 8'!J610</f>
        <v>3000</v>
      </c>
      <c r="J35" s="418"/>
    </row>
    <row r="36" spans="1:10" s="406" customFormat="1" ht="96" customHeight="1">
      <c r="A36" s="405"/>
      <c r="B36" s="405"/>
      <c r="C36" s="405"/>
      <c r="D36" s="405"/>
      <c r="E36" s="219" t="s">
        <v>1277</v>
      </c>
      <c r="F36" s="418">
        <f t="shared" si="0"/>
        <v>240</v>
      </c>
      <c r="G36" s="418"/>
      <c r="H36" s="418"/>
      <c r="I36" s="418">
        <f>+'N 8'!J611</f>
        <v>240</v>
      </c>
      <c r="J36" s="418"/>
    </row>
    <row r="37" spans="1:10" s="406" customFormat="1" ht="120.75">
      <c r="A37" s="405"/>
      <c r="B37" s="405"/>
      <c r="C37" s="405"/>
      <c r="D37" s="405"/>
      <c r="E37" s="578" t="s">
        <v>1386</v>
      </c>
      <c r="F37" s="418">
        <f t="shared" si="0"/>
        <v>500</v>
      </c>
      <c r="G37" s="558"/>
      <c r="H37" s="558"/>
      <c r="I37" s="418">
        <f>+'N 8'!J614</f>
        <v>500</v>
      </c>
      <c r="J37" s="558"/>
    </row>
    <row r="38" spans="1:10" s="406" customFormat="1" ht="103.5">
      <c r="A38" s="405"/>
      <c r="B38" s="405"/>
      <c r="C38" s="405"/>
      <c r="D38" s="405"/>
      <c r="E38" s="578" t="s">
        <v>1387</v>
      </c>
      <c r="F38" s="418">
        <f t="shared" si="0"/>
        <v>950</v>
      </c>
      <c r="G38" s="558"/>
      <c r="H38" s="558"/>
      <c r="I38" s="418">
        <f>+'N 8'!J615</f>
        <v>950</v>
      </c>
      <c r="J38" s="558"/>
    </row>
    <row r="39" spans="1:10" s="406" customFormat="1" ht="114.75" customHeight="1">
      <c r="A39" s="405"/>
      <c r="B39" s="405"/>
      <c r="C39" s="405"/>
      <c r="D39" s="405"/>
      <c r="E39" s="578" t="s">
        <v>1388</v>
      </c>
      <c r="F39" s="418">
        <f t="shared" si="0"/>
        <v>500</v>
      </c>
      <c r="G39" s="558"/>
      <c r="H39" s="558"/>
      <c r="I39" s="418">
        <f>+'N 8'!J616</f>
        <v>500</v>
      </c>
      <c r="J39" s="558"/>
    </row>
    <row r="40" spans="1:10" s="406" customFormat="1" ht="116.25" customHeight="1">
      <c r="A40" s="405"/>
      <c r="B40" s="405"/>
      <c r="C40" s="405"/>
      <c r="D40" s="405"/>
      <c r="E40" s="578" t="s">
        <v>1389</v>
      </c>
      <c r="F40" s="418">
        <f t="shared" si="0"/>
        <v>900</v>
      </c>
      <c r="G40" s="558"/>
      <c r="H40" s="558"/>
      <c r="I40" s="418">
        <f>+'N 8'!J617</f>
        <v>900</v>
      </c>
      <c r="J40" s="558"/>
    </row>
    <row r="41" spans="1:10" s="406" customFormat="1" ht="95.25" customHeight="1">
      <c r="A41" s="405"/>
      <c r="B41" s="405"/>
      <c r="C41" s="405"/>
      <c r="D41" s="405"/>
      <c r="E41" s="578" t="s">
        <v>1390</v>
      </c>
      <c r="F41" s="418">
        <f t="shared" si="0"/>
        <v>1000</v>
      </c>
      <c r="G41" s="558"/>
      <c r="H41" s="558"/>
      <c r="I41" s="418">
        <f>+'N 8'!J618</f>
        <v>1000</v>
      </c>
      <c r="J41" s="558"/>
    </row>
    <row r="42" spans="1:10" s="406" customFormat="1" ht="116.25" customHeight="1">
      <c r="A42" s="405"/>
      <c r="B42" s="405"/>
      <c r="C42" s="405"/>
      <c r="D42" s="405"/>
      <c r="E42" s="578" t="s">
        <v>1391</v>
      </c>
      <c r="F42" s="418">
        <f t="shared" si="0"/>
        <v>500</v>
      </c>
      <c r="G42" s="558"/>
      <c r="H42" s="558"/>
      <c r="I42" s="418">
        <f>+'N 8'!J619</f>
        <v>500</v>
      </c>
      <c r="J42" s="558"/>
    </row>
    <row r="43" spans="1:10" s="406" customFormat="1" ht="116.25" customHeight="1">
      <c r="A43" s="405"/>
      <c r="B43" s="405"/>
      <c r="C43" s="405"/>
      <c r="D43" s="405"/>
      <c r="E43" s="578" t="s">
        <v>1269</v>
      </c>
      <c r="F43" s="418">
        <f t="shared" si="0"/>
        <v>950</v>
      </c>
      <c r="G43" s="558"/>
      <c r="H43" s="558"/>
      <c r="I43" s="418">
        <f>+'N 8'!J620</f>
        <v>950</v>
      </c>
      <c r="J43" s="558"/>
    </row>
    <row r="44" spans="1:10" s="406" customFormat="1" ht="115.5" customHeight="1">
      <c r="A44" s="405"/>
      <c r="B44" s="405"/>
      <c r="C44" s="405"/>
      <c r="D44" s="405"/>
      <c r="E44" s="578" t="s">
        <v>1392</v>
      </c>
      <c r="F44" s="418">
        <f t="shared" si="0"/>
        <v>1000</v>
      </c>
      <c r="G44" s="558"/>
      <c r="H44" s="558"/>
      <c r="I44" s="418">
        <f>+'N 8'!J621</f>
        <v>1000</v>
      </c>
      <c r="J44" s="558"/>
    </row>
    <row r="45" spans="1:10" s="406" customFormat="1" ht="185.25" customHeight="1">
      <c r="A45" s="405"/>
      <c r="B45" s="405"/>
      <c r="C45" s="405"/>
      <c r="D45" s="405"/>
      <c r="E45" s="105" t="s">
        <v>1393</v>
      </c>
      <c r="F45" s="418">
        <f t="shared" si="0"/>
        <v>950</v>
      </c>
      <c r="G45" s="558"/>
      <c r="H45" s="558"/>
      <c r="I45" s="418">
        <f>+'N 8'!J622</f>
        <v>950</v>
      </c>
      <c r="J45" s="558"/>
    </row>
    <row r="46" spans="1:10" s="406" customFormat="1" ht="116.25" customHeight="1">
      <c r="A46" s="405"/>
      <c r="B46" s="405"/>
      <c r="C46" s="405"/>
      <c r="D46" s="405"/>
      <c r="E46" s="578" t="s">
        <v>1394</v>
      </c>
      <c r="F46" s="418">
        <f t="shared" si="0"/>
        <v>175</v>
      </c>
      <c r="G46" s="558"/>
      <c r="H46" s="558"/>
      <c r="I46" s="418">
        <f>+'N 8'!J623</f>
        <v>175</v>
      </c>
      <c r="J46" s="558"/>
    </row>
    <row r="47" spans="1:10" s="406" customFormat="1" ht="129" customHeight="1">
      <c r="A47" s="405"/>
      <c r="B47" s="405"/>
      <c r="C47" s="405"/>
      <c r="D47" s="405"/>
      <c r="E47" s="578" t="s">
        <v>1395</v>
      </c>
      <c r="F47" s="418">
        <f t="shared" si="0"/>
        <v>150</v>
      </c>
      <c r="G47" s="558"/>
      <c r="H47" s="558"/>
      <c r="I47" s="418">
        <f>+'N 8'!J624</f>
        <v>150</v>
      </c>
      <c r="J47" s="558"/>
    </row>
    <row r="48" spans="1:10" s="406" customFormat="1" ht="128.25" customHeight="1">
      <c r="A48" s="405"/>
      <c r="B48" s="405"/>
      <c r="C48" s="405"/>
      <c r="D48" s="405"/>
      <c r="E48" s="578" t="s">
        <v>1396</v>
      </c>
      <c r="F48" s="418">
        <f t="shared" si="0"/>
        <v>100</v>
      </c>
      <c r="G48" s="558"/>
      <c r="H48" s="558"/>
      <c r="I48" s="418">
        <f>+'N 8'!J625</f>
        <v>100</v>
      </c>
      <c r="J48" s="558"/>
    </row>
    <row r="49" spans="1:10" s="406" customFormat="1" ht="120.75">
      <c r="A49" s="405"/>
      <c r="B49" s="405"/>
      <c r="C49" s="405"/>
      <c r="D49" s="405"/>
      <c r="E49" s="578" t="s">
        <v>1397</v>
      </c>
      <c r="F49" s="418">
        <f t="shared" si="0"/>
        <v>120</v>
      </c>
      <c r="G49" s="558"/>
      <c r="H49" s="558"/>
      <c r="I49" s="418">
        <f>+'N 8'!J626</f>
        <v>120</v>
      </c>
      <c r="J49" s="558"/>
    </row>
    <row r="50" spans="1:10" s="406" customFormat="1" ht="86.25">
      <c r="A50" s="405"/>
      <c r="B50" s="405"/>
      <c r="C50" s="405"/>
      <c r="D50" s="405"/>
      <c r="E50" s="578" t="s">
        <v>1398</v>
      </c>
      <c r="F50" s="418">
        <f t="shared" si="0"/>
        <v>200</v>
      </c>
      <c r="G50" s="558"/>
      <c r="H50" s="558"/>
      <c r="I50" s="418">
        <f>+'N 8'!J627</f>
        <v>200</v>
      </c>
      <c r="J50" s="558"/>
    </row>
    <row r="51" spans="1:10" s="406" customFormat="1" ht="100.5" customHeight="1">
      <c r="A51" s="405"/>
      <c r="B51" s="405"/>
      <c r="C51" s="405"/>
      <c r="D51" s="405"/>
      <c r="E51" s="105" t="s">
        <v>1399</v>
      </c>
      <c r="F51" s="418">
        <f t="shared" si="0"/>
        <v>550</v>
      </c>
      <c r="G51" s="558"/>
      <c r="H51" s="558"/>
      <c r="I51" s="418">
        <f>+'N 8'!J628</f>
        <v>550</v>
      </c>
      <c r="J51" s="558"/>
    </row>
    <row r="52" spans="1:10" s="406" customFormat="1" ht="101.25" customHeight="1">
      <c r="A52" s="405"/>
      <c r="B52" s="405"/>
      <c r="C52" s="405"/>
      <c r="D52" s="405"/>
      <c r="E52" s="105" t="s">
        <v>1400</v>
      </c>
      <c r="F52" s="418">
        <f t="shared" si="0"/>
        <v>130</v>
      </c>
      <c r="G52" s="558"/>
      <c r="H52" s="558"/>
      <c r="I52" s="418">
        <f>+'N 8'!J629</f>
        <v>130</v>
      </c>
      <c r="J52" s="558"/>
    </row>
    <row r="53" spans="1:10" s="406" customFormat="1" ht="102" customHeight="1">
      <c r="A53" s="405"/>
      <c r="B53" s="405"/>
      <c r="C53" s="405"/>
      <c r="D53" s="405"/>
      <c r="E53" s="578" t="s">
        <v>1401</v>
      </c>
      <c r="F53" s="418">
        <f t="shared" si="0"/>
        <v>100</v>
      </c>
      <c r="G53" s="558"/>
      <c r="H53" s="558"/>
      <c r="I53" s="418">
        <f>+'N 8'!J630</f>
        <v>100</v>
      </c>
      <c r="J53" s="558"/>
    </row>
    <row r="54" spans="1:10" s="406" customFormat="1">
      <c r="A54" s="407"/>
      <c r="B54" s="407"/>
      <c r="C54" s="407"/>
      <c r="D54" s="407"/>
      <c r="E54" s="408"/>
      <c r="F54" s="409"/>
      <c r="G54" s="410"/>
      <c r="H54" s="410"/>
      <c r="I54" s="410"/>
      <c r="J54" s="410"/>
    </row>
    <row r="55" spans="1:10" s="406" customFormat="1">
      <c r="A55" s="407"/>
      <c r="B55" s="407"/>
      <c r="C55" s="407"/>
      <c r="D55" s="407"/>
      <c r="E55" s="408"/>
      <c r="F55" s="409"/>
      <c r="G55" s="410"/>
      <c r="H55" s="410"/>
      <c r="I55" s="410"/>
      <c r="J55" s="410"/>
    </row>
    <row r="56" spans="1:10" s="406" customFormat="1">
      <c r="A56" s="407"/>
      <c r="B56" s="407"/>
      <c r="C56" s="407"/>
      <c r="D56" s="407"/>
      <c r="E56" s="408"/>
      <c r="F56" s="409"/>
      <c r="G56" s="410"/>
      <c r="H56" s="410"/>
      <c r="I56" s="410"/>
      <c r="J56" s="410"/>
    </row>
    <row r="57" spans="1:10" s="406" customFormat="1">
      <c r="A57" s="407"/>
      <c r="B57" s="407"/>
      <c r="C57" s="407"/>
      <c r="D57" s="407"/>
      <c r="E57" s="408"/>
      <c r="F57" s="409"/>
      <c r="G57" s="410"/>
      <c r="H57" s="410"/>
      <c r="I57" s="410"/>
      <c r="J57" s="410"/>
    </row>
    <row r="58" spans="1:10" s="406" customFormat="1">
      <c r="A58" s="407"/>
      <c r="B58" s="407"/>
      <c r="C58" s="407"/>
      <c r="D58" s="407"/>
      <c r="E58" s="408"/>
      <c r="F58" s="409"/>
      <c r="G58" s="410"/>
      <c r="H58" s="410"/>
      <c r="I58" s="410"/>
      <c r="J58" s="410"/>
    </row>
    <row r="59" spans="1:10" s="406" customFormat="1">
      <c r="A59" s="407"/>
      <c r="B59" s="407"/>
      <c r="C59" s="407"/>
      <c r="D59" s="407"/>
      <c r="E59" s="408"/>
      <c r="F59" s="409"/>
      <c r="G59" s="410"/>
      <c r="H59" s="410"/>
      <c r="I59" s="410"/>
      <c r="J59" s="410"/>
    </row>
    <row r="60" spans="1:10" s="406" customFormat="1">
      <c r="A60" s="407"/>
      <c r="B60" s="407"/>
      <c r="C60" s="407"/>
      <c r="D60" s="407"/>
      <c r="E60" s="408"/>
      <c r="F60" s="409"/>
      <c r="G60" s="410"/>
      <c r="H60" s="410"/>
      <c r="I60" s="410"/>
      <c r="J60" s="410"/>
    </row>
    <row r="61" spans="1:10" s="406" customFormat="1">
      <c r="A61" s="407"/>
      <c r="B61" s="407"/>
      <c r="C61" s="407"/>
      <c r="D61" s="407"/>
      <c r="E61" s="408"/>
      <c r="F61" s="409"/>
      <c r="G61" s="410"/>
      <c r="H61" s="410"/>
      <c r="I61" s="410"/>
      <c r="J61" s="410"/>
    </row>
    <row r="62" spans="1:10" s="406" customFormat="1">
      <c r="A62" s="407"/>
      <c r="B62" s="407"/>
      <c r="C62" s="407"/>
      <c r="D62" s="407"/>
      <c r="E62" s="408"/>
      <c r="F62" s="409"/>
      <c r="G62" s="410"/>
      <c r="H62" s="410"/>
      <c r="I62" s="410"/>
      <c r="J62" s="410"/>
    </row>
    <row r="63" spans="1:10" s="406" customFormat="1">
      <c r="A63" s="407"/>
      <c r="B63" s="407"/>
      <c r="C63" s="407"/>
      <c r="D63" s="407"/>
      <c r="E63" s="408"/>
      <c r="F63" s="409"/>
      <c r="G63" s="410"/>
      <c r="H63" s="410"/>
      <c r="I63" s="410"/>
      <c r="J63" s="410"/>
    </row>
    <row r="64" spans="1:10" s="406" customFormat="1">
      <c r="A64" s="407"/>
      <c r="B64" s="407"/>
      <c r="C64" s="407"/>
      <c r="D64" s="407"/>
      <c r="E64" s="408"/>
      <c r="F64" s="409"/>
      <c r="G64" s="410"/>
      <c r="H64" s="410"/>
      <c r="I64" s="410"/>
      <c r="J64" s="410"/>
    </row>
    <row r="65" spans="1:10" s="406" customFormat="1">
      <c r="A65" s="407"/>
      <c r="B65" s="407"/>
      <c r="C65" s="407"/>
      <c r="D65" s="407"/>
      <c r="E65" s="408"/>
      <c r="F65" s="409"/>
      <c r="G65" s="410"/>
      <c r="H65" s="410"/>
      <c r="I65" s="410"/>
      <c r="J65" s="410"/>
    </row>
    <row r="66" spans="1:10" s="406" customFormat="1">
      <c r="A66" s="407"/>
      <c r="B66" s="407"/>
      <c r="C66" s="407"/>
      <c r="D66" s="407"/>
      <c r="E66" s="408"/>
      <c r="F66" s="409"/>
      <c r="G66" s="410"/>
      <c r="H66" s="410"/>
      <c r="I66" s="410"/>
      <c r="J66" s="410"/>
    </row>
    <row r="67" spans="1:10" s="406" customFormat="1">
      <c r="A67" s="407"/>
      <c r="B67" s="407"/>
      <c r="C67" s="407"/>
      <c r="D67" s="407"/>
      <c r="E67" s="408"/>
      <c r="F67" s="409"/>
      <c r="G67" s="410"/>
      <c r="H67" s="410"/>
      <c r="I67" s="410"/>
      <c r="J67" s="410"/>
    </row>
    <row r="68" spans="1:10" s="406" customFormat="1">
      <c r="A68" s="407"/>
      <c r="B68" s="407"/>
      <c r="C68" s="407"/>
      <c r="D68" s="407"/>
      <c r="E68" s="408"/>
      <c r="F68" s="409"/>
      <c r="G68" s="410"/>
      <c r="H68" s="410"/>
      <c r="I68" s="410"/>
      <c r="J68" s="410"/>
    </row>
    <row r="69" spans="1:10" s="406" customFormat="1">
      <c r="A69" s="407"/>
      <c r="B69" s="407"/>
      <c r="C69" s="407"/>
      <c r="D69" s="407"/>
      <c r="E69" s="408"/>
      <c r="F69" s="409"/>
      <c r="G69" s="410"/>
      <c r="H69" s="410"/>
      <c r="I69" s="410"/>
      <c r="J69" s="410"/>
    </row>
    <row r="70" spans="1:10" s="406" customFormat="1">
      <c r="A70" s="407"/>
      <c r="B70" s="407"/>
      <c r="C70" s="407"/>
      <c r="D70" s="407"/>
      <c r="E70" s="408"/>
      <c r="F70" s="409"/>
      <c r="G70" s="410"/>
      <c r="H70" s="410"/>
      <c r="I70" s="410"/>
      <c r="J70" s="410"/>
    </row>
    <row r="71" spans="1:10" s="406" customFormat="1">
      <c r="A71" s="407"/>
      <c r="B71" s="407"/>
      <c r="C71" s="407"/>
      <c r="D71" s="407"/>
      <c r="E71" s="408"/>
      <c r="F71" s="409"/>
      <c r="G71" s="410"/>
      <c r="H71" s="410"/>
      <c r="I71" s="410"/>
      <c r="J71" s="410"/>
    </row>
    <row r="72" spans="1:10" s="406" customFormat="1">
      <c r="A72" s="407"/>
      <c r="B72" s="407"/>
      <c r="C72" s="407"/>
      <c r="D72" s="407"/>
      <c r="E72" s="408"/>
      <c r="F72" s="409"/>
      <c r="G72" s="410"/>
      <c r="H72" s="410"/>
      <c r="I72" s="410"/>
      <c r="J72" s="410"/>
    </row>
    <row r="73" spans="1:10" s="406" customFormat="1">
      <c r="A73" s="407"/>
      <c r="B73" s="407"/>
      <c r="C73" s="407"/>
      <c r="D73" s="407"/>
      <c r="E73" s="408"/>
      <c r="F73" s="409"/>
      <c r="G73" s="410"/>
      <c r="H73" s="410"/>
      <c r="I73" s="410"/>
      <c r="J73" s="410"/>
    </row>
    <row r="74" spans="1:10" s="406" customFormat="1">
      <c r="A74" s="407"/>
      <c r="B74" s="407"/>
      <c r="C74" s="407"/>
      <c r="D74" s="407"/>
      <c r="E74" s="408"/>
      <c r="F74" s="409"/>
      <c r="G74" s="410"/>
      <c r="H74" s="410"/>
      <c r="I74" s="410"/>
      <c r="J74" s="410"/>
    </row>
    <row r="75" spans="1:10" s="406" customFormat="1">
      <c r="A75" s="407"/>
      <c r="B75" s="407"/>
      <c r="C75" s="407"/>
      <c r="D75" s="407"/>
      <c r="E75" s="408"/>
      <c r="F75" s="409"/>
      <c r="G75" s="410"/>
      <c r="H75" s="410"/>
      <c r="I75" s="410"/>
      <c r="J75" s="410"/>
    </row>
    <row r="76" spans="1:10" s="406" customFormat="1">
      <c r="A76" s="407"/>
      <c r="B76" s="407"/>
      <c r="C76" s="407"/>
      <c r="D76" s="407"/>
      <c r="E76" s="408"/>
      <c r="F76" s="409"/>
      <c r="G76" s="410"/>
      <c r="H76" s="410"/>
      <c r="I76" s="410"/>
      <c r="J76" s="410"/>
    </row>
    <row r="77" spans="1:10" s="406" customFormat="1">
      <c r="A77" s="407"/>
      <c r="B77" s="407"/>
      <c r="C77" s="407"/>
      <c r="D77" s="407"/>
      <c r="E77" s="408"/>
      <c r="F77" s="409"/>
      <c r="G77" s="410"/>
      <c r="H77" s="410"/>
      <c r="I77" s="410"/>
      <c r="J77" s="410"/>
    </row>
    <row r="78" spans="1:10" s="406" customFormat="1">
      <c r="A78" s="407"/>
      <c r="B78" s="407"/>
      <c r="C78" s="407"/>
      <c r="D78" s="407"/>
      <c r="E78" s="408"/>
      <c r="F78" s="409"/>
      <c r="G78" s="410"/>
      <c r="H78" s="410"/>
      <c r="I78" s="410"/>
      <c r="J78" s="410"/>
    </row>
    <row r="79" spans="1:10" s="406" customFormat="1">
      <c r="A79" s="407"/>
      <c r="B79" s="407"/>
      <c r="C79" s="407"/>
      <c r="D79" s="407"/>
      <c r="E79" s="408"/>
      <c r="F79" s="409"/>
      <c r="G79" s="410"/>
      <c r="H79" s="410"/>
      <c r="I79" s="410"/>
      <c r="J79" s="410"/>
    </row>
    <row r="80" spans="1:10" s="406" customFormat="1">
      <c r="A80" s="407"/>
      <c r="B80" s="407"/>
      <c r="C80" s="407"/>
      <c r="D80" s="407"/>
      <c r="E80" s="408"/>
      <c r="F80" s="409"/>
      <c r="G80" s="410"/>
      <c r="H80" s="410"/>
      <c r="I80" s="410"/>
      <c r="J80" s="410"/>
    </row>
    <row r="81" spans="1:10" s="406" customFormat="1">
      <c r="A81" s="407"/>
      <c r="B81" s="407"/>
      <c r="C81" s="407"/>
      <c r="D81" s="407"/>
      <c r="E81" s="408"/>
      <c r="F81" s="409"/>
      <c r="G81" s="410"/>
      <c r="H81" s="410"/>
      <c r="I81" s="410"/>
      <c r="J81" s="410"/>
    </row>
    <row r="82" spans="1:10" s="406" customFormat="1">
      <c r="A82" s="407"/>
      <c r="B82" s="407"/>
      <c r="C82" s="407"/>
      <c r="D82" s="407"/>
      <c r="E82" s="408"/>
      <c r="F82" s="409"/>
      <c r="G82" s="410"/>
      <c r="H82" s="410"/>
      <c r="I82" s="410"/>
      <c r="J82" s="410"/>
    </row>
    <row r="83" spans="1:10" s="406" customFormat="1">
      <c r="A83" s="407"/>
      <c r="B83" s="407"/>
      <c r="C83" s="407"/>
      <c r="D83" s="407"/>
      <c r="E83" s="408"/>
      <c r="F83" s="409"/>
      <c r="G83" s="410"/>
      <c r="H83" s="410"/>
      <c r="I83" s="410"/>
      <c r="J83" s="410"/>
    </row>
    <row r="84" spans="1:10" s="406" customFormat="1">
      <c r="A84" s="407"/>
      <c r="B84" s="407"/>
      <c r="C84" s="407"/>
      <c r="D84" s="407"/>
      <c r="E84" s="408"/>
      <c r="F84" s="409"/>
      <c r="G84" s="410"/>
      <c r="H84" s="410"/>
      <c r="I84" s="410"/>
      <c r="J84" s="410"/>
    </row>
    <row r="85" spans="1:10" s="406" customFormat="1">
      <c r="A85" s="407"/>
      <c r="B85" s="407"/>
      <c r="C85" s="407"/>
      <c r="D85" s="407"/>
      <c r="E85" s="408"/>
      <c r="F85" s="409"/>
      <c r="G85" s="410"/>
      <c r="H85" s="410"/>
      <c r="I85" s="410"/>
      <c r="J85" s="410"/>
    </row>
    <row r="86" spans="1:10" s="406" customFormat="1">
      <c r="A86" s="407"/>
      <c r="B86" s="407"/>
      <c r="C86" s="407"/>
      <c r="D86" s="407"/>
      <c r="E86" s="408"/>
      <c r="F86" s="409"/>
      <c r="G86" s="410"/>
      <c r="H86" s="410"/>
      <c r="I86" s="410"/>
      <c r="J86" s="410"/>
    </row>
    <row r="87" spans="1:10" s="406" customFormat="1">
      <c r="A87" s="407"/>
      <c r="B87" s="407"/>
      <c r="C87" s="407"/>
      <c r="D87" s="407"/>
      <c r="E87" s="408"/>
      <c r="F87" s="409"/>
      <c r="G87" s="410"/>
      <c r="H87" s="410"/>
      <c r="I87" s="410"/>
      <c r="J87" s="410"/>
    </row>
    <row r="88" spans="1:10" s="406" customFormat="1">
      <c r="A88" s="407"/>
      <c r="B88" s="407"/>
      <c r="C88" s="407"/>
      <c r="D88" s="407"/>
      <c r="E88" s="408"/>
      <c r="F88" s="409"/>
      <c r="G88" s="410"/>
      <c r="H88" s="410"/>
      <c r="I88" s="410"/>
      <c r="J88" s="410"/>
    </row>
    <row r="89" spans="1:10" s="406" customFormat="1">
      <c r="A89" s="407"/>
      <c r="B89" s="407"/>
      <c r="C89" s="407"/>
      <c r="D89" s="407"/>
      <c r="E89" s="408"/>
      <c r="F89" s="409"/>
      <c r="G89" s="410"/>
      <c r="H89" s="410"/>
      <c r="I89" s="410"/>
      <c r="J89" s="410"/>
    </row>
    <row r="90" spans="1:10" s="406" customFormat="1">
      <c r="A90" s="407"/>
      <c r="B90" s="407"/>
      <c r="C90" s="407"/>
      <c r="D90" s="407"/>
      <c r="E90" s="408"/>
      <c r="F90" s="409"/>
      <c r="G90" s="410"/>
      <c r="H90" s="410"/>
      <c r="I90" s="410"/>
      <c r="J90" s="410"/>
    </row>
    <row r="91" spans="1:10" s="406" customFormat="1">
      <c r="A91" s="407"/>
      <c r="B91" s="407"/>
      <c r="C91" s="407"/>
      <c r="D91" s="407"/>
      <c r="E91" s="408"/>
      <c r="F91" s="409"/>
      <c r="G91" s="410"/>
      <c r="H91" s="410"/>
      <c r="I91" s="410"/>
      <c r="J91" s="410"/>
    </row>
    <row r="92" spans="1:10" s="406" customFormat="1">
      <c r="A92" s="407"/>
      <c r="B92" s="407"/>
      <c r="C92" s="407"/>
      <c r="D92" s="407"/>
      <c r="E92" s="408"/>
      <c r="F92" s="409"/>
      <c r="G92" s="410"/>
      <c r="H92" s="410"/>
      <c r="I92" s="410"/>
      <c r="J92" s="410"/>
    </row>
    <row r="93" spans="1:10" s="406" customFormat="1">
      <c r="A93" s="407"/>
      <c r="B93" s="407"/>
      <c r="C93" s="407"/>
      <c r="D93" s="407"/>
      <c r="E93" s="408"/>
      <c r="F93" s="409"/>
      <c r="G93" s="410"/>
      <c r="H93" s="410"/>
      <c r="I93" s="410"/>
      <c r="J93" s="410"/>
    </row>
    <row r="94" spans="1:10" s="406" customFormat="1">
      <c r="A94" s="407"/>
      <c r="B94" s="407"/>
      <c r="C94" s="407"/>
      <c r="D94" s="407"/>
      <c r="E94" s="408"/>
      <c r="F94" s="409"/>
      <c r="G94" s="410"/>
      <c r="H94" s="410"/>
      <c r="I94" s="410"/>
      <c r="J94" s="410"/>
    </row>
    <row r="95" spans="1:10" s="406" customFormat="1">
      <c r="A95" s="407"/>
      <c r="B95" s="407"/>
      <c r="C95" s="407"/>
      <c r="D95" s="407"/>
      <c r="E95" s="408"/>
      <c r="F95" s="409"/>
      <c r="G95" s="410"/>
      <c r="H95" s="410"/>
      <c r="I95" s="410"/>
      <c r="J95" s="410"/>
    </row>
    <row r="96" spans="1:10" s="406" customFormat="1">
      <c r="A96" s="407"/>
      <c r="B96" s="407"/>
      <c r="C96" s="407"/>
      <c r="D96" s="407"/>
      <c r="E96" s="408"/>
      <c r="F96" s="409"/>
      <c r="G96" s="410"/>
      <c r="H96" s="410"/>
      <c r="I96" s="410"/>
      <c r="J96" s="410"/>
    </row>
    <row r="97" spans="1:10" s="406" customFormat="1">
      <c r="A97" s="407"/>
      <c r="B97" s="407"/>
      <c r="C97" s="407"/>
      <c r="D97" s="407"/>
      <c r="E97" s="408"/>
      <c r="F97" s="409"/>
      <c r="G97" s="410"/>
      <c r="H97" s="410"/>
      <c r="I97" s="410"/>
      <c r="J97" s="410"/>
    </row>
    <row r="98" spans="1:10" s="406" customFormat="1">
      <c r="A98" s="407"/>
      <c r="B98" s="407"/>
      <c r="C98" s="407"/>
      <c r="D98" s="407"/>
      <c r="E98" s="408"/>
      <c r="F98" s="409"/>
      <c r="G98" s="410"/>
      <c r="H98" s="410"/>
      <c r="I98" s="410"/>
      <c r="J98" s="410"/>
    </row>
    <row r="99" spans="1:10" s="406" customFormat="1">
      <c r="A99" s="407"/>
      <c r="B99" s="407"/>
      <c r="C99" s="407"/>
      <c r="D99" s="407"/>
      <c r="E99" s="408"/>
      <c r="F99" s="409"/>
      <c r="G99" s="410"/>
      <c r="H99" s="410"/>
      <c r="I99" s="410"/>
      <c r="J99" s="410"/>
    </row>
    <row r="100" spans="1:10" s="406" customFormat="1">
      <c r="A100" s="407"/>
      <c r="B100" s="407"/>
      <c r="C100" s="407"/>
      <c r="D100" s="407"/>
      <c r="E100" s="408"/>
      <c r="F100" s="409"/>
      <c r="G100" s="410"/>
      <c r="H100" s="410"/>
      <c r="I100" s="410"/>
      <c r="J100" s="410"/>
    </row>
    <row r="101" spans="1:10" s="406" customFormat="1">
      <c r="A101" s="407"/>
      <c r="B101" s="407"/>
      <c r="C101" s="407"/>
      <c r="D101" s="407"/>
      <c r="E101" s="408"/>
      <c r="F101" s="409"/>
      <c r="G101" s="410"/>
      <c r="H101" s="410"/>
      <c r="I101" s="410"/>
      <c r="J101" s="410"/>
    </row>
    <row r="102" spans="1:10" s="406" customFormat="1">
      <c r="A102" s="407"/>
      <c r="B102" s="407"/>
      <c r="C102" s="407"/>
      <c r="D102" s="407"/>
      <c r="E102" s="408"/>
      <c r="F102" s="409"/>
      <c r="G102" s="410"/>
      <c r="H102" s="410"/>
      <c r="I102" s="410"/>
      <c r="J102" s="410"/>
    </row>
    <row r="103" spans="1:10" s="406" customFormat="1">
      <c r="A103" s="407"/>
      <c r="B103" s="407"/>
      <c r="C103" s="407"/>
      <c r="D103" s="407"/>
      <c r="E103" s="408"/>
      <c r="F103" s="409"/>
      <c r="G103" s="410"/>
      <c r="H103" s="410"/>
      <c r="I103" s="410"/>
      <c r="J103" s="410"/>
    </row>
    <row r="104" spans="1:10" s="406" customFormat="1">
      <c r="A104" s="407"/>
      <c r="B104" s="407"/>
      <c r="C104" s="407"/>
      <c r="D104" s="407"/>
      <c r="E104" s="408"/>
      <c r="F104" s="409"/>
      <c r="G104" s="410"/>
      <c r="H104" s="410"/>
      <c r="I104" s="410"/>
      <c r="J104" s="410"/>
    </row>
    <row r="105" spans="1:10" s="406" customFormat="1">
      <c r="A105" s="407"/>
      <c r="B105" s="407"/>
      <c r="C105" s="407"/>
      <c r="D105" s="407"/>
      <c r="E105" s="408"/>
      <c r="F105" s="409"/>
      <c r="G105" s="410"/>
      <c r="H105" s="410"/>
      <c r="I105" s="410"/>
      <c r="J105" s="410"/>
    </row>
    <row r="106" spans="1:10" s="406" customFormat="1">
      <c r="A106" s="407"/>
      <c r="B106" s="407"/>
      <c r="C106" s="407"/>
      <c r="D106" s="407"/>
      <c r="E106" s="408"/>
      <c r="F106" s="409"/>
      <c r="G106" s="410"/>
      <c r="H106" s="410"/>
      <c r="I106" s="410"/>
      <c r="J106" s="410"/>
    </row>
    <row r="107" spans="1:10" s="406" customFormat="1">
      <c r="A107" s="407"/>
      <c r="B107" s="407"/>
      <c r="C107" s="407"/>
      <c r="D107" s="407"/>
      <c r="E107" s="408"/>
      <c r="F107" s="409"/>
      <c r="G107" s="410"/>
      <c r="H107" s="410"/>
      <c r="I107" s="410"/>
      <c r="J107" s="410"/>
    </row>
    <row r="108" spans="1:10" s="406" customFormat="1">
      <c r="A108" s="407"/>
      <c r="B108" s="407"/>
      <c r="C108" s="407"/>
      <c r="D108" s="407"/>
      <c r="E108" s="408"/>
      <c r="F108" s="409"/>
      <c r="G108" s="410"/>
      <c r="H108" s="410"/>
      <c r="I108" s="410"/>
      <c r="J108" s="410"/>
    </row>
    <row r="109" spans="1:10" s="406" customFormat="1">
      <c r="A109" s="407"/>
      <c r="B109" s="407"/>
      <c r="C109" s="407"/>
      <c r="D109" s="407"/>
      <c r="E109" s="408"/>
      <c r="F109" s="409"/>
      <c r="G109" s="410"/>
      <c r="H109" s="410"/>
      <c r="I109" s="410"/>
      <c r="J109" s="410"/>
    </row>
    <row r="110" spans="1:10" s="406" customFormat="1">
      <c r="A110" s="407"/>
      <c r="B110" s="407"/>
      <c r="C110" s="407"/>
      <c r="D110" s="407"/>
      <c r="E110" s="408"/>
      <c r="F110" s="409"/>
      <c r="G110" s="410"/>
      <c r="H110" s="410"/>
      <c r="I110" s="410"/>
      <c r="J110" s="410"/>
    </row>
    <row r="111" spans="1:10" s="406" customFormat="1">
      <c r="A111" s="407"/>
      <c r="B111" s="407"/>
      <c r="C111" s="407"/>
      <c r="D111" s="407"/>
      <c r="E111" s="408"/>
      <c r="F111" s="409"/>
      <c r="G111" s="410"/>
      <c r="H111" s="410"/>
      <c r="I111" s="410"/>
      <c r="J111" s="410"/>
    </row>
    <row r="112" spans="1:10" s="406" customFormat="1">
      <c r="A112" s="407"/>
      <c r="B112" s="407"/>
      <c r="C112" s="407"/>
      <c r="D112" s="407"/>
      <c r="E112" s="408"/>
      <c r="F112" s="409"/>
      <c r="G112" s="410"/>
      <c r="H112" s="410"/>
      <c r="I112" s="410"/>
      <c r="J112" s="410"/>
    </row>
    <row r="113" spans="1:10" s="406" customFormat="1">
      <c r="A113" s="407"/>
      <c r="B113" s="407"/>
      <c r="C113" s="407"/>
      <c r="D113" s="407"/>
      <c r="E113" s="408"/>
      <c r="F113" s="409"/>
      <c r="G113" s="410"/>
      <c r="H113" s="410"/>
      <c r="I113" s="410"/>
      <c r="J113" s="410"/>
    </row>
    <row r="114" spans="1:10" s="406" customFormat="1">
      <c r="A114" s="407"/>
      <c r="B114" s="407"/>
      <c r="C114" s="407"/>
      <c r="D114" s="407"/>
      <c r="E114" s="408"/>
      <c r="F114" s="409"/>
      <c r="G114" s="410"/>
      <c r="H114" s="410"/>
      <c r="I114" s="410"/>
      <c r="J114" s="410"/>
    </row>
    <row r="115" spans="1:10" s="406" customFormat="1">
      <c r="A115" s="407"/>
      <c r="B115" s="407"/>
      <c r="C115" s="407"/>
      <c r="D115" s="407"/>
      <c r="E115" s="408"/>
      <c r="F115" s="409"/>
      <c r="G115" s="410"/>
      <c r="H115" s="410"/>
      <c r="I115" s="410"/>
      <c r="J115" s="410"/>
    </row>
    <row r="116" spans="1:10" s="406" customFormat="1">
      <c r="A116" s="407"/>
      <c r="B116" s="407"/>
      <c r="C116" s="407"/>
      <c r="D116" s="407"/>
      <c r="E116" s="408"/>
      <c r="F116" s="409"/>
      <c r="G116" s="410"/>
      <c r="H116" s="410"/>
      <c r="I116" s="410"/>
      <c r="J116" s="410"/>
    </row>
    <row r="117" spans="1:10" s="406" customFormat="1">
      <c r="A117" s="407"/>
      <c r="B117" s="407"/>
      <c r="C117" s="407"/>
      <c r="D117" s="407"/>
      <c r="E117" s="408"/>
      <c r="F117" s="409"/>
      <c r="G117" s="410"/>
      <c r="H117" s="410"/>
      <c r="I117" s="410"/>
      <c r="J117" s="410"/>
    </row>
    <row r="118" spans="1:10" s="406" customFormat="1">
      <c r="A118" s="407"/>
      <c r="B118" s="407"/>
      <c r="C118" s="407"/>
      <c r="D118" s="407"/>
      <c r="E118" s="408"/>
      <c r="F118" s="409"/>
      <c r="G118" s="410"/>
      <c r="H118" s="410"/>
      <c r="I118" s="410"/>
      <c r="J118" s="410"/>
    </row>
    <row r="119" spans="1:10" s="406" customFormat="1">
      <c r="A119" s="407"/>
      <c r="B119" s="407"/>
      <c r="C119" s="407"/>
      <c r="D119" s="407"/>
      <c r="E119" s="408"/>
      <c r="F119" s="409"/>
      <c r="G119" s="410"/>
      <c r="H119" s="410"/>
      <c r="I119" s="410"/>
      <c r="J119" s="410"/>
    </row>
    <row r="120" spans="1:10" s="406" customFormat="1">
      <c r="A120" s="407"/>
      <c r="B120" s="407"/>
      <c r="C120" s="407"/>
      <c r="D120" s="407"/>
      <c r="E120" s="408"/>
      <c r="F120" s="409"/>
      <c r="G120" s="410"/>
      <c r="H120" s="410"/>
      <c r="I120" s="410"/>
      <c r="J120" s="410"/>
    </row>
    <row r="121" spans="1:10" s="406" customFormat="1">
      <c r="A121" s="407"/>
      <c r="B121" s="407"/>
      <c r="C121" s="407"/>
      <c r="D121" s="407"/>
      <c r="E121" s="408"/>
      <c r="F121" s="409"/>
      <c r="G121" s="410"/>
      <c r="H121" s="410"/>
      <c r="I121" s="410"/>
      <c r="J121" s="410"/>
    </row>
    <row r="122" spans="1:10" s="406" customFormat="1">
      <c r="A122" s="407"/>
      <c r="B122" s="407"/>
      <c r="C122" s="407"/>
      <c r="D122" s="407"/>
      <c r="E122" s="408"/>
      <c r="F122" s="409"/>
      <c r="G122" s="410"/>
      <c r="H122" s="410"/>
      <c r="I122" s="410"/>
      <c r="J122" s="410"/>
    </row>
    <row r="123" spans="1:10" s="406" customFormat="1">
      <c r="A123" s="407"/>
      <c r="B123" s="407"/>
      <c r="C123" s="407"/>
      <c r="D123" s="407"/>
      <c r="E123" s="408"/>
      <c r="F123" s="409"/>
      <c r="G123" s="410"/>
      <c r="H123" s="410"/>
      <c r="I123" s="410"/>
      <c r="J123" s="410"/>
    </row>
    <row r="124" spans="1:10" s="406" customFormat="1">
      <c r="A124" s="407"/>
      <c r="B124" s="407"/>
      <c r="C124" s="407"/>
      <c r="D124" s="407"/>
      <c r="E124" s="408"/>
      <c r="F124" s="409"/>
      <c r="G124" s="410"/>
      <c r="H124" s="410"/>
      <c r="I124" s="410"/>
      <c r="J124" s="410"/>
    </row>
    <row r="125" spans="1:10" s="406" customFormat="1">
      <c r="A125" s="407"/>
      <c r="B125" s="407"/>
      <c r="C125" s="407"/>
      <c r="D125" s="407"/>
      <c r="E125" s="408"/>
      <c r="F125" s="409"/>
      <c r="G125" s="410"/>
      <c r="H125" s="410"/>
      <c r="I125" s="410"/>
      <c r="J125" s="410"/>
    </row>
    <row r="126" spans="1:10" s="406" customFormat="1">
      <c r="A126" s="407"/>
      <c r="B126" s="407"/>
      <c r="C126" s="407"/>
      <c r="D126" s="407"/>
      <c r="E126" s="408"/>
      <c r="F126" s="409"/>
      <c r="G126" s="410"/>
      <c r="H126" s="410"/>
      <c r="I126" s="410"/>
      <c r="J126" s="410"/>
    </row>
    <row r="127" spans="1:10" s="406" customFormat="1">
      <c r="A127" s="407"/>
      <c r="B127" s="407"/>
      <c r="C127" s="407"/>
      <c r="D127" s="407"/>
      <c r="E127" s="408"/>
      <c r="F127" s="409"/>
      <c r="G127" s="410"/>
      <c r="H127" s="410"/>
      <c r="I127" s="410"/>
      <c r="J127" s="410"/>
    </row>
    <row r="128" spans="1:10" s="406" customFormat="1">
      <c r="A128" s="407"/>
      <c r="B128" s="407"/>
      <c r="C128" s="407"/>
      <c r="D128" s="407"/>
      <c r="E128" s="408"/>
      <c r="F128" s="409"/>
      <c r="G128" s="410"/>
      <c r="H128" s="410"/>
      <c r="I128" s="410"/>
      <c r="J128" s="410"/>
    </row>
    <row r="129" spans="1:10" s="406" customFormat="1">
      <c r="A129" s="407"/>
      <c r="B129" s="407"/>
      <c r="C129" s="407"/>
      <c r="D129" s="407"/>
      <c r="E129" s="408"/>
      <c r="F129" s="409"/>
      <c r="G129" s="410"/>
      <c r="H129" s="410"/>
      <c r="I129" s="410"/>
      <c r="J129" s="410"/>
    </row>
    <row r="130" spans="1:10" s="406" customFormat="1">
      <c r="A130" s="407"/>
      <c r="B130" s="407"/>
      <c r="C130" s="407"/>
      <c r="D130" s="407"/>
      <c r="E130" s="408"/>
      <c r="F130" s="409"/>
      <c r="G130" s="410"/>
      <c r="H130" s="410"/>
      <c r="I130" s="410"/>
      <c r="J130" s="410"/>
    </row>
    <row r="131" spans="1:10" s="406" customFormat="1">
      <c r="A131" s="407"/>
      <c r="B131" s="407"/>
      <c r="C131" s="407"/>
      <c r="D131" s="407"/>
      <c r="E131" s="408"/>
      <c r="F131" s="409"/>
      <c r="G131" s="410"/>
      <c r="H131" s="410"/>
      <c r="I131" s="410"/>
      <c r="J131" s="410"/>
    </row>
    <row r="132" spans="1:10" s="406" customFormat="1">
      <c r="A132" s="407"/>
      <c r="B132" s="407"/>
      <c r="C132" s="407"/>
      <c r="D132" s="407"/>
      <c r="E132" s="408"/>
      <c r="F132" s="409"/>
      <c r="G132" s="410"/>
      <c r="H132" s="410"/>
      <c r="I132" s="410"/>
      <c r="J132" s="410"/>
    </row>
    <row r="133" spans="1:10" s="406" customFormat="1">
      <c r="A133" s="407"/>
      <c r="B133" s="407"/>
      <c r="C133" s="407"/>
      <c r="D133" s="407"/>
      <c r="E133" s="408"/>
      <c r="F133" s="409"/>
      <c r="G133" s="410"/>
      <c r="H133" s="410"/>
      <c r="I133" s="410"/>
      <c r="J133" s="410"/>
    </row>
    <row r="134" spans="1:10" s="406" customFormat="1">
      <c r="A134" s="407"/>
      <c r="B134" s="407"/>
      <c r="C134" s="407"/>
      <c r="D134" s="407"/>
      <c r="E134" s="408"/>
      <c r="F134" s="409"/>
      <c r="G134" s="410"/>
      <c r="H134" s="410"/>
      <c r="I134" s="410"/>
      <c r="J134" s="410"/>
    </row>
    <row r="135" spans="1:10" s="406" customFormat="1">
      <c r="A135" s="407"/>
      <c r="B135" s="407"/>
      <c r="C135" s="407"/>
      <c r="D135" s="407"/>
      <c r="E135" s="408"/>
      <c r="F135" s="409"/>
      <c r="G135" s="410"/>
      <c r="H135" s="410"/>
      <c r="I135" s="410"/>
      <c r="J135" s="410"/>
    </row>
    <row r="136" spans="1:10" s="406" customFormat="1">
      <c r="A136" s="407"/>
      <c r="B136" s="407"/>
      <c r="C136" s="407"/>
      <c r="D136" s="407"/>
      <c r="E136" s="408"/>
      <c r="F136" s="409"/>
      <c r="G136" s="410"/>
      <c r="H136" s="410"/>
      <c r="I136" s="410"/>
      <c r="J136" s="410"/>
    </row>
    <row r="137" spans="1:10" s="406" customFormat="1">
      <c r="A137" s="407"/>
      <c r="B137" s="407"/>
      <c r="C137" s="407"/>
      <c r="D137" s="407"/>
      <c r="E137" s="408"/>
      <c r="F137" s="409"/>
      <c r="G137" s="410"/>
      <c r="H137" s="410"/>
      <c r="I137" s="410"/>
      <c r="J137" s="410"/>
    </row>
    <row r="138" spans="1:10" s="406" customFormat="1">
      <c r="A138" s="407"/>
      <c r="B138" s="407"/>
      <c r="C138" s="407"/>
      <c r="D138" s="407"/>
      <c r="E138" s="408"/>
      <c r="F138" s="409"/>
      <c r="G138" s="410"/>
      <c r="H138" s="410"/>
      <c r="I138" s="410"/>
      <c r="J138" s="410"/>
    </row>
    <row r="139" spans="1:10" s="406" customFormat="1">
      <c r="A139" s="407"/>
      <c r="B139" s="407"/>
      <c r="C139" s="407"/>
      <c r="D139" s="407"/>
      <c r="E139" s="408"/>
      <c r="F139" s="409"/>
      <c r="G139" s="410"/>
      <c r="H139" s="410"/>
      <c r="I139" s="410"/>
      <c r="J139" s="410"/>
    </row>
    <row r="140" spans="1:10" s="406" customFormat="1">
      <c r="A140" s="407"/>
      <c r="B140" s="407"/>
      <c r="C140" s="407"/>
      <c r="D140" s="407"/>
      <c r="E140" s="408"/>
      <c r="F140" s="409"/>
      <c r="G140" s="410"/>
      <c r="H140" s="410"/>
      <c r="I140" s="410"/>
      <c r="J140" s="410"/>
    </row>
    <row r="141" spans="1:10" s="406" customFormat="1">
      <c r="A141" s="407"/>
      <c r="B141" s="407"/>
      <c r="C141" s="407"/>
      <c r="D141" s="407"/>
      <c r="E141" s="408"/>
      <c r="F141" s="409"/>
      <c r="G141" s="410"/>
      <c r="H141" s="410"/>
      <c r="I141" s="410"/>
      <c r="J141" s="410"/>
    </row>
    <row r="142" spans="1:10" s="406" customFormat="1">
      <c r="A142" s="407"/>
      <c r="B142" s="407"/>
      <c r="C142" s="407"/>
      <c r="D142" s="407"/>
      <c r="E142" s="408"/>
      <c r="F142" s="409"/>
      <c r="G142" s="410"/>
      <c r="H142" s="410"/>
      <c r="I142" s="410"/>
      <c r="J142" s="410"/>
    </row>
    <row r="143" spans="1:10" s="406" customFormat="1">
      <c r="A143" s="407"/>
      <c r="B143" s="407"/>
      <c r="C143" s="407"/>
      <c r="D143" s="407"/>
      <c r="E143" s="408"/>
      <c r="F143" s="409"/>
      <c r="G143" s="410"/>
      <c r="H143" s="410"/>
      <c r="I143" s="410"/>
      <c r="J143" s="410"/>
    </row>
    <row r="144" spans="1:10" s="406" customFormat="1">
      <c r="A144" s="407"/>
      <c r="B144" s="407"/>
      <c r="C144" s="407"/>
      <c r="D144" s="407"/>
      <c r="E144" s="408"/>
      <c r="F144" s="409"/>
      <c r="G144" s="410"/>
      <c r="H144" s="410"/>
      <c r="I144" s="410"/>
      <c r="J144" s="410"/>
    </row>
    <row r="145" spans="1:10" s="406" customFormat="1">
      <c r="A145" s="407"/>
      <c r="B145" s="407"/>
      <c r="C145" s="407"/>
      <c r="D145" s="407"/>
      <c r="E145" s="408"/>
      <c r="F145" s="409"/>
      <c r="G145" s="410"/>
      <c r="H145" s="410"/>
      <c r="I145" s="410"/>
      <c r="J145" s="410"/>
    </row>
    <row r="146" spans="1:10" s="406" customFormat="1">
      <c r="A146" s="407"/>
      <c r="B146" s="407"/>
      <c r="C146" s="407"/>
      <c r="D146" s="407"/>
      <c r="E146" s="408"/>
      <c r="F146" s="409"/>
      <c r="G146" s="410"/>
      <c r="H146" s="410"/>
      <c r="I146" s="410"/>
      <c r="J146" s="410"/>
    </row>
    <row r="147" spans="1:10" s="406" customFormat="1">
      <c r="A147" s="407"/>
      <c r="B147" s="407"/>
      <c r="C147" s="407"/>
      <c r="D147" s="407"/>
      <c r="E147" s="408"/>
      <c r="F147" s="409"/>
      <c r="G147" s="410"/>
      <c r="H147" s="410"/>
      <c r="I147" s="410"/>
      <c r="J147" s="410"/>
    </row>
    <row r="148" spans="1:10" s="406" customFormat="1">
      <c r="A148" s="407"/>
      <c r="B148" s="407"/>
      <c r="C148" s="407"/>
      <c r="D148" s="407"/>
      <c r="E148" s="408"/>
      <c r="F148" s="409"/>
      <c r="G148" s="410"/>
      <c r="H148" s="410"/>
      <c r="I148" s="410"/>
      <c r="J148" s="410"/>
    </row>
    <row r="149" spans="1:10" s="406" customFormat="1">
      <c r="A149" s="407"/>
      <c r="B149" s="407"/>
      <c r="C149" s="407"/>
      <c r="D149" s="407"/>
      <c r="E149" s="408"/>
      <c r="F149" s="409"/>
      <c r="G149" s="410"/>
      <c r="H149" s="410"/>
      <c r="I149" s="410"/>
      <c r="J149" s="410"/>
    </row>
    <row r="150" spans="1:10" s="406" customFormat="1">
      <c r="A150" s="407"/>
      <c r="B150" s="407"/>
      <c r="C150" s="407"/>
      <c r="D150" s="407"/>
      <c r="E150" s="408"/>
      <c r="F150" s="409"/>
      <c r="G150" s="410"/>
      <c r="H150" s="410"/>
      <c r="I150" s="410"/>
      <c r="J150" s="410"/>
    </row>
    <row r="151" spans="1:10" s="406" customFormat="1">
      <c r="A151" s="407"/>
      <c r="B151" s="407"/>
      <c r="C151" s="407"/>
      <c r="D151" s="407"/>
      <c r="E151" s="408"/>
      <c r="F151" s="409"/>
      <c r="G151" s="410"/>
      <c r="H151" s="410"/>
      <c r="I151" s="410"/>
      <c r="J151" s="410"/>
    </row>
    <row r="152" spans="1:10" s="406" customFormat="1">
      <c r="A152" s="407"/>
      <c r="B152" s="407"/>
      <c r="C152" s="407"/>
      <c r="D152" s="407"/>
      <c r="E152" s="408"/>
      <c r="F152" s="409"/>
      <c r="G152" s="410"/>
      <c r="H152" s="410"/>
      <c r="I152" s="410"/>
      <c r="J152" s="410"/>
    </row>
    <row r="153" spans="1:10" s="406" customFormat="1">
      <c r="A153" s="407"/>
      <c r="B153" s="407"/>
      <c r="C153" s="407"/>
      <c r="D153" s="407"/>
      <c r="E153" s="408"/>
      <c r="F153" s="409"/>
      <c r="G153" s="410"/>
      <c r="H153" s="410"/>
      <c r="I153" s="410"/>
      <c r="J153" s="410"/>
    </row>
    <row r="154" spans="1:10" s="406" customFormat="1">
      <c r="A154" s="407"/>
      <c r="B154" s="407"/>
      <c r="C154" s="407"/>
      <c r="D154" s="407"/>
      <c r="E154" s="408"/>
      <c r="F154" s="409"/>
      <c r="G154" s="410"/>
      <c r="H154" s="410"/>
      <c r="I154" s="410"/>
      <c r="J154" s="410"/>
    </row>
    <row r="155" spans="1:10" s="406" customFormat="1">
      <c r="A155" s="407"/>
      <c r="B155" s="407"/>
      <c r="C155" s="407"/>
      <c r="D155" s="407"/>
      <c r="E155" s="408"/>
      <c r="F155" s="409"/>
      <c r="G155" s="410"/>
      <c r="H155" s="410"/>
      <c r="I155" s="410"/>
      <c r="J155" s="410"/>
    </row>
    <row r="156" spans="1:10" s="406" customFormat="1">
      <c r="A156" s="407"/>
      <c r="B156" s="407"/>
      <c r="C156" s="407"/>
      <c r="D156" s="407"/>
      <c r="E156" s="408"/>
      <c r="F156" s="409"/>
      <c r="G156" s="410"/>
      <c r="H156" s="410"/>
      <c r="I156" s="410"/>
      <c r="J156" s="410"/>
    </row>
    <row r="157" spans="1:10" s="406" customFormat="1">
      <c r="A157" s="407"/>
      <c r="B157" s="407"/>
      <c r="C157" s="407"/>
      <c r="D157" s="407"/>
      <c r="E157" s="408"/>
      <c r="F157" s="409"/>
      <c r="G157" s="410"/>
      <c r="H157" s="410"/>
      <c r="I157" s="410"/>
      <c r="J157" s="410"/>
    </row>
    <row r="158" spans="1:10" s="406" customFormat="1">
      <c r="A158" s="407"/>
      <c r="B158" s="407"/>
      <c r="C158" s="407"/>
      <c r="D158" s="407"/>
      <c r="E158" s="408"/>
      <c r="F158" s="409"/>
      <c r="G158" s="410"/>
      <c r="H158" s="410"/>
      <c r="I158" s="410"/>
      <c r="J158" s="410"/>
    </row>
    <row r="159" spans="1:10" s="406" customFormat="1">
      <c r="A159" s="407"/>
      <c r="B159" s="407"/>
      <c r="C159" s="407"/>
      <c r="D159" s="407"/>
      <c r="E159" s="408"/>
      <c r="F159" s="409"/>
      <c r="G159" s="410"/>
      <c r="H159" s="410"/>
      <c r="I159" s="410"/>
      <c r="J159" s="410"/>
    </row>
    <row r="160" spans="1:10" s="406" customFormat="1">
      <c r="A160" s="407"/>
      <c r="B160" s="407"/>
      <c r="C160" s="407"/>
      <c r="D160" s="407"/>
      <c r="E160" s="408"/>
      <c r="F160" s="409"/>
      <c r="G160" s="410"/>
      <c r="H160" s="410"/>
      <c r="I160" s="410"/>
      <c r="J160" s="410"/>
    </row>
    <row r="161" spans="1:10" s="406" customFormat="1">
      <c r="A161" s="407"/>
      <c r="B161" s="407"/>
      <c r="C161" s="407"/>
      <c r="D161" s="407"/>
      <c r="E161" s="408"/>
      <c r="F161" s="409"/>
      <c r="G161" s="410"/>
      <c r="H161" s="410"/>
      <c r="I161" s="410"/>
      <c r="J161" s="410"/>
    </row>
    <row r="162" spans="1:10" s="406" customFormat="1">
      <c r="A162" s="407"/>
      <c r="B162" s="407"/>
      <c r="C162" s="407"/>
      <c r="D162" s="407"/>
      <c r="E162" s="408"/>
      <c r="F162" s="409"/>
      <c r="G162" s="410"/>
      <c r="H162" s="410"/>
      <c r="I162" s="410"/>
      <c r="J162" s="410"/>
    </row>
    <row r="163" spans="1:10" s="406" customFormat="1">
      <c r="A163" s="407"/>
      <c r="B163" s="407"/>
      <c r="C163" s="407"/>
      <c r="D163" s="407"/>
      <c r="E163" s="408"/>
      <c r="F163" s="409"/>
      <c r="G163" s="410"/>
      <c r="H163" s="410"/>
      <c r="I163" s="410"/>
      <c r="J163" s="410"/>
    </row>
    <row r="164" spans="1:10" s="406" customFormat="1">
      <c r="A164" s="407"/>
      <c r="B164" s="407"/>
      <c r="C164" s="407"/>
      <c r="D164" s="407"/>
      <c r="E164" s="408"/>
      <c r="F164" s="409"/>
      <c r="G164" s="410"/>
      <c r="H164" s="410"/>
      <c r="I164" s="410"/>
      <c r="J164" s="410"/>
    </row>
    <row r="165" spans="1:10" s="406" customFormat="1">
      <c r="A165" s="407"/>
      <c r="B165" s="407"/>
      <c r="C165" s="407"/>
      <c r="D165" s="407"/>
      <c r="E165" s="408"/>
      <c r="F165" s="409"/>
      <c r="G165" s="410"/>
      <c r="H165" s="410"/>
      <c r="I165" s="410"/>
      <c r="J165" s="410"/>
    </row>
    <row r="166" spans="1:10" s="406" customFormat="1">
      <c r="A166" s="407"/>
      <c r="B166" s="407"/>
      <c r="C166" s="407"/>
      <c r="D166" s="407"/>
      <c r="E166" s="408"/>
      <c r="F166" s="409"/>
      <c r="G166" s="410"/>
      <c r="H166" s="410"/>
      <c r="I166" s="410"/>
      <c r="J166" s="410"/>
    </row>
    <row r="167" spans="1:10" s="406" customFormat="1">
      <c r="A167" s="407"/>
      <c r="B167" s="407"/>
      <c r="C167" s="407"/>
      <c r="D167" s="407"/>
      <c r="E167" s="408"/>
      <c r="F167" s="409"/>
      <c r="G167" s="410"/>
      <c r="H167" s="410"/>
      <c r="I167" s="410"/>
      <c r="J167" s="410"/>
    </row>
    <row r="168" spans="1:10" s="406" customFormat="1">
      <c r="A168" s="407"/>
      <c r="B168" s="407"/>
      <c r="C168" s="407"/>
      <c r="D168" s="407"/>
      <c r="E168" s="408"/>
      <c r="F168" s="409"/>
      <c r="G168" s="410"/>
      <c r="H168" s="410"/>
      <c r="I168" s="410"/>
      <c r="J168" s="410"/>
    </row>
    <row r="169" spans="1:10" s="406" customFormat="1">
      <c r="A169" s="407"/>
      <c r="B169" s="407"/>
      <c r="C169" s="407"/>
      <c r="D169" s="407"/>
      <c r="E169" s="408"/>
      <c r="F169" s="409"/>
      <c r="G169" s="410"/>
      <c r="H169" s="410"/>
      <c r="I169" s="410"/>
      <c r="J169" s="410"/>
    </row>
    <row r="170" spans="1:10" s="406" customFormat="1">
      <c r="A170" s="407"/>
      <c r="B170" s="407"/>
      <c r="C170" s="407"/>
      <c r="D170" s="407"/>
      <c r="E170" s="408"/>
      <c r="F170" s="409"/>
      <c r="G170" s="410"/>
      <c r="H170" s="410"/>
      <c r="I170" s="410"/>
      <c r="J170" s="410"/>
    </row>
    <row r="171" spans="1:10" s="406" customFormat="1">
      <c r="A171" s="407"/>
      <c r="B171" s="407"/>
      <c r="C171" s="407"/>
      <c r="D171" s="407"/>
      <c r="E171" s="408"/>
      <c r="F171" s="409"/>
      <c r="G171" s="410"/>
      <c r="H171" s="410"/>
      <c r="I171" s="410"/>
      <c r="J171" s="410"/>
    </row>
    <row r="172" spans="1:10" s="406" customFormat="1">
      <c r="A172" s="407"/>
      <c r="B172" s="407"/>
      <c r="C172" s="407"/>
      <c r="D172" s="407"/>
      <c r="E172" s="408"/>
      <c r="F172" s="409"/>
      <c r="G172" s="410"/>
      <c r="H172" s="410"/>
      <c r="I172" s="410"/>
      <c r="J172" s="410"/>
    </row>
    <row r="173" spans="1:10" s="406" customFormat="1">
      <c r="A173" s="407"/>
      <c r="B173" s="407"/>
      <c r="C173" s="407"/>
      <c r="D173" s="407"/>
      <c r="E173" s="408"/>
      <c r="F173" s="409"/>
      <c r="G173" s="410"/>
      <c r="H173" s="410"/>
      <c r="I173" s="410"/>
      <c r="J173" s="410"/>
    </row>
    <row r="174" spans="1:10" s="406" customFormat="1">
      <c r="A174" s="407"/>
      <c r="B174" s="407"/>
      <c r="C174" s="407"/>
      <c r="D174" s="407"/>
      <c r="E174" s="408"/>
      <c r="F174" s="409"/>
      <c r="G174" s="410"/>
      <c r="H174" s="410"/>
      <c r="I174" s="410"/>
      <c r="J174" s="410"/>
    </row>
    <row r="175" spans="1:10" s="406" customFormat="1">
      <c r="A175" s="407"/>
      <c r="B175" s="407"/>
      <c r="C175" s="407"/>
      <c r="D175" s="407"/>
      <c r="E175" s="408"/>
      <c r="F175" s="409"/>
      <c r="G175" s="410"/>
      <c r="H175" s="410"/>
      <c r="I175" s="410"/>
      <c r="J175" s="410"/>
    </row>
    <row r="176" spans="1:10" s="406" customFormat="1">
      <c r="A176" s="407"/>
      <c r="B176" s="407"/>
      <c r="C176" s="407"/>
      <c r="D176" s="407"/>
      <c r="E176" s="408"/>
      <c r="F176" s="409"/>
      <c r="G176" s="410"/>
      <c r="H176" s="410"/>
      <c r="I176" s="410"/>
      <c r="J176" s="410"/>
    </row>
    <row r="177" spans="1:10" s="406" customFormat="1">
      <c r="A177" s="407"/>
      <c r="B177" s="407"/>
      <c r="C177" s="407"/>
      <c r="D177" s="407"/>
      <c r="E177" s="408"/>
      <c r="F177" s="409"/>
      <c r="G177" s="410"/>
      <c r="H177" s="410"/>
      <c r="I177" s="410"/>
      <c r="J177" s="410"/>
    </row>
    <row r="178" spans="1:10" s="406" customFormat="1">
      <c r="A178" s="407"/>
      <c r="B178" s="407"/>
      <c r="C178" s="407"/>
      <c r="D178" s="407"/>
      <c r="E178" s="408"/>
      <c r="F178" s="409"/>
      <c r="G178" s="410"/>
      <c r="H178" s="410"/>
      <c r="I178" s="410"/>
      <c r="J178" s="410"/>
    </row>
    <row r="179" spans="1:10" s="406" customFormat="1">
      <c r="A179" s="407"/>
      <c r="B179" s="407"/>
      <c r="C179" s="407"/>
      <c r="D179" s="407"/>
      <c r="E179" s="408"/>
      <c r="F179" s="409"/>
      <c r="G179" s="410"/>
      <c r="H179" s="410"/>
      <c r="I179" s="410"/>
      <c r="J179" s="410"/>
    </row>
    <row r="180" spans="1:10" s="406" customFormat="1">
      <c r="A180" s="407"/>
      <c r="B180" s="407"/>
      <c r="C180" s="407"/>
      <c r="D180" s="407"/>
      <c r="E180" s="408"/>
      <c r="F180" s="409"/>
      <c r="G180" s="410"/>
      <c r="H180" s="410"/>
      <c r="I180" s="410"/>
      <c r="J180" s="410"/>
    </row>
    <row r="181" spans="1:10" s="406" customFormat="1">
      <c r="A181" s="407"/>
      <c r="B181" s="407"/>
      <c r="C181" s="407"/>
      <c r="D181" s="407"/>
      <c r="E181" s="408"/>
      <c r="F181" s="409"/>
      <c r="G181" s="410"/>
      <c r="H181" s="410"/>
      <c r="I181" s="410"/>
      <c r="J181" s="410"/>
    </row>
    <row r="182" spans="1:10" s="406" customFormat="1">
      <c r="A182" s="407"/>
      <c r="B182" s="407"/>
      <c r="C182" s="407"/>
      <c r="D182" s="407"/>
      <c r="E182" s="408"/>
      <c r="F182" s="409"/>
      <c r="G182" s="410"/>
      <c r="H182" s="410"/>
      <c r="I182" s="410"/>
      <c r="J182" s="410"/>
    </row>
    <row r="183" spans="1:10" s="406" customFormat="1">
      <c r="A183" s="407"/>
      <c r="B183" s="407"/>
      <c r="C183" s="407"/>
      <c r="D183" s="407"/>
      <c r="E183" s="408"/>
      <c r="F183" s="409"/>
      <c r="G183" s="410"/>
      <c r="H183" s="410"/>
      <c r="I183" s="410"/>
      <c r="J183" s="410"/>
    </row>
    <row r="184" spans="1:10" s="406" customFormat="1">
      <c r="A184" s="407"/>
      <c r="B184" s="407"/>
      <c r="C184" s="407"/>
      <c r="D184" s="407"/>
      <c r="E184" s="408"/>
      <c r="F184" s="409"/>
      <c r="G184" s="410"/>
      <c r="H184" s="410"/>
      <c r="I184" s="410"/>
      <c r="J184" s="410"/>
    </row>
    <row r="185" spans="1:10" s="406" customFormat="1">
      <c r="A185" s="407"/>
      <c r="B185" s="407"/>
      <c r="C185" s="407"/>
      <c r="D185" s="407"/>
      <c r="E185" s="408"/>
      <c r="F185" s="409"/>
      <c r="G185" s="410"/>
      <c r="H185" s="410"/>
      <c r="I185" s="410"/>
      <c r="J185" s="410"/>
    </row>
    <row r="186" spans="1:10" s="406" customFormat="1">
      <c r="A186" s="407"/>
      <c r="B186" s="407"/>
      <c r="C186" s="407"/>
      <c r="D186" s="407"/>
      <c r="E186" s="408"/>
      <c r="F186" s="409"/>
      <c r="G186" s="410"/>
      <c r="H186" s="410"/>
      <c r="I186" s="410"/>
      <c r="J186" s="410"/>
    </row>
    <row r="187" spans="1:10" s="406" customFormat="1">
      <c r="A187" s="407"/>
      <c r="B187" s="407"/>
      <c r="C187" s="407"/>
      <c r="D187" s="407"/>
      <c r="E187" s="408"/>
      <c r="F187" s="409"/>
      <c r="G187" s="410"/>
      <c r="H187" s="410"/>
      <c r="I187" s="410"/>
      <c r="J187" s="410"/>
    </row>
    <row r="188" spans="1:10" s="406" customFormat="1">
      <c r="A188" s="407"/>
      <c r="B188" s="407"/>
      <c r="C188" s="407"/>
      <c r="D188" s="407"/>
      <c r="E188" s="408"/>
      <c r="F188" s="409"/>
      <c r="G188" s="410"/>
      <c r="H188" s="410"/>
      <c r="I188" s="410"/>
      <c r="J188" s="410"/>
    </row>
    <row r="189" spans="1:10" s="406" customFormat="1">
      <c r="A189" s="407"/>
      <c r="B189" s="407"/>
      <c r="C189" s="407"/>
      <c r="D189" s="407"/>
      <c r="E189" s="408"/>
      <c r="F189" s="409"/>
      <c r="G189" s="410"/>
      <c r="H189" s="410"/>
      <c r="I189" s="410"/>
      <c r="J189" s="410"/>
    </row>
    <row r="190" spans="1:10" s="406" customFormat="1">
      <c r="A190" s="407"/>
      <c r="B190" s="407"/>
      <c r="C190" s="407"/>
      <c r="D190" s="407"/>
      <c r="E190" s="408"/>
      <c r="F190" s="409"/>
      <c r="G190" s="410"/>
      <c r="H190" s="410"/>
      <c r="I190" s="410"/>
      <c r="J190" s="410"/>
    </row>
    <row r="191" spans="1:10" s="406" customFormat="1">
      <c r="A191" s="407"/>
      <c r="B191" s="407"/>
      <c r="C191" s="407"/>
      <c r="D191" s="407"/>
      <c r="E191" s="408"/>
      <c r="F191" s="409"/>
      <c r="G191" s="410"/>
      <c r="H191" s="410"/>
      <c r="I191" s="410"/>
      <c r="J191" s="410"/>
    </row>
    <row r="192" spans="1:10" s="406" customFormat="1">
      <c r="A192" s="407"/>
      <c r="B192" s="407"/>
      <c r="C192" s="407"/>
      <c r="D192" s="407"/>
      <c r="E192" s="408"/>
      <c r="F192" s="409"/>
      <c r="G192" s="410"/>
      <c r="H192" s="410"/>
      <c r="I192" s="410"/>
      <c r="J192" s="410"/>
    </row>
    <row r="193" spans="1:10" s="406" customFormat="1">
      <c r="A193" s="407"/>
      <c r="B193" s="407"/>
      <c r="C193" s="407"/>
      <c r="D193" s="407"/>
      <c r="E193" s="408"/>
      <c r="F193" s="409"/>
      <c r="G193" s="410"/>
      <c r="H193" s="410"/>
      <c r="I193" s="410"/>
      <c r="J193" s="410"/>
    </row>
    <row r="194" spans="1:10" s="406" customFormat="1">
      <c r="A194" s="407"/>
      <c r="B194" s="407"/>
      <c r="C194" s="407"/>
      <c r="D194" s="407"/>
      <c r="E194" s="408"/>
      <c r="F194" s="409"/>
      <c r="G194" s="410"/>
      <c r="H194" s="410"/>
      <c r="I194" s="410"/>
      <c r="J194" s="410"/>
    </row>
    <row r="195" spans="1:10" s="406" customFormat="1">
      <c r="A195" s="407"/>
      <c r="B195" s="407"/>
      <c r="C195" s="407"/>
      <c r="D195" s="407"/>
      <c r="E195" s="408"/>
      <c r="F195" s="409"/>
      <c r="G195" s="410"/>
      <c r="H195" s="410"/>
      <c r="I195" s="410"/>
      <c r="J195" s="410"/>
    </row>
    <row r="196" spans="1:10" s="406" customFormat="1">
      <c r="A196" s="407"/>
      <c r="B196" s="407"/>
      <c r="C196" s="407"/>
      <c r="D196" s="407"/>
      <c r="E196" s="408"/>
      <c r="F196" s="409"/>
      <c r="G196" s="410"/>
      <c r="H196" s="410"/>
      <c r="I196" s="410"/>
      <c r="J196" s="410"/>
    </row>
    <row r="197" spans="1:10" s="406" customFormat="1">
      <c r="A197" s="407"/>
      <c r="B197" s="407"/>
      <c r="C197" s="407"/>
      <c r="D197" s="407"/>
      <c r="E197" s="408"/>
      <c r="F197" s="409"/>
      <c r="G197" s="410"/>
      <c r="H197" s="410"/>
      <c r="I197" s="410"/>
      <c r="J197" s="410"/>
    </row>
    <row r="198" spans="1:10" s="406" customFormat="1">
      <c r="A198" s="407"/>
      <c r="B198" s="407"/>
      <c r="C198" s="407"/>
      <c r="D198" s="407"/>
      <c r="E198" s="408"/>
      <c r="F198" s="409"/>
      <c r="G198" s="410"/>
      <c r="H198" s="410"/>
      <c r="I198" s="410"/>
      <c r="J198" s="410"/>
    </row>
    <row r="199" spans="1:10" s="406" customFormat="1">
      <c r="A199" s="407"/>
      <c r="B199" s="407"/>
      <c r="C199" s="407"/>
      <c r="D199" s="407"/>
      <c r="E199" s="408"/>
      <c r="F199" s="409"/>
      <c r="G199" s="410"/>
      <c r="H199" s="410"/>
      <c r="I199" s="410"/>
      <c r="J199" s="410"/>
    </row>
    <row r="200" spans="1:10" s="406" customFormat="1">
      <c r="A200" s="407"/>
      <c r="B200" s="407"/>
      <c r="C200" s="407"/>
      <c r="D200" s="407"/>
      <c r="E200" s="408"/>
      <c r="F200" s="409"/>
      <c r="G200" s="410"/>
      <c r="H200" s="410"/>
      <c r="I200" s="410"/>
      <c r="J200" s="410"/>
    </row>
    <row r="201" spans="1:10" s="406" customFormat="1">
      <c r="A201" s="407"/>
      <c r="B201" s="407"/>
      <c r="C201" s="407"/>
      <c r="D201" s="407"/>
      <c r="E201" s="408"/>
      <c r="F201" s="409"/>
      <c r="G201" s="410"/>
      <c r="H201" s="410"/>
      <c r="I201" s="410"/>
      <c r="J201" s="410"/>
    </row>
    <row r="202" spans="1:10" s="406" customFormat="1">
      <c r="A202" s="407"/>
      <c r="B202" s="407"/>
      <c r="C202" s="407"/>
      <c r="D202" s="407"/>
      <c r="E202" s="408"/>
      <c r="F202" s="409"/>
      <c r="G202" s="410"/>
      <c r="H202" s="410"/>
      <c r="I202" s="410"/>
      <c r="J202" s="410"/>
    </row>
    <row r="203" spans="1:10" s="406" customFormat="1">
      <c r="A203" s="407"/>
      <c r="B203" s="407"/>
      <c r="C203" s="407"/>
      <c r="D203" s="407"/>
      <c r="E203" s="408"/>
      <c r="F203" s="409"/>
      <c r="G203" s="410"/>
      <c r="H203" s="410"/>
      <c r="I203" s="410"/>
      <c r="J203" s="410"/>
    </row>
    <row r="204" spans="1:10" s="406" customFormat="1">
      <c r="A204" s="407"/>
      <c r="B204" s="407"/>
      <c r="C204" s="407"/>
      <c r="D204" s="407"/>
      <c r="E204" s="408"/>
      <c r="F204" s="409"/>
      <c r="G204" s="410"/>
      <c r="H204" s="410"/>
      <c r="I204" s="410"/>
      <c r="J204" s="410"/>
    </row>
    <row r="205" spans="1:10" s="406" customFormat="1">
      <c r="A205" s="407"/>
      <c r="B205" s="407"/>
      <c r="C205" s="407"/>
      <c r="D205" s="407"/>
      <c r="E205" s="408"/>
      <c r="F205" s="409"/>
      <c r="G205" s="410"/>
      <c r="H205" s="410"/>
      <c r="I205" s="410"/>
      <c r="J205" s="410"/>
    </row>
    <row r="206" spans="1:10" s="406" customFormat="1">
      <c r="A206" s="407"/>
      <c r="B206" s="407"/>
      <c r="C206" s="407"/>
      <c r="D206" s="407"/>
      <c r="E206" s="408"/>
      <c r="F206" s="409"/>
      <c r="G206" s="410"/>
      <c r="H206" s="410"/>
      <c r="I206" s="410"/>
      <c r="J206" s="410"/>
    </row>
    <row r="207" spans="1:10" s="406" customFormat="1">
      <c r="A207" s="407"/>
      <c r="B207" s="407"/>
      <c r="C207" s="407"/>
      <c r="D207" s="407"/>
      <c r="E207" s="408"/>
      <c r="F207" s="409"/>
      <c r="G207" s="410"/>
      <c r="H207" s="410"/>
      <c r="I207" s="410"/>
      <c r="J207" s="410"/>
    </row>
    <row r="208" spans="1:10" s="406" customFormat="1">
      <c r="A208" s="407"/>
      <c r="B208" s="407"/>
      <c r="C208" s="407"/>
      <c r="D208" s="407"/>
      <c r="E208" s="408"/>
      <c r="F208" s="409"/>
      <c r="G208" s="410"/>
      <c r="H208" s="410"/>
      <c r="I208" s="410"/>
      <c r="J208" s="410"/>
    </row>
    <row r="209" spans="1:10" s="406" customFormat="1">
      <c r="A209" s="407"/>
      <c r="B209" s="407"/>
      <c r="C209" s="407"/>
      <c r="D209" s="407"/>
      <c r="E209" s="408"/>
      <c r="F209" s="409"/>
      <c r="G209" s="410"/>
      <c r="H209" s="410"/>
      <c r="I209" s="410"/>
      <c r="J209" s="410"/>
    </row>
    <row r="210" spans="1:10" s="406" customFormat="1">
      <c r="A210" s="407"/>
      <c r="B210" s="407"/>
      <c r="C210" s="407"/>
      <c r="D210" s="407"/>
      <c r="E210" s="408"/>
      <c r="F210" s="409"/>
      <c r="G210" s="410"/>
      <c r="H210" s="410"/>
      <c r="I210" s="410"/>
      <c r="J210" s="410"/>
    </row>
    <row r="211" spans="1:10" s="406" customFormat="1">
      <c r="A211" s="407"/>
      <c r="B211" s="407"/>
      <c r="C211" s="407"/>
      <c r="D211" s="407"/>
      <c r="E211" s="408"/>
      <c r="F211" s="409"/>
      <c r="G211" s="410"/>
      <c r="H211" s="410"/>
      <c r="I211" s="410"/>
      <c r="J211" s="410"/>
    </row>
    <row r="212" spans="1:10" s="406" customFormat="1">
      <c r="A212" s="407"/>
      <c r="B212" s="407"/>
      <c r="C212" s="407"/>
      <c r="D212" s="407"/>
      <c r="E212" s="408"/>
      <c r="F212" s="409"/>
      <c r="G212" s="410"/>
      <c r="H212" s="410"/>
      <c r="I212" s="410"/>
      <c r="J212" s="410"/>
    </row>
    <row r="213" spans="1:10" s="406" customFormat="1">
      <c r="A213" s="407"/>
      <c r="B213" s="407"/>
      <c r="C213" s="407"/>
      <c r="D213" s="407"/>
      <c r="E213" s="408"/>
      <c r="F213" s="409"/>
      <c r="G213" s="410"/>
      <c r="H213" s="410"/>
      <c r="I213" s="410"/>
      <c r="J213" s="410"/>
    </row>
    <row r="214" spans="1:10" s="406" customFormat="1">
      <c r="A214" s="407"/>
      <c r="B214" s="407"/>
      <c r="C214" s="407"/>
      <c r="D214" s="407"/>
      <c r="E214" s="408"/>
      <c r="F214" s="409"/>
      <c r="G214" s="410"/>
      <c r="H214" s="410"/>
      <c r="I214" s="410"/>
      <c r="J214" s="410"/>
    </row>
    <row r="215" spans="1:10" s="406" customFormat="1">
      <c r="A215" s="407"/>
      <c r="B215" s="407"/>
      <c r="C215" s="407"/>
      <c r="D215" s="407"/>
      <c r="E215" s="408"/>
      <c r="F215" s="409"/>
      <c r="G215" s="410"/>
      <c r="H215" s="410"/>
      <c r="I215" s="410"/>
      <c r="J215" s="410"/>
    </row>
    <row r="216" spans="1:10" s="406" customFormat="1">
      <c r="A216" s="407"/>
      <c r="B216" s="407"/>
      <c r="C216" s="407"/>
      <c r="D216" s="407"/>
      <c r="E216" s="408"/>
      <c r="F216" s="409"/>
      <c r="G216" s="410"/>
      <c r="H216" s="410"/>
      <c r="I216" s="410"/>
      <c r="J216" s="410"/>
    </row>
    <row r="217" spans="1:10" s="406" customFormat="1">
      <c r="A217" s="407"/>
      <c r="B217" s="407"/>
      <c r="C217" s="407"/>
      <c r="D217" s="407"/>
      <c r="E217" s="408"/>
      <c r="F217" s="409"/>
      <c r="G217" s="410"/>
      <c r="H217" s="410"/>
      <c r="I217" s="410"/>
      <c r="J217" s="410"/>
    </row>
    <row r="218" spans="1:10" s="406" customFormat="1">
      <c r="A218" s="407"/>
      <c r="B218" s="407"/>
      <c r="C218" s="407"/>
      <c r="D218" s="407"/>
      <c r="E218" s="408"/>
      <c r="F218" s="409"/>
      <c r="G218" s="410"/>
      <c r="H218" s="410"/>
      <c r="I218" s="410"/>
      <c r="J218" s="410"/>
    </row>
    <row r="219" spans="1:10" s="406" customFormat="1">
      <c r="A219" s="407"/>
      <c r="B219" s="407"/>
      <c r="C219" s="407"/>
      <c r="D219" s="407"/>
      <c r="E219" s="408"/>
      <c r="F219" s="409"/>
      <c r="G219" s="410"/>
      <c r="H219" s="410"/>
      <c r="I219" s="410"/>
      <c r="J219" s="410"/>
    </row>
    <row r="220" spans="1:10" s="406" customFormat="1">
      <c r="A220" s="407"/>
      <c r="B220" s="407"/>
      <c r="C220" s="407"/>
      <c r="D220" s="407"/>
      <c r="E220" s="408"/>
      <c r="F220" s="409"/>
      <c r="G220" s="410"/>
      <c r="H220" s="410"/>
      <c r="I220" s="410"/>
      <c r="J220" s="410"/>
    </row>
    <row r="221" spans="1:10" s="406" customFormat="1">
      <c r="A221" s="407"/>
      <c r="B221" s="407"/>
      <c r="C221" s="407"/>
      <c r="D221" s="407"/>
      <c r="E221" s="408"/>
      <c r="F221" s="409"/>
      <c r="G221" s="410"/>
      <c r="H221" s="410"/>
      <c r="I221" s="410"/>
      <c r="J221" s="410"/>
    </row>
    <row r="222" spans="1:10" s="406" customFormat="1">
      <c r="A222" s="407"/>
      <c r="B222" s="407"/>
      <c r="C222" s="407"/>
      <c r="D222" s="407"/>
      <c r="E222" s="408"/>
      <c r="F222" s="409"/>
      <c r="G222" s="410"/>
      <c r="H222" s="410"/>
      <c r="I222" s="410"/>
      <c r="J222" s="410"/>
    </row>
    <row r="223" spans="1:10" s="406" customFormat="1">
      <c r="A223" s="407"/>
      <c r="B223" s="407"/>
      <c r="C223" s="407"/>
      <c r="D223" s="407"/>
      <c r="E223" s="408"/>
      <c r="F223" s="409"/>
      <c r="G223" s="410"/>
      <c r="H223" s="410"/>
      <c r="I223" s="410"/>
      <c r="J223" s="410"/>
    </row>
    <row r="224" spans="1:10" s="406" customFormat="1">
      <c r="A224" s="407"/>
      <c r="B224" s="407"/>
      <c r="C224" s="407"/>
      <c r="D224" s="407"/>
      <c r="E224" s="408"/>
      <c r="F224" s="409"/>
      <c r="G224" s="410"/>
      <c r="H224" s="410"/>
      <c r="I224" s="410"/>
      <c r="J224" s="410"/>
    </row>
    <row r="225" spans="1:10" s="406" customFormat="1">
      <c r="A225" s="407"/>
      <c r="B225" s="407"/>
      <c r="C225" s="407"/>
      <c r="D225" s="407"/>
      <c r="E225" s="408"/>
      <c r="F225" s="409"/>
      <c r="G225" s="410"/>
      <c r="H225" s="410"/>
      <c r="I225" s="410"/>
      <c r="J225" s="410"/>
    </row>
    <row r="226" spans="1:10" s="406" customFormat="1">
      <c r="A226" s="407"/>
      <c r="B226" s="407"/>
      <c r="C226" s="407"/>
      <c r="D226" s="407"/>
      <c r="E226" s="408"/>
      <c r="F226" s="409"/>
      <c r="G226" s="410"/>
      <c r="H226" s="410"/>
      <c r="I226" s="410"/>
      <c r="J226" s="410"/>
    </row>
    <row r="227" spans="1:10" s="406" customFormat="1">
      <c r="A227" s="407"/>
      <c r="B227" s="407"/>
      <c r="C227" s="407"/>
      <c r="D227" s="407"/>
      <c r="E227" s="408"/>
      <c r="F227" s="409"/>
      <c r="G227" s="410"/>
      <c r="H227" s="410"/>
      <c r="I227" s="410"/>
      <c r="J227" s="410"/>
    </row>
    <row r="228" spans="1:10" s="406" customFormat="1">
      <c r="A228" s="407"/>
      <c r="B228" s="407"/>
      <c r="C228" s="407"/>
      <c r="D228" s="407"/>
      <c r="E228" s="408"/>
      <c r="F228" s="409"/>
      <c r="G228" s="410"/>
      <c r="H228" s="410"/>
      <c r="I228" s="410"/>
      <c r="J228" s="410"/>
    </row>
    <row r="229" spans="1:10" s="406" customFormat="1">
      <c r="A229" s="407"/>
      <c r="B229" s="407"/>
      <c r="C229" s="407"/>
      <c r="D229" s="407"/>
      <c r="E229" s="408"/>
      <c r="F229" s="409"/>
      <c r="G229" s="410"/>
      <c r="H229" s="410"/>
      <c r="I229" s="410"/>
      <c r="J229" s="410"/>
    </row>
    <row r="230" spans="1:10" s="406" customFormat="1">
      <c r="A230" s="407"/>
      <c r="B230" s="407"/>
      <c r="C230" s="407"/>
      <c r="D230" s="407"/>
      <c r="E230" s="408"/>
      <c r="F230" s="409"/>
      <c r="G230" s="410"/>
      <c r="H230" s="410"/>
      <c r="I230" s="410"/>
      <c r="J230" s="410"/>
    </row>
    <row r="231" spans="1:10" s="406" customFormat="1">
      <c r="A231" s="407"/>
      <c r="B231" s="407"/>
      <c r="C231" s="407"/>
      <c r="D231" s="407"/>
      <c r="E231" s="408"/>
      <c r="F231" s="409"/>
      <c r="G231" s="410"/>
      <c r="H231" s="410"/>
      <c r="I231" s="410"/>
      <c r="J231" s="410"/>
    </row>
    <row r="232" spans="1:10" s="406" customFormat="1">
      <c r="A232" s="407"/>
      <c r="B232" s="407"/>
      <c r="C232" s="407"/>
      <c r="D232" s="407"/>
      <c r="E232" s="408"/>
      <c r="F232" s="409"/>
      <c r="G232" s="410"/>
      <c r="H232" s="410"/>
      <c r="I232" s="410"/>
      <c r="J232" s="410"/>
    </row>
    <row r="233" spans="1:10" s="406" customFormat="1">
      <c r="A233" s="407"/>
      <c r="B233" s="407"/>
      <c r="C233" s="407"/>
      <c r="D233" s="407"/>
      <c r="E233" s="408"/>
      <c r="F233" s="409"/>
      <c r="G233" s="410"/>
      <c r="H233" s="410"/>
      <c r="I233" s="410"/>
      <c r="J233" s="410"/>
    </row>
    <row r="234" spans="1:10" s="406" customFormat="1">
      <c r="A234" s="407"/>
      <c r="B234" s="407"/>
      <c r="C234" s="407"/>
      <c r="D234" s="407"/>
      <c r="E234" s="408"/>
      <c r="F234" s="409"/>
      <c r="G234" s="410"/>
      <c r="H234" s="410"/>
      <c r="I234" s="410"/>
      <c r="J234" s="410"/>
    </row>
    <row r="235" spans="1:10" s="406" customFormat="1">
      <c r="A235" s="407"/>
      <c r="B235" s="407"/>
      <c r="C235" s="407"/>
      <c r="D235" s="407"/>
      <c r="E235" s="408"/>
      <c r="F235" s="409"/>
      <c r="G235" s="410"/>
      <c r="H235" s="410"/>
      <c r="I235" s="410"/>
      <c r="J235" s="410"/>
    </row>
    <row r="236" spans="1:10" s="406" customFormat="1">
      <c r="A236" s="407"/>
      <c r="B236" s="407"/>
      <c r="C236" s="407"/>
      <c r="D236" s="407"/>
      <c r="E236" s="408"/>
      <c r="F236" s="409"/>
      <c r="G236" s="410"/>
      <c r="H236" s="410"/>
      <c r="I236" s="410"/>
      <c r="J236" s="410"/>
    </row>
    <row r="237" spans="1:10" s="406" customFormat="1">
      <c r="A237" s="407"/>
      <c r="B237" s="407"/>
      <c r="C237" s="407"/>
      <c r="D237" s="407"/>
      <c r="E237" s="408"/>
      <c r="F237" s="409"/>
      <c r="G237" s="410"/>
      <c r="H237" s="410"/>
      <c r="I237" s="410"/>
      <c r="J237" s="410"/>
    </row>
    <row r="238" spans="1:10" s="406" customFormat="1">
      <c r="A238" s="407"/>
      <c r="B238" s="407"/>
      <c r="C238" s="407"/>
      <c r="D238" s="407"/>
      <c r="E238" s="408"/>
      <c r="F238" s="409"/>
      <c r="G238" s="410"/>
      <c r="H238" s="410"/>
      <c r="I238" s="410"/>
      <c r="J238" s="410"/>
    </row>
    <row r="239" spans="1:10" s="406" customFormat="1">
      <c r="A239" s="407"/>
      <c r="B239" s="407"/>
      <c r="C239" s="407"/>
      <c r="D239" s="407"/>
      <c r="E239" s="408"/>
      <c r="F239" s="409"/>
      <c r="G239" s="410"/>
      <c r="H239" s="410"/>
      <c r="I239" s="410"/>
      <c r="J239" s="410"/>
    </row>
    <row r="240" spans="1:10" s="406" customFormat="1">
      <c r="A240" s="407"/>
      <c r="B240" s="407"/>
      <c r="C240" s="407"/>
      <c r="D240" s="407"/>
      <c r="E240" s="408"/>
      <c r="F240" s="409"/>
      <c r="G240" s="410"/>
      <c r="H240" s="410"/>
      <c r="I240" s="410"/>
      <c r="J240" s="410"/>
    </row>
    <row r="241" spans="1:10" s="406" customFormat="1">
      <c r="A241" s="407"/>
      <c r="B241" s="407"/>
      <c r="C241" s="407"/>
      <c r="D241" s="407"/>
      <c r="E241" s="408"/>
      <c r="F241" s="409"/>
      <c r="G241" s="410"/>
      <c r="H241" s="410"/>
      <c r="I241" s="410"/>
      <c r="J241" s="410"/>
    </row>
    <row r="242" spans="1:10" s="406" customFormat="1">
      <c r="A242" s="407"/>
      <c r="B242" s="407"/>
      <c r="C242" s="407"/>
      <c r="D242" s="407"/>
      <c r="E242" s="408"/>
      <c r="F242" s="409"/>
      <c r="G242" s="410"/>
      <c r="H242" s="410"/>
      <c r="I242" s="410"/>
      <c r="J242" s="410"/>
    </row>
    <row r="243" spans="1:10" s="406" customFormat="1">
      <c r="A243" s="407"/>
      <c r="B243" s="407"/>
      <c r="C243" s="407"/>
      <c r="D243" s="407"/>
      <c r="E243" s="408"/>
      <c r="F243" s="409"/>
      <c r="G243" s="410"/>
      <c r="H243" s="410"/>
      <c r="I243" s="410"/>
      <c r="J243" s="410"/>
    </row>
    <row r="244" spans="1:10" s="406" customFormat="1">
      <c r="A244" s="407"/>
      <c r="B244" s="407"/>
      <c r="C244" s="407"/>
      <c r="D244" s="407"/>
      <c r="E244" s="408"/>
      <c r="F244" s="409"/>
      <c r="G244" s="410"/>
      <c r="H244" s="410"/>
      <c r="I244" s="410"/>
      <c r="J244" s="410"/>
    </row>
    <row r="245" spans="1:10" s="406" customFormat="1">
      <c r="A245" s="407"/>
      <c r="B245" s="407"/>
      <c r="C245" s="407"/>
      <c r="D245" s="407"/>
      <c r="E245" s="408"/>
      <c r="F245" s="409"/>
      <c r="G245" s="410"/>
      <c r="H245" s="410"/>
      <c r="I245" s="410"/>
      <c r="J245" s="410"/>
    </row>
    <row r="246" spans="1:10" s="406" customFormat="1">
      <c r="A246" s="407"/>
      <c r="B246" s="407"/>
      <c r="C246" s="407"/>
      <c r="D246" s="407"/>
      <c r="E246" s="408"/>
      <c r="F246" s="409"/>
      <c r="G246" s="410"/>
      <c r="H246" s="410"/>
      <c r="I246" s="410"/>
      <c r="J246" s="410"/>
    </row>
    <row r="247" spans="1:10" s="406" customFormat="1">
      <c r="A247" s="407"/>
      <c r="B247" s="407"/>
      <c r="C247" s="407"/>
      <c r="D247" s="407"/>
      <c r="E247" s="408"/>
      <c r="F247" s="409"/>
      <c r="G247" s="410"/>
      <c r="H247" s="410"/>
      <c r="I247" s="410"/>
      <c r="J247" s="410"/>
    </row>
    <row r="248" spans="1:10" s="406" customFormat="1">
      <c r="A248" s="407"/>
      <c r="B248" s="407"/>
      <c r="C248" s="407"/>
      <c r="D248" s="407"/>
      <c r="E248" s="408"/>
      <c r="F248" s="409"/>
      <c r="G248" s="410"/>
      <c r="H248" s="410"/>
      <c r="I248" s="410"/>
      <c r="J248" s="410"/>
    </row>
    <row r="249" spans="1:10" s="406" customFormat="1">
      <c r="A249" s="407"/>
      <c r="B249" s="407"/>
      <c r="C249" s="407"/>
      <c r="D249" s="407"/>
      <c r="E249" s="408"/>
      <c r="F249" s="409"/>
      <c r="G249" s="410"/>
      <c r="H249" s="410"/>
      <c r="I249" s="410"/>
      <c r="J249" s="410"/>
    </row>
    <row r="250" spans="1:10" s="406" customFormat="1">
      <c r="A250" s="407"/>
      <c r="B250" s="407"/>
      <c r="C250" s="407"/>
      <c r="D250" s="407"/>
      <c r="E250" s="408"/>
      <c r="F250" s="409"/>
      <c r="G250" s="410"/>
      <c r="H250" s="410"/>
      <c r="I250" s="410"/>
      <c r="J250" s="410"/>
    </row>
    <row r="251" spans="1:10" s="406" customFormat="1">
      <c r="A251" s="407"/>
      <c r="B251" s="407"/>
      <c r="C251" s="407"/>
      <c r="D251" s="407"/>
      <c r="E251" s="408"/>
      <c r="F251" s="409"/>
      <c r="G251" s="410"/>
      <c r="H251" s="410"/>
      <c r="I251" s="410"/>
      <c r="J251" s="410"/>
    </row>
    <row r="252" spans="1:10" s="406" customFormat="1">
      <c r="A252" s="407"/>
      <c r="B252" s="407"/>
      <c r="C252" s="407"/>
      <c r="D252" s="407"/>
      <c r="E252" s="408"/>
      <c r="F252" s="409"/>
      <c r="G252" s="410"/>
      <c r="H252" s="410"/>
      <c r="I252" s="410"/>
      <c r="J252" s="410"/>
    </row>
    <row r="253" spans="1:10" s="406" customFormat="1">
      <c r="A253" s="407"/>
      <c r="B253" s="407"/>
      <c r="C253" s="407"/>
      <c r="D253" s="407"/>
      <c r="E253" s="408"/>
      <c r="F253" s="409"/>
      <c r="G253" s="410"/>
      <c r="H253" s="410"/>
      <c r="I253" s="410"/>
      <c r="J253" s="410"/>
    </row>
    <row r="254" spans="1:10" s="406" customFormat="1">
      <c r="A254" s="407"/>
      <c r="B254" s="407"/>
      <c r="C254" s="407"/>
      <c r="D254" s="407"/>
      <c r="E254" s="408"/>
      <c r="F254" s="409"/>
      <c r="G254" s="410"/>
      <c r="H254" s="410"/>
      <c r="I254" s="410"/>
      <c r="J254" s="410"/>
    </row>
    <row r="255" spans="1:10" s="406" customFormat="1">
      <c r="A255" s="407"/>
      <c r="B255" s="407"/>
      <c r="C255" s="407"/>
      <c r="D255" s="407"/>
      <c r="E255" s="408"/>
      <c r="F255" s="409"/>
      <c r="G255" s="410"/>
      <c r="H255" s="410"/>
      <c r="I255" s="410"/>
      <c r="J255" s="410"/>
    </row>
    <row r="256" spans="1:10" s="406" customFormat="1">
      <c r="A256" s="407"/>
      <c r="B256" s="407"/>
      <c r="C256" s="407"/>
      <c r="D256" s="407"/>
      <c r="E256" s="408"/>
      <c r="F256" s="409"/>
      <c r="G256" s="410"/>
      <c r="H256" s="410"/>
      <c r="I256" s="410"/>
      <c r="J256" s="410"/>
    </row>
    <row r="257" spans="1:10" s="406" customFormat="1">
      <c r="A257" s="407"/>
      <c r="B257" s="407"/>
      <c r="C257" s="407"/>
      <c r="D257" s="407"/>
      <c r="E257" s="408"/>
      <c r="F257" s="409"/>
      <c r="G257" s="410"/>
      <c r="H257" s="410"/>
      <c r="I257" s="410"/>
      <c r="J257" s="410"/>
    </row>
    <row r="258" spans="1:10" s="406" customFormat="1">
      <c r="A258" s="407"/>
      <c r="B258" s="407"/>
      <c r="C258" s="407"/>
      <c r="D258" s="407"/>
      <c r="E258" s="408"/>
      <c r="F258" s="409"/>
      <c r="G258" s="410"/>
      <c r="H258" s="410"/>
      <c r="I258" s="410"/>
      <c r="J258" s="410"/>
    </row>
    <row r="259" spans="1:10" s="406" customFormat="1">
      <c r="A259" s="407"/>
      <c r="B259" s="407"/>
      <c r="C259" s="407"/>
      <c r="D259" s="407"/>
      <c r="E259" s="408"/>
      <c r="F259" s="409"/>
      <c r="G259" s="410"/>
      <c r="H259" s="410"/>
      <c r="I259" s="410"/>
      <c r="J259" s="410"/>
    </row>
    <row r="260" spans="1:10" s="406" customFormat="1">
      <c r="A260" s="407"/>
      <c r="B260" s="407"/>
      <c r="C260" s="407"/>
      <c r="D260" s="407"/>
      <c r="E260" s="408"/>
      <c r="F260" s="409"/>
      <c r="G260" s="410"/>
      <c r="H260" s="410"/>
      <c r="I260" s="410"/>
      <c r="J260" s="410"/>
    </row>
    <row r="261" spans="1:10" s="406" customFormat="1">
      <c r="A261" s="407"/>
      <c r="B261" s="407"/>
      <c r="C261" s="407"/>
      <c r="D261" s="407"/>
      <c r="E261" s="408"/>
      <c r="F261" s="409"/>
      <c r="G261" s="410"/>
      <c r="H261" s="410"/>
      <c r="I261" s="410"/>
      <c r="J261" s="410"/>
    </row>
    <row r="262" spans="1:10" s="406" customFormat="1">
      <c r="A262" s="407"/>
      <c r="B262" s="407"/>
      <c r="C262" s="407"/>
      <c r="D262" s="407"/>
      <c r="E262" s="408"/>
      <c r="F262" s="409"/>
      <c r="G262" s="410"/>
      <c r="H262" s="410"/>
      <c r="I262" s="410"/>
      <c r="J262" s="410"/>
    </row>
    <row r="263" spans="1:10" s="406" customFormat="1">
      <c r="A263" s="407"/>
      <c r="B263" s="407"/>
      <c r="C263" s="407"/>
      <c r="D263" s="407"/>
      <c r="E263" s="408"/>
      <c r="F263" s="409"/>
      <c r="G263" s="410"/>
      <c r="H263" s="410"/>
      <c r="I263" s="410"/>
      <c r="J263" s="410"/>
    </row>
    <row r="264" spans="1:10" s="406" customFormat="1">
      <c r="A264" s="407"/>
      <c r="B264" s="407"/>
      <c r="C264" s="407"/>
      <c r="D264" s="407"/>
      <c r="E264" s="408"/>
      <c r="F264" s="409"/>
      <c r="G264" s="410"/>
      <c r="H264" s="410"/>
      <c r="I264" s="410"/>
      <c r="J264" s="410"/>
    </row>
    <row r="265" spans="1:10">
      <c r="I265" s="410"/>
    </row>
    <row r="266" spans="1:10">
      <c r="I266" s="410"/>
    </row>
    <row r="267" spans="1:10">
      <c r="I267" s="410"/>
    </row>
    <row r="268" spans="1:10">
      <c r="I268" s="410"/>
    </row>
    <row r="269" spans="1:10">
      <c r="I269" s="410"/>
    </row>
    <row r="270" spans="1:10">
      <c r="I270" s="410"/>
    </row>
    <row r="271" spans="1:10">
      <c r="I271" s="410"/>
    </row>
    <row r="272" spans="1:10">
      <c r="I272" s="410"/>
    </row>
    <row r="273" spans="9:9">
      <c r="I273" s="410"/>
    </row>
    <row r="274" spans="9:9">
      <c r="I274" s="410"/>
    </row>
    <row r="275" spans="9:9">
      <c r="I275" s="410"/>
    </row>
    <row r="276" spans="9:9">
      <c r="I276" s="410"/>
    </row>
    <row r="277" spans="9:9">
      <c r="I277" s="410"/>
    </row>
    <row r="278" spans="9:9">
      <c r="I278" s="410"/>
    </row>
    <row r="279" spans="9:9">
      <c r="I279" s="410"/>
    </row>
    <row r="280" spans="9:9">
      <c r="I280" s="410"/>
    </row>
    <row r="281" spans="9:9">
      <c r="I281" s="410"/>
    </row>
    <row r="282" spans="9:9">
      <c r="I282" s="410"/>
    </row>
    <row r="283" spans="9:9">
      <c r="I283" s="410"/>
    </row>
    <row r="284" spans="9:9">
      <c r="I284" s="410"/>
    </row>
    <row r="285" spans="9:9">
      <c r="I285" s="410"/>
    </row>
    <row r="286" spans="9:9">
      <c r="I286" s="410"/>
    </row>
    <row r="287" spans="9:9">
      <c r="I287" s="410"/>
    </row>
    <row r="288" spans="9:9">
      <c r="I288" s="410"/>
    </row>
    <row r="289" spans="9:9">
      <c r="I289" s="410"/>
    </row>
    <row r="290" spans="9:9">
      <c r="I290" s="410"/>
    </row>
    <row r="291" spans="9:9">
      <c r="I291" s="410"/>
    </row>
    <row r="292" spans="9:9">
      <c r="I292" s="410"/>
    </row>
    <row r="293" spans="9:9">
      <c r="I293" s="410"/>
    </row>
    <row r="294" spans="9:9">
      <c r="I294" s="410"/>
    </row>
    <row r="295" spans="9:9">
      <c r="I295" s="410"/>
    </row>
    <row r="296" spans="9:9">
      <c r="I296" s="410"/>
    </row>
    <row r="297" spans="9:9">
      <c r="I297" s="410"/>
    </row>
    <row r="298" spans="9:9">
      <c r="I298" s="410"/>
    </row>
    <row r="299" spans="9:9">
      <c r="I299" s="410"/>
    </row>
    <row r="300" spans="9:9">
      <c r="I300" s="410"/>
    </row>
    <row r="301" spans="9:9">
      <c r="I301" s="410"/>
    </row>
    <row r="302" spans="9:9">
      <c r="I302" s="410"/>
    </row>
    <row r="303" spans="9:9">
      <c r="I303" s="410"/>
    </row>
    <row r="304" spans="9:9">
      <c r="I304" s="410"/>
    </row>
    <row r="305" spans="9:9">
      <c r="I305" s="410"/>
    </row>
    <row r="306" spans="9:9">
      <c r="I306" s="410"/>
    </row>
    <row r="307" spans="9:9">
      <c r="I307" s="410"/>
    </row>
    <row r="308" spans="9:9">
      <c r="I308" s="410"/>
    </row>
    <row r="309" spans="9:9">
      <c r="I309" s="410"/>
    </row>
    <row r="310" spans="9:9">
      <c r="I310" s="410"/>
    </row>
    <row r="311" spans="9:9">
      <c r="I311" s="410"/>
    </row>
    <row r="312" spans="9:9">
      <c r="I312" s="410"/>
    </row>
    <row r="313" spans="9:9">
      <c r="I313" s="410"/>
    </row>
    <row r="314" spans="9:9">
      <c r="I314" s="410"/>
    </row>
    <row r="315" spans="9:9">
      <c r="I315" s="410"/>
    </row>
    <row r="316" spans="9:9">
      <c r="I316" s="410"/>
    </row>
    <row r="317" spans="9:9">
      <c r="I317" s="410"/>
    </row>
    <row r="318" spans="9:9">
      <c r="I318" s="410"/>
    </row>
    <row r="319" spans="9:9">
      <c r="I319" s="410"/>
    </row>
    <row r="320" spans="9:9">
      <c r="I320" s="410"/>
    </row>
    <row r="321" spans="9:9">
      <c r="I321" s="410"/>
    </row>
    <row r="322" spans="9:9">
      <c r="I322" s="410"/>
    </row>
    <row r="323" spans="9:9">
      <c r="I323" s="410"/>
    </row>
    <row r="324" spans="9:9">
      <c r="I324" s="410"/>
    </row>
    <row r="325" spans="9:9">
      <c r="I325" s="410"/>
    </row>
    <row r="326" spans="9:9">
      <c r="I326" s="410"/>
    </row>
    <row r="327" spans="9:9">
      <c r="I327" s="410"/>
    </row>
    <row r="328" spans="9:9">
      <c r="I328" s="410"/>
    </row>
    <row r="329" spans="9:9">
      <c r="I329" s="410"/>
    </row>
    <row r="330" spans="9:9">
      <c r="I330" s="410"/>
    </row>
    <row r="331" spans="9:9">
      <c r="I331" s="410"/>
    </row>
    <row r="332" spans="9:9">
      <c r="I332" s="410"/>
    </row>
    <row r="333" spans="9:9">
      <c r="I333" s="410"/>
    </row>
    <row r="334" spans="9:9">
      <c r="I334" s="410"/>
    </row>
    <row r="335" spans="9:9">
      <c r="I335" s="410"/>
    </row>
    <row r="336" spans="9:9">
      <c r="I336" s="410"/>
    </row>
    <row r="337" spans="9:9">
      <c r="I337" s="410"/>
    </row>
    <row r="338" spans="9:9">
      <c r="I338" s="410"/>
    </row>
    <row r="339" spans="9:9">
      <c r="I339" s="410"/>
    </row>
    <row r="340" spans="9:9">
      <c r="I340" s="410"/>
    </row>
    <row r="341" spans="9:9">
      <c r="I341" s="410"/>
    </row>
    <row r="342" spans="9:9">
      <c r="I342" s="410"/>
    </row>
    <row r="343" spans="9:9">
      <c r="I343" s="410"/>
    </row>
    <row r="344" spans="9:9">
      <c r="I344" s="410"/>
    </row>
    <row r="345" spans="9:9">
      <c r="I345" s="410"/>
    </row>
    <row r="346" spans="9:9">
      <c r="I346" s="410"/>
    </row>
    <row r="347" spans="9:9">
      <c r="I347" s="410"/>
    </row>
    <row r="348" spans="9:9">
      <c r="I348" s="410"/>
    </row>
    <row r="349" spans="9:9">
      <c r="I349" s="410"/>
    </row>
    <row r="350" spans="9:9">
      <c r="I350" s="410"/>
    </row>
    <row r="351" spans="9:9">
      <c r="I351" s="410"/>
    </row>
    <row r="352" spans="9:9">
      <c r="I352" s="410"/>
    </row>
    <row r="353" spans="9:9">
      <c r="I353" s="410"/>
    </row>
    <row r="354" spans="9:9">
      <c r="I354" s="410"/>
    </row>
    <row r="355" spans="9:9">
      <c r="I355" s="410"/>
    </row>
    <row r="356" spans="9:9">
      <c r="I356" s="410"/>
    </row>
    <row r="357" spans="9:9">
      <c r="I357" s="410"/>
    </row>
    <row r="358" spans="9:9">
      <c r="I358" s="410"/>
    </row>
    <row r="359" spans="9:9">
      <c r="I359" s="410"/>
    </row>
    <row r="360" spans="9:9">
      <c r="I360" s="410"/>
    </row>
    <row r="361" spans="9:9">
      <c r="I361" s="410"/>
    </row>
    <row r="362" spans="9:9">
      <c r="I362" s="410"/>
    </row>
    <row r="363" spans="9:9">
      <c r="I363" s="410"/>
    </row>
    <row r="364" spans="9:9">
      <c r="I364" s="410"/>
    </row>
    <row r="365" spans="9:9">
      <c r="I365" s="410"/>
    </row>
    <row r="366" spans="9:9">
      <c r="I366" s="410"/>
    </row>
    <row r="367" spans="9:9">
      <c r="I367" s="410"/>
    </row>
    <row r="368" spans="9:9">
      <c r="I368" s="410"/>
    </row>
    <row r="369" spans="9:9">
      <c r="I369" s="410"/>
    </row>
    <row r="370" spans="9:9">
      <c r="I370" s="410"/>
    </row>
    <row r="371" spans="9:9">
      <c r="I371" s="410"/>
    </row>
    <row r="372" spans="9:9">
      <c r="I372" s="410"/>
    </row>
    <row r="373" spans="9:9">
      <c r="I373" s="410"/>
    </row>
    <row r="374" spans="9:9">
      <c r="I374" s="410"/>
    </row>
    <row r="375" spans="9:9">
      <c r="I375" s="410"/>
    </row>
    <row r="376" spans="9:9">
      <c r="I376" s="410"/>
    </row>
    <row r="377" spans="9:9">
      <c r="I377" s="410"/>
    </row>
    <row r="378" spans="9:9">
      <c r="I378" s="410"/>
    </row>
    <row r="379" spans="9:9">
      <c r="I379" s="410"/>
    </row>
    <row r="380" spans="9:9">
      <c r="I380" s="410"/>
    </row>
    <row r="381" spans="9:9">
      <c r="I381" s="410"/>
    </row>
    <row r="382" spans="9:9">
      <c r="I382" s="410"/>
    </row>
    <row r="383" spans="9:9">
      <c r="I383" s="410"/>
    </row>
    <row r="384" spans="9:9">
      <c r="I384" s="410"/>
    </row>
    <row r="385" spans="9:9">
      <c r="I385" s="410"/>
    </row>
    <row r="386" spans="9:9">
      <c r="I386" s="410"/>
    </row>
    <row r="387" spans="9:9">
      <c r="I387" s="410"/>
    </row>
    <row r="388" spans="9:9">
      <c r="I388" s="410"/>
    </row>
    <row r="389" spans="9:9">
      <c r="I389" s="410"/>
    </row>
    <row r="390" spans="9:9">
      <c r="I390" s="410"/>
    </row>
    <row r="391" spans="9:9">
      <c r="I391" s="410"/>
    </row>
    <row r="392" spans="9:9">
      <c r="I392" s="410"/>
    </row>
    <row r="393" spans="9:9">
      <c r="I393" s="410"/>
    </row>
    <row r="394" spans="9:9">
      <c r="I394" s="410"/>
    </row>
    <row r="395" spans="9:9">
      <c r="I395" s="410"/>
    </row>
    <row r="396" spans="9:9">
      <c r="I396" s="410"/>
    </row>
    <row r="397" spans="9:9">
      <c r="I397" s="410"/>
    </row>
    <row r="398" spans="9:9">
      <c r="I398" s="410"/>
    </row>
    <row r="399" spans="9:9">
      <c r="I399" s="410"/>
    </row>
    <row r="400" spans="9:9">
      <c r="I400" s="410"/>
    </row>
    <row r="401" spans="9:9">
      <c r="I401" s="410"/>
    </row>
    <row r="402" spans="9:9">
      <c r="I402" s="410"/>
    </row>
    <row r="403" spans="9:9">
      <c r="I403" s="410"/>
    </row>
    <row r="404" spans="9:9">
      <c r="I404" s="410"/>
    </row>
    <row r="405" spans="9:9">
      <c r="I405" s="410"/>
    </row>
    <row r="406" spans="9:9">
      <c r="I406" s="410"/>
    </row>
    <row r="407" spans="9:9">
      <c r="I407" s="410"/>
    </row>
    <row r="408" spans="9:9">
      <c r="I408" s="410"/>
    </row>
    <row r="409" spans="9:9">
      <c r="I409" s="410"/>
    </row>
    <row r="410" spans="9:9">
      <c r="I410" s="410"/>
    </row>
    <row r="411" spans="9:9">
      <c r="I411" s="410"/>
    </row>
    <row r="412" spans="9:9">
      <c r="I412" s="410"/>
    </row>
    <row r="413" spans="9:9">
      <c r="I413" s="410"/>
    </row>
    <row r="414" spans="9:9">
      <c r="I414" s="410"/>
    </row>
    <row r="415" spans="9:9">
      <c r="I415" s="410"/>
    </row>
    <row r="416" spans="9:9">
      <c r="I416" s="410"/>
    </row>
    <row r="417" spans="9:9">
      <c r="I417" s="410"/>
    </row>
    <row r="418" spans="9:9">
      <c r="I418" s="410"/>
    </row>
    <row r="419" spans="9:9">
      <c r="I419" s="410"/>
    </row>
    <row r="420" spans="9:9">
      <c r="I420" s="410"/>
    </row>
    <row r="421" spans="9:9">
      <c r="I421" s="410"/>
    </row>
    <row r="422" spans="9:9">
      <c r="I422" s="410"/>
    </row>
    <row r="423" spans="9:9">
      <c r="I423" s="410"/>
    </row>
    <row r="424" spans="9:9">
      <c r="I424" s="410"/>
    </row>
    <row r="425" spans="9:9">
      <c r="I425" s="410"/>
    </row>
    <row r="426" spans="9:9">
      <c r="I426" s="410"/>
    </row>
    <row r="427" spans="9:9">
      <c r="I427" s="410"/>
    </row>
    <row r="428" spans="9:9">
      <c r="I428" s="410"/>
    </row>
    <row r="429" spans="9:9">
      <c r="I429" s="410"/>
    </row>
    <row r="430" spans="9:9">
      <c r="I430" s="410"/>
    </row>
    <row r="431" spans="9:9">
      <c r="I431" s="410"/>
    </row>
    <row r="432" spans="9:9">
      <c r="I432" s="410"/>
    </row>
    <row r="433" spans="9:9">
      <c r="I433" s="410"/>
    </row>
    <row r="434" spans="9:9">
      <c r="I434" s="410"/>
    </row>
    <row r="435" spans="9:9">
      <c r="I435" s="410"/>
    </row>
    <row r="436" spans="9:9">
      <c r="I436" s="410"/>
    </row>
    <row r="437" spans="9:9">
      <c r="I437" s="410"/>
    </row>
    <row r="438" spans="9:9">
      <c r="I438" s="410"/>
    </row>
    <row r="439" spans="9:9">
      <c r="I439" s="410"/>
    </row>
    <row r="440" spans="9:9">
      <c r="I440" s="410"/>
    </row>
    <row r="441" spans="9:9">
      <c r="I441" s="410"/>
    </row>
    <row r="442" spans="9:9">
      <c r="I442" s="410"/>
    </row>
    <row r="443" spans="9:9">
      <c r="I443" s="410"/>
    </row>
    <row r="444" spans="9:9">
      <c r="I444" s="410"/>
    </row>
    <row r="445" spans="9:9">
      <c r="I445" s="410"/>
    </row>
    <row r="446" spans="9:9">
      <c r="I446" s="410"/>
    </row>
    <row r="447" spans="9:9">
      <c r="I447" s="410"/>
    </row>
    <row r="448" spans="9:9">
      <c r="I448" s="410"/>
    </row>
    <row r="449" spans="9:9">
      <c r="I449" s="410"/>
    </row>
    <row r="450" spans="9:9">
      <c r="I450" s="410"/>
    </row>
    <row r="451" spans="9:9">
      <c r="I451" s="410"/>
    </row>
    <row r="452" spans="9:9">
      <c r="I452" s="410"/>
    </row>
    <row r="453" spans="9:9">
      <c r="I453" s="410"/>
    </row>
    <row r="454" spans="9:9">
      <c r="I454" s="410"/>
    </row>
    <row r="455" spans="9:9">
      <c r="I455" s="410"/>
    </row>
    <row r="456" spans="9:9">
      <c r="I456" s="410"/>
    </row>
    <row r="457" spans="9:9">
      <c r="I457" s="410"/>
    </row>
    <row r="458" spans="9:9">
      <c r="I458" s="410"/>
    </row>
    <row r="459" spans="9:9">
      <c r="I459" s="410"/>
    </row>
    <row r="460" spans="9:9">
      <c r="I460" s="410"/>
    </row>
    <row r="461" spans="9:9">
      <c r="I461" s="410"/>
    </row>
    <row r="462" spans="9:9">
      <c r="I462" s="410"/>
    </row>
    <row r="463" spans="9:9">
      <c r="I463" s="410"/>
    </row>
    <row r="464" spans="9:9">
      <c r="I464" s="410"/>
    </row>
    <row r="465" spans="9:9">
      <c r="I465" s="410"/>
    </row>
    <row r="466" spans="9:9">
      <c r="I466" s="410"/>
    </row>
    <row r="467" spans="9:9">
      <c r="I467" s="410"/>
    </row>
    <row r="468" spans="9:9">
      <c r="I468" s="410"/>
    </row>
    <row r="469" spans="9:9">
      <c r="I469" s="410"/>
    </row>
    <row r="470" spans="9:9">
      <c r="I470" s="410"/>
    </row>
    <row r="471" spans="9:9">
      <c r="I471" s="410"/>
    </row>
    <row r="472" spans="9:9">
      <c r="I472" s="410"/>
    </row>
    <row r="473" spans="9:9">
      <c r="I473" s="410"/>
    </row>
    <row r="474" spans="9:9">
      <c r="I474" s="410"/>
    </row>
    <row r="475" spans="9:9">
      <c r="I475" s="410"/>
    </row>
    <row r="476" spans="9:9">
      <c r="I476" s="410"/>
    </row>
    <row r="477" spans="9:9">
      <c r="I477" s="410"/>
    </row>
    <row r="478" spans="9:9">
      <c r="I478" s="410"/>
    </row>
    <row r="479" spans="9:9">
      <c r="I479" s="410"/>
    </row>
    <row r="480" spans="9:9">
      <c r="I480" s="410"/>
    </row>
    <row r="481" spans="9:9">
      <c r="I481" s="410"/>
    </row>
    <row r="482" spans="9:9">
      <c r="I482" s="410"/>
    </row>
    <row r="483" spans="9:9">
      <c r="I483" s="410"/>
    </row>
    <row r="484" spans="9:9">
      <c r="I484" s="410"/>
    </row>
    <row r="485" spans="9:9">
      <c r="I485" s="410"/>
    </row>
    <row r="486" spans="9:9">
      <c r="I486" s="410"/>
    </row>
    <row r="487" spans="9:9">
      <c r="I487" s="410"/>
    </row>
    <row r="488" spans="9:9">
      <c r="I488" s="410"/>
    </row>
    <row r="489" spans="9:9">
      <c r="I489" s="410"/>
    </row>
    <row r="490" spans="9:9">
      <c r="I490" s="410"/>
    </row>
    <row r="491" spans="9:9">
      <c r="I491" s="410"/>
    </row>
    <row r="492" spans="9:9">
      <c r="I492" s="410"/>
    </row>
    <row r="493" spans="9:9">
      <c r="I493" s="410"/>
    </row>
    <row r="494" spans="9:9">
      <c r="I494" s="410"/>
    </row>
    <row r="495" spans="9:9">
      <c r="I495" s="410"/>
    </row>
    <row r="496" spans="9:9">
      <c r="I496" s="410"/>
    </row>
    <row r="497" spans="9:9">
      <c r="I497" s="410"/>
    </row>
    <row r="498" spans="9:9">
      <c r="I498" s="410"/>
    </row>
    <row r="499" spans="9:9">
      <c r="I499" s="410"/>
    </row>
    <row r="500" spans="9:9">
      <c r="I500" s="410"/>
    </row>
    <row r="501" spans="9:9">
      <c r="I501" s="410"/>
    </row>
    <row r="502" spans="9:9">
      <c r="I502" s="410"/>
    </row>
    <row r="503" spans="9:9">
      <c r="I503" s="410"/>
    </row>
    <row r="504" spans="9:9">
      <c r="I504" s="410"/>
    </row>
    <row r="505" spans="9:9">
      <c r="I505" s="410"/>
    </row>
    <row r="506" spans="9:9">
      <c r="I506" s="410"/>
    </row>
    <row r="507" spans="9:9">
      <c r="I507" s="410"/>
    </row>
    <row r="508" spans="9:9">
      <c r="I508" s="410"/>
    </row>
    <row r="509" spans="9:9">
      <c r="I509" s="410"/>
    </row>
    <row r="510" spans="9:9">
      <c r="I510" s="410"/>
    </row>
    <row r="511" spans="9:9">
      <c r="I511" s="410"/>
    </row>
    <row r="512" spans="9:9">
      <c r="I512" s="410"/>
    </row>
    <row r="513" spans="9:9">
      <c r="I513" s="410"/>
    </row>
    <row r="514" spans="9:9">
      <c r="I514" s="410"/>
    </row>
    <row r="515" spans="9:9">
      <c r="I515" s="410"/>
    </row>
    <row r="516" spans="9:9">
      <c r="I516" s="410"/>
    </row>
    <row r="517" spans="9:9">
      <c r="I517" s="410"/>
    </row>
    <row r="518" spans="9:9">
      <c r="I518" s="410"/>
    </row>
    <row r="519" spans="9:9">
      <c r="I519" s="410"/>
    </row>
    <row r="520" spans="9:9">
      <c r="I520" s="410"/>
    </row>
    <row r="521" spans="9:9">
      <c r="I521" s="410"/>
    </row>
    <row r="522" spans="9:9">
      <c r="I522" s="410"/>
    </row>
    <row r="523" spans="9:9">
      <c r="I523" s="410"/>
    </row>
    <row r="524" spans="9:9">
      <c r="I524" s="410"/>
    </row>
    <row r="525" spans="9:9">
      <c r="I525" s="410"/>
    </row>
    <row r="526" spans="9:9">
      <c r="I526" s="410"/>
    </row>
    <row r="527" spans="9:9">
      <c r="I527" s="410"/>
    </row>
    <row r="528" spans="9:9">
      <c r="I528" s="410"/>
    </row>
    <row r="529" spans="9:9">
      <c r="I529" s="410"/>
    </row>
    <row r="530" spans="9:9">
      <c r="I530" s="410"/>
    </row>
    <row r="531" spans="9:9">
      <c r="I531" s="410"/>
    </row>
    <row r="532" spans="9:9">
      <c r="I532" s="410"/>
    </row>
    <row r="533" spans="9:9">
      <c r="I533" s="410"/>
    </row>
    <row r="534" spans="9:9">
      <c r="I534" s="410"/>
    </row>
    <row r="535" spans="9:9">
      <c r="I535" s="410"/>
    </row>
    <row r="536" spans="9:9">
      <c r="I536" s="410"/>
    </row>
    <row r="537" spans="9:9">
      <c r="I537" s="410"/>
    </row>
    <row r="538" spans="9:9">
      <c r="I538" s="410"/>
    </row>
    <row r="539" spans="9:9">
      <c r="I539" s="410"/>
    </row>
    <row r="540" spans="9:9">
      <c r="I540" s="410"/>
    </row>
    <row r="541" spans="9:9">
      <c r="I541" s="410"/>
    </row>
    <row r="542" spans="9:9">
      <c r="I542" s="410"/>
    </row>
    <row r="543" spans="9:9">
      <c r="I543" s="410"/>
    </row>
    <row r="544" spans="9:9">
      <c r="I544" s="410"/>
    </row>
    <row r="545" spans="9:9">
      <c r="I545" s="410"/>
    </row>
    <row r="546" spans="9:9">
      <c r="I546" s="410"/>
    </row>
    <row r="547" spans="9:9">
      <c r="I547" s="410"/>
    </row>
    <row r="548" spans="9:9">
      <c r="I548" s="410"/>
    </row>
    <row r="549" spans="9:9">
      <c r="I549" s="410"/>
    </row>
    <row r="550" spans="9:9">
      <c r="I550" s="410"/>
    </row>
    <row r="551" spans="9:9">
      <c r="I551" s="410"/>
    </row>
    <row r="552" spans="9:9">
      <c r="I552" s="410"/>
    </row>
    <row r="553" spans="9:9">
      <c r="I553" s="410"/>
    </row>
    <row r="554" spans="9:9">
      <c r="I554" s="410"/>
    </row>
    <row r="555" spans="9:9">
      <c r="I555" s="410"/>
    </row>
    <row r="556" spans="9:9">
      <c r="I556" s="410"/>
    </row>
    <row r="557" spans="9:9">
      <c r="I557" s="410"/>
    </row>
    <row r="558" spans="9:9">
      <c r="I558" s="410"/>
    </row>
    <row r="559" spans="9:9">
      <c r="I559" s="410"/>
    </row>
    <row r="560" spans="9:9">
      <c r="I560" s="410"/>
    </row>
    <row r="561" spans="9:9">
      <c r="I561" s="410"/>
    </row>
    <row r="562" spans="9:9">
      <c r="I562" s="410"/>
    </row>
    <row r="563" spans="9:9">
      <c r="I563" s="410"/>
    </row>
    <row r="564" spans="9:9">
      <c r="I564" s="410"/>
    </row>
    <row r="565" spans="9:9">
      <c r="I565" s="410"/>
    </row>
    <row r="566" spans="9:9">
      <c r="I566" s="410"/>
    </row>
    <row r="567" spans="9:9">
      <c r="I567" s="410"/>
    </row>
    <row r="568" spans="9:9">
      <c r="I568" s="410"/>
    </row>
    <row r="569" spans="9:9">
      <c r="I569" s="410"/>
    </row>
    <row r="570" spans="9:9">
      <c r="I570" s="410"/>
    </row>
    <row r="571" spans="9:9">
      <c r="I571" s="410"/>
    </row>
    <row r="572" spans="9:9">
      <c r="I572" s="410"/>
    </row>
    <row r="573" spans="9:9">
      <c r="I573" s="410"/>
    </row>
    <row r="574" spans="9:9">
      <c r="I574" s="410"/>
    </row>
    <row r="575" spans="9:9">
      <c r="I575" s="410"/>
    </row>
    <row r="576" spans="9:9">
      <c r="I576" s="410"/>
    </row>
    <row r="577" spans="9:9">
      <c r="I577" s="410"/>
    </row>
    <row r="578" spans="9:9">
      <c r="I578" s="410"/>
    </row>
    <row r="579" spans="9:9">
      <c r="I579" s="410"/>
    </row>
    <row r="580" spans="9:9">
      <c r="I580" s="410"/>
    </row>
    <row r="581" spans="9:9">
      <c r="I581" s="410"/>
    </row>
    <row r="582" spans="9:9">
      <c r="I582" s="410"/>
    </row>
    <row r="583" spans="9:9">
      <c r="I583" s="410"/>
    </row>
    <row r="584" spans="9:9">
      <c r="I584" s="410"/>
    </row>
    <row r="585" spans="9:9">
      <c r="I585" s="410"/>
    </row>
    <row r="586" spans="9:9">
      <c r="I586" s="410"/>
    </row>
    <row r="587" spans="9:9">
      <c r="I587" s="410"/>
    </row>
    <row r="588" spans="9:9">
      <c r="I588" s="410"/>
    </row>
    <row r="589" spans="9:9">
      <c r="I589" s="410"/>
    </row>
    <row r="590" spans="9:9">
      <c r="I590" s="410"/>
    </row>
    <row r="591" spans="9:9">
      <c r="I591" s="410"/>
    </row>
    <row r="592" spans="9:9">
      <c r="I592" s="410"/>
    </row>
    <row r="593" spans="9:9">
      <c r="I593" s="410"/>
    </row>
    <row r="594" spans="9:9">
      <c r="I594" s="410"/>
    </row>
    <row r="595" spans="9:9">
      <c r="I595" s="410"/>
    </row>
    <row r="596" spans="9:9">
      <c r="I596" s="410"/>
    </row>
    <row r="597" spans="9:9">
      <c r="I597" s="410"/>
    </row>
    <row r="598" spans="9:9">
      <c r="I598" s="410"/>
    </row>
    <row r="599" spans="9:9">
      <c r="I599" s="410"/>
    </row>
    <row r="600" spans="9:9">
      <c r="I600" s="410"/>
    </row>
    <row r="601" spans="9:9">
      <c r="I601" s="410"/>
    </row>
    <row r="602" spans="9:9">
      <c r="I602" s="410"/>
    </row>
    <row r="603" spans="9:9">
      <c r="I603" s="410"/>
    </row>
    <row r="604" spans="9:9">
      <c r="I604" s="410"/>
    </row>
    <row r="605" spans="9:9">
      <c r="I605" s="410"/>
    </row>
    <row r="606" spans="9:9">
      <c r="I606" s="410"/>
    </row>
    <row r="607" spans="9:9">
      <c r="I607" s="410"/>
    </row>
    <row r="608" spans="9:9">
      <c r="I608" s="410"/>
    </row>
    <row r="609" spans="9:9">
      <c r="I609" s="410"/>
    </row>
    <row r="610" spans="9:9">
      <c r="I610" s="410"/>
    </row>
    <row r="611" spans="9:9">
      <c r="I611" s="410"/>
    </row>
    <row r="612" spans="9:9">
      <c r="I612" s="410"/>
    </row>
    <row r="613" spans="9:9">
      <c r="I613" s="410"/>
    </row>
    <row r="614" spans="9:9">
      <c r="I614" s="410"/>
    </row>
    <row r="615" spans="9:9">
      <c r="I615" s="410"/>
    </row>
    <row r="616" spans="9:9">
      <c r="I616" s="410"/>
    </row>
    <row r="617" spans="9:9">
      <c r="I617" s="410"/>
    </row>
    <row r="618" spans="9:9">
      <c r="I618" s="410"/>
    </row>
    <row r="619" spans="9:9">
      <c r="I619" s="410"/>
    </row>
    <row r="620" spans="9:9">
      <c r="I620" s="410"/>
    </row>
    <row r="621" spans="9:9">
      <c r="I621" s="410"/>
    </row>
    <row r="622" spans="9:9">
      <c r="I622" s="410"/>
    </row>
    <row r="623" spans="9:9">
      <c r="I623" s="410"/>
    </row>
    <row r="624" spans="9:9">
      <c r="I624" s="410"/>
    </row>
    <row r="625" spans="9:9">
      <c r="I625" s="410"/>
    </row>
    <row r="626" spans="9:9">
      <c r="I626" s="410"/>
    </row>
    <row r="627" spans="9:9">
      <c r="I627" s="410"/>
    </row>
    <row r="628" spans="9:9">
      <c r="I628" s="410"/>
    </row>
    <row r="629" spans="9:9">
      <c r="I629" s="410"/>
    </row>
    <row r="630" spans="9:9">
      <c r="I630" s="410"/>
    </row>
    <row r="631" spans="9:9">
      <c r="I631" s="410"/>
    </row>
    <row r="632" spans="9:9">
      <c r="I632" s="410"/>
    </row>
    <row r="633" spans="9:9">
      <c r="I633" s="410"/>
    </row>
    <row r="634" spans="9:9">
      <c r="I634" s="410"/>
    </row>
    <row r="635" spans="9:9">
      <c r="I635" s="410"/>
    </row>
    <row r="636" spans="9:9">
      <c r="I636" s="410"/>
    </row>
    <row r="637" spans="9:9">
      <c r="I637" s="410"/>
    </row>
    <row r="638" spans="9:9">
      <c r="I638" s="410"/>
    </row>
    <row r="639" spans="9:9">
      <c r="I639" s="410"/>
    </row>
    <row r="640" spans="9:9">
      <c r="I640" s="410"/>
    </row>
    <row r="641" spans="9:9">
      <c r="I641" s="410"/>
    </row>
    <row r="642" spans="9:9">
      <c r="I642" s="410"/>
    </row>
    <row r="643" spans="9:9">
      <c r="I643" s="410"/>
    </row>
    <row r="644" spans="9:9">
      <c r="I644" s="410"/>
    </row>
    <row r="645" spans="9:9">
      <c r="I645" s="410"/>
    </row>
    <row r="646" spans="9:9">
      <c r="I646" s="410"/>
    </row>
    <row r="647" spans="9:9">
      <c r="I647" s="410"/>
    </row>
    <row r="648" spans="9:9">
      <c r="I648" s="410"/>
    </row>
    <row r="649" spans="9:9">
      <c r="I649" s="410"/>
    </row>
    <row r="650" spans="9:9">
      <c r="I650" s="410"/>
    </row>
    <row r="651" spans="9:9">
      <c r="I651" s="410"/>
    </row>
    <row r="652" spans="9:9">
      <c r="I652" s="410"/>
    </row>
    <row r="653" spans="9:9">
      <c r="I653" s="410"/>
    </row>
    <row r="654" spans="9:9">
      <c r="I654" s="410"/>
    </row>
    <row r="655" spans="9:9">
      <c r="I655" s="410"/>
    </row>
    <row r="656" spans="9:9">
      <c r="I656" s="410"/>
    </row>
    <row r="657" spans="9:9">
      <c r="I657" s="410"/>
    </row>
    <row r="658" spans="9:9">
      <c r="I658" s="410"/>
    </row>
    <row r="659" spans="9:9">
      <c r="I659" s="410"/>
    </row>
    <row r="660" spans="9:9">
      <c r="I660" s="410"/>
    </row>
    <row r="661" spans="9:9">
      <c r="I661" s="410"/>
    </row>
    <row r="662" spans="9:9">
      <c r="I662" s="410"/>
    </row>
    <row r="663" spans="9:9">
      <c r="I663" s="410"/>
    </row>
    <row r="664" spans="9:9">
      <c r="I664" s="410"/>
    </row>
    <row r="665" spans="9:9">
      <c r="I665" s="410"/>
    </row>
    <row r="666" spans="9:9">
      <c r="I666" s="410"/>
    </row>
    <row r="667" spans="9:9">
      <c r="I667" s="410"/>
    </row>
    <row r="668" spans="9:9">
      <c r="I668" s="410"/>
    </row>
    <row r="669" spans="9:9">
      <c r="I669" s="410"/>
    </row>
    <row r="670" spans="9:9">
      <c r="I670" s="410"/>
    </row>
    <row r="671" spans="9:9">
      <c r="I671" s="410"/>
    </row>
    <row r="672" spans="9:9">
      <c r="I672" s="410"/>
    </row>
    <row r="673" spans="9:9">
      <c r="I673" s="410"/>
    </row>
    <row r="674" spans="9:9">
      <c r="I674" s="410"/>
    </row>
    <row r="675" spans="9:9">
      <c r="I675" s="410"/>
    </row>
    <row r="676" spans="9:9">
      <c r="I676" s="410"/>
    </row>
    <row r="677" spans="9:9">
      <c r="I677" s="410"/>
    </row>
    <row r="678" spans="9:9">
      <c r="I678" s="410"/>
    </row>
    <row r="679" spans="9:9">
      <c r="I679" s="410"/>
    </row>
    <row r="680" spans="9:9">
      <c r="I680" s="410"/>
    </row>
    <row r="681" spans="9:9">
      <c r="I681" s="410"/>
    </row>
    <row r="682" spans="9:9">
      <c r="I682" s="410"/>
    </row>
    <row r="683" spans="9:9">
      <c r="I683" s="410"/>
    </row>
    <row r="684" spans="9:9">
      <c r="I684" s="410"/>
    </row>
    <row r="685" spans="9:9">
      <c r="I685" s="410"/>
    </row>
    <row r="686" spans="9:9">
      <c r="I686" s="410"/>
    </row>
    <row r="687" spans="9:9">
      <c r="I687" s="410"/>
    </row>
    <row r="688" spans="9:9">
      <c r="I688" s="410"/>
    </row>
    <row r="689" spans="9:9">
      <c r="I689" s="410"/>
    </row>
    <row r="690" spans="9:9">
      <c r="I690" s="410"/>
    </row>
    <row r="691" spans="9:9">
      <c r="I691" s="410"/>
    </row>
    <row r="692" spans="9:9">
      <c r="I692" s="410"/>
    </row>
    <row r="693" spans="9:9">
      <c r="I693" s="410"/>
    </row>
    <row r="694" spans="9:9">
      <c r="I694" s="410"/>
    </row>
    <row r="695" spans="9:9">
      <c r="I695" s="410"/>
    </row>
    <row r="696" spans="9:9">
      <c r="I696" s="410"/>
    </row>
    <row r="697" spans="9:9">
      <c r="I697" s="410"/>
    </row>
    <row r="698" spans="9:9">
      <c r="I698" s="410"/>
    </row>
    <row r="699" spans="9:9">
      <c r="I699" s="410"/>
    </row>
    <row r="700" spans="9:9">
      <c r="I700" s="410"/>
    </row>
    <row r="701" spans="9:9">
      <c r="I701" s="410"/>
    </row>
    <row r="702" spans="9:9">
      <c r="I702" s="410"/>
    </row>
    <row r="703" spans="9:9">
      <c r="I703" s="410"/>
    </row>
    <row r="704" spans="9:9">
      <c r="I704" s="410"/>
    </row>
    <row r="705" spans="9:9">
      <c r="I705" s="410"/>
    </row>
    <row r="706" spans="9:9">
      <c r="I706" s="410"/>
    </row>
    <row r="707" spans="9:9">
      <c r="I707" s="410"/>
    </row>
    <row r="708" spans="9:9">
      <c r="I708" s="410"/>
    </row>
    <row r="709" spans="9:9">
      <c r="I709" s="410"/>
    </row>
    <row r="710" spans="9:9">
      <c r="I710" s="410"/>
    </row>
    <row r="711" spans="9:9">
      <c r="I711" s="410"/>
    </row>
    <row r="712" spans="9:9">
      <c r="I712" s="410"/>
    </row>
    <row r="713" spans="9:9">
      <c r="I713" s="410"/>
    </row>
    <row r="714" spans="9:9">
      <c r="I714" s="410"/>
    </row>
    <row r="715" spans="9:9">
      <c r="I715" s="410"/>
    </row>
    <row r="716" spans="9:9">
      <c r="I716" s="410"/>
    </row>
    <row r="717" spans="9:9">
      <c r="I717" s="410"/>
    </row>
    <row r="718" spans="9:9">
      <c r="I718" s="410"/>
    </row>
    <row r="719" spans="9:9">
      <c r="I719" s="410"/>
    </row>
    <row r="720" spans="9:9">
      <c r="I720" s="410"/>
    </row>
    <row r="721" spans="9:9">
      <c r="I721" s="410"/>
    </row>
    <row r="722" spans="9:9">
      <c r="I722" s="410"/>
    </row>
    <row r="723" spans="9:9">
      <c r="I723" s="410"/>
    </row>
    <row r="724" spans="9:9">
      <c r="I724" s="410"/>
    </row>
    <row r="725" spans="9:9">
      <c r="I725" s="410"/>
    </row>
    <row r="726" spans="9:9">
      <c r="I726" s="410"/>
    </row>
    <row r="727" spans="9:9">
      <c r="I727" s="410"/>
    </row>
    <row r="728" spans="9:9">
      <c r="I728" s="410"/>
    </row>
    <row r="729" spans="9:9">
      <c r="I729" s="410"/>
    </row>
    <row r="730" spans="9:9">
      <c r="I730" s="410"/>
    </row>
    <row r="731" spans="9:9">
      <c r="I731" s="410"/>
    </row>
    <row r="732" spans="9:9">
      <c r="I732" s="410"/>
    </row>
    <row r="733" spans="9:9">
      <c r="I733" s="410"/>
    </row>
    <row r="734" spans="9:9">
      <c r="I734" s="410"/>
    </row>
    <row r="735" spans="9:9">
      <c r="I735" s="410"/>
    </row>
    <row r="736" spans="9:9">
      <c r="I736" s="410"/>
    </row>
    <row r="737" spans="9:9">
      <c r="I737" s="410"/>
    </row>
    <row r="738" spans="9:9">
      <c r="I738" s="410"/>
    </row>
    <row r="739" spans="9:9">
      <c r="I739" s="410"/>
    </row>
    <row r="740" spans="9:9">
      <c r="I740" s="410"/>
    </row>
    <row r="741" spans="9:9">
      <c r="I741" s="410"/>
    </row>
    <row r="742" spans="9:9">
      <c r="I742" s="410"/>
    </row>
    <row r="743" spans="9:9">
      <c r="I743" s="410"/>
    </row>
    <row r="744" spans="9:9">
      <c r="I744" s="410"/>
    </row>
    <row r="745" spans="9:9">
      <c r="I745" s="410"/>
    </row>
    <row r="746" spans="9:9">
      <c r="I746" s="410"/>
    </row>
    <row r="747" spans="9:9">
      <c r="I747" s="410"/>
    </row>
    <row r="748" spans="9:9">
      <c r="I748" s="410"/>
    </row>
    <row r="749" spans="9:9">
      <c r="I749" s="410"/>
    </row>
    <row r="750" spans="9:9">
      <c r="I750" s="410"/>
    </row>
    <row r="751" spans="9:9">
      <c r="I751" s="410"/>
    </row>
    <row r="752" spans="9:9">
      <c r="I752" s="410"/>
    </row>
    <row r="753" spans="9:9">
      <c r="I753" s="410"/>
    </row>
    <row r="754" spans="9:9">
      <c r="I754" s="410"/>
    </row>
    <row r="755" spans="9:9">
      <c r="I755" s="410"/>
    </row>
    <row r="756" spans="9:9">
      <c r="I756" s="410"/>
    </row>
    <row r="757" spans="9:9">
      <c r="I757" s="410"/>
    </row>
    <row r="758" spans="9:9">
      <c r="I758" s="410"/>
    </row>
    <row r="759" spans="9:9">
      <c r="I759" s="410"/>
    </row>
    <row r="760" spans="9:9">
      <c r="I760" s="410"/>
    </row>
    <row r="761" spans="9:9">
      <c r="I761" s="410"/>
    </row>
    <row r="762" spans="9:9">
      <c r="I762" s="410"/>
    </row>
    <row r="763" spans="9:9">
      <c r="I763" s="410"/>
    </row>
    <row r="764" spans="9:9">
      <c r="I764" s="410"/>
    </row>
    <row r="765" spans="9:9">
      <c r="I765" s="410"/>
    </row>
    <row r="766" spans="9:9">
      <c r="I766" s="410"/>
    </row>
    <row r="767" spans="9:9">
      <c r="I767" s="410"/>
    </row>
    <row r="768" spans="9:9">
      <c r="I768" s="410"/>
    </row>
    <row r="769" spans="9:9">
      <c r="I769" s="410"/>
    </row>
    <row r="770" spans="9:9">
      <c r="I770" s="410"/>
    </row>
    <row r="771" spans="9:9">
      <c r="I771" s="410"/>
    </row>
    <row r="772" spans="9:9">
      <c r="I772" s="410"/>
    </row>
    <row r="773" spans="9:9">
      <c r="I773" s="410"/>
    </row>
    <row r="774" spans="9:9">
      <c r="I774" s="410"/>
    </row>
    <row r="775" spans="9:9">
      <c r="I775" s="410"/>
    </row>
    <row r="776" spans="9:9">
      <c r="I776" s="410"/>
    </row>
    <row r="777" spans="9:9">
      <c r="I777" s="410"/>
    </row>
    <row r="778" spans="9:9">
      <c r="I778" s="410"/>
    </row>
    <row r="779" spans="9:9">
      <c r="I779" s="410"/>
    </row>
    <row r="780" spans="9:9">
      <c r="I780" s="410"/>
    </row>
    <row r="781" spans="9:9">
      <c r="I781" s="410"/>
    </row>
    <row r="782" spans="9:9">
      <c r="I782" s="410"/>
    </row>
    <row r="783" spans="9:9">
      <c r="I783" s="410"/>
    </row>
    <row r="784" spans="9:9">
      <c r="I784" s="410"/>
    </row>
    <row r="785" spans="9:9">
      <c r="I785" s="410"/>
    </row>
    <row r="786" spans="9:9">
      <c r="I786" s="410"/>
    </row>
    <row r="787" spans="9:9">
      <c r="I787" s="410"/>
    </row>
    <row r="788" spans="9:9">
      <c r="I788" s="410"/>
    </row>
    <row r="789" spans="9:9">
      <c r="I789" s="410"/>
    </row>
    <row r="790" spans="9:9">
      <c r="I790" s="410"/>
    </row>
    <row r="791" spans="9:9">
      <c r="I791" s="410"/>
    </row>
    <row r="792" spans="9:9">
      <c r="I792" s="410"/>
    </row>
    <row r="793" spans="9:9">
      <c r="I793" s="410"/>
    </row>
    <row r="794" spans="9:9">
      <c r="I794" s="410"/>
    </row>
    <row r="795" spans="9:9">
      <c r="I795" s="410"/>
    </row>
    <row r="796" spans="9:9">
      <c r="I796" s="410"/>
    </row>
    <row r="797" spans="9:9">
      <c r="I797" s="410"/>
    </row>
    <row r="798" spans="9:9">
      <c r="I798" s="410"/>
    </row>
    <row r="799" spans="9:9">
      <c r="I799" s="410"/>
    </row>
    <row r="800" spans="9:9">
      <c r="I800" s="410"/>
    </row>
    <row r="801" spans="9:9">
      <c r="I801" s="410"/>
    </row>
    <row r="802" spans="9:9">
      <c r="I802" s="410"/>
    </row>
    <row r="803" spans="9:9">
      <c r="I803" s="410"/>
    </row>
    <row r="804" spans="9:9">
      <c r="I804" s="410"/>
    </row>
    <row r="805" spans="9:9">
      <c r="I805" s="410"/>
    </row>
    <row r="806" spans="9:9">
      <c r="I806" s="410"/>
    </row>
    <row r="807" spans="9:9">
      <c r="I807" s="410"/>
    </row>
    <row r="808" spans="9:9">
      <c r="I808" s="410"/>
    </row>
    <row r="809" spans="9:9">
      <c r="I809" s="410"/>
    </row>
    <row r="810" spans="9:9">
      <c r="I810" s="410"/>
    </row>
    <row r="811" spans="9:9">
      <c r="I811" s="410"/>
    </row>
    <row r="812" spans="9:9">
      <c r="I812" s="410"/>
    </row>
    <row r="813" spans="9:9">
      <c r="I813" s="410"/>
    </row>
    <row r="814" spans="9:9">
      <c r="I814" s="410"/>
    </row>
    <row r="815" spans="9:9">
      <c r="I815" s="410"/>
    </row>
    <row r="816" spans="9:9">
      <c r="I816" s="410"/>
    </row>
    <row r="817" spans="9:9">
      <c r="I817" s="410"/>
    </row>
    <row r="818" spans="9:9">
      <c r="I818" s="410"/>
    </row>
    <row r="819" spans="9:9">
      <c r="I819" s="410"/>
    </row>
    <row r="820" spans="9:9">
      <c r="I820" s="410"/>
    </row>
    <row r="821" spans="9:9">
      <c r="I821" s="410"/>
    </row>
    <row r="822" spans="9:9">
      <c r="I822" s="410"/>
    </row>
    <row r="823" spans="9:9">
      <c r="I823" s="410"/>
    </row>
    <row r="824" spans="9:9">
      <c r="I824" s="410"/>
    </row>
    <row r="825" spans="9:9">
      <c r="I825" s="410"/>
    </row>
    <row r="826" spans="9:9">
      <c r="I826" s="410"/>
    </row>
    <row r="827" spans="9:9">
      <c r="I827" s="410"/>
    </row>
    <row r="828" spans="9:9">
      <c r="I828" s="410"/>
    </row>
    <row r="829" spans="9:9">
      <c r="I829" s="410"/>
    </row>
    <row r="830" spans="9:9">
      <c r="I830" s="410"/>
    </row>
    <row r="831" spans="9:9">
      <c r="I831" s="410"/>
    </row>
    <row r="832" spans="9:9">
      <c r="I832" s="410"/>
    </row>
    <row r="833" spans="9:9">
      <c r="I833" s="410"/>
    </row>
    <row r="834" spans="9:9">
      <c r="I834" s="410"/>
    </row>
    <row r="835" spans="9:9">
      <c r="I835" s="410"/>
    </row>
    <row r="836" spans="9:9">
      <c r="I836" s="410"/>
    </row>
    <row r="837" spans="9:9">
      <c r="I837" s="410"/>
    </row>
    <row r="838" spans="9:9">
      <c r="I838" s="410"/>
    </row>
    <row r="839" spans="9:9">
      <c r="I839" s="410"/>
    </row>
    <row r="840" spans="9:9">
      <c r="I840" s="410"/>
    </row>
    <row r="841" spans="9:9">
      <c r="I841" s="410"/>
    </row>
    <row r="842" spans="9:9">
      <c r="I842" s="410"/>
    </row>
    <row r="843" spans="9:9">
      <c r="I843" s="410"/>
    </row>
    <row r="844" spans="9:9">
      <c r="I844" s="410"/>
    </row>
    <row r="845" spans="9:9">
      <c r="I845" s="410"/>
    </row>
    <row r="846" spans="9:9">
      <c r="I846" s="410"/>
    </row>
    <row r="847" spans="9:9">
      <c r="I847" s="410"/>
    </row>
    <row r="848" spans="9:9">
      <c r="I848" s="410"/>
    </row>
    <row r="849" spans="9:9">
      <c r="I849" s="410"/>
    </row>
    <row r="850" spans="9:9">
      <c r="I850" s="410"/>
    </row>
    <row r="851" spans="9:9">
      <c r="I851" s="410"/>
    </row>
    <row r="852" spans="9:9">
      <c r="I852" s="410"/>
    </row>
    <row r="853" spans="9:9">
      <c r="I853" s="410"/>
    </row>
    <row r="854" spans="9:9">
      <c r="I854" s="410"/>
    </row>
    <row r="855" spans="9:9">
      <c r="I855" s="410"/>
    </row>
    <row r="856" spans="9:9">
      <c r="I856" s="410"/>
    </row>
    <row r="857" spans="9:9">
      <c r="I857" s="410"/>
    </row>
    <row r="858" spans="9:9">
      <c r="I858" s="410"/>
    </row>
    <row r="859" spans="9:9">
      <c r="I859" s="410"/>
    </row>
    <row r="860" spans="9:9">
      <c r="I860" s="410"/>
    </row>
    <row r="861" spans="9:9">
      <c r="I861" s="410"/>
    </row>
    <row r="862" spans="9:9">
      <c r="I862" s="410"/>
    </row>
    <row r="863" spans="9:9">
      <c r="I863" s="410"/>
    </row>
    <row r="864" spans="9:9">
      <c r="I864" s="410"/>
    </row>
    <row r="865" spans="9:9">
      <c r="I865" s="410"/>
    </row>
    <row r="866" spans="9:9">
      <c r="I866" s="410"/>
    </row>
    <row r="867" spans="9:9">
      <c r="I867" s="410"/>
    </row>
    <row r="868" spans="9:9">
      <c r="I868" s="410"/>
    </row>
    <row r="869" spans="9:9">
      <c r="I869" s="410"/>
    </row>
    <row r="870" spans="9:9">
      <c r="I870" s="410"/>
    </row>
    <row r="871" spans="9:9">
      <c r="I871" s="410"/>
    </row>
    <row r="872" spans="9:9">
      <c r="I872" s="410"/>
    </row>
    <row r="873" spans="9:9">
      <c r="I873" s="410"/>
    </row>
    <row r="874" spans="9:9">
      <c r="I874" s="410"/>
    </row>
    <row r="875" spans="9:9">
      <c r="I875" s="410"/>
    </row>
    <row r="876" spans="9:9">
      <c r="I876" s="410"/>
    </row>
    <row r="877" spans="9:9">
      <c r="I877" s="410"/>
    </row>
    <row r="878" spans="9:9">
      <c r="I878" s="410"/>
    </row>
    <row r="879" spans="9:9">
      <c r="I879" s="410"/>
    </row>
    <row r="880" spans="9:9">
      <c r="I880" s="410"/>
    </row>
    <row r="881" spans="9:9">
      <c r="I881" s="410"/>
    </row>
    <row r="882" spans="9:9">
      <c r="I882" s="410"/>
    </row>
    <row r="883" spans="9:9">
      <c r="I883" s="410"/>
    </row>
    <row r="884" spans="9:9">
      <c r="I884" s="410"/>
    </row>
    <row r="885" spans="9:9">
      <c r="I885" s="410"/>
    </row>
    <row r="886" spans="9:9">
      <c r="I886" s="410"/>
    </row>
    <row r="887" spans="9:9">
      <c r="I887" s="410"/>
    </row>
    <row r="888" spans="9:9">
      <c r="I888" s="410"/>
    </row>
    <row r="889" spans="9:9">
      <c r="I889" s="410"/>
    </row>
    <row r="890" spans="9:9">
      <c r="I890" s="410"/>
    </row>
    <row r="891" spans="9:9">
      <c r="I891" s="410"/>
    </row>
    <row r="892" spans="9:9">
      <c r="I892" s="410"/>
    </row>
    <row r="893" spans="9:9">
      <c r="I893" s="410"/>
    </row>
    <row r="894" spans="9:9">
      <c r="I894" s="410"/>
    </row>
    <row r="895" spans="9:9">
      <c r="I895" s="410"/>
    </row>
    <row r="896" spans="9:9">
      <c r="I896" s="410"/>
    </row>
    <row r="897" spans="9:9">
      <c r="I897" s="410"/>
    </row>
    <row r="898" spans="9:9">
      <c r="I898" s="410"/>
    </row>
    <row r="899" spans="9:9">
      <c r="I899" s="410"/>
    </row>
    <row r="900" spans="9:9">
      <c r="I900" s="410"/>
    </row>
    <row r="901" spans="9:9">
      <c r="I901" s="410"/>
    </row>
    <row r="902" spans="9:9">
      <c r="I902" s="410"/>
    </row>
    <row r="903" spans="9:9">
      <c r="I903" s="410"/>
    </row>
    <row r="904" spans="9:9">
      <c r="I904" s="410"/>
    </row>
    <row r="905" spans="9:9">
      <c r="I905" s="410"/>
    </row>
    <row r="906" spans="9:9">
      <c r="I906" s="410"/>
    </row>
    <row r="907" spans="9:9">
      <c r="I907" s="410"/>
    </row>
    <row r="908" spans="9:9">
      <c r="I908" s="410"/>
    </row>
    <row r="909" spans="9:9">
      <c r="I909" s="410"/>
    </row>
    <row r="910" spans="9:9">
      <c r="I910" s="410"/>
    </row>
    <row r="911" spans="9:9">
      <c r="I911" s="410"/>
    </row>
    <row r="912" spans="9:9">
      <c r="I912" s="410"/>
    </row>
    <row r="913" spans="9:9">
      <c r="I913" s="410"/>
    </row>
    <row r="914" spans="9:9">
      <c r="I914" s="410"/>
    </row>
    <row r="915" spans="9:9">
      <c r="I915" s="410"/>
    </row>
    <row r="916" spans="9:9">
      <c r="I916" s="410"/>
    </row>
    <row r="917" spans="9:9">
      <c r="I917" s="410"/>
    </row>
    <row r="918" spans="9:9">
      <c r="I918" s="410"/>
    </row>
    <row r="919" spans="9:9">
      <c r="I919" s="410"/>
    </row>
    <row r="920" spans="9:9">
      <c r="I920" s="410"/>
    </row>
    <row r="921" spans="9:9">
      <c r="I921" s="410"/>
    </row>
    <row r="922" spans="9:9">
      <c r="I922" s="410"/>
    </row>
    <row r="923" spans="9:9">
      <c r="I923" s="410"/>
    </row>
    <row r="924" spans="9:9">
      <c r="I924" s="410"/>
    </row>
    <row r="925" spans="9:9">
      <c r="I925" s="410"/>
    </row>
    <row r="926" spans="9:9">
      <c r="I926" s="410"/>
    </row>
    <row r="927" spans="9:9">
      <c r="I927" s="410"/>
    </row>
    <row r="928" spans="9:9">
      <c r="I928" s="410"/>
    </row>
    <row r="929" spans="9:9">
      <c r="I929" s="410"/>
    </row>
    <row r="930" spans="9:9">
      <c r="I930" s="410"/>
    </row>
    <row r="931" spans="9:9">
      <c r="I931" s="410"/>
    </row>
    <row r="932" spans="9:9">
      <c r="I932" s="410"/>
    </row>
    <row r="933" spans="9:9">
      <c r="I933" s="410"/>
    </row>
    <row r="934" spans="9:9">
      <c r="I934" s="410"/>
    </row>
    <row r="935" spans="9:9">
      <c r="I935" s="410"/>
    </row>
    <row r="936" spans="9:9">
      <c r="I936" s="410"/>
    </row>
    <row r="937" spans="9:9">
      <c r="I937" s="410"/>
    </row>
    <row r="938" spans="9:9">
      <c r="I938" s="410"/>
    </row>
    <row r="939" spans="9:9">
      <c r="I939" s="410"/>
    </row>
    <row r="940" spans="9:9">
      <c r="I940" s="410"/>
    </row>
    <row r="941" spans="9:9">
      <c r="I941" s="410"/>
    </row>
    <row r="942" spans="9:9">
      <c r="I942" s="410"/>
    </row>
    <row r="943" spans="9:9">
      <c r="I943" s="410"/>
    </row>
    <row r="944" spans="9:9">
      <c r="I944" s="410"/>
    </row>
    <row r="945" spans="9:9">
      <c r="I945" s="410"/>
    </row>
    <row r="946" spans="9:9">
      <c r="I946" s="410"/>
    </row>
    <row r="947" spans="9:9">
      <c r="I947" s="410"/>
    </row>
    <row r="948" spans="9:9">
      <c r="I948" s="410"/>
    </row>
    <row r="949" spans="9:9">
      <c r="I949" s="410"/>
    </row>
    <row r="950" spans="9:9">
      <c r="I950" s="410"/>
    </row>
    <row r="951" spans="9:9">
      <c r="I951" s="410"/>
    </row>
    <row r="952" spans="9:9">
      <c r="I952" s="410"/>
    </row>
    <row r="953" spans="9:9">
      <c r="I953" s="410"/>
    </row>
    <row r="954" spans="9:9">
      <c r="I954" s="410"/>
    </row>
    <row r="955" spans="9:9">
      <c r="I955" s="410"/>
    </row>
    <row r="956" spans="9:9">
      <c r="I956" s="410"/>
    </row>
    <row r="957" spans="9:9">
      <c r="I957" s="410"/>
    </row>
    <row r="958" spans="9:9">
      <c r="I958" s="410"/>
    </row>
    <row r="959" spans="9:9">
      <c r="I959" s="410"/>
    </row>
    <row r="960" spans="9:9">
      <c r="I960" s="410"/>
    </row>
    <row r="961" spans="9:9">
      <c r="I961" s="410"/>
    </row>
    <row r="962" spans="9:9">
      <c r="I962" s="410"/>
    </row>
    <row r="963" spans="9:9">
      <c r="I963" s="410"/>
    </row>
    <row r="964" spans="9:9">
      <c r="I964" s="410"/>
    </row>
    <row r="965" spans="9:9">
      <c r="I965" s="410"/>
    </row>
    <row r="966" spans="9:9">
      <c r="I966" s="410"/>
    </row>
    <row r="967" spans="9:9">
      <c r="I967" s="410"/>
    </row>
    <row r="968" spans="9:9">
      <c r="I968" s="410"/>
    </row>
    <row r="969" spans="9:9">
      <c r="I969" s="410"/>
    </row>
    <row r="970" spans="9:9">
      <c r="I970" s="410"/>
    </row>
    <row r="971" spans="9:9">
      <c r="I971" s="410"/>
    </row>
    <row r="972" spans="9:9">
      <c r="I972" s="410"/>
    </row>
    <row r="973" spans="9:9">
      <c r="I973" s="410"/>
    </row>
    <row r="974" spans="9:9">
      <c r="I974" s="410"/>
    </row>
    <row r="975" spans="9:9">
      <c r="I975" s="410"/>
    </row>
    <row r="976" spans="9:9">
      <c r="I976" s="410"/>
    </row>
    <row r="977" spans="9:9">
      <c r="I977" s="410"/>
    </row>
    <row r="978" spans="9:9">
      <c r="I978" s="410"/>
    </row>
    <row r="979" spans="9:9">
      <c r="I979" s="410"/>
    </row>
    <row r="980" spans="9:9">
      <c r="I980" s="410"/>
    </row>
    <row r="981" spans="9:9">
      <c r="I981" s="410"/>
    </row>
    <row r="982" spans="9:9">
      <c r="I982" s="410"/>
    </row>
    <row r="983" spans="9:9">
      <c r="I983" s="410"/>
    </row>
    <row r="984" spans="9:9">
      <c r="I984" s="410"/>
    </row>
    <row r="985" spans="9:9">
      <c r="I985" s="410"/>
    </row>
    <row r="986" spans="9:9">
      <c r="I986" s="410"/>
    </row>
    <row r="987" spans="9:9">
      <c r="I987" s="410"/>
    </row>
    <row r="988" spans="9:9">
      <c r="I988" s="410"/>
    </row>
    <row r="989" spans="9:9">
      <c r="I989" s="410"/>
    </row>
    <row r="990" spans="9:9">
      <c r="I990" s="410"/>
    </row>
    <row r="991" spans="9:9">
      <c r="I991" s="410"/>
    </row>
    <row r="992" spans="9:9">
      <c r="I992" s="410"/>
    </row>
    <row r="993" spans="9:9">
      <c r="I993" s="410"/>
    </row>
    <row r="994" spans="9:9">
      <c r="I994" s="410"/>
    </row>
    <row r="995" spans="9:9">
      <c r="I995" s="410"/>
    </row>
    <row r="996" spans="9:9">
      <c r="I996" s="410"/>
    </row>
    <row r="997" spans="9:9">
      <c r="I997" s="410"/>
    </row>
    <row r="998" spans="9:9">
      <c r="I998" s="410"/>
    </row>
    <row r="999" spans="9:9">
      <c r="I999" s="410"/>
    </row>
    <row r="1000" spans="9:9">
      <c r="I1000" s="410"/>
    </row>
    <row r="1001" spans="9:9">
      <c r="I1001" s="410"/>
    </row>
    <row r="1002" spans="9:9">
      <c r="I1002" s="410"/>
    </row>
    <row r="1003" spans="9:9">
      <c r="I1003" s="410"/>
    </row>
    <row r="1004" spans="9:9">
      <c r="I1004" s="410"/>
    </row>
    <row r="1005" spans="9:9">
      <c r="I1005" s="410"/>
    </row>
    <row r="1006" spans="9:9">
      <c r="I1006" s="410"/>
    </row>
    <row r="1007" spans="9:9">
      <c r="I1007" s="410"/>
    </row>
    <row r="1008" spans="9:9">
      <c r="I1008" s="410"/>
    </row>
    <row r="1009" spans="9:9">
      <c r="I1009" s="410"/>
    </row>
    <row r="1010" spans="9:9">
      <c r="I1010" s="410"/>
    </row>
    <row r="1011" spans="9:9">
      <c r="I1011" s="410"/>
    </row>
    <row r="1012" spans="9:9">
      <c r="I1012" s="410"/>
    </row>
    <row r="1013" spans="9:9">
      <c r="I1013" s="410"/>
    </row>
    <row r="1014" spans="9:9">
      <c r="I1014" s="410"/>
    </row>
    <row r="1015" spans="9:9">
      <c r="I1015" s="410"/>
    </row>
    <row r="1016" spans="9:9">
      <c r="I1016" s="410"/>
    </row>
    <row r="1017" spans="9:9">
      <c r="I1017" s="410"/>
    </row>
    <row r="1018" spans="9:9">
      <c r="I1018" s="410"/>
    </row>
    <row r="1019" spans="9:9">
      <c r="I1019" s="410"/>
    </row>
    <row r="1020" spans="9:9">
      <c r="I1020" s="410"/>
    </row>
    <row r="1021" spans="9:9">
      <c r="I1021" s="410"/>
    </row>
    <row r="1022" spans="9:9">
      <c r="I1022" s="410"/>
    </row>
    <row r="1023" spans="9:9">
      <c r="I1023" s="410"/>
    </row>
    <row r="1024" spans="9:9">
      <c r="I1024" s="410"/>
    </row>
    <row r="1025" spans="9:9">
      <c r="I1025" s="410"/>
    </row>
    <row r="1026" spans="9:9">
      <c r="I1026" s="410"/>
    </row>
    <row r="1027" spans="9:9">
      <c r="I1027" s="410"/>
    </row>
    <row r="1028" spans="9:9">
      <c r="I1028" s="410"/>
    </row>
    <row r="1029" spans="9:9">
      <c r="I1029" s="410"/>
    </row>
    <row r="1030" spans="9:9">
      <c r="I1030" s="410"/>
    </row>
    <row r="1031" spans="9:9">
      <c r="I1031" s="410"/>
    </row>
    <row r="1032" spans="9:9">
      <c r="I1032" s="410"/>
    </row>
    <row r="1033" spans="9:9">
      <c r="I1033" s="410"/>
    </row>
    <row r="1034" spans="9:9">
      <c r="I1034" s="410"/>
    </row>
    <row r="1035" spans="9:9">
      <c r="I1035" s="410"/>
    </row>
    <row r="1036" spans="9:9">
      <c r="I1036" s="410"/>
    </row>
    <row r="1037" spans="9:9">
      <c r="I1037" s="410"/>
    </row>
    <row r="1038" spans="9:9">
      <c r="I1038" s="410"/>
    </row>
    <row r="1039" spans="9:9">
      <c r="I1039" s="410"/>
    </row>
    <row r="1040" spans="9:9">
      <c r="I1040" s="410"/>
    </row>
    <row r="1041" spans="9:9">
      <c r="I1041" s="410"/>
    </row>
    <row r="1042" spans="9:9">
      <c r="I1042" s="410"/>
    </row>
    <row r="1043" spans="9:9">
      <c r="I1043" s="410"/>
    </row>
    <row r="1044" spans="9:9">
      <c r="I1044" s="410"/>
    </row>
    <row r="1045" spans="9:9">
      <c r="I1045" s="410"/>
    </row>
    <row r="1046" spans="9:9">
      <c r="I1046" s="410"/>
    </row>
    <row r="1047" spans="9:9">
      <c r="I1047" s="410"/>
    </row>
    <row r="1048" spans="9:9">
      <c r="I1048" s="410"/>
    </row>
    <row r="1049" spans="9:9">
      <c r="I1049" s="410"/>
    </row>
    <row r="1050" spans="9:9">
      <c r="I1050" s="410"/>
    </row>
    <row r="1051" spans="9:9">
      <c r="I1051" s="410"/>
    </row>
    <row r="1052" spans="9:9">
      <c r="I1052" s="410"/>
    </row>
    <row r="1053" spans="9:9">
      <c r="I1053" s="410"/>
    </row>
    <row r="1054" spans="9:9">
      <c r="I1054" s="410"/>
    </row>
    <row r="1055" spans="9:9">
      <c r="I1055" s="410"/>
    </row>
    <row r="1056" spans="9:9">
      <c r="I1056" s="410"/>
    </row>
    <row r="1057" spans="9:9">
      <c r="I1057" s="410"/>
    </row>
    <row r="1058" spans="9:9">
      <c r="I1058" s="410"/>
    </row>
    <row r="1059" spans="9:9">
      <c r="I1059" s="410"/>
    </row>
    <row r="1060" spans="9:9">
      <c r="I1060" s="410"/>
    </row>
    <row r="1061" spans="9:9">
      <c r="I1061" s="410"/>
    </row>
    <row r="1062" spans="9:9">
      <c r="I1062" s="410"/>
    </row>
    <row r="1063" spans="9:9">
      <c r="I1063" s="410"/>
    </row>
    <row r="1064" spans="9:9">
      <c r="I1064" s="410"/>
    </row>
    <row r="1065" spans="9:9">
      <c r="I1065" s="410"/>
    </row>
    <row r="1066" spans="9:9">
      <c r="I1066" s="410"/>
    </row>
    <row r="1067" spans="9:9">
      <c r="I1067" s="410"/>
    </row>
    <row r="1068" spans="9:9">
      <c r="I1068" s="410"/>
    </row>
    <row r="1069" spans="9:9">
      <c r="I1069" s="410"/>
    </row>
    <row r="1070" spans="9:9">
      <c r="I1070" s="410"/>
    </row>
    <row r="1071" spans="9:9">
      <c r="I1071" s="410"/>
    </row>
    <row r="1072" spans="9:9">
      <c r="I1072" s="410"/>
    </row>
    <row r="1073" spans="9:9">
      <c r="I1073" s="410"/>
    </row>
    <row r="1074" spans="9:9">
      <c r="I1074" s="410"/>
    </row>
    <row r="1075" spans="9:9">
      <c r="I1075" s="410"/>
    </row>
    <row r="1076" spans="9:9">
      <c r="I1076" s="410"/>
    </row>
    <row r="1077" spans="9:9">
      <c r="I1077" s="410"/>
    </row>
    <row r="1078" spans="9:9">
      <c r="I1078" s="410"/>
    </row>
    <row r="1079" spans="9:9">
      <c r="I1079" s="410"/>
    </row>
    <row r="1080" spans="9:9">
      <c r="I1080" s="410"/>
    </row>
    <row r="1081" spans="9:9">
      <c r="I1081" s="410"/>
    </row>
    <row r="1082" spans="9:9">
      <c r="I1082" s="410"/>
    </row>
    <row r="1083" spans="9:9">
      <c r="I1083" s="410"/>
    </row>
    <row r="1084" spans="9:9">
      <c r="I1084" s="410"/>
    </row>
    <row r="1085" spans="9:9">
      <c r="I1085" s="410"/>
    </row>
    <row r="1086" spans="9:9">
      <c r="I1086" s="410"/>
    </row>
    <row r="1087" spans="9:9">
      <c r="I1087" s="410"/>
    </row>
    <row r="1088" spans="9:9">
      <c r="I1088" s="410"/>
    </row>
    <row r="1089" spans="9:9">
      <c r="I1089" s="410"/>
    </row>
    <row r="1090" spans="9:9">
      <c r="I1090" s="410"/>
    </row>
    <row r="1091" spans="9:9">
      <c r="I1091" s="410"/>
    </row>
    <row r="1092" spans="9:9">
      <c r="I1092" s="410"/>
    </row>
    <row r="1093" spans="9:9">
      <c r="I1093" s="410"/>
    </row>
    <row r="1094" spans="9:9">
      <c r="I1094" s="410"/>
    </row>
    <row r="1095" spans="9:9">
      <c r="I1095" s="410"/>
    </row>
    <row r="1096" spans="9:9">
      <c r="I1096" s="410"/>
    </row>
    <row r="1097" spans="9:9">
      <c r="I1097" s="410"/>
    </row>
    <row r="1098" spans="9:9">
      <c r="I1098" s="410"/>
    </row>
    <row r="1099" spans="9:9">
      <c r="I1099" s="410"/>
    </row>
    <row r="1100" spans="9:9">
      <c r="I1100" s="410"/>
    </row>
    <row r="1101" spans="9:9">
      <c r="I1101" s="410"/>
    </row>
    <row r="1102" spans="9:9">
      <c r="I1102" s="410"/>
    </row>
    <row r="1103" spans="9:9">
      <c r="I1103" s="410"/>
    </row>
    <row r="1104" spans="9:9">
      <c r="I1104" s="410"/>
    </row>
    <row r="1105" spans="9:9">
      <c r="I1105" s="410"/>
    </row>
    <row r="1106" spans="9:9">
      <c r="I1106" s="410"/>
    </row>
    <row r="1107" spans="9:9">
      <c r="I1107" s="410"/>
    </row>
    <row r="1108" spans="9:9">
      <c r="I1108" s="410"/>
    </row>
    <row r="1109" spans="9:9">
      <c r="I1109" s="410"/>
    </row>
    <row r="1110" spans="9:9">
      <c r="I1110" s="410"/>
    </row>
    <row r="1111" spans="9:9">
      <c r="I1111" s="410"/>
    </row>
    <row r="1112" spans="9:9">
      <c r="I1112" s="410"/>
    </row>
    <row r="1113" spans="9:9">
      <c r="I1113" s="410"/>
    </row>
    <row r="1114" spans="9:9">
      <c r="I1114" s="410"/>
    </row>
    <row r="1115" spans="9:9">
      <c r="I1115" s="410"/>
    </row>
    <row r="1116" spans="9:9">
      <c r="I1116" s="410"/>
    </row>
    <row r="1117" spans="9:9">
      <c r="I1117" s="410"/>
    </row>
    <row r="1118" spans="9:9">
      <c r="I1118" s="410"/>
    </row>
    <row r="1119" spans="9:9">
      <c r="I1119" s="410"/>
    </row>
    <row r="1120" spans="9:9">
      <c r="I1120" s="410"/>
    </row>
    <row r="1121" spans="9:9">
      <c r="I1121" s="410"/>
    </row>
    <row r="1122" spans="9:9">
      <c r="I1122" s="410"/>
    </row>
    <row r="1123" spans="9:9">
      <c r="I1123" s="410"/>
    </row>
    <row r="1124" spans="9:9">
      <c r="I1124" s="410"/>
    </row>
    <row r="1125" spans="9:9">
      <c r="I1125" s="410"/>
    </row>
    <row r="1126" spans="9:9">
      <c r="I1126" s="410"/>
    </row>
    <row r="1127" spans="9:9">
      <c r="I1127" s="410"/>
    </row>
    <row r="1128" spans="9:9">
      <c r="I1128" s="410"/>
    </row>
    <row r="1129" spans="9:9">
      <c r="I1129" s="410"/>
    </row>
    <row r="1130" spans="9:9">
      <c r="I1130" s="410"/>
    </row>
    <row r="1131" spans="9:9">
      <c r="I1131" s="410"/>
    </row>
    <row r="1132" spans="9:9">
      <c r="I1132" s="410"/>
    </row>
    <row r="1133" spans="9:9">
      <c r="I1133" s="410"/>
    </row>
    <row r="1134" spans="9:9">
      <c r="I1134" s="410"/>
    </row>
    <row r="1135" spans="9:9">
      <c r="I1135" s="410"/>
    </row>
    <row r="1136" spans="9:9">
      <c r="I1136" s="410"/>
    </row>
    <row r="1137" spans="9:9">
      <c r="I1137" s="410"/>
    </row>
    <row r="1138" spans="9:9">
      <c r="I1138" s="410"/>
    </row>
    <row r="1139" spans="9:9">
      <c r="I1139" s="410"/>
    </row>
    <row r="1140" spans="9:9">
      <c r="I1140" s="410"/>
    </row>
    <row r="1141" spans="9:9">
      <c r="I1141" s="410"/>
    </row>
    <row r="1142" spans="9:9">
      <c r="I1142" s="410"/>
    </row>
    <row r="1143" spans="9:9">
      <c r="I1143" s="410"/>
    </row>
    <row r="1144" spans="9:9">
      <c r="I1144" s="410"/>
    </row>
    <row r="1145" spans="9:9">
      <c r="I1145" s="410"/>
    </row>
    <row r="1146" spans="9:9">
      <c r="I1146" s="410"/>
    </row>
    <row r="1147" spans="9:9">
      <c r="I1147" s="410"/>
    </row>
    <row r="1148" spans="9:9">
      <c r="I1148" s="410"/>
    </row>
    <row r="1149" spans="9:9">
      <c r="I1149" s="410"/>
    </row>
    <row r="1150" spans="9:9">
      <c r="I1150" s="410"/>
    </row>
    <row r="1151" spans="9:9">
      <c r="I1151" s="410"/>
    </row>
    <row r="1152" spans="9:9">
      <c r="I1152" s="410"/>
    </row>
    <row r="1153" spans="9:9">
      <c r="I1153" s="410"/>
    </row>
    <row r="1154" spans="9:9">
      <c r="I1154" s="410"/>
    </row>
    <row r="1155" spans="9:9">
      <c r="I1155" s="410"/>
    </row>
    <row r="1156" spans="9:9">
      <c r="I1156" s="410"/>
    </row>
    <row r="1157" spans="9:9">
      <c r="I1157" s="410"/>
    </row>
    <row r="1158" spans="9:9">
      <c r="I1158" s="410"/>
    </row>
    <row r="1159" spans="9:9">
      <c r="I1159" s="410"/>
    </row>
    <row r="1160" spans="9:9">
      <c r="I1160" s="410"/>
    </row>
    <row r="1161" spans="9:9">
      <c r="I1161" s="410"/>
    </row>
    <row r="1162" spans="9:9">
      <c r="I1162" s="410"/>
    </row>
    <row r="1163" spans="9:9">
      <c r="I1163" s="410"/>
    </row>
    <row r="1164" spans="9:9">
      <c r="I1164" s="410"/>
    </row>
    <row r="1165" spans="9:9">
      <c r="I1165" s="410"/>
    </row>
    <row r="1166" spans="9:9">
      <c r="I1166" s="410"/>
    </row>
    <row r="1167" spans="9:9">
      <c r="I1167" s="410"/>
    </row>
    <row r="1168" spans="9:9">
      <c r="I1168" s="410"/>
    </row>
    <row r="1169" spans="9:9">
      <c r="I1169" s="410"/>
    </row>
    <row r="1170" spans="9:9">
      <c r="I1170" s="410"/>
    </row>
    <row r="1171" spans="9:9">
      <c r="I1171" s="410"/>
    </row>
    <row r="1172" spans="9:9">
      <c r="I1172" s="410"/>
    </row>
    <row r="1173" spans="9:9">
      <c r="I1173" s="410"/>
    </row>
    <row r="1174" spans="9:9">
      <c r="I1174" s="410"/>
    </row>
    <row r="1175" spans="9:9">
      <c r="I1175" s="410"/>
    </row>
    <row r="1176" spans="9:9">
      <c r="I1176" s="410"/>
    </row>
    <row r="1177" spans="9:9">
      <c r="I1177" s="410"/>
    </row>
    <row r="1178" spans="9:9">
      <c r="I1178" s="410"/>
    </row>
    <row r="1179" spans="9:9">
      <c r="I1179" s="410"/>
    </row>
    <row r="1180" spans="9:9">
      <c r="I1180" s="410"/>
    </row>
    <row r="1181" spans="9:9">
      <c r="I1181" s="410"/>
    </row>
    <row r="1182" spans="9:9">
      <c r="I1182" s="410"/>
    </row>
    <row r="1183" spans="9:9">
      <c r="I1183" s="410"/>
    </row>
    <row r="1184" spans="9:9">
      <c r="I1184" s="410"/>
    </row>
    <row r="1185" spans="9:9">
      <c r="I1185" s="410"/>
    </row>
    <row r="1186" spans="9:9">
      <c r="I1186" s="410"/>
    </row>
    <row r="1187" spans="9:9">
      <c r="I1187" s="410"/>
    </row>
    <row r="1188" spans="9:9">
      <c r="I1188" s="410"/>
    </row>
    <row r="1189" spans="9:9">
      <c r="I1189" s="410"/>
    </row>
    <row r="1190" spans="9:9">
      <c r="I1190" s="410"/>
    </row>
    <row r="1191" spans="9:9">
      <c r="I1191" s="410"/>
    </row>
    <row r="1192" spans="9:9">
      <c r="I1192" s="410"/>
    </row>
    <row r="1193" spans="9:9">
      <c r="I1193" s="410"/>
    </row>
    <row r="1194" spans="9:9">
      <c r="I1194" s="410"/>
    </row>
    <row r="1195" spans="9:9">
      <c r="I1195" s="410"/>
    </row>
    <row r="1196" spans="9:9">
      <c r="I1196" s="410"/>
    </row>
    <row r="1197" spans="9:9">
      <c r="I1197" s="410"/>
    </row>
    <row r="1198" spans="9:9">
      <c r="I1198" s="410"/>
    </row>
    <row r="1199" spans="9:9">
      <c r="I1199" s="410"/>
    </row>
    <row r="1200" spans="9:9">
      <c r="I1200" s="410"/>
    </row>
    <row r="1201" spans="9:9">
      <c r="I1201" s="410"/>
    </row>
    <row r="1202" spans="9:9">
      <c r="I1202" s="410"/>
    </row>
    <row r="1203" spans="9:9">
      <c r="I1203" s="410"/>
    </row>
    <row r="1204" spans="9:9">
      <c r="I1204" s="410"/>
    </row>
    <row r="1205" spans="9:9">
      <c r="I1205" s="410"/>
    </row>
    <row r="1206" spans="9:9">
      <c r="I1206" s="410"/>
    </row>
    <row r="1207" spans="9:9">
      <c r="I1207" s="410"/>
    </row>
    <row r="1208" spans="9:9">
      <c r="I1208" s="410"/>
    </row>
    <row r="1209" spans="9:9">
      <c r="I1209" s="410"/>
    </row>
    <row r="1210" spans="9:9">
      <c r="I1210" s="410"/>
    </row>
    <row r="1211" spans="9:9">
      <c r="I1211" s="410"/>
    </row>
    <row r="1212" spans="9:9">
      <c r="I1212" s="410"/>
    </row>
    <row r="1213" spans="9:9">
      <c r="I1213" s="410"/>
    </row>
    <row r="1214" spans="9:9">
      <c r="I1214" s="410"/>
    </row>
    <row r="1215" spans="9:9">
      <c r="I1215" s="410"/>
    </row>
    <row r="1216" spans="9:9">
      <c r="I1216" s="410"/>
    </row>
    <row r="1217" spans="9:9">
      <c r="I1217" s="410"/>
    </row>
    <row r="1218" spans="9:9">
      <c r="I1218" s="410"/>
    </row>
    <row r="1219" spans="9:9">
      <c r="I1219" s="410"/>
    </row>
    <row r="1220" spans="9:9">
      <c r="I1220" s="410"/>
    </row>
    <row r="1221" spans="9:9">
      <c r="I1221" s="410"/>
    </row>
    <row r="1222" spans="9:9">
      <c r="I1222" s="410"/>
    </row>
    <row r="1223" spans="9:9">
      <c r="I1223" s="410"/>
    </row>
    <row r="1224" spans="9:9">
      <c r="I1224" s="410"/>
    </row>
    <row r="1225" spans="9:9">
      <c r="I1225" s="410"/>
    </row>
    <row r="1226" spans="9:9">
      <c r="I1226" s="410"/>
    </row>
    <row r="1227" spans="9:9">
      <c r="I1227" s="410"/>
    </row>
    <row r="1228" spans="9:9">
      <c r="I1228" s="410"/>
    </row>
    <row r="1229" spans="9:9">
      <c r="I1229" s="410"/>
    </row>
    <row r="1230" spans="9:9">
      <c r="I1230" s="410"/>
    </row>
    <row r="1231" spans="9:9">
      <c r="I1231" s="410"/>
    </row>
    <row r="1232" spans="9:9">
      <c r="I1232" s="410"/>
    </row>
    <row r="1233" spans="9:9">
      <c r="I1233" s="410"/>
    </row>
    <row r="1234" spans="9:9">
      <c r="I1234" s="410"/>
    </row>
    <row r="1235" spans="9:9">
      <c r="I1235" s="410"/>
    </row>
    <row r="1236" spans="9:9">
      <c r="I1236" s="410"/>
    </row>
    <row r="1237" spans="9:9">
      <c r="I1237" s="410"/>
    </row>
    <row r="1238" spans="9:9">
      <c r="I1238" s="410"/>
    </row>
    <row r="1239" spans="9:9">
      <c r="I1239" s="410"/>
    </row>
    <row r="1240" spans="9:9">
      <c r="I1240" s="410"/>
    </row>
    <row r="1241" spans="9:9">
      <c r="I1241" s="410"/>
    </row>
    <row r="1242" spans="9:9">
      <c r="I1242" s="410"/>
    </row>
    <row r="1243" spans="9:9">
      <c r="I1243" s="410"/>
    </row>
    <row r="1244" spans="9:9">
      <c r="I1244" s="410"/>
    </row>
    <row r="1245" spans="9:9">
      <c r="I1245" s="410"/>
    </row>
    <row r="1246" spans="9:9">
      <c r="I1246" s="410"/>
    </row>
    <row r="1247" spans="9:9">
      <c r="I1247" s="410"/>
    </row>
    <row r="1248" spans="9:9">
      <c r="I1248" s="410"/>
    </row>
    <row r="1249" spans="9:9">
      <c r="I1249" s="410"/>
    </row>
    <row r="1250" spans="9:9">
      <c r="I1250" s="410"/>
    </row>
    <row r="1251" spans="9:9">
      <c r="I1251" s="410"/>
    </row>
    <row r="1252" spans="9:9">
      <c r="I1252" s="410"/>
    </row>
    <row r="1253" spans="9:9">
      <c r="I1253" s="410"/>
    </row>
    <row r="1254" spans="9:9">
      <c r="I1254" s="410"/>
    </row>
    <row r="1255" spans="9:9">
      <c r="I1255" s="410"/>
    </row>
    <row r="1256" spans="9:9">
      <c r="I1256" s="410"/>
    </row>
    <row r="1257" spans="9:9">
      <c r="I1257" s="410"/>
    </row>
    <row r="1258" spans="9:9">
      <c r="I1258" s="410"/>
    </row>
    <row r="1259" spans="9:9">
      <c r="I1259" s="410"/>
    </row>
    <row r="1260" spans="9:9">
      <c r="I1260" s="410"/>
    </row>
    <row r="1261" spans="9:9">
      <c r="I1261" s="410"/>
    </row>
    <row r="1262" spans="9:9">
      <c r="I1262" s="410"/>
    </row>
    <row r="1263" spans="9:9">
      <c r="I1263" s="410"/>
    </row>
    <row r="1264" spans="9:9">
      <c r="I1264" s="410"/>
    </row>
    <row r="1265" spans="9:9">
      <c r="I1265" s="410"/>
    </row>
    <row r="1266" spans="9:9">
      <c r="I1266" s="410"/>
    </row>
    <row r="1267" spans="9:9">
      <c r="I1267" s="410"/>
    </row>
    <row r="1268" spans="9:9">
      <c r="I1268" s="410"/>
    </row>
    <row r="1269" spans="9:9">
      <c r="I1269" s="410"/>
    </row>
    <row r="1270" spans="9:9">
      <c r="I1270" s="410"/>
    </row>
    <row r="1271" spans="9:9">
      <c r="I1271" s="410"/>
    </row>
    <row r="1272" spans="9:9">
      <c r="I1272" s="410"/>
    </row>
    <row r="1273" spans="9:9">
      <c r="I1273" s="410"/>
    </row>
    <row r="1274" spans="9:9">
      <c r="I1274" s="410"/>
    </row>
    <row r="1275" spans="9:9">
      <c r="I1275" s="410"/>
    </row>
    <row r="1276" spans="9:9">
      <c r="I1276" s="410"/>
    </row>
    <row r="1277" spans="9:9">
      <c r="I1277" s="410"/>
    </row>
    <row r="1278" spans="9:9">
      <c r="I1278" s="410"/>
    </row>
    <row r="1279" spans="9:9">
      <c r="I1279" s="410"/>
    </row>
    <row r="1280" spans="9:9">
      <c r="I1280" s="410"/>
    </row>
    <row r="1281" spans="9:9">
      <c r="I1281" s="410"/>
    </row>
    <row r="1282" spans="9:9">
      <c r="I1282" s="410"/>
    </row>
    <row r="1283" spans="9:9">
      <c r="I1283" s="410"/>
    </row>
    <row r="1284" spans="9:9">
      <c r="I1284" s="410"/>
    </row>
    <row r="1285" spans="9:9">
      <c r="I1285" s="410"/>
    </row>
    <row r="1286" spans="9:9">
      <c r="I1286" s="410"/>
    </row>
    <row r="1287" spans="9:9">
      <c r="I1287" s="410"/>
    </row>
    <row r="1288" spans="9:9">
      <c r="I1288" s="410"/>
    </row>
    <row r="1289" spans="9:9">
      <c r="I1289" s="410"/>
    </row>
    <row r="1290" spans="9:9">
      <c r="I1290" s="410"/>
    </row>
    <row r="1291" spans="9:9">
      <c r="I1291" s="410"/>
    </row>
    <row r="1292" spans="9:9">
      <c r="I1292" s="410"/>
    </row>
    <row r="1293" spans="9:9">
      <c r="I1293" s="410"/>
    </row>
    <row r="1294" spans="9:9">
      <c r="I1294" s="410"/>
    </row>
    <row r="1295" spans="9:9">
      <c r="I1295" s="410"/>
    </row>
    <row r="1296" spans="9:9">
      <c r="I1296" s="410"/>
    </row>
    <row r="1297" spans="9:9">
      <c r="I1297" s="410"/>
    </row>
    <row r="1298" spans="9:9">
      <c r="I1298" s="410"/>
    </row>
    <row r="1299" spans="9:9">
      <c r="I1299" s="410"/>
    </row>
    <row r="1300" spans="9:9">
      <c r="I1300" s="410"/>
    </row>
    <row r="1301" spans="9:9">
      <c r="I1301" s="410"/>
    </row>
    <row r="1302" spans="9:9">
      <c r="I1302" s="410"/>
    </row>
    <row r="1303" spans="9:9">
      <c r="I1303" s="410"/>
    </row>
    <row r="1304" spans="9:9">
      <c r="I1304" s="410"/>
    </row>
    <row r="1305" spans="9:9">
      <c r="I1305" s="410"/>
    </row>
    <row r="1306" spans="9:9">
      <c r="I1306" s="410"/>
    </row>
    <row r="1307" spans="9:9">
      <c r="I1307" s="410"/>
    </row>
    <row r="1308" spans="9:9">
      <c r="I1308" s="410"/>
    </row>
    <row r="1309" spans="9:9">
      <c r="I1309" s="410"/>
    </row>
    <row r="1310" spans="9:9">
      <c r="I1310" s="410"/>
    </row>
    <row r="1311" spans="9:9">
      <c r="I1311" s="410"/>
    </row>
    <row r="1312" spans="9:9">
      <c r="I1312" s="410"/>
    </row>
    <row r="1313" spans="9:9">
      <c r="I1313" s="410"/>
    </row>
    <row r="1314" spans="9:9">
      <c r="I1314" s="410"/>
    </row>
    <row r="1315" spans="9:9">
      <c r="I1315" s="410"/>
    </row>
    <row r="1316" spans="9:9">
      <c r="I1316" s="410"/>
    </row>
    <row r="1317" spans="9:9">
      <c r="I1317" s="410"/>
    </row>
    <row r="1318" spans="9:9">
      <c r="I1318" s="410"/>
    </row>
    <row r="1319" spans="9:9">
      <c r="I1319" s="410"/>
    </row>
    <row r="1320" spans="9:9">
      <c r="I1320" s="410"/>
    </row>
    <row r="1321" spans="9:9">
      <c r="I1321" s="410"/>
    </row>
    <row r="1322" spans="9:9">
      <c r="I1322" s="410"/>
    </row>
    <row r="1323" spans="9:9">
      <c r="I1323" s="410"/>
    </row>
    <row r="1324" spans="9:9">
      <c r="I1324" s="410"/>
    </row>
    <row r="1325" spans="9:9">
      <c r="I1325" s="410"/>
    </row>
    <row r="1326" spans="9:9">
      <c r="I1326" s="410"/>
    </row>
    <row r="1327" spans="9:9">
      <c r="I1327" s="410"/>
    </row>
    <row r="1328" spans="9:9">
      <c r="I1328" s="410"/>
    </row>
    <row r="1329" spans="9:9">
      <c r="I1329" s="410"/>
    </row>
    <row r="1330" spans="9:9">
      <c r="I1330" s="410"/>
    </row>
    <row r="1331" spans="9:9">
      <c r="I1331" s="410"/>
    </row>
    <row r="1332" spans="9:9">
      <c r="I1332" s="410"/>
    </row>
    <row r="1333" spans="9:9">
      <c r="I1333" s="410"/>
    </row>
    <row r="1334" spans="9:9">
      <c r="I1334" s="410"/>
    </row>
    <row r="1335" spans="9:9">
      <c r="I1335" s="410"/>
    </row>
    <row r="1336" spans="9:9">
      <c r="I1336" s="410"/>
    </row>
    <row r="1337" spans="9:9">
      <c r="I1337" s="410"/>
    </row>
    <row r="1338" spans="9:9">
      <c r="I1338" s="410"/>
    </row>
    <row r="1339" spans="9:9">
      <c r="I1339" s="410"/>
    </row>
    <row r="1340" spans="9:9">
      <c r="I1340" s="410"/>
    </row>
    <row r="1341" spans="9:9">
      <c r="I1341" s="410"/>
    </row>
    <row r="1342" spans="9:9">
      <c r="I1342" s="410"/>
    </row>
    <row r="1343" spans="9:9">
      <c r="I1343" s="410"/>
    </row>
    <row r="1344" spans="9:9">
      <c r="I1344" s="410"/>
    </row>
    <row r="1345" spans="9:9">
      <c r="I1345" s="410"/>
    </row>
    <row r="1346" spans="9:9">
      <c r="I1346" s="410"/>
    </row>
    <row r="1347" spans="9:9">
      <c r="I1347" s="410"/>
    </row>
    <row r="1348" spans="9:9">
      <c r="I1348" s="410"/>
    </row>
    <row r="1349" spans="9:9">
      <c r="I1349" s="410"/>
    </row>
    <row r="1350" spans="9:9">
      <c r="I1350" s="410"/>
    </row>
    <row r="1351" spans="9:9">
      <c r="I1351" s="410"/>
    </row>
    <row r="1352" spans="9:9">
      <c r="I1352" s="410"/>
    </row>
    <row r="1353" spans="9:9">
      <c r="I1353" s="410"/>
    </row>
    <row r="1354" spans="9:9">
      <c r="I1354" s="410"/>
    </row>
    <row r="1355" spans="9:9">
      <c r="I1355" s="410"/>
    </row>
    <row r="1356" spans="9:9">
      <c r="I1356" s="410"/>
    </row>
    <row r="1357" spans="9:9">
      <c r="I1357" s="410"/>
    </row>
    <row r="1358" spans="9:9">
      <c r="I1358" s="410"/>
    </row>
    <row r="1359" spans="9:9">
      <c r="I1359" s="410"/>
    </row>
    <row r="1360" spans="9:9">
      <c r="I1360" s="410"/>
    </row>
    <row r="1361" spans="9:9">
      <c r="I1361" s="410"/>
    </row>
    <row r="1362" spans="9:9">
      <c r="I1362" s="410"/>
    </row>
    <row r="1363" spans="9:9">
      <c r="I1363" s="410"/>
    </row>
    <row r="1364" spans="9:9">
      <c r="I1364" s="410"/>
    </row>
    <row r="1365" spans="9:9">
      <c r="I1365" s="410"/>
    </row>
    <row r="1366" spans="9:9">
      <c r="I1366" s="410"/>
    </row>
    <row r="1367" spans="9:9">
      <c r="I1367" s="410"/>
    </row>
    <row r="1368" spans="9:9">
      <c r="I1368" s="410"/>
    </row>
    <row r="1369" spans="9:9">
      <c r="I1369" s="410"/>
    </row>
    <row r="1370" spans="9:9">
      <c r="I1370" s="410"/>
    </row>
    <row r="1371" spans="9:9">
      <c r="I1371" s="410"/>
    </row>
    <row r="1372" spans="9:9">
      <c r="I1372" s="410"/>
    </row>
    <row r="1373" spans="9:9">
      <c r="I1373" s="410"/>
    </row>
    <row r="1374" spans="9:9">
      <c r="I1374" s="410"/>
    </row>
    <row r="1375" spans="9:9">
      <c r="I1375" s="410"/>
    </row>
    <row r="1376" spans="9:9">
      <c r="I1376" s="410"/>
    </row>
    <row r="1377" spans="9:9">
      <c r="I1377" s="410"/>
    </row>
    <row r="1378" spans="9:9">
      <c r="I1378" s="410"/>
    </row>
    <row r="1379" spans="9:9">
      <c r="I1379" s="410"/>
    </row>
    <row r="1380" spans="9:9">
      <c r="I1380" s="410"/>
    </row>
    <row r="1381" spans="9:9">
      <c r="I1381" s="410"/>
    </row>
    <row r="1382" spans="9:9">
      <c r="I1382" s="410"/>
    </row>
    <row r="1383" spans="9:9">
      <c r="I1383" s="410"/>
    </row>
    <row r="1384" spans="9:9">
      <c r="I1384" s="410"/>
    </row>
    <row r="1385" spans="9:9">
      <c r="I1385" s="410"/>
    </row>
    <row r="1386" spans="9:9">
      <c r="I1386" s="410"/>
    </row>
    <row r="1387" spans="9:9">
      <c r="I1387" s="410"/>
    </row>
    <row r="1388" spans="9:9">
      <c r="I1388" s="410"/>
    </row>
    <row r="1389" spans="9:9">
      <c r="I1389" s="410"/>
    </row>
    <row r="1390" spans="9:9">
      <c r="I1390" s="410"/>
    </row>
    <row r="1391" spans="9:9">
      <c r="I1391" s="410"/>
    </row>
    <row r="1392" spans="9:9">
      <c r="I1392" s="410"/>
    </row>
    <row r="1393" spans="9:9">
      <c r="I1393" s="410"/>
    </row>
    <row r="1394" spans="9:9">
      <c r="I1394" s="410"/>
    </row>
    <row r="1395" spans="9:9">
      <c r="I1395" s="410"/>
    </row>
    <row r="1396" spans="9:9">
      <c r="I1396" s="410"/>
    </row>
    <row r="1397" spans="9:9">
      <c r="I1397" s="410"/>
    </row>
    <row r="1398" spans="9:9">
      <c r="I1398" s="410"/>
    </row>
    <row r="1399" spans="9:9">
      <c r="I1399" s="410"/>
    </row>
    <row r="1400" spans="9:9">
      <c r="I1400" s="410"/>
    </row>
    <row r="1401" spans="9:9">
      <c r="I1401" s="410"/>
    </row>
    <row r="1402" spans="9:9">
      <c r="I1402" s="410"/>
    </row>
    <row r="1403" spans="9:9">
      <c r="I1403" s="410"/>
    </row>
    <row r="1404" spans="9:9">
      <c r="I1404" s="410"/>
    </row>
    <row r="1405" spans="9:9">
      <c r="I1405" s="410"/>
    </row>
    <row r="1406" spans="9:9">
      <c r="I1406" s="410"/>
    </row>
    <row r="1407" spans="9:9">
      <c r="I1407" s="410"/>
    </row>
    <row r="1408" spans="9:9">
      <c r="I1408" s="410"/>
    </row>
    <row r="1409" spans="9:9">
      <c r="I1409" s="410"/>
    </row>
    <row r="1410" spans="9:9">
      <c r="I1410" s="410"/>
    </row>
    <row r="1411" spans="9:9">
      <c r="I1411" s="410"/>
    </row>
    <row r="1412" spans="9:9">
      <c r="I1412" s="410"/>
    </row>
    <row r="1413" spans="9:9">
      <c r="I1413" s="410"/>
    </row>
    <row r="1414" spans="9:9">
      <c r="I1414" s="410"/>
    </row>
    <row r="1415" spans="9:9">
      <c r="I1415" s="410"/>
    </row>
    <row r="1416" spans="9:9">
      <c r="I1416" s="410"/>
    </row>
    <row r="1417" spans="9:9">
      <c r="I1417" s="410"/>
    </row>
    <row r="1418" spans="9:9">
      <c r="I1418" s="410"/>
    </row>
    <row r="1419" spans="9:9">
      <c r="I1419" s="410"/>
    </row>
    <row r="1420" spans="9:9">
      <c r="I1420" s="410"/>
    </row>
    <row r="1421" spans="9:9">
      <c r="I1421" s="410"/>
    </row>
    <row r="1422" spans="9:9">
      <c r="I1422" s="410"/>
    </row>
    <row r="1423" spans="9:9">
      <c r="I1423" s="410"/>
    </row>
    <row r="1424" spans="9:9">
      <c r="I1424" s="410"/>
    </row>
    <row r="1425" spans="9:9">
      <c r="I1425" s="410"/>
    </row>
    <row r="1426" spans="9:9">
      <c r="I1426" s="410"/>
    </row>
    <row r="1427" spans="9:9">
      <c r="I1427" s="410"/>
    </row>
    <row r="1428" spans="9:9">
      <c r="I1428" s="410"/>
    </row>
    <row r="1429" spans="9:9">
      <c r="I1429" s="410"/>
    </row>
    <row r="1430" spans="9:9">
      <c r="I1430" s="410"/>
    </row>
    <row r="1431" spans="9:9">
      <c r="I1431" s="410"/>
    </row>
    <row r="1432" spans="9:9">
      <c r="I1432" s="410"/>
    </row>
    <row r="1433" spans="9:9">
      <c r="I1433" s="410"/>
    </row>
    <row r="1434" spans="9:9">
      <c r="I1434" s="410"/>
    </row>
    <row r="1435" spans="9:9">
      <c r="I1435" s="410"/>
    </row>
    <row r="1436" spans="9:9">
      <c r="I1436" s="410"/>
    </row>
    <row r="1437" spans="9:9">
      <c r="I1437" s="410"/>
    </row>
    <row r="1438" spans="9:9">
      <c r="I1438" s="410"/>
    </row>
    <row r="1439" spans="9:9">
      <c r="I1439" s="410"/>
    </row>
    <row r="1440" spans="9:9">
      <c r="I1440" s="410"/>
    </row>
    <row r="1441" spans="9:9">
      <c r="I1441" s="410"/>
    </row>
    <row r="1442" spans="9:9">
      <c r="I1442" s="410"/>
    </row>
    <row r="1443" spans="9:9">
      <c r="I1443" s="410"/>
    </row>
    <row r="1444" spans="9:9">
      <c r="I1444" s="410"/>
    </row>
    <row r="1445" spans="9:9">
      <c r="I1445" s="410"/>
    </row>
    <row r="1446" spans="9:9">
      <c r="I1446" s="410"/>
    </row>
    <row r="1447" spans="9:9">
      <c r="I1447" s="410"/>
    </row>
    <row r="1448" spans="9:9">
      <c r="I1448" s="410"/>
    </row>
    <row r="1449" spans="9:9">
      <c r="I1449" s="410"/>
    </row>
    <row r="1450" spans="9:9">
      <c r="I1450" s="410"/>
    </row>
    <row r="1451" spans="9:9">
      <c r="I1451" s="410"/>
    </row>
    <row r="1452" spans="9:9">
      <c r="I1452" s="410"/>
    </row>
    <row r="1453" spans="9:9">
      <c r="I1453" s="410"/>
    </row>
    <row r="1454" spans="9:9">
      <c r="I1454" s="410"/>
    </row>
    <row r="1455" spans="9:9">
      <c r="I1455" s="410"/>
    </row>
    <row r="1456" spans="9:9">
      <c r="I1456" s="410"/>
    </row>
    <row r="1457" spans="9:9">
      <c r="I1457" s="410"/>
    </row>
    <row r="1458" spans="9:9">
      <c r="I1458" s="410"/>
    </row>
    <row r="1459" spans="9:9">
      <c r="I1459" s="410"/>
    </row>
    <row r="1460" spans="9:9">
      <c r="I1460" s="410"/>
    </row>
    <row r="1461" spans="9:9">
      <c r="I1461" s="410"/>
    </row>
    <row r="1462" spans="9:9">
      <c r="I1462" s="410"/>
    </row>
    <row r="1463" spans="9:9">
      <c r="I1463" s="410"/>
    </row>
    <row r="1464" spans="9:9">
      <c r="I1464" s="410"/>
    </row>
    <row r="1465" spans="9:9">
      <c r="I1465" s="410"/>
    </row>
    <row r="1466" spans="9:9">
      <c r="I1466" s="410"/>
    </row>
    <row r="1467" spans="9:9">
      <c r="I1467" s="410"/>
    </row>
    <row r="1468" spans="9:9">
      <c r="I1468" s="410"/>
    </row>
    <row r="1469" spans="9:9">
      <c r="I1469" s="410"/>
    </row>
    <row r="1470" spans="9:9">
      <c r="I1470" s="410"/>
    </row>
    <row r="1471" spans="9:9">
      <c r="I1471" s="410"/>
    </row>
    <row r="1472" spans="9:9">
      <c r="I1472" s="410"/>
    </row>
    <row r="1473" spans="9:9">
      <c r="I1473" s="410"/>
    </row>
    <row r="1474" spans="9:9">
      <c r="I1474" s="410"/>
    </row>
    <row r="1475" spans="9:9">
      <c r="I1475" s="410"/>
    </row>
    <row r="1476" spans="9:9">
      <c r="I1476" s="410"/>
    </row>
    <row r="1477" spans="9:9">
      <c r="I1477" s="410"/>
    </row>
    <row r="1478" spans="9:9">
      <c r="I1478" s="410"/>
    </row>
    <row r="1479" spans="9:9">
      <c r="I1479" s="410"/>
    </row>
    <row r="1480" spans="9:9">
      <c r="I1480" s="410"/>
    </row>
    <row r="1481" spans="9:9">
      <c r="I1481" s="410"/>
    </row>
    <row r="1482" spans="9:9">
      <c r="I1482" s="410"/>
    </row>
    <row r="1483" spans="9:9">
      <c r="I1483" s="410"/>
    </row>
    <row r="1484" spans="9:9">
      <c r="I1484" s="410"/>
    </row>
    <row r="1485" spans="9:9">
      <c r="I1485" s="410"/>
    </row>
    <row r="1486" spans="9:9">
      <c r="I1486" s="410"/>
    </row>
    <row r="1487" spans="9:9">
      <c r="I1487" s="410"/>
    </row>
    <row r="1488" spans="9:9">
      <c r="I1488" s="410"/>
    </row>
    <row r="1489" spans="9:9">
      <c r="I1489" s="410"/>
    </row>
    <row r="1490" spans="9:9">
      <c r="I1490" s="410"/>
    </row>
    <row r="1491" spans="9:9">
      <c r="I1491" s="410"/>
    </row>
    <row r="1492" spans="9:9">
      <c r="I1492" s="410"/>
    </row>
    <row r="1493" spans="9:9">
      <c r="I1493" s="410"/>
    </row>
    <row r="1494" spans="9:9">
      <c r="I1494" s="410"/>
    </row>
    <row r="1495" spans="9:9">
      <c r="I1495" s="410"/>
    </row>
    <row r="1496" spans="9:9">
      <c r="I1496" s="410"/>
    </row>
    <row r="1497" spans="9:9">
      <c r="I1497" s="410"/>
    </row>
    <row r="1498" spans="9:9">
      <c r="I1498" s="410"/>
    </row>
    <row r="1499" spans="9:9">
      <c r="I1499" s="410"/>
    </row>
    <row r="1500" spans="9:9">
      <c r="I1500" s="410"/>
    </row>
    <row r="1501" spans="9:9">
      <c r="I1501" s="410"/>
    </row>
    <row r="1502" spans="9:9">
      <c r="I1502" s="410"/>
    </row>
    <row r="1503" spans="9:9">
      <c r="I1503" s="410"/>
    </row>
    <row r="1504" spans="9:9">
      <c r="I1504" s="410"/>
    </row>
    <row r="1505" spans="9:9">
      <c r="I1505" s="410"/>
    </row>
    <row r="1506" spans="9:9">
      <c r="I1506" s="410"/>
    </row>
    <row r="1507" spans="9:9">
      <c r="I1507" s="410"/>
    </row>
    <row r="1508" spans="9:9">
      <c r="I1508" s="410"/>
    </row>
    <row r="1509" spans="9:9">
      <c r="I1509" s="410"/>
    </row>
    <row r="1510" spans="9:9">
      <c r="I1510" s="410"/>
    </row>
    <row r="1511" spans="9:9">
      <c r="I1511" s="410"/>
    </row>
    <row r="1512" spans="9:9">
      <c r="I1512" s="410"/>
    </row>
    <row r="1513" spans="9:9">
      <c r="I1513" s="410"/>
    </row>
    <row r="1514" spans="9:9">
      <c r="I1514" s="410"/>
    </row>
    <row r="1515" spans="9:9">
      <c r="I1515" s="410"/>
    </row>
    <row r="1516" spans="9:9">
      <c r="I1516" s="410"/>
    </row>
    <row r="1517" spans="9:9">
      <c r="I1517" s="410"/>
    </row>
    <row r="1518" spans="9:9">
      <c r="I1518" s="410"/>
    </row>
    <row r="1519" spans="9:9">
      <c r="I1519" s="410"/>
    </row>
    <row r="1520" spans="9:9">
      <c r="I1520" s="410"/>
    </row>
    <row r="1521" spans="9:9">
      <c r="I1521" s="410"/>
    </row>
    <row r="1522" spans="9:9">
      <c r="I1522" s="410"/>
    </row>
    <row r="1523" spans="9:9">
      <c r="I1523" s="410"/>
    </row>
    <row r="1524" spans="9:9">
      <c r="I1524" s="410"/>
    </row>
    <row r="1525" spans="9:9">
      <c r="I1525" s="410"/>
    </row>
    <row r="1526" spans="9:9">
      <c r="I1526" s="410"/>
    </row>
    <row r="1527" spans="9:9">
      <c r="I1527" s="410"/>
    </row>
    <row r="1528" spans="9:9">
      <c r="I1528" s="410"/>
    </row>
    <row r="1529" spans="9:9">
      <c r="I1529" s="410"/>
    </row>
    <row r="1530" spans="9:9">
      <c r="I1530" s="410"/>
    </row>
    <row r="1531" spans="9:9">
      <c r="I1531" s="410"/>
    </row>
    <row r="1532" spans="9:9">
      <c r="I1532" s="410"/>
    </row>
    <row r="1533" spans="9:9">
      <c r="I1533" s="410"/>
    </row>
    <row r="1534" spans="9:9">
      <c r="I1534" s="410"/>
    </row>
    <row r="1535" spans="9:9">
      <c r="I1535" s="410"/>
    </row>
    <row r="1536" spans="9:9">
      <c r="I1536" s="410"/>
    </row>
    <row r="1537" spans="9:9">
      <c r="I1537" s="410"/>
    </row>
    <row r="1538" spans="9:9">
      <c r="I1538" s="410"/>
    </row>
    <row r="1539" spans="9:9">
      <c r="I1539" s="410"/>
    </row>
    <row r="1540" spans="9:9">
      <c r="I1540" s="410"/>
    </row>
    <row r="1541" spans="9:9">
      <c r="I1541" s="410"/>
    </row>
    <row r="1542" spans="9:9">
      <c r="I1542" s="410"/>
    </row>
    <row r="1543" spans="9:9">
      <c r="I1543" s="410"/>
    </row>
    <row r="1544" spans="9:9">
      <c r="I1544" s="410"/>
    </row>
    <row r="1545" spans="9:9">
      <c r="I1545" s="410"/>
    </row>
    <row r="1546" spans="9:9">
      <c r="I1546" s="410"/>
    </row>
    <row r="1547" spans="9:9">
      <c r="I1547" s="410"/>
    </row>
    <row r="1548" spans="9:9">
      <c r="I1548" s="410"/>
    </row>
    <row r="1549" spans="9:9">
      <c r="I1549" s="410"/>
    </row>
    <row r="1550" spans="9:9">
      <c r="I1550" s="410"/>
    </row>
    <row r="1551" spans="9:9">
      <c r="I1551" s="410"/>
    </row>
    <row r="1552" spans="9:9">
      <c r="I1552" s="410"/>
    </row>
    <row r="1553" spans="9:9">
      <c r="I1553" s="410"/>
    </row>
    <row r="1554" spans="9:9">
      <c r="I1554" s="410"/>
    </row>
    <row r="1555" spans="9:9">
      <c r="I1555" s="410"/>
    </row>
    <row r="1556" spans="9:9">
      <c r="I1556" s="410"/>
    </row>
    <row r="1557" spans="9:9">
      <c r="I1557" s="410"/>
    </row>
    <row r="1558" spans="9:9">
      <c r="I1558" s="410"/>
    </row>
    <row r="1559" spans="9:9">
      <c r="I1559" s="410"/>
    </row>
    <row r="1560" spans="9:9">
      <c r="I1560" s="410"/>
    </row>
    <row r="1561" spans="9:9">
      <c r="I1561" s="410"/>
    </row>
    <row r="1562" spans="9:9">
      <c r="I1562" s="410"/>
    </row>
    <row r="1563" spans="9:9">
      <c r="I1563" s="410"/>
    </row>
    <row r="1564" spans="9:9">
      <c r="I1564" s="410"/>
    </row>
    <row r="1565" spans="9:9">
      <c r="I1565" s="410"/>
    </row>
    <row r="1566" spans="9:9">
      <c r="I1566" s="410"/>
    </row>
    <row r="1567" spans="9:9">
      <c r="I1567" s="410"/>
    </row>
    <row r="1568" spans="9:9">
      <c r="I1568" s="410"/>
    </row>
    <row r="1569" spans="9:9">
      <c r="I1569" s="410"/>
    </row>
    <row r="1570" spans="9:9">
      <c r="I1570" s="410"/>
    </row>
    <row r="1571" spans="9:9">
      <c r="I1571" s="410"/>
    </row>
    <row r="1572" spans="9:9">
      <c r="I1572" s="410"/>
    </row>
    <row r="1573" spans="9:9">
      <c r="I1573" s="410"/>
    </row>
    <row r="1574" spans="9:9">
      <c r="I1574" s="410"/>
    </row>
    <row r="1575" spans="9:9">
      <c r="I1575" s="410"/>
    </row>
    <row r="1576" spans="9:9">
      <c r="I1576" s="410"/>
    </row>
    <row r="1577" spans="9:9">
      <c r="I1577" s="410"/>
    </row>
    <row r="1578" spans="9:9">
      <c r="I1578" s="410"/>
    </row>
    <row r="1579" spans="9:9">
      <c r="I1579" s="410"/>
    </row>
    <row r="1580" spans="9:9">
      <c r="I1580" s="410"/>
    </row>
    <row r="1581" spans="9:9">
      <c r="I1581" s="410"/>
    </row>
    <row r="1582" spans="9:9">
      <c r="I1582" s="410"/>
    </row>
    <row r="1583" spans="9:9">
      <c r="I1583" s="410"/>
    </row>
    <row r="1584" spans="9:9">
      <c r="I1584" s="410"/>
    </row>
    <row r="1585" spans="9:9">
      <c r="I1585" s="410"/>
    </row>
    <row r="1586" spans="9:9">
      <c r="I1586" s="410"/>
    </row>
    <row r="1587" spans="9:9">
      <c r="I1587" s="410"/>
    </row>
    <row r="1588" spans="9:9">
      <c r="I1588" s="410"/>
    </row>
    <row r="1589" spans="9:9">
      <c r="I1589" s="410"/>
    </row>
    <row r="1590" spans="9:9">
      <c r="I1590" s="410"/>
    </row>
    <row r="1591" spans="9:9">
      <c r="I1591" s="410"/>
    </row>
    <row r="1592" spans="9:9">
      <c r="I1592" s="410"/>
    </row>
    <row r="1593" spans="9:9">
      <c r="I1593" s="410"/>
    </row>
    <row r="1594" spans="9:9">
      <c r="I1594" s="410"/>
    </row>
    <row r="1595" spans="9:9">
      <c r="I1595" s="410"/>
    </row>
    <row r="1596" spans="9:9">
      <c r="I1596" s="410"/>
    </row>
    <row r="1597" spans="9:9">
      <c r="I1597" s="410"/>
    </row>
    <row r="1598" spans="9:9">
      <c r="I1598" s="410"/>
    </row>
    <row r="1599" spans="9:9">
      <c r="I1599" s="410"/>
    </row>
    <row r="1600" spans="9:9">
      <c r="I1600" s="410"/>
    </row>
    <row r="1601" spans="9:9">
      <c r="I1601" s="410"/>
    </row>
    <row r="1602" spans="9:9">
      <c r="I1602" s="410"/>
    </row>
    <row r="1603" spans="9:9">
      <c r="I1603" s="410"/>
    </row>
    <row r="1604" spans="9:9">
      <c r="I1604" s="410"/>
    </row>
    <row r="1605" spans="9:9">
      <c r="I1605" s="410"/>
    </row>
    <row r="1606" spans="9:9">
      <c r="I1606" s="410"/>
    </row>
    <row r="1607" spans="9:9">
      <c r="I1607" s="410"/>
    </row>
    <row r="1608" spans="9:9">
      <c r="I1608" s="410"/>
    </row>
    <row r="1609" spans="9:9">
      <c r="I1609" s="410"/>
    </row>
    <row r="1610" spans="9:9">
      <c r="I1610" s="410"/>
    </row>
    <row r="1611" spans="9:9">
      <c r="I1611" s="410"/>
    </row>
    <row r="1612" spans="9:9">
      <c r="I1612" s="410"/>
    </row>
    <row r="1613" spans="9:9">
      <c r="I1613" s="410"/>
    </row>
    <row r="1614" spans="9:9">
      <c r="I1614" s="410"/>
    </row>
    <row r="1615" spans="9:9">
      <c r="I1615" s="410"/>
    </row>
    <row r="1616" spans="9:9">
      <c r="I1616" s="410"/>
    </row>
    <row r="1617" spans="9:9">
      <c r="I1617" s="410"/>
    </row>
    <row r="1618" spans="9:9">
      <c r="I1618" s="410"/>
    </row>
    <row r="1619" spans="9:9">
      <c r="I1619" s="410"/>
    </row>
    <row r="1620" spans="9:9">
      <c r="I1620" s="410"/>
    </row>
    <row r="1621" spans="9:9">
      <c r="I1621" s="410"/>
    </row>
    <row r="1622" spans="9:9">
      <c r="I1622" s="410"/>
    </row>
    <row r="1623" spans="9:9">
      <c r="I1623" s="410"/>
    </row>
    <row r="1624" spans="9:9">
      <c r="I1624" s="410"/>
    </row>
    <row r="1625" spans="9:9">
      <c r="I1625" s="410"/>
    </row>
    <row r="1626" spans="9:9">
      <c r="I1626" s="410"/>
    </row>
    <row r="1627" spans="9:9">
      <c r="I1627" s="410"/>
    </row>
    <row r="1628" spans="9:9">
      <c r="I1628" s="410"/>
    </row>
    <row r="1629" spans="9:9">
      <c r="I1629" s="410"/>
    </row>
    <row r="1630" spans="9:9">
      <c r="I1630" s="410"/>
    </row>
    <row r="1631" spans="9:9">
      <c r="I1631" s="410"/>
    </row>
    <row r="1632" spans="9:9">
      <c r="I1632" s="410"/>
    </row>
    <row r="1633" spans="9:9">
      <c r="I1633" s="410"/>
    </row>
    <row r="1634" spans="9:9">
      <c r="I1634" s="410"/>
    </row>
    <row r="1635" spans="9:9">
      <c r="I1635" s="410"/>
    </row>
    <row r="1636" spans="9:9">
      <c r="I1636" s="410"/>
    </row>
    <row r="1637" spans="9:9">
      <c r="I1637" s="410"/>
    </row>
    <row r="1638" spans="9:9">
      <c r="I1638" s="410"/>
    </row>
    <row r="1639" spans="9:9">
      <c r="I1639" s="410"/>
    </row>
    <row r="1640" spans="9:9">
      <c r="I1640" s="410"/>
    </row>
    <row r="1641" spans="9:9">
      <c r="I1641" s="410"/>
    </row>
    <row r="1642" spans="9:9">
      <c r="I1642" s="410"/>
    </row>
    <row r="1643" spans="9:9">
      <c r="I1643" s="410"/>
    </row>
    <row r="1644" spans="9:9">
      <c r="I1644" s="410"/>
    </row>
    <row r="1645" spans="9:9">
      <c r="I1645" s="410"/>
    </row>
    <row r="1646" spans="9:9">
      <c r="I1646" s="410"/>
    </row>
    <row r="1647" spans="9:9">
      <c r="I1647" s="410"/>
    </row>
    <row r="1648" spans="9:9">
      <c r="I1648" s="410"/>
    </row>
    <row r="1649" spans="9:9">
      <c r="I1649" s="410"/>
    </row>
    <row r="1650" spans="9:9">
      <c r="I1650" s="410"/>
    </row>
    <row r="1651" spans="9:9">
      <c r="I1651" s="410"/>
    </row>
    <row r="1652" spans="9:9">
      <c r="I1652" s="410"/>
    </row>
    <row r="1653" spans="9:9">
      <c r="I1653" s="410"/>
    </row>
    <row r="1654" spans="9:9">
      <c r="I1654" s="410"/>
    </row>
    <row r="1655" spans="9:9">
      <c r="I1655" s="410"/>
    </row>
    <row r="1656" spans="9:9">
      <c r="I1656" s="410"/>
    </row>
    <row r="1657" spans="9:9">
      <c r="I1657" s="410"/>
    </row>
    <row r="1658" spans="9:9">
      <c r="I1658" s="410"/>
    </row>
    <row r="1659" spans="9:9">
      <c r="I1659" s="410"/>
    </row>
    <row r="1660" spans="9:9">
      <c r="I1660" s="410"/>
    </row>
    <row r="1661" spans="9:9">
      <c r="I1661" s="410"/>
    </row>
    <row r="1662" spans="9:9">
      <c r="I1662" s="410"/>
    </row>
    <row r="1663" spans="9:9">
      <c r="I1663" s="410"/>
    </row>
    <row r="1664" spans="9:9">
      <c r="I1664" s="410"/>
    </row>
    <row r="1665" spans="9:9">
      <c r="I1665" s="410"/>
    </row>
    <row r="1666" spans="9:9">
      <c r="I1666" s="410"/>
    </row>
    <row r="1667" spans="9:9">
      <c r="I1667" s="410"/>
    </row>
    <row r="1668" spans="9:9">
      <c r="I1668" s="410"/>
    </row>
    <row r="1669" spans="9:9">
      <c r="I1669" s="410"/>
    </row>
    <row r="1670" spans="9:9">
      <c r="I1670" s="410"/>
    </row>
    <row r="1671" spans="9:9">
      <c r="I1671" s="410"/>
    </row>
    <row r="1672" spans="9:9">
      <c r="I1672" s="410"/>
    </row>
    <row r="1673" spans="9:9">
      <c r="I1673" s="410"/>
    </row>
    <row r="1674" spans="9:9">
      <c r="I1674" s="410"/>
    </row>
    <row r="1675" spans="9:9">
      <c r="I1675" s="410"/>
    </row>
    <row r="1676" spans="9:9">
      <c r="I1676" s="410"/>
    </row>
    <row r="1677" spans="9:9">
      <c r="I1677" s="410"/>
    </row>
    <row r="1678" spans="9:9">
      <c r="I1678" s="410"/>
    </row>
    <row r="1679" spans="9:9">
      <c r="I1679" s="410"/>
    </row>
    <row r="1680" spans="9:9">
      <c r="I1680" s="410"/>
    </row>
    <row r="1681" spans="9:9">
      <c r="I1681" s="410"/>
    </row>
    <row r="1682" spans="9:9">
      <c r="I1682" s="410"/>
    </row>
    <row r="1683" spans="9:9">
      <c r="I1683" s="410"/>
    </row>
    <row r="1684" spans="9:9">
      <c r="I1684" s="410"/>
    </row>
    <row r="1685" spans="9:9">
      <c r="I1685" s="410"/>
    </row>
    <row r="1686" spans="9:9">
      <c r="I1686" s="410"/>
    </row>
    <row r="1687" spans="9:9">
      <c r="I1687" s="410"/>
    </row>
    <row r="1688" spans="9:9">
      <c r="I1688" s="410"/>
    </row>
    <row r="1689" spans="9:9">
      <c r="I1689" s="410"/>
    </row>
    <row r="1690" spans="9:9">
      <c r="I1690" s="410"/>
    </row>
    <row r="1691" spans="9:9">
      <c r="I1691" s="410"/>
    </row>
    <row r="1692" spans="9:9">
      <c r="I1692" s="410"/>
    </row>
    <row r="1693" spans="9:9">
      <c r="I1693" s="410"/>
    </row>
    <row r="1694" spans="9:9">
      <c r="I1694" s="410"/>
    </row>
    <row r="1695" spans="9:9">
      <c r="I1695" s="410"/>
    </row>
    <row r="1696" spans="9:9">
      <c r="I1696" s="410"/>
    </row>
    <row r="1697" spans="9:9">
      <c r="I1697" s="410"/>
    </row>
    <row r="1698" spans="9:9">
      <c r="I1698" s="410"/>
    </row>
    <row r="1699" spans="9:9">
      <c r="I1699" s="410"/>
    </row>
    <row r="1700" spans="9:9">
      <c r="I1700" s="410"/>
    </row>
    <row r="1701" spans="9:9">
      <c r="I1701" s="410"/>
    </row>
    <row r="1702" spans="9:9">
      <c r="I1702" s="410"/>
    </row>
    <row r="1703" spans="9:9">
      <c r="I1703" s="410"/>
    </row>
    <row r="1704" spans="9:9">
      <c r="I1704" s="410"/>
    </row>
    <row r="1705" spans="9:9">
      <c r="I1705" s="410"/>
    </row>
    <row r="1706" spans="9:9">
      <c r="I1706" s="410"/>
    </row>
    <row r="1707" spans="9:9">
      <c r="I1707" s="410"/>
    </row>
    <row r="1708" spans="9:9">
      <c r="I1708" s="410"/>
    </row>
    <row r="1709" spans="9:9">
      <c r="I1709" s="410"/>
    </row>
    <row r="1710" spans="9:9">
      <c r="I1710" s="410"/>
    </row>
    <row r="1711" spans="9:9">
      <c r="I1711" s="410"/>
    </row>
    <row r="1712" spans="9:9">
      <c r="I1712" s="410"/>
    </row>
    <row r="1713" spans="9:9">
      <c r="I1713" s="410"/>
    </row>
    <row r="1714" spans="9:9">
      <c r="I1714" s="410"/>
    </row>
    <row r="1715" spans="9:9">
      <c r="I1715" s="410"/>
    </row>
    <row r="1716" spans="9:9">
      <c r="I1716" s="410"/>
    </row>
    <row r="1717" spans="9:9">
      <c r="I1717" s="410"/>
    </row>
    <row r="1718" spans="9:9">
      <c r="I1718" s="410"/>
    </row>
    <row r="1719" spans="9:9">
      <c r="I1719" s="410"/>
    </row>
    <row r="1720" spans="9:9">
      <c r="I1720" s="410"/>
    </row>
    <row r="1721" spans="9:9">
      <c r="I1721" s="410"/>
    </row>
    <row r="1722" spans="9:9">
      <c r="I1722" s="410"/>
    </row>
    <row r="1723" spans="9:9">
      <c r="I1723" s="410"/>
    </row>
    <row r="1724" spans="9:9">
      <c r="I1724" s="410"/>
    </row>
    <row r="1725" spans="9:9">
      <c r="I1725" s="410"/>
    </row>
    <row r="1726" spans="9:9">
      <c r="I1726" s="410"/>
    </row>
    <row r="1727" spans="9:9">
      <c r="I1727" s="410"/>
    </row>
    <row r="1728" spans="9:9">
      <c r="I1728" s="410"/>
    </row>
    <row r="1729" spans="9:9">
      <c r="I1729" s="410"/>
    </row>
    <row r="1730" spans="9:9">
      <c r="I1730" s="410"/>
    </row>
    <row r="1731" spans="9:9">
      <c r="I1731" s="410"/>
    </row>
    <row r="1732" spans="9:9">
      <c r="I1732" s="410"/>
    </row>
    <row r="1733" spans="9:9">
      <c r="I1733" s="410"/>
    </row>
    <row r="1734" spans="9:9">
      <c r="I1734" s="410"/>
    </row>
    <row r="1735" spans="9:9">
      <c r="I1735" s="410"/>
    </row>
    <row r="1736" spans="9:9">
      <c r="I1736" s="410"/>
    </row>
    <row r="1737" spans="9:9">
      <c r="I1737" s="410"/>
    </row>
    <row r="1738" spans="9:9">
      <c r="I1738" s="410"/>
    </row>
    <row r="1739" spans="9:9">
      <c r="I1739" s="410"/>
    </row>
    <row r="1740" spans="9:9">
      <c r="I1740" s="410"/>
    </row>
    <row r="1741" spans="9:9">
      <c r="I1741" s="410"/>
    </row>
    <row r="1742" spans="9:9">
      <c r="I1742" s="410"/>
    </row>
    <row r="1743" spans="9:9">
      <c r="I1743" s="410"/>
    </row>
    <row r="1744" spans="9:9">
      <c r="I1744" s="410"/>
    </row>
    <row r="1745" spans="9:9">
      <c r="I1745" s="410"/>
    </row>
    <row r="1746" spans="9:9">
      <c r="I1746" s="410"/>
    </row>
    <row r="1747" spans="9:9">
      <c r="I1747" s="410"/>
    </row>
    <row r="1748" spans="9:9">
      <c r="I1748" s="410"/>
    </row>
    <row r="1749" spans="9:9">
      <c r="I1749" s="410"/>
    </row>
    <row r="1750" spans="9:9">
      <c r="I1750" s="410"/>
    </row>
    <row r="1751" spans="9:9">
      <c r="I1751" s="410"/>
    </row>
    <row r="1752" spans="9:9">
      <c r="I1752" s="410"/>
    </row>
    <row r="1753" spans="9:9">
      <c r="I1753" s="410"/>
    </row>
    <row r="1754" spans="9:9">
      <c r="I1754" s="410"/>
    </row>
    <row r="1755" spans="9:9">
      <c r="I1755" s="410"/>
    </row>
    <row r="1756" spans="9:9">
      <c r="I1756" s="410"/>
    </row>
    <row r="1757" spans="9:9">
      <c r="I1757" s="410"/>
    </row>
    <row r="1758" spans="9:9">
      <c r="I1758" s="410"/>
    </row>
    <row r="1759" spans="9:9">
      <c r="I1759" s="410"/>
    </row>
    <row r="1760" spans="9:9">
      <c r="I1760" s="410"/>
    </row>
    <row r="1761" spans="9:9">
      <c r="I1761" s="410"/>
    </row>
    <row r="1762" spans="9:9">
      <c r="I1762" s="410"/>
    </row>
    <row r="1763" spans="9:9">
      <c r="I1763" s="410"/>
    </row>
    <row r="1764" spans="9:9">
      <c r="I1764" s="410"/>
    </row>
    <row r="1765" spans="9:9">
      <c r="I1765" s="410"/>
    </row>
    <row r="1766" spans="9:9">
      <c r="I1766" s="410"/>
    </row>
    <row r="1767" spans="9:9">
      <c r="I1767" s="410"/>
    </row>
    <row r="1768" spans="9:9">
      <c r="I1768" s="410"/>
    </row>
    <row r="1769" spans="9:9">
      <c r="I1769" s="410"/>
    </row>
    <row r="1770" spans="9:9">
      <c r="I1770" s="410"/>
    </row>
    <row r="1771" spans="9:9">
      <c r="I1771" s="410"/>
    </row>
    <row r="1772" spans="9:9">
      <c r="I1772" s="410"/>
    </row>
    <row r="1773" spans="9:9">
      <c r="I1773" s="410"/>
    </row>
    <row r="1774" spans="9:9">
      <c r="I1774" s="410"/>
    </row>
    <row r="1775" spans="9:9">
      <c r="I1775" s="410"/>
    </row>
    <row r="1776" spans="9:9">
      <c r="I1776" s="410"/>
    </row>
    <row r="1777" spans="9:9">
      <c r="I1777" s="410"/>
    </row>
    <row r="1778" spans="9:9">
      <c r="I1778" s="410"/>
    </row>
    <row r="1779" spans="9:9">
      <c r="I1779" s="410"/>
    </row>
    <row r="1780" spans="9:9">
      <c r="I1780" s="410"/>
    </row>
    <row r="1781" spans="9:9">
      <c r="I1781" s="410"/>
    </row>
    <row r="1782" spans="9:9">
      <c r="I1782" s="410"/>
    </row>
    <row r="1783" spans="9:9">
      <c r="I1783" s="410"/>
    </row>
    <row r="1784" spans="9:9">
      <c r="I1784" s="410"/>
    </row>
    <row r="1785" spans="9:9">
      <c r="I1785" s="410"/>
    </row>
    <row r="1786" spans="9:9">
      <c r="I1786" s="410"/>
    </row>
    <row r="1787" spans="9:9">
      <c r="I1787" s="410"/>
    </row>
    <row r="1788" spans="9:9">
      <c r="I1788" s="410"/>
    </row>
    <row r="1789" spans="9:9">
      <c r="I1789" s="410"/>
    </row>
    <row r="1790" spans="9:9">
      <c r="I1790" s="410"/>
    </row>
    <row r="1791" spans="9:9">
      <c r="I1791" s="410"/>
    </row>
    <row r="1792" spans="9:9">
      <c r="I1792" s="410"/>
    </row>
    <row r="1793" spans="9:9">
      <c r="I1793" s="410"/>
    </row>
    <row r="1794" spans="9:9">
      <c r="I1794" s="410"/>
    </row>
    <row r="1795" spans="9:9">
      <c r="I1795" s="410"/>
    </row>
    <row r="1796" spans="9:9">
      <c r="I1796" s="410"/>
    </row>
    <row r="1797" spans="9:9">
      <c r="I1797" s="410"/>
    </row>
    <row r="1798" spans="9:9">
      <c r="I1798" s="410"/>
    </row>
    <row r="1799" spans="9:9">
      <c r="I1799" s="410"/>
    </row>
    <row r="1800" spans="9:9">
      <c r="I1800" s="410"/>
    </row>
    <row r="1801" spans="9:9">
      <c r="I1801" s="410"/>
    </row>
    <row r="1802" spans="9:9">
      <c r="I1802" s="410"/>
    </row>
    <row r="1803" spans="9:9">
      <c r="I1803" s="410"/>
    </row>
    <row r="1804" spans="9:9">
      <c r="I1804" s="410"/>
    </row>
    <row r="1805" spans="9:9">
      <c r="I1805" s="410"/>
    </row>
    <row r="1806" spans="9:9">
      <c r="I1806" s="410"/>
    </row>
    <row r="1807" spans="9:9">
      <c r="I1807" s="410"/>
    </row>
    <row r="1808" spans="9:9">
      <c r="I1808" s="410"/>
    </row>
    <row r="1809" spans="9:9">
      <c r="I1809" s="410"/>
    </row>
    <row r="1810" spans="9:9">
      <c r="I1810" s="410"/>
    </row>
    <row r="1811" spans="9:9">
      <c r="I1811" s="410"/>
    </row>
    <row r="1812" spans="9:9">
      <c r="I1812" s="410"/>
    </row>
    <row r="1813" spans="9:9">
      <c r="I1813" s="410"/>
    </row>
    <row r="1814" spans="9:9">
      <c r="I1814" s="410"/>
    </row>
    <row r="1815" spans="9:9">
      <c r="I1815" s="410"/>
    </row>
    <row r="1816" spans="9:9">
      <c r="I1816" s="410"/>
    </row>
    <row r="1817" spans="9:9">
      <c r="I1817" s="410"/>
    </row>
    <row r="1818" spans="9:9">
      <c r="I1818" s="410"/>
    </row>
    <row r="1819" spans="9:9">
      <c r="I1819" s="410"/>
    </row>
    <row r="1820" spans="9:9">
      <c r="I1820" s="410"/>
    </row>
    <row r="1821" spans="9:9">
      <c r="I1821" s="410"/>
    </row>
    <row r="1822" spans="9:9">
      <c r="I1822" s="410"/>
    </row>
    <row r="1823" spans="9:9">
      <c r="I1823" s="410"/>
    </row>
    <row r="1824" spans="9:9">
      <c r="I1824" s="410"/>
    </row>
    <row r="1825" spans="9:9">
      <c r="I1825" s="410"/>
    </row>
    <row r="1826" spans="9:9">
      <c r="I1826" s="410"/>
    </row>
    <row r="1827" spans="9:9">
      <c r="I1827" s="410"/>
    </row>
    <row r="1828" spans="9:9">
      <c r="I1828" s="410"/>
    </row>
    <row r="1829" spans="9:9">
      <c r="I1829" s="410"/>
    </row>
    <row r="1830" spans="9:9">
      <c r="I1830" s="410"/>
    </row>
    <row r="1831" spans="9:9">
      <c r="I1831" s="410"/>
    </row>
    <row r="1832" spans="9:9">
      <c r="I1832" s="410"/>
    </row>
    <row r="1833" spans="9:9">
      <c r="I1833" s="410"/>
    </row>
    <row r="1834" spans="9:9">
      <c r="I1834" s="410"/>
    </row>
    <row r="1835" spans="9:9">
      <c r="I1835" s="410"/>
    </row>
    <row r="1836" spans="9:9">
      <c r="I1836" s="410"/>
    </row>
    <row r="1837" spans="9:9">
      <c r="I1837" s="410"/>
    </row>
    <row r="1838" spans="9:9">
      <c r="I1838" s="410"/>
    </row>
    <row r="1839" spans="9:9">
      <c r="I1839" s="410"/>
    </row>
    <row r="1840" spans="9:9">
      <c r="I1840" s="410"/>
    </row>
    <row r="1841" spans="9:9">
      <c r="I1841" s="410"/>
    </row>
    <row r="1842" spans="9:9">
      <c r="I1842" s="410"/>
    </row>
    <row r="1843" spans="9:9">
      <c r="I1843" s="410"/>
    </row>
    <row r="1844" spans="9:9">
      <c r="I1844" s="410"/>
    </row>
    <row r="1845" spans="9:9">
      <c r="I1845" s="410"/>
    </row>
    <row r="1846" spans="9:9">
      <c r="I1846" s="410"/>
    </row>
    <row r="1847" spans="9:9">
      <c r="I1847" s="410"/>
    </row>
    <row r="1848" spans="9:9">
      <c r="I1848" s="410"/>
    </row>
    <row r="1849" spans="9:9">
      <c r="I1849" s="410"/>
    </row>
    <row r="1850" spans="9:9">
      <c r="I1850" s="410"/>
    </row>
    <row r="1851" spans="9:9">
      <c r="I1851" s="410"/>
    </row>
    <row r="1852" spans="9:9">
      <c r="I1852" s="410"/>
    </row>
    <row r="1853" spans="9:9">
      <c r="I1853" s="410"/>
    </row>
    <row r="1854" spans="9:9">
      <c r="I1854" s="410"/>
    </row>
    <row r="1855" spans="9:9">
      <c r="I1855" s="410"/>
    </row>
    <row r="1856" spans="9:9">
      <c r="I1856" s="410"/>
    </row>
    <row r="1857" spans="9:9">
      <c r="I1857" s="410"/>
    </row>
    <row r="1858" spans="9:9">
      <c r="I1858" s="410"/>
    </row>
    <row r="1859" spans="9:9">
      <c r="I1859" s="410"/>
    </row>
    <row r="1860" spans="9:9">
      <c r="I1860" s="410"/>
    </row>
    <row r="1861" spans="9:9">
      <c r="I1861" s="410"/>
    </row>
    <row r="1862" spans="9:9">
      <c r="I1862" s="410"/>
    </row>
    <row r="1863" spans="9:9">
      <c r="I1863" s="410"/>
    </row>
    <row r="1864" spans="9:9">
      <c r="I1864" s="410"/>
    </row>
    <row r="1865" spans="9:9">
      <c r="I1865" s="410"/>
    </row>
    <row r="1866" spans="9:9">
      <c r="I1866" s="410"/>
    </row>
    <row r="1867" spans="9:9">
      <c r="I1867" s="410"/>
    </row>
    <row r="1868" spans="9:9">
      <c r="I1868" s="410"/>
    </row>
    <row r="1869" spans="9:9">
      <c r="I1869" s="410"/>
    </row>
    <row r="1870" spans="9:9">
      <c r="I1870" s="410"/>
    </row>
    <row r="1871" spans="9:9">
      <c r="I1871" s="410"/>
    </row>
    <row r="1872" spans="9:9">
      <c r="I1872" s="410"/>
    </row>
    <row r="1873" spans="9:9">
      <c r="I1873" s="410"/>
    </row>
    <row r="1874" spans="9:9">
      <c r="I1874" s="410"/>
    </row>
    <row r="1875" spans="9:9">
      <c r="I1875" s="410"/>
    </row>
    <row r="1876" spans="9:9">
      <c r="I1876" s="410"/>
    </row>
    <row r="1877" spans="9:9">
      <c r="I1877" s="410"/>
    </row>
    <row r="1878" spans="9:9">
      <c r="I1878" s="410"/>
    </row>
    <row r="1879" spans="9:9">
      <c r="I1879" s="410"/>
    </row>
    <row r="1880" spans="9:9">
      <c r="I1880" s="410"/>
    </row>
    <row r="1881" spans="9:9">
      <c r="I1881" s="410"/>
    </row>
    <row r="1882" spans="9:9">
      <c r="I1882" s="410"/>
    </row>
    <row r="1883" spans="9:9">
      <c r="I1883" s="410"/>
    </row>
    <row r="1884" spans="9:9">
      <c r="I1884" s="410"/>
    </row>
    <row r="1885" spans="9:9">
      <c r="I1885" s="410"/>
    </row>
    <row r="1886" spans="9:9">
      <c r="I1886" s="410"/>
    </row>
    <row r="1887" spans="9:9">
      <c r="I1887" s="410"/>
    </row>
    <row r="1888" spans="9:9">
      <c r="I1888" s="410"/>
    </row>
    <row r="1889" spans="9:9">
      <c r="I1889" s="410"/>
    </row>
    <row r="1890" spans="9:9">
      <c r="I1890" s="410"/>
    </row>
    <row r="1891" spans="9:9">
      <c r="I1891" s="410"/>
    </row>
    <row r="1892" spans="9:9">
      <c r="I1892" s="410"/>
    </row>
    <row r="1893" spans="9:9">
      <c r="I1893" s="410"/>
    </row>
    <row r="1894" spans="9:9">
      <c r="I1894" s="410"/>
    </row>
    <row r="1895" spans="9:9">
      <c r="I1895" s="410"/>
    </row>
    <row r="1896" spans="9:9">
      <c r="I1896" s="410"/>
    </row>
    <row r="1897" spans="9:9">
      <c r="I1897" s="410"/>
    </row>
    <row r="1898" spans="9:9">
      <c r="I1898" s="410"/>
    </row>
    <row r="1899" spans="9:9">
      <c r="I1899" s="410"/>
    </row>
    <row r="1900" spans="9:9">
      <c r="I1900" s="410"/>
    </row>
    <row r="1901" spans="9:9">
      <c r="I1901" s="410"/>
    </row>
    <row r="1902" spans="9:9">
      <c r="I1902" s="410"/>
    </row>
    <row r="1903" spans="9:9">
      <c r="I1903" s="410"/>
    </row>
    <row r="1904" spans="9:9">
      <c r="I1904" s="410"/>
    </row>
    <row r="1905" spans="9:9">
      <c r="I1905" s="410"/>
    </row>
    <row r="1906" spans="9:9">
      <c r="I1906" s="410"/>
    </row>
    <row r="1907" spans="9:9">
      <c r="I1907" s="410"/>
    </row>
    <row r="1908" spans="9:9">
      <c r="I1908" s="410"/>
    </row>
    <row r="1909" spans="9:9">
      <c r="I1909" s="410"/>
    </row>
    <row r="1910" spans="9:9">
      <c r="I1910" s="410"/>
    </row>
    <row r="1911" spans="9:9">
      <c r="I1911" s="410"/>
    </row>
    <row r="1912" spans="9:9">
      <c r="I1912" s="410"/>
    </row>
    <row r="1913" spans="9:9">
      <c r="I1913" s="410"/>
    </row>
    <row r="1914" spans="9:9">
      <c r="I1914" s="410"/>
    </row>
    <row r="1915" spans="9:9">
      <c r="I1915" s="410"/>
    </row>
    <row r="1916" spans="9:9">
      <c r="I1916" s="410"/>
    </row>
    <row r="1917" spans="9:9">
      <c r="I1917" s="410"/>
    </row>
    <row r="1918" spans="9:9">
      <c r="I1918" s="410"/>
    </row>
    <row r="1919" spans="9:9">
      <c r="I1919" s="410"/>
    </row>
    <row r="1920" spans="9:9">
      <c r="I1920" s="410"/>
    </row>
    <row r="1921" spans="9:9">
      <c r="I1921" s="410"/>
    </row>
    <row r="1922" spans="9:9">
      <c r="I1922" s="410"/>
    </row>
    <row r="1923" spans="9:9">
      <c r="I1923" s="410"/>
    </row>
    <row r="1924" spans="9:9">
      <c r="I1924" s="410"/>
    </row>
    <row r="1925" spans="9:9">
      <c r="I1925" s="410"/>
    </row>
    <row r="1926" spans="9:9">
      <c r="I1926" s="410"/>
    </row>
    <row r="1927" spans="9:9">
      <c r="I1927" s="410"/>
    </row>
    <row r="1928" spans="9:9">
      <c r="I1928" s="410"/>
    </row>
    <row r="1929" spans="9:9">
      <c r="I1929" s="410"/>
    </row>
    <row r="1930" spans="9:9">
      <c r="I1930" s="410"/>
    </row>
    <row r="1931" spans="9:9">
      <c r="I1931" s="410"/>
    </row>
    <row r="1932" spans="9:9">
      <c r="I1932" s="410"/>
    </row>
    <row r="1933" spans="9:9">
      <c r="I1933" s="410"/>
    </row>
    <row r="1934" spans="9:9">
      <c r="I1934" s="410"/>
    </row>
    <row r="1935" spans="9:9">
      <c r="I1935" s="410"/>
    </row>
    <row r="1936" spans="9:9">
      <c r="I1936" s="410"/>
    </row>
    <row r="1937" spans="9:9">
      <c r="I1937" s="410"/>
    </row>
    <row r="1938" spans="9:9">
      <c r="I1938" s="410"/>
    </row>
    <row r="1939" spans="9:9">
      <c r="I1939" s="410"/>
    </row>
    <row r="1940" spans="9:9">
      <c r="I1940" s="410"/>
    </row>
    <row r="1941" spans="9:9">
      <c r="I1941" s="410"/>
    </row>
    <row r="1942" spans="9:9">
      <c r="I1942" s="410"/>
    </row>
    <row r="1943" spans="9:9">
      <c r="I1943" s="410"/>
    </row>
    <row r="1944" spans="9:9">
      <c r="I1944" s="410"/>
    </row>
    <row r="1945" spans="9:9">
      <c r="I1945" s="410"/>
    </row>
    <row r="1946" spans="9:9">
      <c r="I1946" s="410"/>
    </row>
    <row r="1947" spans="9:9">
      <c r="I1947" s="410"/>
    </row>
    <row r="1948" spans="9:9">
      <c r="I1948" s="410"/>
    </row>
    <row r="1949" spans="9:9">
      <c r="I1949" s="410"/>
    </row>
    <row r="1950" spans="9:9">
      <c r="I1950" s="410"/>
    </row>
    <row r="1951" spans="9:9">
      <c r="I1951" s="410"/>
    </row>
    <row r="1952" spans="9:9">
      <c r="I1952" s="410"/>
    </row>
    <row r="1953" spans="9:9">
      <c r="I1953" s="410"/>
    </row>
    <row r="1954" spans="9:9">
      <c r="I1954" s="410"/>
    </row>
    <row r="1955" spans="9:9">
      <c r="I1955" s="410"/>
    </row>
    <row r="1956" spans="9:9">
      <c r="I1956" s="410"/>
    </row>
    <row r="1957" spans="9:9">
      <c r="I1957" s="410"/>
    </row>
    <row r="1958" spans="9:9">
      <c r="I1958" s="410"/>
    </row>
    <row r="1959" spans="9:9">
      <c r="I1959" s="410"/>
    </row>
    <row r="1960" spans="9:9">
      <c r="I1960" s="410"/>
    </row>
    <row r="1961" spans="9:9">
      <c r="I1961" s="410"/>
    </row>
    <row r="1962" spans="9:9">
      <c r="I1962" s="410"/>
    </row>
    <row r="1963" spans="9:9">
      <c r="I1963" s="410"/>
    </row>
    <row r="1964" spans="9:9">
      <c r="I1964" s="410"/>
    </row>
    <row r="1965" spans="9:9">
      <c r="I1965" s="410"/>
    </row>
    <row r="1966" spans="9:9">
      <c r="I1966" s="410"/>
    </row>
    <row r="1967" spans="9:9">
      <c r="I1967" s="410"/>
    </row>
    <row r="1968" spans="9:9">
      <c r="I1968" s="410"/>
    </row>
    <row r="1969" spans="9:9">
      <c r="I1969" s="410"/>
    </row>
    <row r="1970" spans="9:9">
      <c r="I1970" s="410"/>
    </row>
    <row r="1971" spans="9:9">
      <c r="I1971" s="410"/>
    </row>
    <row r="1972" spans="9:9">
      <c r="I1972" s="410"/>
    </row>
    <row r="1973" spans="9:9">
      <c r="I1973" s="410"/>
    </row>
    <row r="1974" spans="9:9">
      <c r="I1974" s="410"/>
    </row>
    <row r="1975" spans="9:9">
      <c r="I1975" s="410"/>
    </row>
    <row r="1976" spans="9:9">
      <c r="I1976" s="410"/>
    </row>
    <row r="1977" spans="9:9">
      <c r="I1977" s="410"/>
    </row>
    <row r="1978" spans="9:9">
      <c r="I1978" s="410"/>
    </row>
    <row r="1979" spans="9:9">
      <c r="I1979" s="410"/>
    </row>
    <row r="1980" spans="9:9">
      <c r="I1980" s="410"/>
    </row>
    <row r="1981" spans="9:9">
      <c r="I1981" s="410"/>
    </row>
    <row r="1982" spans="9:9">
      <c r="I1982" s="410"/>
    </row>
    <row r="1983" spans="9:9">
      <c r="I1983" s="410"/>
    </row>
    <row r="1984" spans="9:9">
      <c r="I1984" s="410"/>
    </row>
    <row r="1985" spans="9:9">
      <c r="I1985" s="410"/>
    </row>
    <row r="1986" spans="9:9">
      <c r="I1986" s="410"/>
    </row>
    <row r="1987" spans="9:9">
      <c r="I1987" s="410"/>
    </row>
    <row r="1988" spans="9:9">
      <c r="I1988" s="410"/>
    </row>
    <row r="1989" spans="9:9">
      <c r="I1989" s="410"/>
    </row>
    <row r="1990" spans="9:9">
      <c r="I1990" s="410"/>
    </row>
    <row r="1991" spans="9:9">
      <c r="I1991" s="410"/>
    </row>
    <row r="1992" spans="9:9">
      <c r="I1992" s="410"/>
    </row>
    <row r="1993" spans="9:9">
      <c r="I1993" s="410"/>
    </row>
    <row r="1994" spans="9:9">
      <c r="I1994" s="410"/>
    </row>
    <row r="1995" spans="9:9">
      <c r="I1995" s="410"/>
    </row>
    <row r="1996" spans="9:9">
      <c r="I1996" s="410"/>
    </row>
    <row r="1997" spans="9:9">
      <c r="I1997" s="410"/>
    </row>
    <row r="1998" spans="9:9">
      <c r="I1998" s="410"/>
    </row>
    <row r="1999" spans="9:9">
      <c r="I1999" s="410"/>
    </row>
    <row r="2000" spans="9:9">
      <c r="I2000" s="410"/>
    </row>
    <row r="2001" spans="9:9">
      <c r="I2001" s="410"/>
    </row>
    <row r="2002" spans="9:9">
      <c r="I2002" s="410"/>
    </row>
    <row r="2003" spans="9:9">
      <c r="I2003" s="410"/>
    </row>
    <row r="2004" spans="9:9">
      <c r="I2004" s="410"/>
    </row>
    <row r="2005" spans="9:9">
      <c r="I2005" s="410"/>
    </row>
    <row r="2006" spans="9:9">
      <c r="I2006" s="410"/>
    </row>
    <row r="2007" spans="9:9">
      <c r="I2007" s="410"/>
    </row>
    <row r="2008" spans="9:9">
      <c r="I2008" s="410"/>
    </row>
    <row r="2009" spans="9:9">
      <c r="I2009" s="410"/>
    </row>
    <row r="2010" spans="9:9">
      <c r="I2010" s="410"/>
    </row>
    <row r="2011" spans="9:9">
      <c r="I2011" s="410"/>
    </row>
    <row r="2012" spans="9:9">
      <c r="I2012" s="410"/>
    </row>
    <row r="2013" spans="9:9">
      <c r="I2013" s="410"/>
    </row>
    <row r="2014" spans="9:9">
      <c r="I2014" s="410"/>
    </row>
    <row r="2015" spans="9:9">
      <c r="I2015" s="410"/>
    </row>
    <row r="2016" spans="9:9">
      <c r="I2016" s="410"/>
    </row>
    <row r="2017" spans="9:9">
      <c r="I2017" s="410"/>
    </row>
    <row r="2018" spans="9:9">
      <c r="I2018" s="410"/>
    </row>
    <row r="2019" spans="9:9">
      <c r="I2019" s="410"/>
    </row>
    <row r="2020" spans="9:9">
      <c r="I2020" s="410"/>
    </row>
    <row r="2021" spans="9:9">
      <c r="I2021" s="410"/>
    </row>
    <row r="2022" spans="9:9">
      <c r="I2022" s="410"/>
    </row>
    <row r="2023" spans="9:9">
      <c r="I2023" s="410"/>
    </row>
    <row r="2024" spans="9:9">
      <c r="I2024" s="410"/>
    </row>
    <row r="2025" spans="9:9">
      <c r="I2025" s="410"/>
    </row>
    <row r="2026" spans="9:9">
      <c r="I2026" s="410"/>
    </row>
    <row r="2027" spans="9:9">
      <c r="I2027" s="410"/>
    </row>
    <row r="2028" spans="9:9">
      <c r="I2028" s="410"/>
    </row>
    <row r="2029" spans="9:9">
      <c r="I2029" s="410"/>
    </row>
    <row r="2030" spans="9:9">
      <c r="I2030" s="410"/>
    </row>
    <row r="2031" spans="9:9">
      <c r="I2031" s="410"/>
    </row>
    <row r="2032" spans="9:9">
      <c r="I2032" s="410"/>
    </row>
    <row r="2033" spans="9:9">
      <c r="I2033" s="410"/>
    </row>
    <row r="2034" spans="9:9">
      <c r="I2034" s="410"/>
    </row>
    <row r="2035" spans="9:9">
      <c r="I2035" s="410"/>
    </row>
    <row r="2036" spans="9:9">
      <c r="I2036" s="410"/>
    </row>
    <row r="2037" spans="9:9">
      <c r="I2037" s="410"/>
    </row>
    <row r="2038" spans="9:9">
      <c r="I2038" s="410"/>
    </row>
    <row r="2039" spans="9:9">
      <c r="I2039" s="410"/>
    </row>
    <row r="2040" spans="9:9">
      <c r="I2040" s="410"/>
    </row>
    <row r="2041" spans="9:9">
      <c r="I2041" s="410"/>
    </row>
    <row r="2042" spans="9:9">
      <c r="I2042" s="410"/>
    </row>
    <row r="2043" spans="9:9">
      <c r="I2043" s="410"/>
    </row>
    <row r="2044" spans="9:9">
      <c r="I2044" s="410"/>
    </row>
    <row r="2045" spans="9:9">
      <c r="I2045" s="410"/>
    </row>
    <row r="2046" spans="9:9">
      <c r="I2046" s="410"/>
    </row>
    <row r="2047" spans="9:9">
      <c r="I2047" s="410"/>
    </row>
    <row r="2048" spans="9:9">
      <c r="I2048" s="410"/>
    </row>
    <row r="2049" spans="9:9">
      <c r="I2049" s="410"/>
    </row>
    <row r="2050" spans="9:9">
      <c r="I2050" s="410"/>
    </row>
    <row r="2051" spans="9:9">
      <c r="I2051" s="410"/>
    </row>
    <row r="2052" spans="9:9">
      <c r="I2052" s="410"/>
    </row>
    <row r="2053" spans="9:9">
      <c r="I2053" s="410"/>
    </row>
    <row r="2054" spans="9:9">
      <c r="I2054" s="410"/>
    </row>
    <row r="2055" spans="9:9">
      <c r="I2055" s="410"/>
    </row>
    <row r="2056" spans="9:9">
      <c r="I2056" s="410"/>
    </row>
    <row r="2057" spans="9:9">
      <c r="I2057" s="410"/>
    </row>
    <row r="2058" spans="9:9">
      <c r="I2058" s="410"/>
    </row>
    <row r="2059" spans="9:9">
      <c r="I2059" s="410"/>
    </row>
    <row r="2060" spans="9:9">
      <c r="I2060" s="410"/>
    </row>
    <row r="2061" spans="9:9">
      <c r="I2061" s="410"/>
    </row>
    <row r="2062" spans="9:9">
      <c r="I2062" s="410"/>
    </row>
    <row r="2063" spans="9:9">
      <c r="I2063" s="410"/>
    </row>
    <row r="2064" spans="9:9">
      <c r="I2064" s="410"/>
    </row>
    <row r="2065" spans="9:9">
      <c r="I2065" s="410"/>
    </row>
    <row r="2066" spans="9:9">
      <c r="I2066" s="410"/>
    </row>
    <row r="2067" spans="9:9">
      <c r="I2067" s="410"/>
    </row>
    <row r="2068" spans="9:9">
      <c r="I2068" s="410"/>
    </row>
    <row r="2069" spans="9:9">
      <c r="I2069" s="410"/>
    </row>
    <row r="2070" spans="9:9">
      <c r="I2070" s="410"/>
    </row>
    <row r="2071" spans="9:9">
      <c r="I2071" s="410"/>
    </row>
    <row r="2072" spans="9:9">
      <c r="I2072" s="410"/>
    </row>
    <row r="2073" spans="9:9">
      <c r="I2073" s="410"/>
    </row>
    <row r="2074" spans="9:9">
      <c r="I2074" s="410"/>
    </row>
    <row r="2075" spans="9:9">
      <c r="I2075" s="410"/>
    </row>
    <row r="2076" spans="9:9">
      <c r="I2076" s="410"/>
    </row>
    <row r="2077" spans="9:9">
      <c r="I2077" s="410"/>
    </row>
    <row r="2078" spans="9:9">
      <c r="I2078" s="410"/>
    </row>
    <row r="2079" spans="9:9">
      <c r="I2079" s="410"/>
    </row>
    <row r="2080" spans="9:9">
      <c r="I2080" s="410"/>
    </row>
    <row r="2081" spans="9:9">
      <c r="I2081" s="410"/>
    </row>
    <row r="2082" spans="9:9">
      <c r="I2082" s="410"/>
    </row>
    <row r="2083" spans="9:9">
      <c r="I2083" s="410"/>
    </row>
    <row r="2084" spans="9:9">
      <c r="I2084" s="410"/>
    </row>
    <row r="2085" spans="9:9">
      <c r="I2085" s="410"/>
    </row>
    <row r="2086" spans="9:9">
      <c r="I2086" s="410"/>
    </row>
    <row r="2087" spans="9:9">
      <c r="I2087" s="410"/>
    </row>
    <row r="2088" spans="9:9">
      <c r="I2088" s="410"/>
    </row>
    <row r="2089" spans="9:9">
      <c r="I2089" s="410"/>
    </row>
    <row r="2090" spans="9:9">
      <c r="I2090" s="410"/>
    </row>
    <row r="2091" spans="9:9">
      <c r="I2091" s="410"/>
    </row>
    <row r="2092" spans="9:9">
      <c r="I2092" s="410"/>
    </row>
    <row r="2093" spans="9:9">
      <c r="I2093" s="410"/>
    </row>
    <row r="2094" spans="9:9">
      <c r="I2094" s="410"/>
    </row>
    <row r="2095" spans="9:9">
      <c r="I2095" s="410"/>
    </row>
    <row r="2096" spans="9:9">
      <c r="I2096" s="410"/>
    </row>
    <row r="2097" spans="9:9">
      <c r="I2097" s="410"/>
    </row>
    <row r="2098" spans="9:9">
      <c r="I2098" s="410"/>
    </row>
    <row r="2099" spans="9:9">
      <c r="I2099" s="410"/>
    </row>
    <row r="2100" spans="9:9">
      <c r="I2100" s="410"/>
    </row>
    <row r="2101" spans="9:9">
      <c r="I2101" s="410"/>
    </row>
    <row r="2102" spans="9:9">
      <c r="I2102" s="410"/>
    </row>
    <row r="2103" spans="9:9">
      <c r="I2103" s="410"/>
    </row>
    <row r="2104" spans="9:9">
      <c r="I2104" s="410"/>
    </row>
    <row r="2105" spans="9:9">
      <c r="I2105" s="410"/>
    </row>
    <row r="2106" spans="9:9">
      <c r="I2106" s="410"/>
    </row>
    <row r="2107" spans="9:9">
      <c r="I2107" s="410"/>
    </row>
    <row r="2108" spans="9:9">
      <c r="I2108" s="410"/>
    </row>
    <row r="2109" spans="9:9">
      <c r="I2109" s="410"/>
    </row>
    <row r="2110" spans="9:9">
      <c r="I2110" s="410"/>
    </row>
    <row r="2111" spans="9:9">
      <c r="I2111" s="410"/>
    </row>
    <row r="2112" spans="9:9">
      <c r="I2112" s="410"/>
    </row>
    <row r="2113" spans="9:9">
      <c r="I2113" s="410"/>
    </row>
    <row r="2114" spans="9:9">
      <c r="I2114" s="410"/>
    </row>
    <row r="2115" spans="9:9">
      <c r="I2115" s="410"/>
    </row>
    <row r="2116" spans="9:9">
      <c r="I2116" s="410"/>
    </row>
    <row r="2117" spans="9:9">
      <c r="I2117" s="410"/>
    </row>
    <row r="2118" spans="9:9">
      <c r="I2118" s="410"/>
    </row>
    <row r="2119" spans="9:9">
      <c r="I2119" s="410"/>
    </row>
    <row r="2120" spans="9:9">
      <c r="I2120" s="410"/>
    </row>
    <row r="2121" spans="9:9">
      <c r="I2121" s="410"/>
    </row>
    <row r="2122" spans="9:9">
      <c r="I2122" s="410"/>
    </row>
    <row r="2123" spans="9:9">
      <c r="I2123" s="410"/>
    </row>
    <row r="2124" spans="9:9">
      <c r="I2124" s="410"/>
    </row>
    <row r="2125" spans="9:9">
      <c r="I2125" s="410"/>
    </row>
    <row r="2126" spans="9:9">
      <c r="I2126" s="410"/>
    </row>
    <row r="2127" spans="9:9">
      <c r="I2127" s="410"/>
    </row>
    <row r="2128" spans="9:9">
      <c r="I2128" s="410"/>
    </row>
    <row r="2129" spans="9:9">
      <c r="I2129" s="410"/>
    </row>
    <row r="2130" spans="9:9">
      <c r="I2130" s="410"/>
    </row>
    <row r="2131" spans="9:9">
      <c r="I2131" s="410"/>
    </row>
    <row r="2132" spans="9:9">
      <c r="I2132" s="410"/>
    </row>
    <row r="2133" spans="9:9">
      <c r="I2133" s="410"/>
    </row>
    <row r="2134" spans="9:9">
      <c r="I2134" s="410"/>
    </row>
    <row r="2135" spans="9:9">
      <c r="I2135" s="410"/>
    </row>
    <row r="2136" spans="9:9">
      <c r="I2136" s="410"/>
    </row>
    <row r="2137" spans="9:9">
      <c r="I2137" s="410"/>
    </row>
    <row r="2138" spans="9:9">
      <c r="I2138" s="410"/>
    </row>
    <row r="2139" spans="9:9">
      <c r="I2139" s="410"/>
    </row>
    <row r="2140" spans="9:9">
      <c r="I2140" s="410"/>
    </row>
    <row r="2141" spans="9:9">
      <c r="I2141" s="410"/>
    </row>
    <row r="2142" spans="9:9">
      <c r="I2142" s="410"/>
    </row>
    <row r="2143" spans="9:9">
      <c r="I2143" s="410"/>
    </row>
    <row r="2144" spans="9:9">
      <c r="I2144" s="410"/>
    </row>
    <row r="2145" spans="9:9">
      <c r="I2145" s="410"/>
    </row>
    <row r="2146" spans="9:9">
      <c r="I2146" s="410"/>
    </row>
    <row r="2147" spans="9:9">
      <c r="I2147" s="410"/>
    </row>
    <row r="2148" spans="9:9">
      <c r="I2148" s="410"/>
    </row>
    <row r="2149" spans="9:9">
      <c r="I2149" s="410"/>
    </row>
    <row r="2150" spans="9:9">
      <c r="I2150" s="410"/>
    </row>
    <row r="2151" spans="9:9">
      <c r="I2151" s="410"/>
    </row>
    <row r="2152" spans="9:9">
      <c r="I2152" s="410"/>
    </row>
    <row r="2153" spans="9:9">
      <c r="I2153" s="410"/>
    </row>
    <row r="2154" spans="9:9">
      <c r="I2154" s="410"/>
    </row>
    <row r="2155" spans="9:9">
      <c r="I2155" s="410"/>
    </row>
    <row r="2156" spans="9:9">
      <c r="I2156" s="410"/>
    </row>
    <row r="2157" spans="9:9">
      <c r="I2157" s="410"/>
    </row>
    <row r="2158" spans="9:9">
      <c r="I2158" s="410"/>
    </row>
    <row r="2159" spans="9:9">
      <c r="I2159" s="410"/>
    </row>
    <row r="2160" spans="9:9">
      <c r="I2160" s="410"/>
    </row>
    <row r="2161" spans="9:9">
      <c r="I2161" s="410"/>
    </row>
    <row r="2162" spans="9:9">
      <c r="I2162" s="410"/>
    </row>
    <row r="2163" spans="9:9">
      <c r="I2163" s="410"/>
    </row>
    <row r="2164" spans="9:9">
      <c r="I2164" s="410"/>
    </row>
    <row r="2165" spans="9:9">
      <c r="I2165" s="410"/>
    </row>
    <row r="2166" spans="9:9">
      <c r="I2166" s="410"/>
    </row>
    <row r="2167" spans="9:9">
      <c r="I2167" s="410"/>
    </row>
    <row r="2168" spans="9:9">
      <c r="I2168" s="410"/>
    </row>
    <row r="2169" spans="9:9">
      <c r="I2169" s="410"/>
    </row>
    <row r="2170" spans="9:9">
      <c r="I2170" s="410"/>
    </row>
    <row r="2171" spans="9:9">
      <c r="I2171" s="410"/>
    </row>
    <row r="2172" spans="9:9">
      <c r="I2172" s="410"/>
    </row>
    <row r="2173" spans="9:9">
      <c r="I2173" s="410"/>
    </row>
    <row r="2174" spans="9:9">
      <c r="I2174" s="410"/>
    </row>
    <row r="2175" spans="9:9">
      <c r="I2175" s="410"/>
    </row>
    <row r="2176" spans="9:9">
      <c r="I2176" s="410"/>
    </row>
    <row r="2177" spans="9:9">
      <c r="I2177" s="410"/>
    </row>
    <row r="2178" spans="9:9">
      <c r="I2178" s="410"/>
    </row>
    <row r="2179" spans="9:9">
      <c r="I2179" s="410"/>
    </row>
    <row r="2180" spans="9:9">
      <c r="I2180" s="410"/>
    </row>
    <row r="2181" spans="9:9">
      <c r="I2181" s="410"/>
    </row>
    <row r="2182" spans="9:9">
      <c r="I2182" s="410"/>
    </row>
    <row r="2183" spans="9:9">
      <c r="I2183" s="410"/>
    </row>
    <row r="2184" spans="9:9">
      <c r="I2184" s="410"/>
    </row>
    <row r="2185" spans="9:9">
      <c r="I2185" s="410"/>
    </row>
    <row r="2186" spans="9:9">
      <c r="I2186" s="410"/>
    </row>
    <row r="2187" spans="9:9">
      <c r="I2187" s="410"/>
    </row>
    <row r="2188" spans="9:9">
      <c r="I2188" s="410"/>
    </row>
    <row r="2189" spans="9:9">
      <c r="I2189" s="410"/>
    </row>
    <row r="2190" spans="9:9">
      <c r="I2190" s="410"/>
    </row>
    <row r="2191" spans="9:9">
      <c r="I2191" s="410"/>
    </row>
    <row r="2192" spans="9:9">
      <c r="I2192" s="410"/>
    </row>
    <row r="2193" spans="9:9">
      <c r="I2193" s="410"/>
    </row>
    <row r="2194" spans="9:9">
      <c r="I2194" s="410"/>
    </row>
    <row r="2195" spans="9:9">
      <c r="I2195" s="410"/>
    </row>
    <row r="2196" spans="9:9">
      <c r="I2196" s="410"/>
    </row>
    <row r="2197" spans="9:9">
      <c r="I2197" s="410"/>
    </row>
    <row r="2198" spans="9:9">
      <c r="I2198" s="410"/>
    </row>
    <row r="2199" spans="9:9">
      <c r="I2199" s="410"/>
    </row>
    <row r="2200" spans="9:9">
      <c r="I2200" s="410"/>
    </row>
    <row r="2201" spans="9:9">
      <c r="I2201" s="410"/>
    </row>
    <row r="2202" spans="9:9">
      <c r="I2202" s="410"/>
    </row>
    <row r="2203" spans="9:9">
      <c r="I2203" s="410"/>
    </row>
    <row r="2204" spans="9:9">
      <c r="I2204" s="410"/>
    </row>
    <row r="2205" spans="9:9">
      <c r="I2205" s="410"/>
    </row>
    <row r="2206" spans="9:9">
      <c r="I2206" s="410"/>
    </row>
    <row r="2207" spans="9:9">
      <c r="I2207" s="410"/>
    </row>
    <row r="2208" spans="9:9">
      <c r="I2208" s="410"/>
    </row>
    <row r="2209" spans="9:9">
      <c r="I2209" s="410"/>
    </row>
    <row r="2210" spans="9:9">
      <c r="I2210" s="410"/>
    </row>
    <row r="2211" spans="9:9">
      <c r="I2211" s="410"/>
    </row>
    <row r="2212" spans="9:9">
      <c r="I2212" s="410"/>
    </row>
    <row r="2213" spans="9:9">
      <c r="I2213" s="410"/>
    </row>
    <row r="2214" spans="9:9">
      <c r="I2214" s="410"/>
    </row>
    <row r="2215" spans="9:9">
      <c r="I2215" s="410"/>
    </row>
    <row r="2216" spans="9:9">
      <c r="I2216" s="410"/>
    </row>
    <row r="2217" spans="9:9">
      <c r="I2217" s="410"/>
    </row>
    <row r="2218" spans="9:9">
      <c r="I2218" s="410"/>
    </row>
    <row r="2219" spans="9:9">
      <c r="I2219" s="410"/>
    </row>
    <row r="2220" spans="9:9">
      <c r="I2220" s="410"/>
    </row>
    <row r="2221" spans="9:9">
      <c r="I2221" s="410"/>
    </row>
    <row r="2222" spans="9:9">
      <c r="I2222" s="410"/>
    </row>
    <row r="2223" spans="9:9">
      <c r="I2223" s="410"/>
    </row>
    <row r="2224" spans="9:9">
      <c r="I2224" s="410"/>
    </row>
    <row r="2225" spans="9:9">
      <c r="I2225" s="410"/>
    </row>
    <row r="2226" spans="9:9">
      <c r="I2226" s="410"/>
    </row>
    <row r="2227" spans="9:9">
      <c r="I2227" s="410"/>
    </row>
    <row r="2228" spans="9:9">
      <c r="I2228" s="410"/>
    </row>
    <row r="2229" spans="9:9">
      <c r="I2229" s="410"/>
    </row>
    <row r="2230" spans="9:9">
      <c r="I2230" s="410"/>
    </row>
    <row r="2231" spans="9:9">
      <c r="I2231" s="410"/>
    </row>
    <row r="2232" spans="9:9">
      <c r="I2232" s="410"/>
    </row>
    <row r="2233" spans="9:9">
      <c r="I2233" s="410"/>
    </row>
    <row r="2234" spans="9:9">
      <c r="I2234" s="410"/>
    </row>
    <row r="2235" spans="9:9">
      <c r="I2235" s="410"/>
    </row>
    <row r="2236" spans="9:9">
      <c r="I2236" s="410"/>
    </row>
    <row r="2237" spans="9:9">
      <c r="I2237" s="410"/>
    </row>
    <row r="2238" spans="9:9">
      <c r="I2238" s="410"/>
    </row>
    <row r="2239" spans="9:9">
      <c r="I2239" s="410"/>
    </row>
    <row r="2240" spans="9:9">
      <c r="I2240" s="410"/>
    </row>
    <row r="2241" spans="9:9">
      <c r="I2241" s="410"/>
    </row>
    <row r="2242" spans="9:9">
      <c r="I2242" s="410"/>
    </row>
    <row r="2243" spans="9:9">
      <c r="I2243" s="410"/>
    </row>
    <row r="2244" spans="9:9">
      <c r="I2244" s="410"/>
    </row>
    <row r="2245" spans="9:9">
      <c r="I2245" s="410"/>
    </row>
    <row r="2246" spans="9:9">
      <c r="I2246" s="410"/>
    </row>
    <row r="2247" spans="9:9">
      <c r="I2247" s="410"/>
    </row>
    <row r="2248" spans="9:9">
      <c r="I2248" s="410"/>
    </row>
    <row r="2249" spans="9:9">
      <c r="I2249" s="410"/>
    </row>
    <row r="2250" spans="9:9">
      <c r="I2250" s="410"/>
    </row>
    <row r="2251" spans="9:9">
      <c r="I2251" s="410"/>
    </row>
    <row r="2252" spans="9:9">
      <c r="I2252" s="410"/>
    </row>
    <row r="2253" spans="9:9">
      <c r="I2253" s="410"/>
    </row>
    <row r="2254" spans="9:9">
      <c r="I2254" s="410"/>
    </row>
    <row r="2255" spans="9:9">
      <c r="I2255" s="410"/>
    </row>
    <row r="2256" spans="9:9">
      <c r="I2256" s="410"/>
    </row>
    <row r="2257" spans="9:9">
      <c r="I2257" s="410"/>
    </row>
    <row r="2258" spans="9:9">
      <c r="I2258" s="410"/>
    </row>
    <row r="2259" spans="9:9">
      <c r="I2259" s="410"/>
    </row>
    <row r="2260" spans="9:9">
      <c r="I2260" s="410"/>
    </row>
    <row r="2261" spans="9:9">
      <c r="I2261" s="410"/>
    </row>
    <row r="2262" spans="9:9">
      <c r="I2262" s="410"/>
    </row>
    <row r="2263" spans="9:9">
      <c r="I2263" s="410"/>
    </row>
    <row r="2264" spans="9:9">
      <c r="I2264" s="410"/>
    </row>
    <row r="2265" spans="9:9">
      <c r="I2265" s="410"/>
    </row>
    <row r="2266" spans="9:9">
      <c r="I2266" s="410"/>
    </row>
    <row r="2267" spans="9:9">
      <c r="I2267" s="410"/>
    </row>
    <row r="2268" spans="9:9">
      <c r="I2268" s="410"/>
    </row>
    <row r="2269" spans="9:9">
      <c r="I2269" s="410"/>
    </row>
    <row r="2270" spans="9:9">
      <c r="I2270" s="410"/>
    </row>
    <row r="2271" spans="9:9">
      <c r="I2271" s="410"/>
    </row>
    <row r="2272" spans="9:9">
      <c r="I2272" s="410"/>
    </row>
    <row r="2273" spans="9:9">
      <c r="I2273" s="410"/>
    </row>
    <row r="2274" spans="9:9">
      <c r="I2274" s="410"/>
    </row>
    <row r="2275" spans="9:9">
      <c r="I2275" s="410"/>
    </row>
    <row r="2276" spans="9:9">
      <c r="I2276" s="410"/>
    </row>
    <row r="2277" spans="9:9">
      <c r="I2277" s="410"/>
    </row>
    <row r="2278" spans="9:9">
      <c r="I2278" s="410"/>
    </row>
    <row r="2279" spans="9:9">
      <c r="I2279" s="410"/>
    </row>
    <row r="2280" spans="9:9">
      <c r="I2280" s="410"/>
    </row>
    <row r="2281" spans="9:9">
      <c r="I2281" s="410"/>
    </row>
    <row r="2282" spans="9:9">
      <c r="I2282" s="410"/>
    </row>
    <row r="2283" spans="9:9">
      <c r="I2283" s="410"/>
    </row>
    <row r="2284" spans="9:9">
      <c r="I2284" s="410"/>
    </row>
    <row r="2285" spans="9:9">
      <c r="I2285" s="410"/>
    </row>
    <row r="2286" spans="9:9">
      <c r="I2286" s="410"/>
    </row>
    <row r="2287" spans="9:9">
      <c r="I2287" s="410"/>
    </row>
    <row r="2288" spans="9:9">
      <c r="I2288" s="410"/>
    </row>
    <row r="2289" spans="9:9">
      <c r="I2289" s="410"/>
    </row>
    <row r="2290" spans="9:9">
      <c r="I2290" s="410"/>
    </row>
    <row r="2291" spans="9:9">
      <c r="I2291" s="410"/>
    </row>
    <row r="2292" spans="9:9">
      <c r="I2292" s="410"/>
    </row>
    <row r="2293" spans="9:9">
      <c r="I2293" s="410"/>
    </row>
    <row r="2294" spans="9:9">
      <c r="I2294" s="410"/>
    </row>
    <row r="2295" spans="9:9">
      <c r="I2295" s="410"/>
    </row>
    <row r="2296" spans="9:9">
      <c r="I2296" s="410"/>
    </row>
    <row r="2297" spans="9:9">
      <c r="I2297" s="410"/>
    </row>
    <row r="2298" spans="9:9">
      <c r="I2298" s="410"/>
    </row>
    <row r="2299" spans="9:9">
      <c r="I2299" s="410"/>
    </row>
    <row r="2300" spans="9:9">
      <c r="I2300" s="410"/>
    </row>
    <row r="2301" spans="9:9">
      <c r="I2301" s="410"/>
    </row>
    <row r="2302" spans="9:9">
      <c r="I2302" s="410"/>
    </row>
    <row r="2303" spans="9:9">
      <c r="I2303" s="410"/>
    </row>
    <row r="2304" spans="9:9">
      <c r="I2304" s="410"/>
    </row>
    <row r="2305" spans="9:9">
      <c r="I2305" s="410"/>
    </row>
    <row r="2306" spans="9:9">
      <c r="I2306" s="410"/>
    </row>
    <row r="2307" spans="9:9">
      <c r="I2307" s="410"/>
    </row>
    <row r="2308" spans="9:9">
      <c r="I2308" s="410"/>
    </row>
    <row r="2309" spans="9:9">
      <c r="I2309" s="410"/>
    </row>
    <row r="2310" spans="9:9">
      <c r="I2310" s="410"/>
    </row>
    <row r="2311" spans="9:9">
      <c r="I2311" s="410"/>
    </row>
    <row r="2312" spans="9:9">
      <c r="I2312" s="410"/>
    </row>
    <row r="2313" spans="9:9">
      <c r="I2313" s="410"/>
    </row>
    <row r="2314" spans="9:9">
      <c r="I2314" s="410"/>
    </row>
    <row r="2315" spans="9:9">
      <c r="I2315" s="410"/>
    </row>
    <row r="2316" spans="9:9">
      <c r="I2316" s="410"/>
    </row>
    <row r="2317" spans="9:9">
      <c r="I2317" s="410"/>
    </row>
    <row r="2318" spans="9:9">
      <c r="I2318" s="410"/>
    </row>
    <row r="2319" spans="9:9">
      <c r="I2319" s="410"/>
    </row>
    <row r="2320" spans="9:9">
      <c r="I2320" s="410"/>
    </row>
    <row r="2321" spans="9:9">
      <c r="I2321" s="410"/>
    </row>
    <row r="2322" spans="9:9">
      <c r="I2322" s="410"/>
    </row>
    <row r="2323" spans="9:9">
      <c r="I2323" s="410"/>
    </row>
    <row r="2324" spans="9:9">
      <c r="I2324" s="410"/>
    </row>
    <row r="2325" spans="9:9">
      <c r="I2325" s="410"/>
    </row>
    <row r="2326" spans="9:9">
      <c r="I2326" s="410"/>
    </row>
    <row r="2327" spans="9:9">
      <c r="I2327" s="410"/>
    </row>
    <row r="2328" spans="9:9">
      <c r="I2328" s="410"/>
    </row>
    <row r="2329" spans="9:9">
      <c r="I2329" s="410"/>
    </row>
    <row r="2330" spans="9:9">
      <c r="I2330" s="410"/>
    </row>
    <row r="2331" spans="9:9">
      <c r="I2331" s="410"/>
    </row>
    <row r="2332" spans="9:9">
      <c r="I2332" s="410"/>
    </row>
    <row r="2333" spans="9:9">
      <c r="I2333" s="410"/>
    </row>
    <row r="2334" spans="9:9">
      <c r="I2334" s="410"/>
    </row>
    <row r="2335" spans="9:9">
      <c r="I2335" s="410"/>
    </row>
    <row r="2336" spans="9:9">
      <c r="I2336" s="410"/>
    </row>
    <row r="2337" spans="9:9">
      <c r="I2337" s="410"/>
    </row>
    <row r="2338" spans="9:9">
      <c r="I2338" s="410"/>
    </row>
    <row r="2339" spans="9:9">
      <c r="I2339" s="410"/>
    </row>
    <row r="2340" spans="9:9">
      <c r="I2340" s="410"/>
    </row>
    <row r="2341" spans="9:9">
      <c r="I2341" s="410"/>
    </row>
    <row r="2342" spans="9:9">
      <c r="I2342" s="410"/>
    </row>
    <row r="2343" spans="9:9">
      <c r="I2343" s="410"/>
    </row>
    <row r="2344" spans="9:9">
      <c r="I2344" s="410"/>
    </row>
    <row r="2345" spans="9:9">
      <c r="I2345" s="410"/>
    </row>
    <row r="2346" spans="9:9">
      <c r="I2346" s="410"/>
    </row>
    <row r="2347" spans="9:9">
      <c r="I2347" s="410"/>
    </row>
    <row r="2348" spans="9:9">
      <c r="I2348" s="410"/>
    </row>
    <row r="2349" spans="9:9">
      <c r="I2349" s="410"/>
    </row>
    <row r="2350" spans="9:9">
      <c r="I2350" s="410"/>
    </row>
    <row r="2351" spans="9:9">
      <c r="I2351" s="410"/>
    </row>
    <row r="2352" spans="9:9">
      <c r="I2352" s="410"/>
    </row>
    <row r="2353" spans="9:9">
      <c r="I2353" s="410"/>
    </row>
    <row r="2354" spans="9:9">
      <c r="I2354" s="410"/>
    </row>
    <row r="2355" spans="9:9">
      <c r="I2355" s="410"/>
    </row>
    <row r="2356" spans="9:9">
      <c r="I2356" s="410"/>
    </row>
    <row r="2357" spans="9:9">
      <c r="I2357" s="410"/>
    </row>
    <row r="2358" spans="9:9">
      <c r="I2358" s="410"/>
    </row>
    <row r="2359" spans="9:9">
      <c r="I2359" s="410"/>
    </row>
    <row r="2360" spans="9:9">
      <c r="I2360" s="410"/>
    </row>
    <row r="2361" spans="9:9">
      <c r="I2361" s="410"/>
    </row>
    <row r="2362" spans="9:9">
      <c r="I2362" s="410"/>
    </row>
    <row r="2363" spans="9:9">
      <c r="I2363" s="410"/>
    </row>
    <row r="2364" spans="9:9">
      <c r="I2364" s="410"/>
    </row>
    <row r="2365" spans="9:9">
      <c r="I2365" s="410"/>
    </row>
    <row r="2366" spans="9:9">
      <c r="I2366" s="410"/>
    </row>
    <row r="2367" spans="9:9">
      <c r="I2367" s="410"/>
    </row>
    <row r="2368" spans="9:9">
      <c r="I2368" s="410"/>
    </row>
    <row r="2369" spans="9:9">
      <c r="I2369" s="410"/>
    </row>
    <row r="2370" spans="9:9">
      <c r="I2370" s="410"/>
    </row>
    <row r="2371" spans="9:9">
      <c r="I2371" s="410"/>
    </row>
    <row r="2372" spans="9:9">
      <c r="I2372" s="410"/>
    </row>
    <row r="2373" spans="9:9">
      <c r="I2373" s="410"/>
    </row>
    <row r="2374" spans="9:9">
      <c r="I2374" s="410"/>
    </row>
    <row r="2375" spans="9:9">
      <c r="I2375" s="410"/>
    </row>
    <row r="2376" spans="9:9">
      <c r="I2376" s="410"/>
    </row>
    <row r="2377" spans="9:9">
      <c r="I2377" s="410"/>
    </row>
    <row r="2378" spans="9:9">
      <c r="I2378" s="410"/>
    </row>
    <row r="2379" spans="9:9">
      <c r="I2379" s="410"/>
    </row>
    <row r="2380" spans="9:9">
      <c r="I2380" s="410"/>
    </row>
    <row r="2381" spans="9:9">
      <c r="I2381" s="410"/>
    </row>
    <row r="2382" spans="9:9">
      <c r="I2382" s="410"/>
    </row>
    <row r="2383" spans="9:9">
      <c r="I2383" s="410"/>
    </row>
    <row r="2384" spans="9:9">
      <c r="I2384" s="410"/>
    </row>
    <row r="2385" spans="9:9">
      <c r="I2385" s="410"/>
    </row>
    <row r="2386" spans="9:9">
      <c r="I2386" s="410"/>
    </row>
    <row r="2387" spans="9:9">
      <c r="I2387" s="410"/>
    </row>
    <row r="2388" spans="9:9">
      <c r="I2388" s="410"/>
    </row>
    <row r="2389" spans="9:9">
      <c r="I2389" s="410"/>
    </row>
    <row r="2390" spans="9:9">
      <c r="I2390" s="410"/>
    </row>
    <row r="2391" spans="9:9">
      <c r="I2391" s="410"/>
    </row>
    <row r="2392" spans="9:9">
      <c r="I2392" s="410"/>
    </row>
    <row r="2393" spans="9:9">
      <c r="I2393" s="410"/>
    </row>
    <row r="2394" spans="9:9">
      <c r="I2394" s="410"/>
    </row>
    <row r="2395" spans="9:9">
      <c r="I2395" s="410"/>
    </row>
    <row r="2396" spans="9:9">
      <c r="I2396" s="410"/>
    </row>
    <row r="2397" spans="9:9">
      <c r="I2397" s="410"/>
    </row>
    <row r="2398" spans="9:9">
      <c r="I2398" s="410"/>
    </row>
    <row r="2399" spans="9:9">
      <c r="I2399" s="410"/>
    </row>
    <row r="2400" spans="9:9">
      <c r="I2400" s="410"/>
    </row>
    <row r="2401" spans="9:9">
      <c r="I2401" s="410"/>
    </row>
    <row r="2402" spans="9:9">
      <c r="I2402" s="410"/>
    </row>
    <row r="2403" spans="9:9">
      <c r="I2403" s="410"/>
    </row>
    <row r="2404" spans="9:9">
      <c r="I2404" s="410"/>
    </row>
    <row r="2405" spans="9:9">
      <c r="I2405" s="410"/>
    </row>
    <row r="2406" spans="9:9">
      <c r="I2406" s="410"/>
    </row>
    <row r="2407" spans="9:9">
      <c r="I2407" s="410"/>
    </row>
    <row r="2408" spans="9:9">
      <c r="I2408" s="410"/>
    </row>
    <row r="2409" spans="9:9">
      <c r="I2409" s="410"/>
    </row>
    <row r="2410" spans="9:9">
      <c r="I2410" s="410"/>
    </row>
    <row r="2411" spans="9:9">
      <c r="I2411" s="410"/>
    </row>
    <row r="2412" spans="9:9">
      <c r="I2412" s="410"/>
    </row>
    <row r="2413" spans="9:9">
      <c r="I2413" s="410"/>
    </row>
    <row r="2414" spans="9:9">
      <c r="I2414" s="410"/>
    </row>
    <row r="2415" spans="9:9">
      <c r="I2415" s="410"/>
    </row>
    <row r="2416" spans="9:9">
      <c r="I2416" s="410"/>
    </row>
    <row r="2417" spans="9:9">
      <c r="I2417" s="410"/>
    </row>
    <row r="2418" spans="9:9">
      <c r="I2418" s="410"/>
    </row>
    <row r="2419" spans="9:9">
      <c r="I2419" s="410"/>
    </row>
    <row r="2420" spans="9:9">
      <c r="I2420" s="410"/>
    </row>
    <row r="2421" spans="9:9">
      <c r="I2421" s="410"/>
    </row>
    <row r="2422" spans="9:9">
      <c r="I2422" s="410"/>
    </row>
    <row r="2423" spans="9:9">
      <c r="I2423" s="410"/>
    </row>
    <row r="2424" spans="9:9">
      <c r="I2424" s="410"/>
    </row>
    <row r="2425" spans="9:9">
      <c r="I2425" s="410"/>
    </row>
    <row r="2426" spans="9:9">
      <c r="I2426" s="410"/>
    </row>
    <row r="2427" spans="9:9">
      <c r="I2427" s="410"/>
    </row>
    <row r="2428" spans="9:9">
      <c r="I2428" s="410"/>
    </row>
    <row r="2429" spans="9:9">
      <c r="I2429" s="410"/>
    </row>
    <row r="2430" spans="9:9">
      <c r="I2430" s="410"/>
    </row>
    <row r="2431" spans="9:9">
      <c r="I2431" s="410"/>
    </row>
    <row r="2432" spans="9:9">
      <c r="I2432" s="410"/>
    </row>
    <row r="2433" spans="9:9">
      <c r="I2433" s="410"/>
    </row>
    <row r="2434" spans="9:9">
      <c r="I2434" s="410"/>
    </row>
    <row r="2435" spans="9:9">
      <c r="I2435" s="410"/>
    </row>
    <row r="2436" spans="9:9">
      <c r="I2436" s="410"/>
    </row>
    <row r="2437" spans="9:9">
      <c r="I2437" s="410"/>
    </row>
    <row r="2438" spans="9:9">
      <c r="I2438" s="410"/>
    </row>
    <row r="2439" spans="9:9">
      <c r="I2439" s="410"/>
    </row>
    <row r="2440" spans="9:9">
      <c r="I2440" s="410"/>
    </row>
    <row r="2441" spans="9:9">
      <c r="I2441" s="410"/>
    </row>
    <row r="2442" spans="9:9">
      <c r="I2442" s="410"/>
    </row>
    <row r="2443" spans="9:9">
      <c r="I2443" s="410"/>
    </row>
    <row r="2444" spans="9:9">
      <c r="I2444" s="410"/>
    </row>
    <row r="2445" spans="9:9">
      <c r="I2445" s="410"/>
    </row>
    <row r="2446" spans="9:9">
      <c r="I2446" s="410"/>
    </row>
    <row r="2447" spans="9:9">
      <c r="I2447" s="410"/>
    </row>
    <row r="2448" spans="9:9">
      <c r="I2448" s="410"/>
    </row>
    <row r="2449" spans="9:9">
      <c r="I2449" s="410"/>
    </row>
    <row r="2450" spans="9:9">
      <c r="I2450" s="410"/>
    </row>
    <row r="2451" spans="9:9">
      <c r="I2451" s="410"/>
    </row>
    <row r="2452" spans="9:9">
      <c r="I2452" s="410"/>
    </row>
    <row r="2453" spans="9:9">
      <c r="I2453" s="410"/>
    </row>
    <row r="2454" spans="9:9">
      <c r="I2454" s="410"/>
    </row>
    <row r="2455" spans="9:9">
      <c r="I2455" s="410"/>
    </row>
    <row r="2456" spans="9:9">
      <c r="I2456" s="410"/>
    </row>
    <row r="2457" spans="9:9">
      <c r="I2457" s="410"/>
    </row>
    <row r="2458" spans="9:9">
      <c r="I2458" s="410"/>
    </row>
    <row r="2459" spans="9:9">
      <c r="I2459" s="410"/>
    </row>
    <row r="2460" spans="9:9">
      <c r="I2460" s="410"/>
    </row>
    <row r="2461" spans="9:9">
      <c r="I2461" s="410"/>
    </row>
    <row r="2462" spans="9:9">
      <c r="I2462" s="410"/>
    </row>
    <row r="2463" spans="9:9">
      <c r="I2463" s="410"/>
    </row>
    <row r="2464" spans="9:9">
      <c r="I2464" s="410"/>
    </row>
    <row r="2465" spans="9:9">
      <c r="I2465" s="410"/>
    </row>
    <row r="2466" spans="9:9">
      <c r="I2466" s="410"/>
    </row>
    <row r="2467" spans="9:9">
      <c r="I2467" s="410"/>
    </row>
    <row r="2468" spans="9:9">
      <c r="I2468" s="410"/>
    </row>
    <row r="2469" spans="9:9">
      <c r="I2469" s="410"/>
    </row>
    <row r="2470" spans="9:9">
      <c r="I2470" s="410"/>
    </row>
    <row r="2471" spans="9:9">
      <c r="I2471" s="410"/>
    </row>
    <row r="2472" spans="9:9">
      <c r="I2472" s="410"/>
    </row>
    <row r="2473" spans="9:9">
      <c r="I2473" s="410"/>
    </row>
    <row r="2474" spans="9:9">
      <c r="I2474" s="410"/>
    </row>
    <row r="2475" spans="9:9">
      <c r="I2475" s="410"/>
    </row>
    <row r="2476" spans="9:9">
      <c r="I2476" s="410"/>
    </row>
    <row r="2477" spans="9:9">
      <c r="I2477" s="410"/>
    </row>
    <row r="2478" spans="9:9">
      <c r="I2478" s="410"/>
    </row>
    <row r="2479" spans="9:9">
      <c r="I2479" s="410"/>
    </row>
    <row r="2480" spans="9:9">
      <c r="I2480" s="410"/>
    </row>
    <row r="2481" spans="9:9">
      <c r="I2481" s="410"/>
    </row>
    <row r="2482" spans="9:9">
      <c r="I2482" s="410"/>
    </row>
    <row r="2483" spans="9:9">
      <c r="I2483" s="410"/>
    </row>
    <row r="2484" spans="9:9">
      <c r="I2484" s="410"/>
    </row>
    <row r="2485" spans="9:9">
      <c r="I2485" s="410"/>
    </row>
    <row r="2486" spans="9:9">
      <c r="I2486" s="410"/>
    </row>
    <row r="2487" spans="9:9">
      <c r="I2487" s="410"/>
    </row>
    <row r="2488" spans="9:9">
      <c r="I2488" s="410"/>
    </row>
    <row r="2489" spans="9:9">
      <c r="I2489" s="410"/>
    </row>
    <row r="2490" spans="9:9">
      <c r="I2490" s="410"/>
    </row>
    <row r="2491" spans="9:9">
      <c r="I2491" s="410"/>
    </row>
    <row r="2492" spans="9:9">
      <c r="I2492" s="410"/>
    </row>
    <row r="2493" spans="9:9">
      <c r="I2493" s="410"/>
    </row>
    <row r="2494" spans="9:9">
      <c r="I2494" s="410"/>
    </row>
    <row r="2495" spans="9:9">
      <c r="I2495" s="410"/>
    </row>
    <row r="2496" spans="9:9">
      <c r="I2496" s="410"/>
    </row>
    <row r="2497" spans="9:9">
      <c r="I2497" s="410"/>
    </row>
    <row r="2498" spans="9:9">
      <c r="I2498" s="410"/>
    </row>
    <row r="2499" spans="9:9">
      <c r="I2499" s="410"/>
    </row>
    <row r="2500" spans="9:9">
      <c r="I2500" s="410"/>
    </row>
    <row r="2501" spans="9:9">
      <c r="I2501" s="410"/>
    </row>
    <row r="2502" spans="9:9">
      <c r="I2502" s="410"/>
    </row>
    <row r="2503" spans="9:9">
      <c r="I2503" s="410"/>
    </row>
    <row r="2504" spans="9:9">
      <c r="I2504" s="410"/>
    </row>
    <row r="2505" spans="9:9">
      <c r="I2505" s="410"/>
    </row>
    <row r="2506" spans="9:9">
      <c r="I2506" s="410"/>
    </row>
    <row r="2507" spans="9:9">
      <c r="I2507" s="410"/>
    </row>
    <row r="2508" spans="9:9">
      <c r="I2508" s="410"/>
    </row>
    <row r="2509" spans="9:9">
      <c r="I2509" s="410"/>
    </row>
    <row r="2510" spans="9:9">
      <c r="I2510" s="410"/>
    </row>
    <row r="2511" spans="9:9">
      <c r="I2511" s="410"/>
    </row>
    <row r="2512" spans="9:9">
      <c r="I2512" s="410"/>
    </row>
    <row r="2513" spans="9:9">
      <c r="I2513" s="410"/>
    </row>
    <row r="2514" spans="9:9">
      <c r="I2514" s="410"/>
    </row>
    <row r="2515" spans="9:9">
      <c r="I2515" s="410"/>
    </row>
    <row r="2516" spans="9:9">
      <c r="I2516" s="410"/>
    </row>
    <row r="2517" spans="9:9">
      <c r="I2517" s="410"/>
    </row>
    <row r="2518" spans="9:9">
      <c r="I2518" s="410"/>
    </row>
    <row r="2519" spans="9:9">
      <c r="I2519" s="410"/>
    </row>
    <row r="2520" spans="9:9">
      <c r="I2520" s="410"/>
    </row>
    <row r="2521" spans="9:9">
      <c r="I2521" s="410"/>
    </row>
    <row r="2522" spans="9:9">
      <c r="I2522" s="410"/>
    </row>
    <row r="2523" spans="9:9">
      <c r="I2523" s="410"/>
    </row>
    <row r="2524" spans="9:9">
      <c r="I2524" s="410"/>
    </row>
    <row r="2525" spans="9:9">
      <c r="I2525" s="410"/>
    </row>
    <row r="2526" spans="9:9">
      <c r="I2526" s="410"/>
    </row>
    <row r="2527" spans="9:9">
      <c r="I2527" s="410"/>
    </row>
    <row r="2528" spans="9:9">
      <c r="I2528" s="410"/>
    </row>
    <row r="2529" spans="9:9">
      <c r="I2529" s="410"/>
    </row>
    <row r="2530" spans="9:9">
      <c r="I2530" s="410"/>
    </row>
    <row r="2531" spans="9:9">
      <c r="I2531" s="410"/>
    </row>
    <row r="2532" spans="9:9">
      <c r="I2532" s="410"/>
    </row>
    <row r="2533" spans="9:9">
      <c r="I2533" s="410"/>
    </row>
    <row r="2534" spans="9:9">
      <c r="I2534" s="410"/>
    </row>
    <row r="2535" spans="9:9">
      <c r="I2535" s="410"/>
    </row>
    <row r="2536" spans="9:9">
      <c r="I2536" s="410"/>
    </row>
    <row r="2537" spans="9:9">
      <c r="I2537" s="410"/>
    </row>
    <row r="2538" spans="9:9">
      <c r="I2538" s="410"/>
    </row>
    <row r="2539" spans="9:9">
      <c r="I2539" s="410"/>
    </row>
    <row r="2540" spans="9:9">
      <c r="I2540" s="410"/>
    </row>
    <row r="2541" spans="9:9">
      <c r="I2541" s="410"/>
    </row>
    <row r="2542" spans="9:9">
      <c r="I2542" s="410"/>
    </row>
    <row r="2543" spans="9:9">
      <c r="I2543" s="410"/>
    </row>
    <row r="2544" spans="9:9">
      <c r="I2544" s="410"/>
    </row>
    <row r="2545" spans="9:9">
      <c r="I2545" s="410"/>
    </row>
    <row r="2546" spans="9:9">
      <c r="I2546" s="410"/>
    </row>
    <row r="2547" spans="9:9">
      <c r="I2547" s="410"/>
    </row>
    <row r="2548" spans="9:9">
      <c r="I2548" s="410"/>
    </row>
    <row r="2549" spans="9:9">
      <c r="I2549" s="410"/>
    </row>
    <row r="2550" spans="9:9">
      <c r="I2550" s="410"/>
    </row>
    <row r="2551" spans="9:9">
      <c r="I2551" s="410"/>
    </row>
    <row r="2552" spans="9:9">
      <c r="I2552" s="410"/>
    </row>
    <row r="2553" spans="9:9">
      <c r="I2553" s="410"/>
    </row>
    <row r="2554" spans="9:9">
      <c r="I2554" s="410"/>
    </row>
    <row r="2555" spans="9:9">
      <c r="I2555" s="410"/>
    </row>
    <row r="2556" spans="9:9">
      <c r="I2556" s="410"/>
    </row>
    <row r="2557" spans="9:9">
      <c r="I2557" s="410"/>
    </row>
    <row r="2558" spans="9:9">
      <c r="I2558" s="410"/>
    </row>
    <row r="2559" spans="9:9">
      <c r="I2559" s="410"/>
    </row>
    <row r="2560" spans="9:9">
      <c r="I2560" s="410"/>
    </row>
    <row r="2561" spans="9:9">
      <c r="I2561" s="410"/>
    </row>
    <row r="2562" spans="9:9">
      <c r="I2562" s="410"/>
    </row>
    <row r="2563" spans="9:9">
      <c r="I2563" s="410"/>
    </row>
    <row r="2564" spans="9:9">
      <c r="I2564" s="410"/>
    </row>
    <row r="2565" spans="9:9">
      <c r="I2565" s="410"/>
    </row>
    <row r="2566" spans="9:9">
      <c r="I2566" s="410"/>
    </row>
    <row r="2567" spans="9:9">
      <c r="I2567" s="410"/>
    </row>
    <row r="2568" spans="9:9">
      <c r="I2568" s="410"/>
    </row>
    <row r="2569" spans="9:9">
      <c r="I2569" s="410"/>
    </row>
    <row r="2570" spans="9:9">
      <c r="I2570" s="410"/>
    </row>
    <row r="2571" spans="9:9">
      <c r="I2571" s="410"/>
    </row>
    <row r="2572" spans="9:9">
      <c r="I2572" s="410"/>
    </row>
    <row r="2573" spans="9:9">
      <c r="I2573" s="410"/>
    </row>
    <row r="2574" spans="9:9">
      <c r="I2574" s="410"/>
    </row>
    <row r="2575" spans="9:9">
      <c r="I2575" s="410"/>
    </row>
    <row r="2576" spans="9:9">
      <c r="I2576" s="410"/>
    </row>
    <row r="2577" spans="9:9">
      <c r="I2577" s="410"/>
    </row>
    <row r="2578" spans="9:9">
      <c r="I2578" s="410"/>
    </row>
    <row r="2579" spans="9:9">
      <c r="I2579" s="410"/>
    </row>
    <row r="2580" spans="9:9">
      <c r="I2580" s="410"/>
    </row>
    <row r="2581" spans="9:9">
      <c r="I2581" s="410"/>
    </row>
    <row r="2582" spans="9:9">
      <c r="I2582" s="410"/>
    </row>
    <row r="2583" spans="9:9">
      <c r="I2583" s="410"/>
    </row>
    <row r="2584" spans="9:9">
      <c r="I2584" s="410"/>
    </row>
    <row r="2585" spans="9:9">
      <c r="I2585" s="410"/>
    </row>
    <row r="2586" spans="9:9">
      <c r="I2586" s="410"/>
    </row>
    <row r="2587" spans="9:9">
      <c r="I2587" s="410"/>
    </row>
    <row r="2588" spans="9:9">
      <c r="I2588" s="410"/>
    </row>
    <row r="2589" spans="9:9">
      <c r="I2589" s="410"/>
    </row>
    <row r="2590" spans="9:9">
      <c r="I2590" s="410"/>
    </row>
    <row r="2591" spans="9:9">
      <c r="I2591" s="410"/>
    </row>
    <row r="2592" spans="9:9">
      <c r="I2592" s="410"/>
    </row>
    <row r="2593" spans="9:9">
      <c r="I2593" s="410"/>
    </row>
    <row r="2594" spans="9:9">
      <c r="I2594" s="410"/>
    </row>
    <row r="2595" spans="9:9">
      <c r="I2595" s="410"/>
    </row>
    <row r="2596" spans="9:9">
      <c r="I2596" s="410"/>
    </row>
    <row r="2597" spans="9:9">
      <c r="I2597" s="410"/>
    </row>
    <row r="2598" spans="9:9">
      <c r="I2598" s="410"/>
    </row>
    <row r="2599" spans="9:9">
      <c r="I2599" s="410"/>
    </row>
    <row r="2600" spans="9:9">
      <c r="I2600" s="410"/>
    </row>
    <row r="2601" spans="9:9">
      <c r="I2601" s="410"/>
    </row>
    <row r="2602" spans="9:9">
      <c r="I2602" s="410"/>
    </row>
    <row r="2603" spans="9:9">
      <c r="I2603" s="410"/>
    </row>
    <row r="2604" spans="9:9">
      <c r="I2604" s="410"/>
    </row>
    <row r="2605" spans="9:9">
      <c r="I2605" s="410"/>
    </row>
    <row r="2606" spans="9:9">
      <c r="I2606" s="410"/>
    </row>
    <row r="2607" spans="9:9">
      <c r="I2607" s="410"/>
    </row>
    <row r="2608" spans="9:9">
      <c r="I2608" s="410"/>
    </row>
    <row r="2609" spans="9:9">
      <c r="I2609" s="410"/>
    </row>
    <row r="2610" spans="9:9">
      <c r="I2610" s="410"/>
    </row>
    <row r="2611" spans="9:9">
      <c r="I2611" s="410"/>
    </row>
    <row r="2612" spans="9:9">
      <c r="I2612" s="410"/>
    </row>
    <row r="2613" spans="9:9">
      <c r="I2613" s="410"/>
    </row>
    <row r="2614" spans="9:9">
      <c r="I2614" s="410"/>
    </row>
    <row r="2615" spans="9:9">
      <c r="I2615" s="410"/>
    </row>
    <row r="2616" spans="9:9">
      <c r="I2616" s="410"/>
    </row>
    <row r="2617" spans="9:9">
      <c r="I2617" s="410"/>
    </row>
    <row r="2618" spans="9:9">
      <c r="I2618" s="410"/>
    </row>
    <row r="2619" spans="9:9">
      <c r="I2619" s="410"/>
    </row>
    <row r="2620" spans="9:9">
      <c r="I2620" s="410"/>
    </row>
    <row r="2621" spans="9:9">
      <c r="I2621" s="410"/>
    </row>
    <row r="2622" spans="9:9">
      <c r="I2622" s="410"/>
    </row>
    <row r="2623" spans="9:9">
      <c r="I2623" s="410"/>
    </row>
    <row r="2624" spans="9:9">
      <c r="I2624" s="410"/>
    </row>
    <row r="2625" spans="9:9">
      <c r="I2625" s="410"/>
    </row>
    <row r="2626" spans="9:9">
      <c r="I2626" s="410"/>
    </row>
    <row r="2627" spans="9:9">
      <c r="I2627" s="410"/>
    </row>
    <row r="2628" spans="9:9">
      <c r="I2628" s="410"/>
    </row>
    <row r="2629" spans="9:9">
      <c r="I2629" s="410"/>
    </row>
    <row r="2630" spans="9:9">
      <c r="I2630" s="410"/>
    </row>
    <row r="2631" spans="9:9">
      <c r="I2631" s="410"/>
    </row>
    <row r="2632" spans="9:9">
      <c r="I2632" s="410"/>
    </row>
    <row r="2633" spans="9:9">
      <c r="I2633" s="410"/>
    </row>
    <row r="2634" spans="9:9">
      <c r="I2634" s="410"/>
    </row>
    <row r="2635" spans="9:9">
      <c r="I2635" s="410"/>
    </row>
    <row r="2636" spans="9:9">
      <c r="I2636" s="410"/>
    </row>
    <row r="2637" spans="9:9">
      <c r="I2637" s="410"/>
    </row>
    <row r="2638" spans="9:9">
      <c r="I2638" s="410"/>
    </row>
    <row r="2639" spans="9:9">
      <c r="I2639" s="410"/>
    </row>
    <row r="2640" spans="9:9">
      <c r="I2640" s="410"/>
    </row>
    <row r="2641" spans="9:9">
      <c r="I2641" s="410"/>
    </row>
    <row r="2642" spans="9:9">
      <c r="I2642" s="410"/>
    </row>
    <row r="2643" spans="9:9">
      <c r="I2643" s="410"/>
    </row>
    <row r="2644" spans="9:9">
      <c r="I2644" s="410"/>
    </row>
    <row r="2645" spans="9:9">
      <c r="I2645" s="410"/>
    </row>
    <row r="2646" spans="9:9">
      <c r="I2646" s="410"/>
    </row>
    <row r="2647" spans="9:9">
      <c r="I2647" s="410"/>
    </row>
    <row r="2648" spans="9:9">
      <c r="I2648" s="410"/>
    </row>
    <row r="2649" spans="9:9">
      <c r="I2649" s="410"/>
    </row>
    <row r="2650" spans="9:9">
      <c r="I2650" s="410"/>
    </row>
    <row r="2651" spans="9:9">
      <c r="I2651" s="410"/>
    </row>
    <row r="2652" spans="9:9">
      <c r="I2652" s="410"/>
    </row>
    <row r="2653" spans="9:9">
      <c r="I2653" s="410"/>
    </row>
    <row r="2654" spans="9:9">
      <c r="I2654" s="410"/>
    </row>
    <row r="2655" spans="9:9">
      <c r="I2655" s="410"/>
    </row>
    <row r="2656" spans="9:9">
      <c r="I2656" s="410"/>
    </row>
    <row r="2657" spans="9:9">
      <c r="I2657" s="410"/>
    </row>
    <row r="2658" spans="9:9">
      <c r="I2658" s="410"/>
    </row>
    <row r="2659" spans="9:9">
      <c r="I2659" s="410"/>
    </row>
    <row r="2660" spans="9:9">
      <c r="I2660" s="410"/>
    </row>
    <row r="2661" spans="9:9">
      <c r="I2661" s="410"/>
    </row>
    <row r="2662" spans="9:9">
      <c r="I2662" s="410"/>
    </row>
    <row r="2663" spans="9:9">
      <c r="I2663" s="410"/>
    </row>
    <row r="2664" spans="9:9">
      <c r="I2664" s="410"/>
    </row>
    <row r="2665" spans="9:9">
      <c r="I2665" s="410"/>
    </row>
    <row r="2666" spans="9:9">
      <c r="I2666" s="410"/>
    </row>
    <row r="2667" spans="9:9">
      <c r="I2667" s="410"/>
    </row>
    <row r="2668" spans="9:9">
      <c r="I2668" s="410"/>
    </row>
    <row r="2669" spans="9:9">
      <c r="I2669" s="410"/>
    </row>
    <row r="2670" spans="9:9">
      <c r="I2670" s="410"/>
    </row>
    <row r="2671" spans="9:9">
      <c r="I2671" s="410"/>
    </row>
    <row r="2672" spans="9:9">
      <c r="I2672" s="410"/>
    </row>
    <row r="2673" spans="9:9">
      <c r="I2673" s="410"/>
    </row>
    <row r="2674" spans="9:9">
      <c r="I2674" s="410"/>
    </row>
    <row r="2675" spans="9:9">
      <c r="I2675" s="410"/>
    </row>
    <row r="2676" spans="9:9">
      <c r="I2676" s="410"/>
    </row>
    <row r="2677" spans="9:9">
      <c r="I2677" s="410"/>
    </row>
    <row r="2678" spans="9:9">
      <c r="I2678" s="410"/>
    </row>
    <row r="2679" spans="9:9">
      <c r="I2679" s="410"/>
    </row>
    <row r="2680" spans="9:9">
      <c r="I2680" s="410"/>
    </row>
    <row r="2681" spans="9:9">
      <c r="I2681" s="410"/>
    </row>
    <row r="2682" spans="9:9">
      <c r="I2682" s="410"/>
    </row>
    <row r="2683" spans="9:9">
      <c r="I2683" s="410"/>
    </row>
    <row r="2684" spans="9:9">
      <c r="I2684" s="410"/>
    </row>
    <row r="2685" spans="9:9">
      <c r="I2685" s="410"/>
    </row>
    <row r="2686" spans="9:9">
      <c r="I2686" s="410"/>
    </row>
    <row r="2687" spans="9:9">
      <c r="I2687" s="410"/>
    </row>
    <row r="2688" spans="9:9">
      <c r="I2688" s="410"/>
    </row>
    <row r="2689" spans="9:9">
      <c r="I2689" s="410"/>
    </row>
    <row r="2690" spans="9:9">
      <c r="I2690" s="410"/>
    </row>
    <row r="2691" spans="9:9">
      <c r="I2691" s="410"/>
    </row>
    <row r="2692" spans="9:9">
      <c r="I2692" s="410"/>
    </row>
    <row r="2693" spans="9:9">
      <c r="I2693" s="410"/>
    </row>
    <row r="2694" spans="9:9">
      <c r="I2694" s="410"/>
    </row>
    <row r="2695" spans="9:9">
      <c r="I2695" s="410"/>
    </row>
    <row r="2696" spans="9:9">
      <c r="I2696" s="410"/>
    </row>
    <row r="2697" spans="9:9">
      <c r="I2697" s="410"/>
    </row>
    <row r="2698" spans="9:9">
      <c r="I2698" s="410"/>
    </row>
    <row r="2699" spans="9:9">
      <c r="I2699" s="410"/>
    </row>
    <row r="2700" spans="9:9">
      <c r="I2700" s="410"/>
    </row>
    <row r="2701" spans="9:9">
      <c r="I2701" s="410"/>
    </row>
    <row r="2702" spans="9:9">
      <c r="I2702" s="410"/>
    </row>
    <row r="2703" spans="9:9">
      <c r="I2703" s="410"/>
    </row>
    <row r="2704" spans="9:9">
      <c r="I2704" s="410"/>
    </row>
    <row r="2705" spans="9:9">
      <c r="I2705" s="410"/>
    </row>
    <row r="2706" spans="9:9">
      <c r="I2706" s="410"/>
    </row>
    <row r="2707" spans="9:9">
      <c r="I2707" s="410"/>
    </row>
    <row r="2708" spans="9:9">
      <c r="I2708" s="410"/>
    </row>
    <row r="2709" spans="9:9">
      <c r="I2709" s="410"/>
    </row>
    <row r="2710" spans="9:9">
      <c r="I2710" s="410"/>
    </row>
    <row r="2711" spans="9:9">
      <c r="I2711" s="410"/>
    </row>
    <row r="2712" spans="9:9">
      <c r="I2712" s="410"/>
    </row>
    <row r="2713" spans="9:9">
      <c r="I2713" s="410"/>
    </row>
    <row r="2714" spans="9:9">
      <c r="I2714" s="410"/>
    </row>
    <row r="2715" spans="9:9">
      <c r="I2715" s="410"/>
    </row>
    <row r="2716" spans="9:9">
      <c r="I2716" s="410"/>
    </row>
    <row r="2717" spans="9:9">
      <c r="I2717" s="410"/>
    </row>
    <row r="2718" spans="9:9">
      <c r="I2718" s="410"/>
    </row>
    <row r="2719" spans="9:9">
      <c r="I2719" s="410"/>
    </row>
    <row r="2720" spans="9:9">
      <c r="I2720" s="410"/>
    </row>
    <row r="2721" spans="9:9">
      <c r="I2721" s="410"/>
    </row>
    <row r="2722" spans="9:9">
      <c r="I2722" s="410"/>
    </row>
    <row r="2723" spans="9:9">
      <c r="I2723" s="410"/>
    </row>
    <row r="2724" spans="9:9">
      <c r="I2724" s="410"/>
    </row>
    <row r="2725" spans="9:9">
      <c r="I2725" s="410"/>
    </row>
    <row r="2726" spans="9:9">
      <c r="I2726" s="410"/>
    </row>
    <row r="2727" spans="9:9">
      <c r="I2727" s="410"/>
    </row>
    <row r="2728" spans="9:9">
      <c r="I2728" s="410"/>
    </row>
    <row r="2729" spans="9:9">
      <c r="I2729" s="410"/>
    </row>
    <row r="2730" spans="9:9">
      <c r="I2730" s="410"/>
    </row>
    <row r="2731" spans="9:9">
      <c r="I2731" s="410"/>
    </row>
    <row r="2732" spans="9:9">
      <c r="I2732" s="410"/>
    </row>
    <row r="2733" spans="9:9">
      <c r="I2733" s="410"/>
    </row>
    <row r="2734" spans="9:9">
      <c r="I2734" s="410"/>
    </row>
    <row r="2735" spans="9:9">
      <c r="I2735" s="410"/>
    </row>
    <row r="2736" spans="9:9">
      <c r="I2736" s="410"/>
    </row>
    <row r="2737" spans="9:9">
      <c r="I2737" s="410"/>
    </row>
    <row r="2738" spans="9:9">
      <c r="I2738" s="410"/>
    </row>
    <row r="2739" spans="9:9">
      <c r="I2739" s="410"/>
    </row>
    <row r="2740" spans="9:9">
      <c r="I2740" s="410"/>
    </row>
    <row r="2741" spans="9:9">
      <c r="I2741" s="410"/>
    </row>
    <row r="2742" spans="9:9">
      <c r="I2742" s="410"/>
    </row>
    <row r="2743" spans="9:9">
      <c r="I2743" s="410"/>
    </row>
    <row r="2744" spans="9:9">
      <c r="I2744" s="410"/>
    </row>
    <row r="2745" spans="9:9">
      <c r="I2745" s="410"/>
    </row>
    <row r="2746" spans="9:9">
      <c r="I2746" s="410"/>
    </row>
    <row r="2747" spans="9:9">
      <c r="I2747" s="410"/>
    </row>
    <row r="2748" spans="9:9">
      <c r="I2748" s="410"/>
    </row>
    <row r="2749" spans="9:9">
      <c r="I2749" s="410"/>
    </row>
    <row r="2750" spans="9:9">
      <c r="I2750" s="410"/>
    </row>
    <row r="2751" spans="9:9">
      <c r="I2751" s="410"/>
    </row>
    <row r="2752" spans="9:9">
      <c r="I2752" s="410"/>
    </row>
    <row r="2753" spans="9:9">
      <c r="I2753" s="410"/>
    </row>
    <row r="2754" spans="9:9">
      <c r="I2754" s="410"/>
    </row>
    <row r="2755" spans="9:9">
      <c r="I2755" s="410"/>
    </row>
    <row r="2756" spans="9:9">
      <c r="I2756" s="410"/>
    </row>
    <row r="2757" spans="9:9">
      <c r="I2757" s="410"/>
    </row>
    <row r="2758" spans="9:9">
      <c r="I2758" s="410"/>
    </row>
    <row r="2759" spans="9:9">
      <c r="I2759" s="410"/>
    </row>
    <row r="2760" spans="9:9">
      <c r="I2760" s="410"/>
    </row>
    <row r="2761" spans="9:9">
      <c r="I2761" s="410"/>
    </row>
    <row r="2762" spans="9:9">
      <c r="I2762" s="410"/>
    </row>
    <row r="2763" spans="9:9">
      <c r="I2763" s="410"/>
    </row>
    <row r="2764" spans="9:9">
      <c r="I2764" s="410"/>
    </row>
    <row r="2765" spans="9:9">
      <c r="I2765" s="410"/>
    </row>
    <row r="2766" spans="9:9">
      <c r="I2766" s="410"/>
    </row>
    <row r="2767" spans="9:9">
      <c r="I2767" s="410"/>
    </row>
    <row r="2768" spans="9:9">
      <c r="I2768" s="410"/>
    </row>
    <row r="2769" spans="9:9">
      <c r="I2769" s="410"/>
    </row>
    <row r="2770" spans="9:9">
      <c r="I2770" s="410"/>
    </row>
    <row r="2771" spans="9:9">
      <c r="I2771" s="410"/>
    </row>
    <row r="2772" spans="9:9">
      <c r="I2772" s="410"/>
    </row>
    <row r="2773" spans="9:9">
      <c r="I2773" s="410"/>
    </row>
    <row r="2774" spans="9:9">
      <c r="I2774" s="410"/>
    </row>
    <row r="2775" spans="9:9">
      <c r="I2775" s="410"/>
    </row>
    <row r="2776" spans="9:9">
      <c r="I2776" s="410"/>
    </row>
    <row r="2777" spans="9:9">
      <c r="I2777" s="410"/>
    </row>
    <row r="2778" spans="9:9">
      <c r="I2778" s="410"/>
    </row>
    <row r="2779" spans="9:9">
      <c r="I2779" s="410"/>
    </row>
    <row r="2780" spans="9:9">
      <c r="I2780" s="410"/>
    </row>
    <row r="2781" spans="9:9">
      <c r="I2781" s="410"/>
    </row>
    <row r="2782" spans="9:9">
      <c r="I2782" s="410"/>
    </row>
    <row r="2783" spans="9:9">
      <c r="I2783" s="410"/>
    </row>
    <row r="2784" spans="9:9">
      <c r="I2784" s="410"/>
    </row>
    <row r="2785" spans="9:9">
      <c r="I2785" s="410"/>
    </row>
    <row r="2786" spans="9:9">
      <c r="I2786" s="410"/>
    </row>
    <row r="2787" spans="9:9">
      <c r="I2787" s="410"/>
    </row>
    <row r="2788" spans="9:9">
      <c r="I2788" s="410"/>
    </row>
    <row r="2789" spans="9:9">
      <c r="I2789" s="410"/>
    </row>
    <row r="2790" spans="9:9">
      <c r="I2790" s="410"/>
    </row>
    <row r="2791" spans="9:9">
      <c r="I2791" s="410"/>
    </row>
    <row r="2792" spans="9:9">
      <c r="I2792" s="410"/>
    </row>
    <row r="2793" spans="9:9">
      <c r="I2793" s="410"/>
    </row>
    <row r="2794" spans="9:9">
      <c r="I2794" s="410"/>
    </row>
    <row r="2795" spans="9:9">
      <c r="I2795" s="410"/>
    </row>
    <row r="2796" spans="9:9">
      <c r="I2796" s="410"/>
    </row>
    <row r="2797" spans="9:9">
      <c r="I2797" s="410"/>
    </row>
    <row r="2798" spans="9:9">
      <c r="I2798" s="410"/>
    </row>
    <row r="2799" spans="9:9">
      <c r="I2799" s="410"/>
    </row>
    <row r="2800" spans="9:9">
      <c r="I2800" s="410"/>
    </row>
    <row r="2801" spans="9:9">
      <c r="I2801" s="410"/>
    </row>
    <row r="2802" spans="9:9">
      <c r="I2802" s="410"/>
    </row>
    <row r="2803" spans="9:9">
      <c r="I2803" s="410"/>
    </row>
    <row r="2804" spans="9:9">
      <c r="I2804" s="410"/>
    </row>
    <row r="2805" spans="9:9">
      <c r="I2805" s="410"/>
    </row>
    <row r="2806" spans="9:9">
      <c r="I2806" s="410"/>
    </row>
    <row r="2807" spans="9:9">
      <c r="I2807" s="410"/>
    </row>
    <row r="2808" spans="9:9">
      <c r="I2808" s="410"/>
    </row>
    <row r="2809" spans="9:9">
      <c r="I2809" s="410"/>
    </row>
    <row r="2810" spans="9:9">
      <c r="I2810" s="410"/>
    </row>
    <row r="2811" spans="9:9">
      <c r="I2811" s="410"/>
    </row>
    <row r="2812" spans="9:9">
      <c r="I2812" s="410"/>
    </row>
    <row r="2813" spans="9:9">
      <c r="I2813" s="410"/>
    </row>
    <row r="2814" spans="9:9">
      <c r="I2814" s="410"/>
    </row>
    <row r="2815" spans="9:9">
      <c r="I2815" s="410"/>
    </row>
    <row r="2816" spans="9:9">
      <c r="I2816" s="410"/>
    </row>
    <row r="2817" spans="9:9">
      <c r="I2817" s="410"/>
    </row>
    <row r="2818" spans="9:9">
      <c r="I2818" s="410"/>
    </row>
    <row r="2819" spans="9:9">
      <c r="I2819" s="410"/>
    </row>
    <row r="2820" spans="9:9">
      <c r="I2820" s="410"/>
    </row>
    <row r="2821" spans="9:9">
      <c r="I2821" s="410"/>
    </row>
    <row r="2822" spans="9:9">
      <c r="I2822" s="410"/>
    </row>
    <row r="2823" spans="9:9">
      <c r="I2823" s="410"/>
    </row>
    <row r="2824" spans="9:9">
      <c r="I2824" s="410"/>
    </row>
    <row r="2825" spans="9:9">
      <c r="I2825" s="410"/>
    </row>
    <row r="2826" spans="9:9">
      <c r="I2826" s="410"/>
    </row>
    <row r="2827" spans="9:9">
      <c r="I2827" s="410"/>
    </row>
    <row r="2828" spans="9:9">
      <c r="I2828" s="410"/>
    </row>
    <row r="2829" spans="9:9">
      <c r="I2829" s="410"/>
    </row>
    <row r="2830" spans="9:9">
      <c r="I2830" s="410"/>
    </row>
    <row r="2831" spans="9:9">
      <c r="I2831" s="410"/>
    </row>
    <row r="2832" spans="9:9">
      <c r="I2832" s="410"/>
    </row>
    <row r="2833" spans="9:9">
      <c r="I2833" s="410"/>
    </row>
    <row r="2834" spans="9:9">
      <c r="I2834" s="410"/>
    </row>
    <row r="2835" spans="9:9">
      <c r="I2835" s="410"/>
    </row>
    <row r="2836" spans="9:9">
      <c r="I2836" s="410"/>
    </row>
    <row r="2837" spans="9:9">
      <c r="I2837" s="410"/>
    </row>
    <row r="2838" spans="9:9">
      <c r="I2838" s="410"/>
    </row>
    <row r="2839" spans="9:9">
      <c r="I2839" s="410"/>
    </row>
    <row r="2840" spans="9:9">
      <c r="I2840" s="410"/>
    </row>
    <row r="2841" spans="9:9">
      <c r="I2841" s="410"/>
    </row>
    <row r="2842" spans="9:9">
      <c r="I2842" s="410"/>
    </row>
    <row r="2843" spans="9:9">
      <c r="I2843" s="410"/>
    </row>
    <row r="2844" spans="9:9">
      <c r="I2844" s="410"/>
    </row>
    <row r="2845" spans="9:9">
      <c r="I2845" s="410"/>
    </row>
    <row r="2846" spans="9:9">
      <c r="I2846" s="410"/>
    </row>
    <row r="2847" spans="9:9">
      <c r="I2847" s="410"/>
    </row>
    <row r="2848" spans="9:9">
      <c r="I2848" s="410"/>
    </row>
    <row r="2849" spans="9:9">
      <c r="I2849" s="410"/>
    </row>
    <row r="2850" spans="9:9">
      <c r="I2850" s="410"/>
    </row>
    <row r="2851" spans="9:9">
      <c r="I2851" s="410"/>
    </row>
    <row r="2852" spans="9:9">
      <c r="I2852" s="410"/>
    </row>
    <row r="2853" spans="9:9">
      <c r="I2853" s="410"/>
    </row>
    <row r="2854" spans="9:9">
      <c r="I2854" s="410"/>
    </row>
    <row r="2855" spans="9:9">
      <c r="I2855" s="410"/>
    </row>
    <row r="2856" spans="9:9">
      <c r="I2856" s="410"/>
    </row>
    <row r="2857" spans="9:9">
      <c r="I2857" s="410"/>
    </row>
    <row r="2858" spans="9:9">
      <c r="I2858" s="410"/>
    </row>
    <row r="2859" spans="9:9">
      <c r="I2859" s="410"/>
    </row>
    <row r="2860" spans="9:9">
      <c r="I2860" s="410"/>
    </row>
    <row r="2861" spans="9:9">
      <c r="I2861" s="410"/>
    </row>
    <row r="2862" spans="9:9">
      <c r="I2862" s="410"/>
    </row>
    <row r="2863" spans="9:9">
      <c r="I2863" s="410"/>
    </row>
    <row r="2864" spans="9:9">
      <c r="I2864" s="410"/>
    </row>
    <row r="2865" spans="9:9">
      <c r="I2865" s="410"/>
    </row>
    <row r="2866" spans="9:9">
      <c r="I2866" s="410"/>
    </row>
    <row r="2867" spans="9:9">
      <c r="I2867" s="410"/>
    </row>
    <row r="2868" spans="9:9">
      <c r="I2868" s="410"/>
    </row>
    <row r="2869" spans="9:9">
      <c r="I2869" s="410"/>
    </row>
    <row r="2870" spans="9:9">
      <c r="I2870" s="410"/>
    </row>
    <row r="2871" spans="9:9">
      <c r="I2871" s="410"/>
    </row>
    <row r="2872" spans="9:9">
      <c r="I2872" s="410"/>
    </row>
    <row r="2873" spans="9:9">
      <c r="I2873" s="410"/>
    </row>
    <row r="2874" spans="9:9">
      <c r="I2874" s="410"/>
    </row>
    <row r="2875" spans="9:9">
      <c r="I2875" s="410"/>
    </row>
    <row r="2876" spans="9:9">
      <c r="I2876" s="410"/>
    </row>
    <row r="2877" spans="9:9">
      <c r="I2877" s="410"/>
    </row>
    <row r="2878" spans="9:9">
      <c r="I2878" s="410"/>
    </row>
    <row r="2879" spans="9:9">
      <c r="I2879" s="410"/>
    </row>
    <row r="2880" spans="9:9">
      <c r="I2880" s="410"/>
    </row>
    <row r="2881" spans="9:9">
      <c r="I2881" s="410"/>
    </row>
    <row r="2882" spans="9:9">
      <c r="I2882" s="410"/>
    </row>
    <row r="2883" spans="9:9">
      <c r="I2883" s="410"/>
    </row>
    <row r="2884" spans="9:9">
      <c r="I2884" s="410"/>
    </row>
    <row r="2885" spans="9:9">
      <c r="I2885" s="410"/>
    </row>
    <row r="2886" spans="9:9">
      <c r="I2886" s="410"/>
    </row>
    <row r="2887" spans="9:9">
      <c r="I2887" s="410"/>
    </row>
    <row r="2888" spans="9:9">
      <c r="I2888" s="410"/>
    </row>
    <row r="2889" spans="9:9">
      <c r="I2889" s="410"/>
    </row>
    <row r="2890" spans="9:9">
      <c r="I2890" s="410"/>
    </row>
    <row r="2891" spans="9:9">
      <c r="I2891" s="410"/>
    </row>
    <row r="2892" spans="9:9">
      <c r="I2892" s="410"/>
    </row>
    <row r="2893" spans="9:9">
      <c r="I2893" s="410"/>
    </row>
    <row r="2894" spans="9:9">
      <c r="I2894" s="410"/>
    </row>
    <row r="2895" spans="9:9">
      <c r="I2895" s="410"/>
    </row>
    <row r="2896" spans="9:9">
      <c r="I2896" s="410"/>
    </row>
    <row r="2897" spans="9:9">
      <c r="I2897" s="410"/>
    </row>
    <row r="2898" spans="9:9">
      <c r="I2898" s="410"/>
    </row>
    <row r="2899" spans="9:9">
      <c r="I2899" s="410"/>
    </row>
    <row r="2900" spans="9:9">
      <c r="I2900" s="410"/>
    </row>
    <row r="2901" spans="9:9">
      <c r="I2901" s="410"/>
    </row>
    <row r="2902" spans="9:9">
      <c r="I2902" s="410"/>
    </row>
    <row r="2903" spans="9:9">
      <c r="I2903" s="410"/>
    </row>
    <row r="2904" spans="9:9">
      <c r="I2904" s="410"/>
    </row>
    <row r="2905" spans="9:9">
      <c r="I2905" s="410"/>
    </row>
    <row r="2906" spans="9:9">
      <c r="I2906" s="410"/>
    </row>
    <row r="2907" spans="9:9">
      <c r="I2907" s="410"/>
    </row>
    <row r="2908" spans="9:9">
      <c r="I2908" s="410"/>
    </row>
    <row r="2909" spans="9:9">
      <c r="I2909" s="410"/>
    </row>
    <row r="2910" spans="9:9">
      <c r="I2910" s="410"/>
    </row>
    <row r="2911" spans="9:9">
      <c r="I2911" s="410"/>
    </row>
    <row r="2912" spans="9:9">
      <c r="I2912" s="410"/>
    </row>
    <row r="2913" spans="9:9">
      <c r="I2913" s="410"/>
    </row>
    <row r="2914" spans="9:9">
      <c r="I2914" s="410"/>
    </row>
    <row r="2915" spans="9:9">
      <c r="I2915" s="410"/>
    </row>
    <row r="2916" spans="9:9">
      <c r="I2916" s="410"/>
    </row>
    <row r="2917" spans="9:9">
      <c r="I2917" s="410"/>
    </row>
    <row r="2918" spans="9:9">
      <c r="I2918" s="410"/>
    </row>
    <row r="2919" spans="9:9">
      <c r="I2919" s="410"/>
    </row>
    <row r="2920" spans="9:9">
      <c r="I2920" s="410"/>
    </row>
    <row r="2921" spans="9:9">
      <c r="I2921" s="410"/>
    </row>
    <row r="2922" spans="9:9">
      <c r="I2922" s="410"/>
    </row>
    <row r="2923" spans="9:9">
      <c r="I2923" s="410"/>
    </row>
    <row r="2924" spans="9:9">
      <c r="I2924" s="410"/>
    </row>
    <row r="2925" spans="9:9">
      <c r="I2925" s="410"/>
    </row>
    <row r="2926" spans="9:9">
      <c r="I2926" s="410"/>
    </row>
    <row r="2927" spans="9:9">
      <c r="I2927" s="410"/>
    </row>
    <row r="2928" spans="9:9">
      <c r="I2928" s="410"/>
    </row>
    <row r="2929" spans="9:9">
      <c r="I2929" s="410"/>
    </row>
    <row r="2930" spans="9:9">
      <c r="I2930" s="410"/>
    </row>
    <row r="2931" spans="9:9">
      <c r="I2931" s="410"/>
    </row>
    <row r="2932" spans="9:9">
      <c r="I2932" s="410"/>
    </row>
    <row r="2933" spans="9:9">
      <c r="I2933" s="410"/>
    </row>
    <row r="2934" spans="9:9">
      <c r="I2934" s="410"/>
    </row>
    <row r="2935" spans="9:9">
      <c r="I2935" s="410"/>
    </row>
    <row r="2936" spans="9:9">
      <c r="I2936" s="410"/>
    </row>
    <row r="2937" spans="9:9">
      <c r="I2937" s="410"/>
    </row>
    <row r="2938" spans="9:9">
      <c r="I2938" s="410"/>
    </row>
    <row r="2939" spans="9:9">
      <c r="I2939" s="410"/>
    </row>
    <row r="2940" spans="9:9">
      <c r="I2940" s="410"/>
    </row>
    <row r="2941" spans="9:9">
      <c r="I2941" s="410"/>
    </row>
    <row r="2942" spans="9:9">
      <c r="I2942" s="410"/>
    </row>
    <row r="2943" spans="9:9">
      <c r="I2943" s="410"/>
    </row>
    <row r="2944" spans="9:9">
      <c r="I2944" s="410"/>
    </row>
    <row r="2945" spans="9:9">
      <c r="I2945" s="410"/>
    </row>
    <row r="2946" spans="9:9">
      <c r="I2946" s="410"/>
    </row>
    <row r="2947" spans="9:9">
      <c r="I2947" s="410"/>
    </row>
    <row r="2948" spans="9:9">
      <c r="I2948" s="410"/>
    </row>
    <row r="2949" spans="9:9">
      <c r="I2949" s="410"/>
    </row>
    <row r="2950" spans="9:9">
      <c r="I2950" s="410"/>
    </row>
    <row r="2951" spans="9:9">
      <c r="I2951" s="410"/>
    </row>
    <row r="2952" spans="9:9">
      <c r="I2952" s="410"/>
    </row>
    <row r="2953" spans="9:9">
      <c r="I2953" s="410"/>
    </row>
    <row r="2954" spans="9:9">
      <c r="I2954" s="410"/>
    </row>
    <row r="2955" spans="9:9">
      <c r="I2955" s="410"/>
    </row>
    <row r="2956" spans="9:9">
      <c r="I2956" s="410"/>
    </row>
    <row r="2957" spans="9:9">
      <c r="I2957" s="410"/>
    </row>
    <row r="2958" spans="9:9">
      <c r="I2958" s="410"/>
    </row>
    <row r="2959" spans="9:9">
      <c r="I2959" s="410"/>
    </row>
    <row r="2960" spans="9:9">
      <c r="I2960" s="410"/>
    </row>
    <row r="2961" spans="9:9">
      <c r="I2961" s="410"/>
    </row>
    <row r="2962" spans="9:9">
      <c r="I2962" s="410"/>
    </row>
    <row r="2963" spans="9:9">
      <c r="I2963" s="410"/>
    </row>
    <row r="2964" spans="9:9">
      <c r="I2964" s="410"/>
    </row>
    <row r="2965" spans="9:9">
      <c r="I2965" s="410"/>
    </row>
    <row r="2966" spans="9:9">
      <c r="I2966" s="410"/>
    </row>
    <row r="2967" spans="9:9">
      <c r="I2967" s="410"/>
    </row>
    <row r="2968" spans="9:9">
      <c r="I2968" s="410"/>
    </row>
    <row r="2969" spans="9:9">
      <c r="I2969" s="410"/>
    </row>
    <row r="2970" spans="9:9">
      <c r="I2970" s="410"/>
    </row>
    <row r="2971" spans="9:9">
      <c r="I2971" s="410"/>
    </row>
    <row r="2972" spans="9:9">
      <c r="I2972" s="410"/>
    </row>
    <row r="2973" spans="9:9">
      <c r="I2973" s="410"/>
    </row>
    <row r="2974" spans="9:9">
      <c r="I2974" s="410"/>
    </row>
    <row r="2975" spans="9:9">
      <c r="I2975" s="410"/>
    </row>
    <row r="2976" spans="9:9">
      <c r="I2976" s="410"/>
    </row>
    <row r="2977" spans="9:9">
      <c r="I2977" s="410"/>
    </row>
    <row r="2978" spans="9:9">
      <c r="I2978" s="410"/>
    </row>
    <row r="2979" spans="9:9">
      <c r="I2979" s="410"/>
    </row>
    <row r="2980" spans="9:9">
      <c r="I2980" s="410"/>
    </row>
    <row r="2981" spans="9:9">
      <c r="I2981" s="410"/>
    </row>
    <row r="2982" spans="9:9">
      <c r="I2982" s="410"/>
    </row>
    <row r="2983" spans="9:9">
      <c r="I2983" s="410"/>
    </row>
    <row r="2984" spans="9:9">
      <c r="I2984" s="410"/>
    </row>
    <row r="2985" spans="9:9">
      <c r="I2985" s="410"/>
    </row>
    <row r="2986" spans="9:9">
      <c r="I2986" s="410"/>
    </row>
    <row r="2987" spans="9:9">
      <c r="I2987" s="410"/>
    </row>
    <row r="2988" spans="9:9">
      <c r="I2988" s="410"/>
    </row>
    <row r="2989" spans="9:9">
      <c r="I2989" s="410"/>
    </row>
    <row r="2990" spans="9:9">
      <c r="I2990" s="410"/>
    </row>
    <row r="2991" spans="9:9">
      <c r="I2991" s="410"/>
    </row>
    <row r="2992" spans="9:9">
      <c r="I2992" s="410"/>
    </row>
    <row r="2993" spans="9:9">
      <c r="I2993" s="410"/>
    </row>
    <row r="2994" spans="9:9">
      <c r="I2994" s="410"/>
    </row>
    <row r="2995" spans="9:9">
      <c r="I2995" s="410"/>
    </row>
    <row r="2996" spans="9:9">
      <c r="I2996" s="410"/>
    </row>
    <row r="2997" spans="9:9">
      <c r="I2997" s="410"/>
    </row>
    <row r="2998" spans="9:9">
      <c r="I2998" s="410"/>
    </row>
    <row r="2999" spans="9:9">
      <c r="I2999" s="410"/>
    </row>
    <row r="3000" spans="9:9">
      <c r="I3000" s="410"/>
    </row>
    <row r="3001" spans="9:9">
      <c r="I3001" s="410"/>
    </row>
    <row r="3002" spans="9:9">
      <c r="I3002" s="410"/>
    </row>
    <row r="3003" spans="9:9">
      <c r="I3003" s="410"/>
    </row>
    <row r="3004" spans="9:9">
      <c r="I3004" s="410"/>
    </row>
    <row r="3005" spans="9:9">
      <c r="I3005" s="410"/>
    </row>
    <row r="3006" spans="9:9">
      <c r="I3006" s="410"/>
    </row>
    <row r="3007" spans="9:9">
      <c r="I3007" s="410"/>
    </row>
    <row r="3008" spans="9:9">
      <c r="I3008" s="410"/>
    </row>
    <row r="3009" spans="9:9">
      <c r="I3009" s="410"/>
    </row>
    <row r="3010" spans="9:9">
      <c r="I3010" s="410"/>
    </row>
    <row r="3011" spans="9:9">
      <c r="I3011" s="410"/>
    </row>
    <row r="3012" spans="9:9">
      <c r="I3012" s="410"/>
    </row>
    <row r="3013" spans="9:9">
      <c r="I3013" s="410"/>
    </row>
    <row r="3014" spans="9:9">
      <c r="I3014" s="410"/>
    </row>
    <row r="3015" spans="9:9">
      <c r="I3015" s="410"/>
    </row>
    <row r="3016" spans="9:9">
      <c r="I3016" s="410"/>
    </row>
    <row r="3017" spans="9:9">
      <c r="I3017" s="410"/>
    </row>
    <row r="3018" spans="9:9">
      <c r="I3018" s="410"/>
    </row>
    <row r="3019" spans="9:9">
      <c r="I3019" s="410"/>
    </row>
    <row r="3020" spans="9:9">
      <c r="I3020" s="410"/>
    </row>
    <row r="3021" spans="9:9">
      <c r="I3021" s="410"/>
    </row>
    <row r="3022" spans="9:9">
      <c r="I3022" s="410"/>
    </row>
    <row r="3023" spans="9:9">
      <c r="I3023" s="410"/>
    </row>
    <row r="3024" spans="9:9">
      <c r="I3024" s="410"/>
    </row>
    <row r="3025" spans="9:9">
      <c r="I3025" s="410"/>
    </row>
    <row r="3026" spans="9:9">
      <c r="I3026" s="410"/>
    </row>
    <row r="3027" spans="9:9">
      <c r="I3027" s="410"/>
    </row>
    <row r="3028" spans="9:9">
      <c r="I3028" s="410"/>
    </row>
    <row r="3029" spans="9:9">
      <c r="I3029" s="410"/>
    </row>
    <row r="3030" spans="9:9">
      <c r="I3030" s="410"/>
    </row>
    <row r="3031" spans="9:9">
      <c r="I3031" s="410"/>
    </row>
    <row r="3032" spans="9:9">
      <c r="I3032" s="410"/>
    </row>
    <row r="3033" spans="9:9">
      <c r="I3033" s="410"/>
    </row>
    <row r="3034" spans="9:9">
      <c r="I3034" s="410"/>
    </row>
    <row r="3035" spans="9:9">
      <c r="I3035" s="410"/>
    </row>
    <row r="3036" spans="9:9">
      <c r="I3036" s="410"/>
    </row>
    <row r="3037" spans="9:9">
      <c r="I3037" s="410"/>
    </row>
    <row r="3038" spans="9:9">
      <c r="I3038" s="410"/>
    </row>
    <row r="3039" spans="9:9">
      <c r="I3039" s="410"/>
    </row>
    <row r="3040" spans="9:9">
      <c r="I3040" s="410"/>
    </row>
    <row r="3041" spans="9:9">
      <c r="I3041" s="410"/>
    </row>
    <row r="3042" spans="9:9">
      <c r="I3042" s="410"/>
    </row>
    <row r="3043" spans="9:9">
      <c r="I3043" s="410"/>
    </row>
    <row r="3044" spans="9:9">
      <c r="I3044" s="410"/>
    </row>
    <row r="3045" spans="9:9">
      <c r="I3045" s="410"/>
    </row>
    <row r="3046" spans="9:9">
      <c r="I3046" s="410"/>
    </row>
    <row r="3047" spans="9:9">
      <c r="I3047" s="410"/>
    </row>
    <row r="3048" spans="9:9">
      <c r="I3048" s="410"/>
    </row>
    <row r="3049" spans="9:9">
      <c r="I3049" s="410"/>
    </row>
    <row r="3050" spans="9:9">
      <c r="I3050" s="410"/>
    </row>
    <row r="3051" spans="9:9">
      <c r="I3051" s="410"/>
    </row>
    <row r="3052" spans="9:9">
      <c r="I3052" s="410"/>
    </row>
    <row r="3053" spans="9:9">
      <c r="I3053" s="410"/>
    </row>
    <row r="3054" spans="9:9">
      <c r="I3054" s="410"/>
    </row>
    <row r="3055" spans="9:9">
      <c r="I3055" s="410"/>
    </row>
    <row r="3056" spans="9:9">
      <c r="I3056" s="410"/>
    </row>
    <row r="3057" spans="9:9">
      <c r="I3057" s="410"/>
    </row>
    <row r="3058" spans="9:9">
      <c r="I3058" s="410"/>
    </row>
    <row r="3059" spans="9:9">
      <c r="I3059" s="410"/>
    </row>
    <row r="3060" spans="9:9">
      <c r="I3060" s="410"/>
    </row>
    <row r="3061" spans="9:9">
      <c r="I3061" s="410"/>
    </row>
    <row r="3062" spans="9:9">
      <c r="I3062" s="410"/>
    </row>
    <row r="3063" spans="9:9">
      <c r="I3063" s="410"/>
    </row>
    <row r="3064" spans="9:9">
      <c r="I3064" s="410"/>
    </row>
    <row r="3065" spans="9:9">
      <c r="I3065" s="410"/>
    </row>
    <row r="3066" spans="9:9">
      <c r="I3066" s="410"/>
    </row>
    <row r="3067" spans="9:9">
      <c r="I3067" s="410"/>
    </row>
    <row r="3068" spans="9:9">
      <c r="I3068" s="410"/>
    </row>
    <row r="3069" spans="9:9">
      <c r="I3069" s="410"/>
    </row>
    <row r="3070" spans="9:9">
      <c r="I3070" s="410"/>
    </row>
    <row r="3071" spans="9:9">
      <c r="I3071" s="410"/>
    </row>
    <row r="3072" spans="9:9">
      <c r="I3072" s="410"/>
    </row>
    <row r="3073" spans="9:9">
      <c r="I3073" s="410"/>
    </row>
    <row r="3074" spans="9:9">
      <c r="I3074" s="410"/>
    </row>
    <row r="3075" spans="9:9">
      <c r="I3075" s="410"/>
    </row>
    <row r="3076" spans="9:9">
      <c r="I3076" s="410"/>
    </row>
    <row r="3077" spans="9:9">
      <c r="I3077" s="410"/>
    </row>
    <row r="3078" spans="9:9">
      <c r="I3078" s="410"/>
    </row>
    <row r="3079" spans="9:9">
      <c r="I3079" s="410"/>
    </row>
    <row r="3080" spans="9:9">
      <c r="I3080" s="410"/>
    </row>
    <row r="3081" spans="9:9">
      <c r="I3081" s="410"/>
    </row>
    <row r="3082" spans="9:9">
      <c r="I3082" s="410"/>
    </row>
    <row r="3083" spans="9:9">
      <c r="I3083" s="410"/>
    </row>
    <row r="3084" spans="9:9">
      <c r="I3084" s="410"/>
    </row>
    <row r="3085" spans="9:9">
      <c r="I3085" s="410"/>
    </row>
    <row r="3086" spans="9:9">
      <c r="I3086" s="410"/>
    </row>
    <row r="3087" spans="9:9">
      <c r="I3087" s="410"/>
    </row>
    <row r="3088" spans="9:9">
      <c r="I3088" s="410"/>
    </row>
    <row r="3089" spans="9:9">
      <c r="I3089" s="410"/>
    </row>
    <row r="3090" spans="9:9">
      <c r="I3090" s="410"/>
    </row>
    <row r="3091" spans="9:9">
      <c r="I3091" s="410"/>
    </row>
    <row r="3092" spans="9:9">
      <c r="I3092" s="410"/>
    </row>
    <row r="3093" spans="9:9">
      <c r="I3093" s="410"/>
    </row>
    <row r="3094" spans="9:9">
      <c r="I3094" s="410"/>
    </row>
    <row r="3095" spans="9:9">
      <c r="I3095" s="410"/>
    </row>
    <row r="3096" spans="9:9">
      <c r="I3096" s="410"/>
    </row>
    <row r="3097" spans="9:9">
      <c r="I3097" s="410"/>
    </row>
    <row r="3098" spans="9:9">
      <c r="I3098" s="410"/>
    </row>
    <row r="3099" spans="9:9">
      <c r="I3099" s="410"/>
    </row>
    <row r="3100" spans="9:9">
      <c r="I3100" s="410"/>
    </row>
    <row r="3101" spans="9:9">
      <c r="I3101" s="410"/>
    </row>
    <row r="3102" spans="9:9">
      <c r="I3102" s="410"/>
    </row>
    <row r="3103" spans="9:9">
      <c r="I3103" s="410"/>
    </row>
    <row r="3104" spans="9:9">
      <c r="I3104" s="410"/>
    </row>
    <row r="3105" spans="9:9">
      <c r="I3105" s="410"/>
    </row>
    <row r="3106" spans="9:9">
      <c r="I3106" s="410"/>
    </row>
    <row r="3107" spans="9:9">
      <c r="I3107" s="410"/>
    </row>
    <row r="3108" spans="9:9">
      <c r="I3108" s="410"/>
    </row>
    <row r="3109" spans="9:9">
      <c r="I3109" s="410"/>
    </row>
    <row r="3110" spans="9:9">
      <c r="I3110" s="410"/>
    </row>
    <row r="3111" spans="9:9">
      <c r="I3111" s="410"/>
    </row>
    <row r="3112" spans="9:9">
      <c r="I3112" s="410"/>
    </row>
    <row r="3113" spans="9:9">
      <c r="I3113" s="410"/>
    </row>
    <row r="3114" spans="9:9">
      <c r="I3114" s="410"/>
    </row>
    <row r="3115" spans="9:9">
      <c r="I3115" s="410"/>
    </row>
    <row r="3116" spans="9:9">
      <c r="I3116" s="410"/>
    </row>
    <row r="3117" spans="9:9">
      <c r="I3117" s="410"/>
    </row>
    <row r="3118" spans="9:9">
      <c r="I3118" s="410"/>
    </row>
    <row r="3119" spans="9:9">
      <c r="I3119" s="410"/>
    </row>
    <row r="3120" spans="9:9">
      <c r="I3120" s="410"/>
    </row>
    <row r="3121" spans="9:9">
      <c r="I3121" s="410"/>
    </row>
    <row r="3122" spans="9:9">
      <c r="I3122" s="410"/>
    </row>
    <row r="3123" spans="9:9">
      <c r="I3123" s="410"/>
    </row>
    <row r="3124" spans="9:9">
      <c r="I3124" s="410"/>
    </row>
    <row r="3125" spans="9:9">
      <c r="I3125" s="410"/>
    </row>
    <row r="3126" spans="9:9">
      <c r="I3126" s="410"/>
    </row>
    <row r="3127" spans="9:9">
      <c r="I3127" s="410"/>
    </row>
    <row r="3128" spans="9:9">
      <c r="I3128" s="410"/>
    </row>
    <row r="3129" spans="9:9">
      <c r="I3129" s="410"/>
    </row>
    <row r="3130" spans="9:9">
      <c r="I3130" s="410"/>
    </row>
    <row r="3131" spans="9:9">
      <c r="I3131" s="410"/>
    </row>
    <row r="3132" spans="9:9">
      <c r="I3132" s="410"/>
    </row>
    <row r="3133" spans="9:9">
      <c r="I3133" s="410"/>
    </row>
    <row r="3134" spans="9:9">
      <c r="I3134" s="410"/>
    </row>
    <row r="3135" spans="9:9">
      <c r="I3135" s="410"/>
    </row>
    <row r="3136" spans="9:9">
      <c r="I3136" s="410"/>
    </row>
    <row r="3137" spans="9:9">
      <c r="I3137" s="410"/>
    </row>
    <row r="3138" spans="9:9">
      <c r="I3138" s="410"/>
    </row>
    <row r="3139" spans="9:9">
      <c r="I3139" s="410"/>
    </row>
    <row r="3140" spans="9:9">
      <c r="I3140" s="410"/>
    </row>
    <row r="3141" spans="9:9">
      <c r="I3141" s="410"/>
    </row>
    <row r="3142" spans="9:9">
      <c r="I3142" s="410"/>
    </row>
    <row r="3143" spans="9:9">
      <c r="I3143" s="410"/>
    </row>
    <row r="3144" spans="9:9">
      <c r="I3144" s="410"/>
    </row>
    <row r="3145" spans="9:9">
      <c r="I3145" s="410"/>
    </row>
    <row r="3146" spans="9:9">
      <c r="I3146" s="410"/>
    </row>
    <row r="3147" spans="9:9">
      <c r="I3147" s="410"/>
    </row>
    <row r="3148" spans="9:9">
      <c r="I3148" s="410"/>
    </row>
    <row r="3149" spans="9:9">
      <c r="I3149" s="410"/>
    </row>
    <row r="3150" spans="9:9">
      <c r="I3150" s="410"/>
    </row>
    <row r="3151" spans="9:9">
      <c r="I3151" s="410"/>
    </row>
    <row r="3152" spans="9:9">
      <c r="I3152" s="410"/>
    </row>
    <row r="3153" spans="9:9">
      <c r="I3153" s="410"/>
    </row>
    <row r="3154" spans="9:9">
      <c r="I3154" s="410"/>
    </row>
    <row r="3155" spans="9:9">
      <c r="I3155" s="410"/>
    </row>
    <row r="3156" spans="9:9">
      <c r="I3156" s="410"/>
    </row>
    <row r="3157" spans="9:9">
      <c r="I3157" s="410"/>
    </row>
    <row r="3158" spans="9:9">
      <c r="I3158" s="410"/>
    </row>
    <row r="3159" spans="9:9">
      <c r="I3159" s="410"/>
    </row>
    <row r="3160" spans="9:9">
      <c r="I3160" s="410"/>
    </row>
    <row r="3161" spans="9:9">
      <c r="I3161" s="410"/>
    </row>
    <row r="3162" spans="9:9">
      <c r="I3162" s="410"/>
    </row>
    <row r="3163" spans="9:9">
      <c r="I3163" s="410"/>
    </row>
    <row r="3164" spans="9:9">
      <c r="I3164" s="410"/>
    </row>
    <row r="3165" spans="9:9">
      <c r="I3165" s="410"/>
    </row>
    <row r="3166" spans="9:9">
      <c r="I3166" s="410"/>
    </row>
    <row r="3167" spans="9:9">
      <c r="I3167" s="410"/>
    </row>
    <row r="3168" spans="9:9">
      <c r="I3168" s="410"/>
    </row>
    <row r="3169" spans="9:9">
      <c r="I3169" s="410"/>
    </row>
    <row r="3170" spans="9:9">
      <c r="I3170" s="410"/>
    </row>
    <row r="3171" spans="9:9">
      <c r="I3171" s="410"/>
    </row>
    <row r="3172" spans="9:9">
      <c r="I3172" s="410"/>
    </row>
    <row r="3173" spans="9:9">
      <c r="I3173" s="410"/>
    </row>
    <row r="3174" spans="9:9">
      <c r="I3174" s="410"/>
    </row>
    <row r="3175" spans="9:9">
      <c r="I3175" s="410"/>
    </row>
    <row r="3176" spans="9:9">
      <c r="I3176" s="410"/>
    </row>
    <row r="3177" spans="9:9">
      <c r="I3177" s="410"/>
    </row>
    <row r="3178" spans="9:9">
      <c r="I3178" s="410"/>
    </row>
    <row r="3179" spans="9:9">
      <c r="I3179" s="410"/>
    </row>
    <row r="3180" spans="9:9">
      <c r="I3180" s="410"/>
    </row>
    <row r="3181" spans="9:9">
      <c r="I3181" s="410"/>
    </row>
    <row r="3182" spans="9:9">
      <c r="I3182" s="410"/>
    </row>
    <row r="3183" spans="9:9">
      <c r="I3183" s="410"/>
    </row>
    <row r="3184" spans="9:9">
      <c r="I3184" s="410"/>
    </row>
    <row r="3185" spans="9:9">
      <c r="I3185" s="410"/>
    </row>
    <row r="3186" spans="9:9">
      <c r="I3186" s="410"/>
    </row>
    <row r="3187" spans="9:9">
      <c r="I3187" s="410"/>
    </row>
    <row r="3188" spans="9:9">
      <c r="I3188" s="410"/>
    </row>
    <row r="3189" spans="9:9">
      <c r="I3189" s="410"/>
    </row>
    <row r="3190" spans="9:9">
      <c r="I3190" s="410"/>
    </row>
    <row r="3191" spans="9:9">
      <c r="I3191" s="410"/>
    </row>
    <row r="3192" spans="9:9">
      <c r="I3192" s="410"/>
    </row>
    <row r="3193" spans="9:9">
      <c r="I3193" s="410"/>
    </row>
    <row r="3194" spans="9:9">
      <c r="I3194" s="410"/>
    </row>
    <row r="3195" spans="9:9">
      <c r="I3195" s="410"/>
    </row>
    <row r="3196" spans="9:9">
      <c r="I3196" s="410"/>
    </row>
    <row r="3197" spans="9:9">
      <c r="I3197" s="410"/>
    </row>
    <row r="3198" spans="9:9">
      <c r="I3198" s="410"/>
    </row>
    <row r="3199" spans="9:9">
      <c r="I3199" s="410"/>
    </row>
    <row r="3200" spans="9:9">
      <c r="I3200" s="410"/>
    </row>
    <row r="3201" spans="9:9">
      <c r="I3201" s="410"/>
    </row>
    <row r="3202" spans="9:9">
      <c r="I3202" s="410"/>
    </row>
    <row r="3203" spans="9:9">
      <c r="I3203" s="410"/>
    </row>
    <row r="3204" spans="9:9">
      <c r="I3204" s="410"/>
    </row>
    <row r="3205" spans="9:9">
      <c r="I3205" s="410"/>
    </row>
    <row r="3206" spans="9:9">
      <c r="I3206" s="410"/>
    </row>
    <row r="3207" spans="9:9">
      <c r="I3207" s="410"/>
    </row>
    <row r="3208" spans="9:9">
      <c r="I3208" s="410"/>
    </row>
    <row r="3209" spans="9:9">
      <c r="I3209" s="410"/>
    </row>
    <row r="3210" spans="9:9">
      <c r="I3210" s="410"/>
    </row>
    <row r="3211" spans="9:9">
      <c r="I3211" s="410"/>
    </row>
    <row r="3212" spans="9:9">
      <c r="I3212" s="410"/>
    </row>
    <row r="3213" spans="9:9">
      <c r="I3213" s="410"/>
    </row>
    <row r="3214" spans="9:9">
      <c r="I3214" s="410"/>
    </row>
    <row r="3215" spans="9:9">
      <c r="I3215" s="410"/>
    </row>
    <row r="3216" spans="9:9">
      <c r="I3216" s="410"/>
    </row>
    <row r="3217" spans="9:9">
      <c r="I3217" s="410"/>
    </row>
    <row r="3218" spans="9:9">
      <c r="I3218" s="410"/>
    </row>
    <row r="3219" spans="9:9">
      <c r="I3219" s="410"/>
    </row>
    <row r="3220" spans="9:9">
      <c r="I3220" s="410"/>
    </row>
    <row r="3221" spans="9:9">
      <c r="I3221" s="410"/>
    </row>
    <row r="3222" spans="9:9">
      <c r="I3222" s="410"/>
    </row>
    <row r="3223" spans="9:9">
      <c r="I3223" s="410"/>
    </row>
    <row r="3224" spans="9:9">
      <c r="I3224" s="410"/>
    </row>
    <row r="3225" spans="9:9">
      <c r="I3225" s="410"/>
    </row>
    <row r="3226" spans="9:9">
      <c r="I3226" s="410"/>
    </row>
    <row r="3227" spans="9:9">
      <c r="I3227" s="410"/>
    </row>
    <row r="3228" spans="9:9">
      <c r="I3228" s="410"/>
    </row>
    <row r="3229" spans="9:9">
      <c r="I3229" s="410"/>
    </row>
    <row r="3230" spans="9:9">
      <c r="I3230" s="410"/>
    </row>
    <row r="3231" spans="9:9">
      <c r="I3231" s="410"/>
    </row>
    <row r="3232" spans="9:9">
      <c r="I3232" s="410"/>
    </row>
    <row r="3233" spans="9:9">
      <c r="I3233" s="410"/>
    </row>
    <row r="3234" spans="9:9">
      <c r="I3234" s="410"/>
    </row>
    <row r="3235" spans="9:9">
      <c r="I3235" s="410"/>
    </row>
    <row r="3236" spans="9:9">
      <c r="I3236" s="410"/>
    </row>
    <row r="3237" spans="9:9">
      <c r="I3237" s="410"/>
    </row>
    <row r="3238" spans="9:9">
      <c r="I3238" s="410"/>
    </row>
    <row r="3239" spans="9:9">
      <c r="I3239" s="410"/>
    </row>
    <row r="3240" spans="9:9">
      <c r="I3240" s="410"/>
    </row>
    <row r="3241" spans="9:9">
      <c r="I3241" s="410"/>
    </row>
    <row r="3242" spans="9:9">
      <c r="I3242" s="410"/>
    </row>
    <row r="3243" spans="9:9">
      <c r="I3243" s="410"/>
    </row>
    <row r="3244" spans="9:9">
      <c r="I3244" s="410"/>
    </row>
    <row r="3245" spans="9:9">
      <c r="I3245" s="410"/>
    </row>
    <row r="3246" spans="9:9">
      <c r="I3246" s="410"/>
    </row>
    <row r="3247" spans="9:9">
      <c r="I3247" s="410"/>
    </row>
    <row r="3248" spans="9:9">
      <c r="I3248" s="410"/>
    </row>
    <row r="3249" spans="9:9">
      <c r="I3249" s="410"/>
    </row>
    <row r="3250" spans="9:9">
      <c r="I3250" s="410"/>
    </row>
    <row r="3251" spans="9:9">
      <c r="I3251" s="410"/>
    </row>
    <row r="3252" spans="9:9">
      <c r="I3252" s="410"/>
    </row>
    <row r="3253" spans="9:9">
      <c r="I3253" s="410"/>
    </row>
    <row r="3254" spans="9:9">
      <c r="I3254" s="410"/>
    </row>
    <row r="3255" spans="9:9">
      <c r="I3255" s="410"/>
    </row>
    <row r="3256" spans="9:9">
      <c r="I3256" s="410"/>
    </row>
    <row r="3257" spans="9:9">
      <c r="I3257" s="410"/>
    </row>
    <row r="3258" spans="9:9">
      <c r="I3258" s="410"/>
    </row>
    <row r="3259" spans="9:9">
      <c r="I3259" s="410"/>
    </row>
    <row r="3260" spans="9:9">
      <c r="I3260" s="410"/>
    </row>
    <row r="3261" spans="9:9">
      <c r="I3261" s="410"/>
    </row>
    <row r="3262" spans="9:9">
      <c r="I3262" s="410"/>
    </row>
    <row r="3263" spans="9:9">
      <c r="I3263" s="410"/>
    </row>
    <row r="3264" spans="9:9">
      <c r="I3264" s="410"/>
    </row>
    <row r="3265" spans="9:9">
      <c r="I3265" s="410"/>
    </row>
    <row r="3266" spans="9:9">
      <c r="I3266" s="410"/>
    </row>
    <row r="3267" spans="9:9">
      <c r="I3267" s="410"/>
    </row>
    <row r="3268" spans="9:9">
      <c r="I3268" s="410"/>
    </row>
    <row r="3269" spans="9:9">
      <c r="I3269" s="410"/>
    </row>
    <row r="3270" spans="9:9">
      <c r="I3270" s="410"/>
    </row>
    <row r="3271" spans="9:9">
      <c r="I3271" s="410"/>
    </row>
    <row r="3272" spans="9:9">
      <c r="I3272" s="410"/>
    </row>
    <row r="3273" spans="9:9">
      <c r="I3273" s="410"/>
    </row>
    <row r="3274" spans="9:9">
      <c r="I3274" s="410"/>
    </row>
    <row r="3275" spans="9:9">
      <c r="I3275" s="410"/>
    </row>
    <row r="3276" spans="9:9">
      <c r="I3276" s="410"/>
    </row>
    <row r="3277" spans="9:9">
      <c r="I3277" s="410"/>
    </row>
    <row r="3278" spans="9:9">
      <c r="I3278" s="410"/>
    </row>
    <row r="3279" spans="9:9">
      <c r="I3279" s="410"/>
    </row>
    <row r="3280" spans="9:9">
      <c r="I3280" s="410"/>
    </row>
    <row r="3281" spans="9:9">
      <c r="I3281" s="410"/>
    </row>
    <row r="3282" spans="9:9">
      <c r="I3282" s="410"/>
    </row>
    <row r="3283" spans="9:9">
      <c r="I3283" s="410"/>
    </row>
    <row r="3284" spans="9:9">
      <c r="I3284" s="410"/>
    </row>
    <row r="3285" spans="9:9">
      <c r="I3285" s="410"/>
    </row>
    <row r="3286" spans="9:9">
      <c r="I3286" s="410"/>
    </row>
    <row r="3287" spans="9:9">
      <c r="I3287" s="410"/>
    </row>
    <row r="3288" spans="9:9">
      <c r="I3288" s="410"/>
    </row>
    <row r="3289" spans="9:9">
      <c r="I3289" s="410"/>
    </row>
    <row r="3290" spans="9:9">
      <c r="I3290" s="410"/>
    </row>
    <row r="3291" spans="9:9">
      <c r="I3291" s="410"/>
    </row>
    <row r="3292" spans="9:9">
      <c r="I3292" s="410"/>
    </row>
    <row r="3293" spans="9:9">
      <c r="I3293" s="410"/>
    </row>
    <row r="3294" spans="9:9">
      <c r="I3294" s="410"/>
    </row>
    <row r="3295" spans="9:9">
      <c r="I3295" s="410"/>
    </row>
    <row r="3296" spans="9:9">
      <c r="I3296" s="410"/>
    </row>
    <row r="3297" spans="9:9">
      <c r="I3297" s="410"/>
    </row>
    <row r="3298" spans="9:9">
      <c r="I3298" s="410"/>
    </row>
    <row r="3299" spans="9:9">
      <c r="I3299" s="410"/>
    </row>
    <row r="3300" spans="9:9">
      <c r="I3300" s="410"/>
    </row>
    <row r="3301" spans="9:9">
      <c r="I3301" s="410"/>
    </row>
    <row r="3302" spans="9:9">
      <c r="I3302" s="410"/>
    </row>
    <row r="3303" spans="9:9">
      <c r="I3303" s="410"/>
    </row>
    <row r="3304" spans="9:9">
      <c r="I3304" s="410"/>
    </row>
    <row r="3305" spans="9:9">
      <c r="I3305" s="410"/>
    </row>
    <row r="3306" spans="9:9">
      <c r="I3306" s="410"/>
    </row>
    <row r="3307" spans="9:9">
      <c r="I3307" s="410"/>
    </row>
    <row r="3308" spans="9:9">
      <c r="I3308" s="410"/>
    </row>
    <row r="3309" spans="9:9">
      <c r="I3309" s="410"/>
    </row>
    <row r="3310" spans="9:9">
      <c r="I3310" s="410"/>
    </row>
    <row r="3311" spans="9:9">
      <c r="I3311" s="410"/>
    </row>
    <row r="3312" spans="9:9">
      <c r="I3312" s="410"/>
    </row>
    <row r="3313" spans="9:9">
      <c r="I3313" s="410"/>
    </row>
    <row r="3314" spans="9:9">
      <c r="I3314" s="410"/>
    </row>
    <row r="3315" spans="9:9">
      <c r="I3315" s="410"/>
    </row>
    <row r="3316" spans="9:9">
      <c r="I3316" s="410"/>
    </row>
    <row r="3317" spans="9:9">
      <c r="I3317" s="410"/>
    </row>
    <row r="3318" spans="9:9">
      <c r="I3318" s="410"/>
    </row>
    <row r="3319" spans="9:9">
      <c r="I3319" s="410"/>
    </row>
    <row r="3320" spans="9:9">
      <c r="I3320" s="410"/>
    </row>
    <row r="3321" spans="9:9">
      <c r="I3321" s="410"/>
    </row>
    <row r="3322" spans="9:9">
      <c r="I3322" s="410"/>
    </row>
    <row r="3323" spans="9:9">
      <c r="I3323" s="410"/>
    </row>
    <row r="3324" spans="9:9">
      <c r="I3324" s="410"/>
    </row>
    <row r="3325" spans="9:9">
      <c r="I3325" s="410"/>
    </row>
    <row r="3326" spans="9:9">
      <c r="I3326" s="410"/>
    </row>
    <row r="3327" spans="9:9">
      <c r="I3327" s="410"/>
    </row>
    <row r="3328" spans="9:9">
      <c r="I3328" s="410"/>
    </row>
    <row r="3329" spans="9:9">
      <c r="I3329" s="410"/>
    </row>
    <row r="3330" spans="9:9">
      <c r="I3330" s="410"/>
    </row>
    <row r="3331" spans="9:9">
      <c r="I3331" s="410"/>
    </row>
    <row r="3332" spans="9:9">
      <c r="I3332" s="410"/>
    </row>
    <row r="3333" spans="9:9">
      <c r="I3333" s="410"/>
    </row>
    <row r="3334" spans="9:9">
      <c r="I3334" s="410"/>
    </row>
    <row r="3335" spans="9:9">
      <c r="I3335" s="410"/>
    </row>
    <row r="3336" spans="9:9">
      <c r="I3336" s="410"/>
    </row>
    <row r="3337" spans="9:9">
      <c r="I3337" s="410"/>
    </row>
    <row r="3338" spans="9:9">
      <c r="I3338" s="410"/>
    </row>
    <row r="3339" spans="9:9">
      <c r="I3339" s="410"/>
    </row>
    <row r="3340" spans="9:9">
      <c r="I3340" s="410"/>
    </row>
    <row r="3341" spans="9:9">
      <c r="I3341" s="410"/>
    </row>
    <row r="3342" spans="9:9">
      <c r="I3342" s="410"/>
    </row>
    <row r="3343" spans="9:9">
      <c r="I3343" s="410"/>
    </row>
    <row r="3344" spans="9:9">
      <c r="I3344" s="410"/>
    </row>
    <row r="3345" spans="9:9">
      <c r="I3345" s="410"/>
    </row>
    <row r="3346" spans="9:9">
      <c r="I3346" s="410"/>
    </row>
    <row r="3347" spans="9:9">
      <c r="I3347" s="410"/>
    </row>
    <row r="3348" spans="9:9">
      <c r="I3348" s="410"/>
    </row>
    <row r="3349" spans="9:9">
      <c r="I3349" s="410"/>
    </row>
    <row r="3350" spans="9:9">
      <c r="I3350" s="410"/>
    </row>
    <row r="3351" spans="9:9">
      <c r="I3351" s="410"/>
    </row>
    <row r="3352" spans="9:9">
      <c r="I3352" s="410"/>
    </row>
    <row r="3353" spans="9:9">
      <c r="I3353" s="410"/>
    </row>
    <row r="3354" spans="9:9">
      <c r="I3354" s="410"/>
    </row>
    <row r="3355" spans="9:9">
      <c r="I3355" s="410"/>
    </row>
    <row r="3356" spans="9:9">
      <c r="I3356" s="410"/>
    </row>
    <row r="3357" spans="9:9">
      <c r="I3357" s="410"/>
    </row>
    <row r="3358" spans="9:9">
      <c r="I3358" s="410"/>
    </row>
    <row r="3359" spans="9:9">
      <c r="I3359" s="410"/>
    </row>
    <row r="3360" spans="9:9">
      <c r="I3360" s="410"/>
    </row>
    <row r="3361" spans="9:9">
      <c r="I3361" s="410"/>
    </row>
    <row r="3362" spans="9:9">
      <c r="I3362" s="410"/>
    </row>
    <row r="3363" spans="9:9">
      <c r="I3363" s="410"/>
    </row>
    <row r="3364" spans="9:9">
      <c r="I3364" s="410"/>
    </row>
    <row r="3365" spans="9:9">
      <c r="I3365" s="410"/>
    </row>
    <row r="3366" spans="9:9">
      <c r="I3366" s="410"/>
    </row>
    <row r="3367" spans="9:9">
      <c r="I3367" s="410"/>
    </row>
    <row r="3368" spans="9:9">
      <c r="I3368" s="410"/>
    </row>
    <row r="3369" spans="9:9">
      <c r="I3369" s="410"/>
    </row>
    <row r="3370" spans="9:9">
      <c r="I3370" s="410"/>
    </row>
    <row r="3371" spans="9:9">
      <c r="I3371" s="410"/>
    </row>
    <row r="3372" spans="9:9">
      <c r="I3372" s="410"/>
    </row>
    <row r="3373" spans="9:9">
      <c r="I3373" s="410"/>
    </row>
    <row r="3374" spans="9:9">
      <c r="I3374" s="410"/>
    </row>
    <row r="3375" spans="9:9">
      <c r="I3375" s="410"/>
    </row>
    <row r="3376" spans="9:9">
      <c r="I3376" s="410"/>
    </row>
    <row r="3377" spans="9:9">
      <c r="I3377" s="410"/>
    </row>
    <row r="3378" spans="9:9">
      <c r="I3378" s="410"/>
    </row>
    <row r="3379" spans="9:9">
      <c r="I3379" s="410"/>
    </row>
    <row r="3380" spans="9:9">
      <c r="I3380" s="410"/>
    </row>
    <row r="3381" spans="9:9">
      <c r="I3381" s="410"/>
    </row>
    <row r="3382" spans="9:9">
      <c r="I3382" s="410"/>
    </row>
    <row r="3383" spans="9:9">
      <c r="I3383" s="410"/>
    </row>
    <row r="3384" spans="9:9">
      <c r="I3384" s="410"/>
    </row>
    <row r="3385" spans="9:9">
      <c r="I3385" s="410"/>
    </row>
    <row r="3386" spans="9:9">
      <c r="I3386" s="410"/>
    </row>
    <row r="3387" spans="9:9">
      <c r="I3387" s="410"/>
    </row>
    <row r="3388" spans="9:9">
      <c r="I3388" s="410"/>
    </row>
    <row r="3389" spans="9:9">
      <c r="I3389" s="410"/>
    </row>
    <row r="3390" spans="9:9">
      <c r="I3390" s="410"/>
    </row>
    <row r="3391" spans="9:9">
      <c r="I3391" s="410"/>
    </row>
    <row r="3392" spans="9:9">
      <c r="I3392" s="410"/>
    </row>
    <row r="3393" spans="9:9">
      <c r="I3393" s="410"/>
    </row>
    <row r="3394" spans="9:9">
      <c r="I3394" s="410"/>
    </row>
    <row r="3395" spans="9:9">
      <c r="I3395" s="410"/>
    </row>
    <row r="3396" spans="9:9">
      <c r="I3396" s="410"/>
    </row>
    <row r="3397" spans="9:9">
      <c r="I3397" s="410"/>
    </row>
    <row r="3398" spans="9:9">
      <c r="I3398" s="410"/>
    </row>
    <row r="3399" spans="9:9">
      <c r="I3399" s="410"/>
    </row>
    <row r="3400" spans="9:9">
      <c r="I3400" s="410"/>
    </row>
    <row r="3401" spans="9:9">
      <c r="I3401" s="410"/>
    </row>
    <row r="3402" spans="9:9">
      <c r="I3402" s="410"/>
    </row>
    <row r="3403" spans="9:9">
      <c r="I3403" s="410"/>
    </row>
    <row r="3404" spans="9:9">
      <c r="I3404" s="410"/>
    </row>
    <row r="3405" spans="9:9">
      <c r="I3405" s="410"/>
    </row>
    <row r="3406" spans="9:9">
      <c r="I3406" s="410"/>
    </row>
    <row r="3407" spans="9:9">
      <c r="I3407" s="410"/>
    </row>
    <row r="3408" spans="9:9">
      <c r="I3408" s="410"/>
    </row>
    <row r="3409" spans="9:9">
      <c r="I3409" s="410"/>
    </row>
    <row r="3410" spans="9:9">
      <c r="I3410" s="410"/>
    </row>
    <row r="3411" spans="9:9">
      <c r="I3411" s="410"/>
    </row>
    <row r="3412" spans="9:9">
      <c r="I3412" s="410"/>
    </row>
    <row r="3413" spans="9:9">
      <c r="I3413" s="410"/>
    </row>
    <row r="3414" spans="9:9">
      <c r="I3414" s="410"/>
    </row>
    <row r="3415" spans="9:9">
      <c r="I3415" s="410"/>
    </row>
    <row r="3416" spans="9:9">
      <c r="I3416" s="410"/>
    </row>
    <row r="3417" spans="9:9">
      <c r="I3417" s="410"/>
    </row>
    <row r="3418" spans="9:9">
      <c r="I3418" s="410"/>
    </row>
    <row r="3419" spans="9:9">
      <c r="I3419" s="410"/>
    </row>
    <row r="3420" spans="9:9">
      <c r="I3420" s="410"/>
    </row>
    <row r="3421" spans="9:9">
      <c r="I3421" s="410"/>
    </row>
    <row r="3422" spans="9:9">
      <c r="I3422" s="410"/>
    </row>
    <row r="3423" spans="9:9">
      <c r="I3423" s="410"/>
    </row>
    <row r="3424" spans="9:9">
      <c r="I3424" s="410"/>
    </row>
    <row r="3425" spans="9:9">
      <c r="I3425" s="410"/>
    </row>
    <row r="3426" spans="9:9">
      <c r="I3426" s="410"/>
    </row>
    <row r="3427" spans="9:9">
      <c r="I3427" s="410"/>
    </row>
    <row r="3428" spans="9:9">
      <c r="I3428" s="410"/>
    </row>
    <row r="3429" spans="9:9">
      <c r="I3429" s="410"/>
    </row>
    <row r="3430" spans="9:9">
      <c r="I3430" s="410"/>
    </row>
    <row r="3431" spans="9:9">
      <c r="I3431" s="410"/>
    </row>
    <row r="3432" spans="9:9">
      <c r="I3432" s="410"/>
    </row>
    <row r="3433" spans="9:9">
      <c r="I3433" s="410"/>
    </row>
    <row r="3434" spans="9:9">
      <c r="I3434" s="410"/>
    </row>
    <row r="3435" spans="9:9">
      <c r="I3435" s="410"/>
    </row>
    <row r="3436" spans="9:9">
      <c r="I3436" s="410"/>
    </row>
    <row r="3437" spans="9:9">
      <c r="I3437" s="410"/>
    </row>
    <row r="3438" spans="9:9">
      <c r="I3438" s="410"/>
    </row>
    <row r="3439" spans="9:9">
      <c r="I3439" s="410"/>
    </row>
    <row r="3440" spans="9:9">
      <c r="I3440" s="410"/>
    </row>
    <row r="3441" spans="9:9">
      <c r="I3441" s="410"/>
    </row>
    <row r="3442" spans="9:9">
      <c r="I3442" s="410"/>
    </row>
    <row r="3443" spans="9:9">
      <c r="I3443" s="410"/>
    </row>
    <row r="3444" spans="9:9">
      <c r="I3444" s="410"/>
    </row>
    <row r="3445" spans="9:9">
      <c r="I3445" s="410"/>
    </row>
    <row r="3446" spans="9:9">
      <c r="I3446" s="410"/>
    </row>
    <row r="3447" spans="9:9">
      <c r="I3447" s="410"/>
    </row>
    <row r="3448" spans="9:9">
      <c r="I3448" s="410"/>
    </row>
    <row r="3449" spans="9:9">
      <c r="I3449" s="410"/>
    </row>
    <row r="3450" spans="9:9">
      <c r="I3450" s="410"/>
    </row>
    <row r="3451" spans="9:9">
      <c r="I3451" s="410"/>
    </row>
    <row r="3452" spans="9:9">
      <c r="I3452" s="410"/>
    </row>
    <row r="3453" spans="9:9">
      <c r="I3453" s="410"/>
    </row>
    <row r="3454" spans="9:9">
      <c r="I3454" s="410"/>
    </row>
    <row r="3455" spans="9:9">
      <c r="I3455" s="410"/>
    </row>
    <row r="3456" spans="9:9">
      <c r="I3456" s="410"/>
    </row>
    <row r="3457" spans="9:9">
      <c r="I3457" s="410"/>
    </row>
    <row r="3458" spans="9:9">
      <c r="I3458" s="410"/>
    </row>
    <row r="3459" spans="9:9">
      <c r="I3459" s="410"/>
    </row>
    <row r="3460" spans="9:9">
      <c r="I3460" s="410"/>
    </row>
    <row r="3461" spans="9:9">
      <c r="I3461" s="410"/>
    </row>
    <row r="3462" spans="9:9">
      <c r="I3462" s="410"/>
    </row>
    <row r="3463" spans="9:9">
      <c r="I3463" s="410"/>
    </row>
    <row r="3464" spans="9:9">
      <c r="I3464" s="410"/>
    </row>
    <row r="3465" spans="9:9">
      <c r="I3465" s="410"/>
    </row>
    <row r="3466" spans="9:9">
      <c r="I3466" s="410"/>
    </row>
    <row r="3467" spans="9:9">
      <c r="I3467" s="410"/>
    </row>
    <row r="3468" spans="9:9">
      <c r="I3468" s="410"/>
    </row>
    <row r="3469" spans="9:9">
      <c r="I3469" s="410"/>
    </row>
    <row r="3470" spans="9:9">
      <c r="I3470" s="410"/>
    </row>
    <row r="3471" spans="9:9">
      <c r="I3471" s="410"/>
    </row>
    <row r="3472" spans="9:9">
      <c r="I3472" s="410"/>
    </row>
    <row r="3473" spans="9:9">
      <c r="I3473" s="410"/>
    </row>
    <row r="3474" spans="9:9">
      <c r="I3474" s="410"/>
    </row>
    <row r="3475" spans="9:9">
      <c r="I3475" s="410"/>
    </row>
    <row r="3476" spans="9:9">
      <c r="I3476" s="410"/>
    </row>
    <row r="3477" spans="9:9">
      <c r="I3477" s="410"/>
    </row>
    <row r="3478" spans="9:9">
      <c r="I3478" s="410"/>
    </row>
    <row r="3479" spans="9:9">
      <c r="I3479" s="410"/>
    </row>
    <row r="3480" spans="9:9">
      <c r="I3480" s="410"/>
    </row>
    <row r="3481" spans="9:9">
      <c r="I3481" s="410"/>
    </row>
    <row r="3482" spans="9:9">
      <c r="I3482" s="410"/>
    </row>
    <row r="3483" spans="9:9">
      <c r="I3483" s="410"/>
    </row>
    <row r="3484" spans="9:9">
      <c r="I3484" s="410"/>
    </row>
    <row r="3485" spans="9:9">
      <c r="I3485" s="410"/>
    </row>
    <row r="3486" spans="9:9">
      <c r="I3486" s="410"/>
    </row>
    <row r="3487" spans="9:9">
      <c r="I3487" s="410"/>
    </row>
    <row r="3488" spans="9:9">
      <c r="I3488" s="410"/>
    </row>
    <row r="3489" spans="9:9">
      <c r="I3489" s="410"/>
    </row>
    <row r="3490" spans="9:9">
      <c r="I3490" s="410"/>
    </row>
    <row r="3491" spans="9:9">
      <c r="I3491" s="410"/>
    </row>
    <row r="3492" spans="9:9">
      <c r="I3492" s="410"/>
    </row>
    <row r="3493" spans="9:9">
      <c r="I3493" s="410"/>
    </row>
    <row r="3494" spans="9:9">
      <c r="I3494" s="410"/>
    </row>
    <row r="3495" spans="9:9">
      <c r="I3495" s="410"/>
    </row>
    <row r="3496" spans="9:9">
      <c r="I3496" s="410"/>
    </row>
    <row r="3497" spans="9:9">
      <c r="I3497" s="410"/>
    </row>
    <row r="3498" spans="9:9">
      <c r="I3498" s="410"/>
    </row>
    <row r="3499" spans="9:9">
      <c r="I3499" s="410"/>
    </row>
    <row r="3500" spans="9:9">
      <c r="I3500" s="410"/>
    </row>
    <row r="3501" spans="9:9">
      <c r="I3501" s="410"/>
    </row>
    <row r="3502" spans="9:9">
      <c r="I3502" s="410"/>
    </row>
    <row r="3503" spans="9:9">
      <c r="I3503" s="410"/>
    </row>
    <row r="3504" spans="9:9">
      <c r="I3504" s="410"/>
    </row>
    <row r="3505" spans="9:9">
      <c r="I3505" s="410"/>
    </row>
    <row r="3506" spans="9:9">
      <c r="I3506" s="410"/>
    </row>
    <row r="3507" spans="9:9">
      <c r="I3507" s="410"/>
    </row>
    <row r="3508" spans="9:9">
      <c r="I3508" s="410"/>
    </row>
    <row r="3509" spans="9:9">
      <c r="I3509" s="410"/>
    </row>
    <row r="3510" spans="9:9">
      <c r="I3510" s="410"/>
    </row>
    <row r="3511" spans="9:9">
      <c r="I3511" s="410"/>
    </row>
    <row r="3512" spans="9:9">
      <c r="I3512" s="410"/>
    </row>
    <row r="3513" spans="9:9">
      <c r="I3513" s="410"/>
    </row>
    <row r="3514" spans="9:9">
      <c r="I3514" s="410"/>
    </row>
    <row r="3515" spans="9:9">
      <c r="I3515" s="410"/>
    </row>
    <row r="3516" spans="9:9">
      <c r="I3516" s="410"/>
    </row>
    <row r="3517" spans="9:9">
      <c r="I3517" s="410"/>
    </row>
    <row r="3518" spans="9:9">
      <c r="I3518" s="410"/>
    </row>
    <row r="3519" spans="9:9">
      <c r="I3519" s="410"/>
    </row>
    <row r="3520" spans="9:9">
      <c r="I3520" s="410"/>
    </row>
    <row r="3521" spans="9:9">
      <c r="I3521" s="410"/>
    </row>
    <row r="3522" spans="9:9">
      <c r="I3522" s="410"/>
    </row>
    <row r="3523" spans="9:9">
      <c r="I3523" s="410"/>
    </row>
    <row r="3524" spans="9:9">
      <c r="I3524" s="410"/>
    </row>
    <row r="3525" spans="9:9">
      <c r="I3525" s="410"/>
    </row>
    <row r="3526" spans="9:9">
      <c r="I3526" s="410"/>
    </row>
    <row r="3527" spans="9:9">
      <c r="I3527" s="410"/>
    </row>
    <row r="3528" spans="9:9">
      <c r="I3528" s="410"/>
    </row>
    <row r="3529" spans="9:9">
      <c r="I3529" s="410"/>
    </row>
    <row r="3530" spans="9:9">
      <c r="I3530" s="410"/>
    </row>
    <row r="3531" spans="9:9">
      <c r="I3531" s="410"/>
    </row>
    <row r="3532" spans="9:9">
      <c r="I3532" s="410"/>
    </row>
    <row r="3533" spans="9:9">
      <c r="I3533" s="410"/>
    </row>
    <row r="3534" spans="9:9">
      <c r="I3534" s="410"/>
    </row>
    <row r="3535" spans="9:9">
      <c r="I3535" s="410"/>
    </row>
    <row r="3536" spans="9:9">
      <c r="I3536" s="410"/>
    </row>
    <row r="3537" spans="9:9">
      <c r="I3537" s="410"/>
    </row>
    <row r="3538" spans="9:9">
      <c r="I3538" s="410"/>
    </row>
    <row r="3539" spans="9:9">
      <c r="I3539" s="410"/>
    </row>
    <row r="3540" spans="9:9">
      <c r="I3540" s="410"/>
    </row>
    <row r="3541" spans="9:9">
      <c r="I3541" s="410"/>
    </row>
    <row r="3542" spans="9:9">
      <c r="I3542" s="410"/>
    </row>
    <row r="3543" spans="9:9">
      <c r="I3543" s="410"/>
    </row>
    <row r="3544" spans="9:9">
      <c r="I3544" s="410"/>
    </row>
    <row r="3545" spans="9:9">
      <c r="I3545" s="410"/>
    </row>
    <row r="3546" spans="9:9">
      <c r="I3546" s="410"/>
    </row>
    <row r="3547" spans="9:9">
      <c r="I3547" s="410"/>
    </row>
    <row r="3548" spans="9:9">
      <c r="I3548" s="410"/>
    </row>
    <row r="3549" spans="9:9">
      <c r="I3549" s="410"/>
    </row>
    <row r="3550" spans="9:9">
      <c r="I3550" s="410"/>
    </row>
    <row r="3551" spans="9:9">
      <c r="I3551" s="410"/>
    </row>
    <row r="3552" spans="9:9">
      <c r="I3552" s="410"/>
    </row>
    <row r="3553" spans="9:9">
      <c r="I3553" s="410"/>
    </row>
    <row r="3554" spans="9:9">
      <c r="I3554" s="410"/>
    </row>
    <row r="3555" spans="9:9">
      <c r="I3555" s="410"/>
    </row>
    <row r="3556" spans="9:9">
      <c r="I3556" s="410"/>
    </row>
    <row r="3557" spans="9:9">
      <c r="I3557" s="410"/>
    </row>
    <row r="3558" spans="9:9">
      <c r="I3558" s="410"/>
    </row>
    <row r="3559" spans="9:9">
      <c r="I3559" s="410"/>
    </row>
    <row r="3560" spans="9:9">
      <c r="I3560" s="410"/>
    </row>
    <row r="3561" spans="9:9">
      <c r="I3561" s="410"/>
    </row>
    <row r="3562" spans="9:9">
      <c r="I3562" s="410"/>
    </row>
    <row r="3563" spans="9:9">
      <c r="I3563" s="410"/>
    </row>
    <row r="3564" spans="9:9">
      <c r="I3564" s="410"/>
    </row>
    <row r="3565" spans="9:9">
      <c r="I3565" s="410"/>
    </row>
    <row r="3566" spans="9:9">
      <c r="I3566" s="410"/>
    </row>
    <row r="3567" spans="9:9">
      <c r="I3567" s="410"/>
    </row>
    <row r="3568" spans="9:9">
      <c r="I3568" s="410"/>
    </row>
    <row r="3569" spans="9:9">
      <c r="I3569" s="410"/>
    </row>
    <row r="3570" spans="9:9">
      <c r="I3570" s="410"/>
    </row>
    <row r="3571" spans="9:9">
      <c r="I3571" s="410"/>
    </row>
    <row r="3572" spans="9:9">
      <c r="I3572" s="410"/>
    </row>
    <row r="3573" spans="9:9">
      <c r="I3573" s="410"/>
    </row>
    <row r="3574" spans="9:9">
      <c r="I3574" s="410"/>
    </row>
    <row r="3575" spans="9:9">
      <c r="I3575" s="410"/>
    </row>
    <row r="3576" spans="9:9">
      <c r="I3576" s="410"/>
    </row>
    <row r="3577" spans="9:9">
      <c r="I3577" s="410"/>
    </row>
    <row r="3578" spans="9:9">
      <c r="I3578" s="410"/>
    </row>
    <row r="3579" spans="9:9">
      <c r="I3579" s="410"/>
    </row>
    <row r="3580" spans="9:9">
      <c r="I3580" s="410"/>
    </row>
    <row r="3581" spans="9:9">
      <c r="I3581" s="410"/>
    </row>
    <row r="3582" spans="9:9">
      <c r="I3582" s="410"/>
    </row>
    <row r="3583" spans="9:9">
      <c r="I3583" s="410"/>
    </row>
    <row r="3584" spans="9:9">
      <c r="I3584" s="410"/>
    </row>
    <row r="3585" spans="9:9">
      <c r="I3585" s="410"/>
    </row>
    <row r="3586" spans="9:9">
      <c r="I3586" s="410"/>
    </row>
    <row r="3587" spans="9:9">
      <c r="I3587" s="410"/>
    </row>
    <row r="3588" spans="9:9">
      <c r="I3588" s="410"/>
    </row>
    <row r="3589" spans="9:9">
      <c r="I3589" s="410"/>
    </row>
    <row r="3590" spans="9:9">
      <c r="I3590" s="410"/>
    </row>
    <row r="3591" spans="9:9">
      <c r="I3591" s="410"/>
    </row>
    <row r="3592" spans="9:9">
      <c r="I3592" s="410"/>
    </row>
    <row r="3593" spans="9:9">
      <c r="I3593" s="410"/>
    </row>
    <row r="3594" spans="9:9">
      <c r="I3594" s="410"/>
    </row>
    <row r="3595" spans="9:9">
      <c r="I3595" s="410"/>
    </row>
    <row r="3596" spans="9:9">
      <c r="I3596" s="410"/>
    </row>
    <row r="3597" spans="9:9">
      <c r="I3597" s="410"/>
    </row>
    <row r="3598" spans="9:9">
      <c r="I3598" s="410"/>
    </row>
    <row r="3599" spans="9:9">
      <c r="I3599" s="410"/>
    </row>
    <row r="3600" spans="9:9">
      <c r="I3600" s="410"/>
    </row>
    <row r="3601" spans="9:9">
      <c r="I3601" s="410"/>
    </row>
    <row r="3602" spans="9:9">
      <c r="I3602" s="410"/>
    </row>
    <row r="3603" spans="9:9">
      <c r="I3603" s="410"/>
    </row>
    <row r="3604" spans="9:9">
      <c r="I3604" s="410"/>
    </row>
    <row r="3605" spans="9:9">
      <c r="I3605" s="410"/>
    </row>
    <row r="3606" spans="9:9">
      <c r="I3606" s="410"/>
    </row>
    <row r="3607" spans="9:9">
      <c r="I3607" s="410"/>
    </row>
    <row r="3608" spans="9:9">
      <c r="I3608" s="410"/>
    </row>
    <row r="3609" spans="9:9">
      <c r="I3609" s="410"/>
    </row>
    <row r="3610" spans="9:9">
      <c r="I3610" s="410"/>
    </row>
    <row r="3611" spans="9:9">
      <c r="I3611" s="410"/>
    </row>
    <row r="3612" spans="9:9">
      <c r="I3612" s="410"/>
    </row>
    <row r="3613" spans="9:9">
      <c r="I3613" s="410"/>
    </row>
    <row r="3614" spans="9:9">
      <c r="I3614" s="410"/>
    </row>
    <row r="3615" spans="9:9">
      <c r="I3615" s="410"/>
    </row>
    <row r="3616" spans="9:9">
      <c r="I3616" s="410"/>
    </row>
    <row r="3617" spans="9:9">
      <c r="I3617" s="410"/>
    </row>
    <row r="3618" spans="9:9">
      <c r="I3618" s="410"/>
    </row>
    <row r="3619" spans="9:9">
      <c r="I3619" s="410"/>
    </row>
    <row r="3620" spans="9:9">
      <c r="I3620" s="410"/>
    </row>
    <row r="3621" spans="9:9">
      <c r="I3621" s="410"/>
    </row>
    <row r="3622" spans="9:9">
      <c r="I3622" s="410"/>
    </row>
    <row r="3623" spans="9:9">
      <c r="I3623" s="410"/>
    </row>
    <row r="3624" spans="9:9">
      <c r="I3624" s="410"/>
    </row>
    <row r="3625" spans="9:9">
      <c r="I3625" s="410"/>
    </row>
    <row r="3626" spans="9:9">
      <c r="I3626" s="410"/>
    </row>
    <row r="3627" spans="9:9">
      <c r="I3627" s="410"/>
    </row>
    <row r="3628" spans="9:9">
      <c r="I3628" s="410"/>
    </row>
    <row r="3629" spans="9:9">
      <c r="I3629" s="410"/>
    </row>
    <row r="3630" spans="9:9">
      <c r="I3630" s="410"/>
    </row>
    <row r="3631" spans="9:9">
      <c r="I3631" s="410"/>
    </row>
    <row r="3632" spans="9:9">
      <c r="I3632" s="410"/>
    </row>
    <row r="3633" spans="9:9">
      <c r="I3633" s="410"/>
    </row>
    <row r="3634" spans="9:9">
      <c r="I3634" s="410"/>
    </row>
    <row r="3635" spans="9:9">
      <c r="I3635" s="410"/>
    </row>
    <row r="3636" spans="9:9">
      <c r="I3636" s="410"/>
    </row>
    <row r="3637" spans="9:9">
      <c r="I3637" s="410"/>
    </row>
    <row r="3638" spans="9:9">
      <c r="I3638" s="410"/>
    </row>
    <row r="3639" spans="9:9">
      <c r="I3639" s="410"/>
    </row>
    <row r="3640" spans="9:9">
      <c r="I3640" s="410"/>
    </row>
    <row r="3641" spans="9:9">
      <c r="I3641" s="410"/>
    </row>
    <row r="3642" spans="9:9">
      <c r="I3642" s="410"/>
    </row>
    <row r="3643" spans="9:9">
      <c r="I3643" s="410"/>
    </row>
    <row r="3644" spans="9:9">
      <c r="I3644" s="410"/>
    </row>
    <row r="3645" spans="9:9">
      <c r="I3645" s="410"/>
    </row>
    <row r="3646" spans="9:9">
      <c r="I3646" s="410"/>
    </row>
    <row r="3647" spans="9:9">
      <c r="I3647" s="410"/>
    </row>
    <row r="3648" spans="9:9">
      <c r="I3648" s="410"/>
    </row>
    <row r="3649" spans="9:9">
      <c r="I3649" s="410"/>
    </row>
    <row r="3650" spans="9:9">
      <c r="I3650" s="410"/>
    </row>
    <row r="3651" spans="9:9">
      <c r="I3651" s="410"/>
    </row>
    <row r="3652" spans="9:9">
      <c r="I3652" s="410"/>
    </row>
    <row r="3653" spans="9:9">
      <c r="I3653" s="410"/>
    </row>
    <row r="3654" spans="9:9">
      <c r="I3654" s="410"/>
    </row>
    <row r="3655" spans="9:9">
      <c r="I3655" s="410"/>
    </row>
    <row r="3656" spans="9:9">
      <c r="I3656" s="410"/>
    </row>
    <row r="3657" spans="9:9">
      <c r="I3657" s="410"/>
    </row>
    <row r="3658" spans="9:9">
      <c r="I3658" s="410"/>
    </row>
    <row r="3659" spans="9:9">
      <c r="I3659" s="410"/>
    </row>
    <row r="3660" spans="9:9">
      <c r="I3660" s="410"/>
    </row>
    <row r="3661" spans="9:9">
      <c r="I3661" s="410"/>
    </row>
    <row r="3662" spans="9:9">
      <c r="I3662" s="410"/>
    </row>
    <row r="3663" spans="9:9">
      <c r="I3663" s="410"/>
    </row>
    <row r="3664" spans="9:9">
      <c r="I3664" s="410"/>
    </row>
    <row r="3665" spans="9:9">
      <c r="I3665" s="410"/>
    </row>
    <row r="3666" spans="9:9">
      <c r="I3666" s="410"/>
    </row>
    <row r="3667" spans="9:9">
      <c r="I3667" s="410"/>
    </row>
    <row r="3668" spans="9:9">
      <c r="I3668" s="410"/>
    </row>
    <row r="3669" spans="9:9">
      <c r="I3669" s="410"/>
    </row>
    <row r="3670" spans="9:9">
      <c r="I3670" s="410"/>
    </row>
    <row r="3671" spans="9:9">
      <c r="I3671" s="410"/>
    </row>
    <row r="3672" spans="9:9">
      <c r="I3672" s="410"/>
    </row>
    <row r="3673" spans="9:9">
      <c r="I3673" s="410"/>
    </row>
    <row r="3674" spans="9:9">
      <c r="I3674" s="410"/>
    </row>
    <row r="3675" spans="9:9">
      <c r="I3675" s="410"/>
    </row>
    <row r="3676" spans="9:9">
      <c r="I3676" s="410"/>
    </row>
    <row r="3677" spans="9:9">
      <c r="I3677" s="410"/>
    </row>
    <row r="3678" spans="9:9">
      <c r="I3678" s="410"/>
    </row>
    <row r="3679" spans="9:9">
      <c r="I3679" s="410"/>
    </row>
    <row r="3680" spans="9:9">
      <c r="I3680" s="410"/>
    </row>
    <row r="3681" spans="9:9">
      <c r="I3681" s="410"/>
    </row>
    <row r="3682" spans="9:9">
      <c r="I3682" s="410"/>
    </row>
    <row r="3683" spans="9:9">
      <c r="I3683" s="410"/>
    </row>
    <row r="3684" spans="9:9">
      <c r="I3684" s="410"/>
    </row>
    <row r="3685" spans="9:9">
      <c r="I3685" s="410"/>
    </row>
    <row r="3686" spans="9:9">
      <c r="I3686" s="410"/>
    </row>
    <row r="3687" spans="9:9">
      <c r="I3687" s="410"/>
    </row>
    <row r="3688" spans="9:9">
      <c r="I3688" s="410"/>
    </row>
    <row r="3689" spans="9:9">
      <c r="I3689" s="410"/>
    </row>
    <row r="3690" spans="9:9">
      <c r="I3690" s="410"/>
    </row>
    <row r="3691" spans="9:9">
      <c r="I3691" s="410"/>
    </row>
    <row r="3692" spans="9:9">
      <c r="I3692" s="410"/>
    </row>
    <row r="3693" spans="9:9">
      <c r="I3693" s="410"/>
    </row>
    <row r="3694" spans="9:9">
      <c r="I3694" s="410"/>
    </row>
    <row r="3695" spans="9:9">
      <c r="I3695" s="410"/>
    </row>
    <row r="3696" spans="9:9">
      <c r="I3696" s="410"/>
    </row>
    <row r="3697" spans="9:9">
      <c r="I3697" s="410"/>
    </row>
    <row r="3698" spans="9:9">
      <c r="I3698" s="410"/>
    </row>
    <row r="3699" spans="9:9">
      <c r="I3699" s="410"/>
    </row>
    <row r="3700" spans="9:9">
      <c r="I3700" s="410"/>
    </row>
    <row r="3701" spans="9:9">
      <c r="I3701" s="410"/>
    </row>
    <row r="3702" spans="9:9">
      <c r="I3702" s="410"/>
    </row>
    <row r="3703" spans="9:9">
      <c r="I3703" s="410"/>
    </row>
    <row r="3704" spans="9:9">
      <c r="I3704" s="410"/>
    </row>
    <row r="3705" spans="9:9">
      <c r="I3705" s="410"/>
    </row>
    <row r="3706" spans="9:9">
      <c r="I3706" s="410"/>
    </row>
    <row r="3707" spans="9:9">
      <c r="I3707" s="410"/>
    </row>
    <row r="3708" spans="9:9">
      <c r="I3708" s="410"/>
    </row>
    <row r="3709" spans="9:9">
      <c r="I3709" s="410"/>
    </row>
    <row r="3710" spans="9:9">
      <c r="I3710" s="410"/>
    </row>
    <row r="3711" spans="9:9">
      <c r="I3711" s="410"/>
    </row>
    <row r="3712" spans="9:9">
      <c r="I3712" s="410"/>
    </row>
    <row r="3713" spans="9:9">
      <c r="I3713" s="410"/>
    </row>
    <row r="3714" spans="9:9">
      <c r="I3714" s="410"/>
    </row>
    <row r="3715" spans="9:9">
      <c r="I3715" s="410"/>
    </row>
    <row r="3716" spans="9:9">
      <c r="I3716" s="410"/>
    </row>
    <row r="3717" spans="9:9">
      <c r="I3717" s="410"/>
    </row>
    <row r="3718" spans="9:9">
      <c r="I3718" s="410"/>
    </row>
    <row r="3719" spans="9:9">
      <c r="I3719" s="410"/>
    </row>
    <row r="3720" spans="9:9">
      <c r="I3720" s="410"/>
    </row>
    <row r="3721" spans="9:9">
      <c r="I3721" s="410"/>
    </row>
    <row r="3722" spans="9:9">
      <c r="I3722" s="410"/>
    </row>
    <row r="3723" spans="9:9">
      <c r="I3723" s="410"/>
    </row>
    <row r="3724" spans="9:9">
      <c r="I3724" s="410"/>
    </row>
    <row r="3725" spans="9:9">
      <c r="I3725" s="410"/>
    </row>
    <row r="3726" spans="9:9">
      <c r="I3726" s="410"/>
    </row>
    <row r="3727" spans="9:9">
      <c r="I3727" s="410"/>
    </row>
    <row r="3728" spans="9:9">
      <c r="I3728" s="410"/>
    </row>
    <row r="3729" spans="9:9">
      <c r="I3729" s="410"/>
    </row>
    <row r="3730" spans="9:9">
      <c r="I3730" s="410"/>
    </row>
    <row r="3731" spans="9:9">
      <c r="I3731" s="410"/>
    </row>
    <row r="3732" spans="9:9">
      <c r="I3732" s="410"/>
    </row>
    <row r="3733" spans="9:9">
      <c r="I3733" s="410"/>
    </row>
    <row r="3734" spans="9:9">
      <c r="I3734" s="410"/>
    </row>
    <row r="3735" spans="9:9">
      <c r="I3735" s="410"/>
    </row>
    <row r="3736" spans="9:9">
      <c r="I3736" s="410"/>
    </row>
    <row r="3737" spans="9:9">
      <c r="I3737" s="410"/>
    </row>
    <row r="3738" spans="9:9">
      <c r="I3738" s="410"/>
    </row>
    <row r="3739" spans="9:9">
      <c r="I3739" s="410"/>
    </row>
    <row r="3740" spans="9:9">
      <c r="I3740" s="410"/>
    </row>
    <row r="3741" spans="9:9">
      <c r="I3741" s="410"/>
    </row>
    <row r="3742" spans="9:9">
      <c r="I3742" s="410"/>
    </row>
    <row r="3743" spans="9:9">
      <c r="I3743" s="410"/>
    </row>
    <row r="3744" spans="9:9">
      <c r="I3744" s="410"/>
    </row>
    <row r="3745" spans="9:9">
      <c r="I3745" s="410"/>
    </row>
    <row r="3746" spans="9:9">
      <c r="I3746" s="410"/>
    </row>
    <row r="3747" spans="9:9">
      <c r="I3747" s="410"/>
    </row>
    <row r="3748" spans="9:9">
      <c r="I3748" s="410"/>
    </row>
    <row r="3749" spans="9:9">
      <c r="I3749" s="410"/>
    </row>
    <row r="3750" spans="9:9">
      <c r="I3750" s="410"/>
    </row>
    <row r="3751" spans="9:9">
      <c r="I3751" s="410"/>
    </row>
    <row r="3752" spans="9:9">
      <c r="I3752" s="410"/>
    </row>
    <row r="3753" spans="9:9">
      <c r="I3753" s="410"/>
    </row>
    <row r="3754" spans="9:9">
      <c r="I3754" s="410"/>
    </row>
    <row r="3755" spans="9:9">
      <c r="I3755" s="410"/>
    </row>
    <row r="3756" spans="9:9">
      <c r="I3756" s="410"/>
    </row>
    <row r="3757" spans="9:9">
      <c r="I3757" s="410"/>
    </row>
    <row r="3758" spans="9:9">
      <c r="I3758" s="410"/>
    </row>
    <row r="3759" spans="9:9">
      <c r="I3759" s="410"/>
    </row>
    <row r="3760" spans="9:9">
      <c r="I3760" s="410"/>
    </row>
    <row r="3761" spans="9:9">
      <c r="I3761" s="410"/>
    </row>
    <row r="3762" spans="9:9">
      <c r="I3762" s="410"/>
    </row>
    <row r="3763" spans="9:9">
      <c r="I3763" s="410"/>
    </row>
    <row r="3764" spans="9:9">
      <c r="I3764" s="410"/>
    </row>
    <row r="3765" spans="9:9">
      <c r="I3765" s="410"/>
    </row>
    <row r="3766" spans="9:9">
      <c r="I3766" s="410"/>
    </row>
    <row r="3767" spans="9:9">
      <c r="I3767" s="410"/>
    </row>
    <row r="3768" spans="9:9">
      <c r="I3768" s="410"/>
    </row>
    <row r="3769" spans="9:9">
      <c r="I3769" s="410"/>
    </row>
    <row r="3770" spans="9:9">
      <c r="I3770" s="410"/>
    </row>
    <row r="3771" spans="9:9">
      <c r="I3771" s="410"/>
    </row>
    <row r="3772" spans="9:9">
      <c r="I3772" s="410"/>
    </row>
    <row r="3773" spans="9:9">
      <c r="I3773" s="410"/>
    </row>
    <row r="3774" spans="9:9">
      <c r="I3774" s="410"/>
    </row>
    <row r="3775" spans="9:9">
      <c r="I3775" s="410"/>
    </row>
    <row r="3776" spans="9:9">
      <c r="I3776" s="410"/>
    </row>
    <row r="3777" spans="9:9">
      <c r="I3777" s="410"/>
    </row>
    <row r="3778" spans="9:9">
      <c r="I3778" s="410"/>
    </row>
    <row r="3779" spans="9:9">
      <c r="I3779" s="410"/>
    </row>
    <row r="3780" spans="9:9">
      <c r="I3780" s="410"/>
    </row>
    <row r="3781" spans="9:9">
      <c r="I3781" s="410"/>
    </row>
    <row r="3782" spans="9:9">
      <c r="I3782" s="410"/>
    </row>
    <row r="3783" spans="9:9">
      <c r="I3783" s="410"/>
    </row>
    <row r="3784" spans="9:9">
      <c r="I3784" s="410"/>
    </row>
    <row r="3785" spans="9:9">
      <c r="I3785" s="410"/>
    </row>
    <row r="3786" spans="9:9">
      <c r="I3786" s="410"/>
    </row>
    <row r="3787" spans="9:9">
      <c r="I3787" s="410"/>
    </row>
    <row r="3788" spans="9:9">
      <c r="I3788" s="410"/>
    </row>
    <row r="3789" spans="9:9">
      <c r="I3789" s="410"/>
    </row>
    <row r="3790" spans="9:9">
      <c r="I3790" s="410"/>
    </row>
    <row r="3791" spans="9:9">
      <c r="I3791" s="410"/>
    </row>
    <row r="3792" spans="9:9">
      <c r="I3792" s="410"/>
    </row>
    <row r="3793" spans="9:9">
      <c r="I3793" s="410"/>
    </row>
    <row r="3794" spans="9:9">
      <c r="I3794" s="410"/>
    </row>
    <row r="3795" spans="9:9">
      <c r="I3795" s="410"/>
    </row>
    <row r="3796" spans="9:9">
      <c r="I3796" s="410"/>
    </row>
    <row r="3797" spans="9:9">
      <c r="I3797" s="410"/>
    </row>
    <row r="3798" spans="9:9">
      <c r="I3798" s="410"/>
    </row>
    <row r="3799" spans="9:9">
      <c r="I3799" s="410"/>
    </row>
    <row r="3800" spans="9:9">
      <c r="I3800" s="410"/>
    </row>
    <row r="3801" spans="9:9">
      <c r="I3801" s="410"/>
    </row>
    <row r="3802" spans="9:9">
      <c r="I3802" s="410"/>
    </row>
    <row r="3803" spans="9:9">
      <c r="I3803" s="410"/>
    </row>
    <row r="3804" spans="9:9">
      <c r="I3804" s="410"/>
    </row>
    <row r="3805" spans="9:9">
      <c r="I3805" s="410"/>
    </row>
    <row r="3806" spans="9:9">
      <c r="I3806" s="410"/>
    </row>
    <row r="3807" spans="9:9">
      <c r="I3807" s="410"/>
    </row>
    <row r="3808" spans="9:9">
      <c r="I3808" s="410"/>
    </row>
    <row r="3809" spans="9:9">
      <c r="I3809" s="410"/>
    </row>
    <row r="3810" spans="9:9">
      <c r="I3810" s="410"/>
    </row>
    <row r="3811" spans="9:9">
      <c r="I3811" s="410"/>
    </row>
    <row r="3812" spans="9:9">
      <c r="I3812" s="410"/>
    </row>
    <row r="3813" spans="9:9">
      <c r="I3813" s="410"/>
    </row>
    <row r="3814" spans="9:9">
      <c r="I3814" s="410"/>
    </row>
    <row r="3815" spans="9:9">
      <c r="I3815" s="410"/>
    </row>
    <row r="3816" spans="9:9">
      <c r="I3816" s="410"/>
    </row>
    <row r="3817" spans="9:9">
      <c r="I3817" s="410"/>
    </row>
    <row r="3818" spans="9:9">
      <c r="I3818" s="410"/>
    </row>
    <row r="3819" spans="9:9">
      <c r="I3819" s="410"/>
    </row>
    <row r="3820" spans="9:9">
      <c r="I3820" s="410"/>
    </row>
    <row r="3821" spans="9:9">
      <c r="I3821" s="410"/>
    </row>
    <row r="3822" spans="9:9">
      <c r="I3822" s="410"/>
    </row>
    <row r="3823" spans="9:9">
      <c r="I3823" s="410"/>
    </row>
    <row r="3824" spans="9:9">
      <c r="I3824" s="410"/>
    </row>
    <row r="3825" spans="9:9">
      <c r="I3825" s="410"/>
    </row>
    <row r="3826" spans="9:9">
      <c r="I3826" s="410"/>
    </row>
    <row r="3827" spans="9:9">
      <c r="I3827" s="410"/>
    </row>
    <row r="3828" spans="9:9">
      <c r="I3828" s="410"/>
    </row>
    <row r="3829" spans="9:9">
      <c r="I3829" s="410"/>
    </row>
    <row r="3830" spans="9:9">
      <c r="I3830" s="410"/>
    </row>
    <row r="3831" spans="9:9">
      <c r="I3831" s="410"/>
    </row>
    <row r="3832" spans="9:9">
      <c r="I3832" s="410"/>
    </row>
    <row r="3833" spans="9:9">
      <c r="I3833" s="410"/>
    </row>
    <row r="3834" spans="9:9">
      <c r="I3834" s="410"/>
    </row>
    <row r="3835" spans="9:9">
      <c r="I3835" s="410"/>
    </row>
    <row r="3836" spans="9:9">
      <c r="I3836" s="410"/>
    </row>
    <row r="3837" spans="9:9">
      <c r="I3837" s="410"/>
    </row>
    <row r="3838" spans="9:9">
      <c r="I3838" s="410"/>
    </row>
    <row r="3839" spans="9:9">
      <c r="I3839" s="410"/>
    </row>
    <row r="3840" spans="9:9">
      <c r="I3840" s="410"/>
    </row>
    <row r="3841" spans="9:9">
      <c r="I3841" s="410"/>
    </row>
    <row r="3842" spans="9:9">
      <c r="I3842" s="410"/>
    </row>
    <row r="3843" spans="9:9">
      <c r="I3843" s="410"/>
    </row>
    <row r="3844" spans="9:9">
      <c r="I3844" s="410"/>
    </row>
    <row r="3845" spans="9:9">
      <c r="I3845" s="410"/>
    </row>
    <row r="3846" spans="9:9">
      <c r="I3846" s="410"/>
    </row>
    <row r="3847" spans="9:9">
      <c r="I3847" s="410"/>
    </row>
    <row r="3848" spans="9:9">
      <c r="I3848" s="410"/>
    </row>
    <row r="3849" spans="9:9">
      <c r="I3849" s="410"/>
    </row>
    <row r="3850" spans="9:9">
      <c r="I3850" s="410"/>
    </row>
    <row r="3851" spans="9:9">
      <c r="I3851" s="410"/>
    </row>
    <row r="3852" spans="9:9">
      <c r="I3852" s="410"/>
    </row>
    <row r="3853" spans="9:9">
      <c r="I3853" s="410"/>
    </row>
    <row r="3854" spans="9:9">
      <c r="I3854" s="410"/>
    </row>
    <row r="3855" spans="9:9">
      <c r="I3855" s="410"/>
    </row>
    <row r="3856" spans="9:9">
      <c r="I3856" s="410"/>
    </row>
    <row r="3857" spans="9:9">
      <c r="I3857" s="410"/>
    </row>
    <row r="3858" spans="9:9">
      <c r="I3858" s="410"/>
    </row>
    <row r="3859" spans="9:9">
      <c r="I3859" s="410"/>
    </row>
    <row r="3860" spans="9:9">
      <c r="I3860" s="410"/>
    </row>
    <row r="3861" spans="9:9">
      <c r="I3861" s="410"/>
    </row>
    <row r="3862" spans="9:9">
      <c r="I3862" s="410"/>
    </row>
    <row r="3863" spans="9:9">
      <c r="I3863" s="410"/>
    </row>
    <row r="3864" spans="9:9">
      <c r="I3864" s="410"/>
    </row>
    <row r="3865" spans="9:9">
      <c r="I3865" s="410"/>
    </row>
    <row r="3866" spans="9:9">
      <c r="I3866" s="410"/>
    </row>
    <row r="3867" spans="9:9">
      <c r="I3867" s="410"/>
    </row>
    <row r="3868" spans="9:9">
      <c r="I3868" s="410"/>
    </row>
    <row r="3869" spans="9:9">
      <c r="I3869" s="410"/>
    </row>
    <row r="3870" spans="9:9">
      <c r="I3870" s="410"/>
    </row>
    <row r="3871" spans="9:9">
      <c r="I3871" s="410"/>
    </row>
    <row r="3872" spans="9:9">
      <c r="I3872" s="410"/>
    </row>
    <row r="3873" spans="9:9">
      <c r="I3873" s="410"/>
    </row>
    <row r="3874" spans="9:9">
      <c r="I3874" s="410"/>
    </row>
    <row r="3875" spans="9:9">
      <c r="I3875" s="410"/>
    </row>
    <row r="3876" spans="9:9">
      <c r="I3876" s="410"/>
    </row>
    <row r="3877" spans="9:9">
      <c r="I3877" s="410"/>
    </row>
    <row r="3878" spans="9:9">
      <c r="I3878" s="410"/>
    </row>
    <row r="3879" spans="9:9">
      <c r="I3879" s="410"/>
    </row>
    <row r="3880" spans="9:9">
      <c r="I3880" s="410"/>
    </row>
    <row r="3881" spans="9:9">
      <c r="I3881" s="410"/>
    </row>
    <row r="3882" spans="9:9">
      <c r="I3882" s="410"/>
    </row>
    <row r="3883" spans="9:9">
      <c r="I3883" s="410"/>
    </row>
    <row r="3884" spans="9:9">
      <c r="I3884" s="410"/>
    </row>
    <row r="3885" spans="9:9">
      <c r="I3885" s="410"/>
    </row>
    <row r="3886" spans="9:9">
      <c r="I3886" s="410"/>
    </row>
    <row r="3887" spans="9:9">
      <c r="I3887" s="410"/>
    </row>
    <row r="3888" spans="9:9">
      <c r="I3888" s="410"/>
    </row>
    <row r="3889" spans="9:9">
      <c r="I3889" s="410"/>
    </row>
    <row r="3890" spans="9:9">
      <c r="I3890" s="410"/>
    </row>
    <row r="3891" spans="9:9">
      <c r="I3891" s="410"/>
    </row>
    <row r="3892" spans="9:9">
      <c r="I3892" s="410"/>
    </row>
    <row r="3893" spans="9:9">
      <c r="I3893" s="410"/>
    </row>
    <row r="3894" spans="9:9">
      <c r="I3894" s="410"/>
    </row>
    <row r="3895" spans="9:9">
      <c r="I3895" s="410"/>
    </row>
    <row r="3896" spans="9:9">
      <c r="I3896" s="410"/>
    </row>
    <row r="3897" spans="9:9">
      <c r="I3897" s="410"/>
    </row>
    <row r="3898" spans="9:9">
      <c r="I3898" s="410"/>
    </row>
    <row r="3899" spans="9:9">
      <c r="I3899" s="410"/>
    </row>
    <row r="3900" spans="9:9">
      <c r="I3900" s="410"/>
    </row>
    <row r="3901" spans="9:9">
      <c r="I3901" s="410"/>
    </row>
    <row r="3902" spans="9:9">
      <c r="I3902" s="410"/>
    </row>
    <row r="3903" spans="9:9">
      <c r="I3903" s="410"/>
    </row>
    <row r="3904" spans="9:9">
      <c r="I3904" s="410"/>
    </row>
    <row r="3905" spans="9:9">
      <c r="I3905" s="410"/>
    </row>
    <row r="3906" spans="9:9">
      <c r="I3906" s="410"/>
    </row>
    <row r="3907" spans="9:9">
      <c r="I3907" s="410"/>
    </row>
    <row r="3908" spans="9:9">
      <c r="I3908" s="410"/>
    </row>
    <row r="3909" spans="9:9">
      <c r="I3909" s="410"/>
    </row>
    <row r="3910" spans="9:9">
      <c r="I3910" s="410"/>
    </row>
    <row r="3911" spans="9:9">
      <c r="I3911" s="410"/>
    </row>
    <row r="3912" spans="9:9">
      <c r="I3912" s="410"/>
    </row>
    <row r="3913" spans="9:9">
      <c r="I3913" s="410"/>
    </row>
    <row r="3914" spans="9:9">
      <c r="I3914" s="410"/>
    </row>
    <row r="3915" spans="9:9">
      <c r="I3915" s="410"/>
    </row>
    <row r="3916" spans="9:9">
      <c r="I3916" s="410"/>
    </row>
    <row r="3917" spans="9:9">
      <c r="I3917" s="410"/>
    </row>
    <row r="3918" spans="9:9">
      <c r="I3918" s="410"/>
    </row>
    <row r="3919" spans="9:9">
      <c r="I3919" s="410"/>
    </row>
    <row r="3920" spans="9:9">
      <c r="I3920" s="410"/>
    </row>
    <row r="3921" spans="9:9">
      <c r="I3921" s="410"/>
    </row>
    <row r="3922" spans="9:9">
      <c r="I3922" s="410"/>
    </row>
    <row r="3923" spans="9:9">
      <c r="I3923" s="410"/>
    </row>
    <row r="3924" spans="9:9">
      <c r="I3924" s="410"/>
    </row>
    <row r="3925" spans="9:9">
      <c r="I3925" s="410"/>
    </row>
    <row r="3926" spans="9:9">
      <c r="I3926" s="410"/>
    </row>
    <row r="3927" spans="9:9">
      <c r="I3927" s="410"/>
    </row>
    <row r="3928" spans="9:9">
      <c r="I3928" s="410"/>
    </row>
    <row r="3929" spans="9:9">
      <c r="I3929" s="410"/>
    </row>
    <row r="3930" spans="9:9">
      <c r="I3930" s="410"/>
    </row>
    <row r="3931" spans="9:9">
      <c r="I3931" s="410"/>
    </row>
    <row r="3932" spans="9:9">
      <c r="I3932" s="410"/>
    </row>
    <row r="3933" spans="9:9">
      <c r="I3933" s="410"/>
    </row>
    <row r="3934" spans="9:9">
      <c r="I3934" s="410"/>
    </row>
    <row r="3935" spans="9:9">
      <c r="I3935" s="410"/>
    </row>
    <row r="3936" spans="9:9">
      <c r="I3936" s="410"/>
    </row>
    <row r="3937" spans="9:9">
      <c r="I3937" s="410"/>
    </row>
    <row r="3938" spans="9:9">
      <c r="I3938" s="410"/>
    </row>
    <row r="3939" spans="9:9">
      <c r="I3939" s="410"/>
    </row>
    <row r="3940" spans="9:9">
      <c r="I3940" s="410"/>
    </row>
    <row r="3941" spans="9:9">
      <c r="I3941" s="410"/>
    </row>
    <row r="3942" spans="9:9">
      <c r="I3942" s="410"/>
    </row>
    <row r="3943" spans="9:9">
      <c r="I3943" s="410"/>
    </row>
    <row r="3944" spans="9:9">
      <c r="I3944" s="410"/>
    </row>
    <row r="3945" spans="9:9">
      <c r="I3945" s="410"/>
    </row>
    <row r="3946" spans="9:9">
      <c r="I3946" s="410"/>
    </row>
    <row r="3947" spans="9:9">
      <c r="I3947" s="410"/>
    </row>
    <row r="3948" spans="9:9">
      <c r="I3948" s="410"/>
    </row>
    <row r="3949" spans="9:9">
      <c r="I3949" s="410"/>
    </row>
    <row r="3950" spans="9:9">
      <c r="I3950" s="410"/>
    </row>
    <row r="3951" spans="9:9">
      <c r="I3951" s="410"/>
    </row>
    <row r="3952" spans="9:9">
      <c r="I3952" s="410"/>
    </row>
    <row r="3953" spans="9:9">
      <c r="I3953" s="410"/>
    </row>
    <row r="3954" spans="9:9">
      <c r="I3954" s="410"/>
    </row>
    <row r="3955" spans="9:9">
      <c r="I3955" s="410"/>
    </row>
    <row r="3956" spans="9:9">
      <c r="I3956" s="410"/>
    </row>
    <row r="3957" spans="9:9">
      <c r="I3957" s="410"/>
    </row>
    <row r="3958" spans="9:9">
      <c r="I3958" s="410"/>
    </row>
    <row r="3959" spans="9:9">
      <c r="I3959" s="410"/>
    </row>
    <row r="3960" spans="9:9">
      <c r="I3960" s="410"/>
    </row>
    <row r="3961" spans="9:9">
      <c r="I3961" s="410"/>
    </row>
    <row r="3962" spans="9:9">
      <c r="I3962" s="410"/>
    </row>
    <row r="3963" spans="9:9">
      <c r="I3963" s="410"/>
    </row>
    <row r="3964" spans="9:9">
      <c r="I3964" s="410"/>
    </row>
    <row r="3965" spans="9:9">
      <c r="I3965" s="410"/>
    </row>
    <row r="3966" spans="9:9">
      <c r="I3966" s="410"/>
    </row>
    <row r="3967" spans="9:9">
      <c r="I3967" s="410"/>
    </row>
    <row r="3968" spans="9:9">
      <c r="I3968" s="410"/>
    </row>
    <row r="3969" spans="9:9">
      <c r="I3969" s="410"/>
    </row>
    <row r="3970" spans="9:9">
      <c r="I3970" s="410"/>
    </row>
    <row r="3971" spans="9:9">
      <c r="I3971" s="410"/>
    </row>
    <row r="3972" spans="9:9">
      <c r="I3972" s="410"/>
    </row>
    <row r="3973" spans="9:9">
      <c r="I3973" s="410"/>
    </row>
    <row r="3974" spans="9:9">
      <c r="I3974" s="410"/>
    </row>
    <row r="3975" spans="9:9">
      <c r="I3975" s="410"/>
    </row>
    <row r="3976" spans="9:9">
      <c r="I3976" s="410"/>
    </row>
    <row r="3977" spans="9:9">
      <c r="I3977" s="410"/>
    </row>
    <row r="3978" spans="9:9">
      <c r="I3978" s="410"/>
    </row>
    <row r="3979" spans="9:9">
      <c r="I3979" s="410"/>
    </row>
    <row r="3980" spans="9:9">
      <c r="I3980" s="410"/>
    </row>
    <row r="3981" spans="9:9">
      <c r="I3981" s="410"/>
    </row>
    <row r="3982" spans="9:9">
      <c r="I3982" s="410"/>
    </row>
    <row r="3983" spans="9:9">
      <c r="I3983" s="410"/>
    </row>
    <row r="3984" spans="9:9">
      <c r="I3984" s="410"/>
    </row>
    <row r="3985" spans="9:9">
      <c r="I3985" s="410"/>
    </row>
    <row r="3986" spans="9:9">
      <c r="I3986" s="410"/>
    </row>
    <row r="3987" spans="9:9">
      <c r="I3987" s="410"/>
    </row>
    <row r="3988" spans="9:9">
      <c r="I3988" s="410"/>
    </row>
    <row r="3989" spans="9:9">
      <c r="I3989" s="410"/>
    </row>
    <row r="3990" spans="9:9">
      <c r="I3990" s="410"/>
    </row>
    <row r="3991" spans="9:9">
      <c r="I3991" s="410"/>
    </row>
    <row r="3992" spans="9:9">
      <c r="I3992" s="410"/>
    </row>
    <row r="3993" spans="9:9">
      <c r="I3993" s="410"/>
    </row>
    <row r="3994" spans="9:9">
      <c r="I3994" s="410"/>
    </row>
    <row r="3995" spans="9:9">
      <c r="I3995" s="410"/>
    </row>
    <row r="3996" spans="9:9">
      <c r="I3996" s="410"/>
    </row>
    <row r="3997" spans="9:9">
      <c r="I3997" s="410"/>
    </row>
    <row r="3998" spans="9:9">
      <c r="I3998" s="410"/>
    </row>
    <row r="3999" spans="9:9">
      <c r="I3999" s="410"/>
    </row>
    <row r="4000" spans="9:9">
      <c r="I4000" s="410"/>
    </row>
    <row r="4001" spans="9:9">
      <c r="I4001" s="410"/>
    </row>
    <row r="4002" spans="9:9">
      <c r="I4002" s="410"/>
    </row>
    <row r="4003" spans="9:9">
      <c r="I4003" s="410"/>
    </row>
    <row r="4004" spans="9:9">
      <c r="I4004" s="410"/>
    </row>
    <row r="4005" spans="9:9">
      <c r="I4005" s="410"/>
    </row>
    <row r="4006" spans="9:9">
      <c r="I4006" s="410"/>
    </row>
    <row r="4007" spans="9:9">
      <c r="I4007" s="410"/>
    </row>
    <row r="4008" spans="9:9">
      <c r="I4008" s="410"/>
    </row>
    <row r="4009" spans="9:9">
      <c r="I4009" s="410"/>
    </row>
    <row r="4010" spans="9:9">
      <c r="I4010" s="410"/>
    </row>
    <row r="4011" spans="9:9">
      <c r="I4011" s="410"/>
    </row>
    <row r="4012" spans="9:9">
      <c r="I4012" s="410"/>
    </row>
    <row r="4013" spans="9:9">
      <c r="I4013" s="410"/>
    </row>
    <row r="4014" spans="9:9">
      <c r="I4014" s="410"/>
    </row>
    <row r="4015" spans="9:9">
      <c r="I4015" s="410"/>
    </row>
    <row r="4016" spans="9:9">
      <c r="I4016" s="410"/>
    </row>
    <row r="4017" spans="9:9">
      <c r="I4017" s="410"/>
    </row>
    <row r="4018" spans="9:9">
      <c r="I4018" s="410"/>
    </row>
    <row r="4019" spans="9:9">
      <c r="I4019" s="410"/>
    </row>
    <row r="4020" spans="9:9">
      <c r="I4020" s="410"/>
    </row>
    <row r="4021" spans="9:9">
      <c r="I4021" s="410"/>
    </row>
    <row r="4022" spans="9:9">
      <c r="I4022" s="410"/>
    </row>
    <row r="4023" spans="9:9">
      <c r="I4023" s="410"/>
    </row>
    <row r="4024" spans="9:9">
      <c r="I4024" s="410"/>
    </row>
    <row r="4025" spans="9:9">
      <c r="I4025" s="410"/>
    </row>
    <row r="4026" spans="9:9">
      <c r="I4026" s="410"/>
    </row>
    <row r="4027" spans="9:9">
      <c r="I4027" s="410"/>
    </row>
    <row r="4028" spans="9:9">
      <c r="I4028" s="410"/>
    </row>
    <row r="4029" spans="9:9">
      <c r="I4029" s="410"/>
    </row>
    <row r="4030" spans="9:9">
      <c r="I4030" s="410"/>
    </row>
    <row r="4031" spans="9:9">
      <c r="I4031" s="410"/>
    </row>
    <row r="4032" spans="9:9">
      <c r="I4032" s="410"/>
    </row>
    <row r="4033" spans="9:9">
      <c r="I4033" s="410"/>
    </row>
    <row r="4034" spans="9:9">
      <c r="I4034" s="410"/>
    </row>
    <row r="4035" spans="9:9">
      <c r="I4035" s="410"/>
    </row>
    <row r="4036" spans="9:9">
      <c r="I4036" s="410"/>
    </row>
    <row r="4037" spans="9:9">
      <c r="I4037" s="410"/>
    </row>
    <row r="4038" spans="9:9">
      <c r="I4038" s="410"/>
    </row>
    <row r="4039" spans="9:9">
      <c r="I4039" s="410"/>
    </row>
    <row r="4040" spans="9:9">
      <c r="I4040" s="410"/>
    </row>
    <row r="4041" spans="9:9">
      <c r="I4041" s="410"/>
    </row>
    <row r="4042" spans="9:9">
      <c r="I4042" s="410"/>
    </row>
    <row r="4043" spans="9:9">
      <c r="I4043" s="410"/>
    </row>
    <row r="4044" spans="9:9">
      <c r="I4044" s="410"/>
    </row>
    <row r="4045" spans="9:9">
      <c r="I4045" s="410"/>
    </row>
    <row r="4046" spans="9:9">
      <c r="I4046" s="410"/>
    </row>
    <row r="4047" spans="9:9">
      <c r="I4047" s="410"/>
    </row>
    <row r="4048" spans="9:9">
      <c r="I4048" s="410"/>
    </row>
    <row r="4049" spans="9:9">
      <c r="I4049" s="410"/>
    </row>
    <row r="4050" spans="9:9">
      <c r="I4050" s="410"/>
    </row>
    <row r="4051" spans="9:9">
      <c r="I4051" s="410"/>
    </row>
    <row r="4052" spans="9:9">
      <c r="I4052" s="410"/>
    </row>
    <row r="4053" spans="9:9">
      <c r="I4053" s="410"/>
    </row>
    <row r="4054" spans="9:9">
      <c r="I4054" s="410"/>
    </row>
    <row r="4055" spans="9:9">
      <c r="I4055" s="410"/>
    </row>
    <row r="4056" spans="9:9">
      <c r="I4056" s="410"/>
    </row>
    <row r="4057" spans="9:9">
      <c r="I4057" s="410"/>
    </row>
    <row r="4058" spans="9:9">
      <c r="I4058" s="410"/>
    </row>
    <row r="4059" spans="9:9">
      <c r="I4059" s="410"/>
    </row>
    <row r="4060" spans="9:9">
      <c r="I4060" s="410"/>
    </row>
    <row r="4061" spans="9:9">
      <c r="I4061" s="410"/>
    </row>
    <row r="4062" spans="9:9">
      <c r="I4062" s="410"/>
    </row>
    <row r="4063" spans="9:9">
      <c r="I4063" s="410"/>
    </row>
    <row r="4064" spans="9:9">
      <c r="I4064" s="410"/>
    </row>
    <row r="4065" spans="9:9">
      <c r="I4065" s="410"/>
    </row>
    <row r="4066" spans="9:9">
      <c r="I4066" s="410"/>
    </row>
    <row r="4067" spans="9:9">
      <c r="I4067" s="410"/>
    </row>
    <row r="4068" spans="9:9">
      <c r="I4068" s="410"/>
    </row>
    <row r="4069" spans="9:9">
      <c r="I4069" s="410"/>
    </row>
    <row r="4070" spans="9:9">
      <c r="I4070" s="410"/>
    </row>
    <row r="4071" spans="9:9">
      <c r="I4071" s="410"/>
    </row>
    <row r="4072" spans="9:9">
      <c r="I4072" s="410"/>
    </row>
    <row r="4073" spans="9:9">
      <c r="I4073" s="410"/>
    </row>
    <row r="4074" spans="9:9">
      <c r="I4074" s="410"/>
    </row>
    <row r="4075" spans="9:9">
      <c r="I4075" s="410"/>
    </row>
    <row r="4076" spans="9:9">
      <c r="I4076" s="410"/>
    </row>
    <row r="4077" spans="9:9">
      <c r="I4077" s="410"/>
    </row>
    <row r="4078" spans="9:9">
      <c r="I4078" s="410"/>
    </row>
    <row r="4079" spans="9:9">
      <c r="I4079" s="410"/>
    </row>
    <row r="4080" spans="9:9">
      <c r="I4080" s="410"/>
    </row>
    <row r="4081" spans="9:9">
      <c r="I4081" s="410"/>
    </row>
    <row r="4082" spans="9:9">
      <c r="I4082" s="410"/>
    </row>
    <row r="4083" spans="9:9">
      <c r="I4083" s="410"/>
    </row>
    <row r="4084" spans="9:9">
      <c r="I4084" s="410"/>
    </row>
    <row r="4085" spans="9:9">
      <c r="I4085" s="410"/>
    </row>
    <row r="4086" spans="9:9">
      <c r="I4086" s="410"/>
    </row>
    <row r="4087" spans="9:9">
      <c r="I4087" s="410"/>
    </row>
    <row r="4088" spans="9:9">
      <c r="I4088" s="410"/>
    </row>
    <row r="4089" spans="9:9">
      <c r="I4089" s="410"/>
    </row>
    <row r="4090" spans="9:9">
      <c r="I4090" s="410"/>
    </row>
    <row r="4091" spans="9:9">
      <c r="I4091" s="410"/>
    </row>
    <row r="4092" spans="9:9">
      <c r="I4092" s="410"/>
    </row>
    <row r="4093" spans="9:9">
      <c r="I4093" s="410"/>
    </row>
    <row r="4094" spans="9:9">
      <c r="I4094" s="410"/>
    </row>
    <row r="4095" spans="9:9">
      <c r="I4095" s="410"/>
    </row>
    <row r="4096" spans="9:9">
      <c r="I4096" s="410"/>
    </row>
    <row r="4097" spans="9:9">
      <c r="I4097" s="410"/>
    </row>
    <row r="4098" spans="9:9">
      <c r="I4098" s="410"/>
    </row>
    <row r="4099" spans="9:9">
      <c r="I4099" s="410"/>
    </row>
    <row r="4100" spans="9:9">
      <c r="I4100" s="410"/>
    </row>
    <row r="4101" spans="9:9">
      <c r="I4101" s="410"/>
    </row>
    <row r="4102" spans="9:9">
      <c r="I4102" s="410"/>
    </row>
    <row r="4103" spans="9:9">
      <c r="I4103" s="410"/>
    </row>
    <row r="4104" spans="9:9">
      <c r="I4104" s="410"/>
    </row>
    <row r="4105" spans="9:9">
      <c r="I4105" s="410"/>
    </row>
    <row r="4106" spans="9:9">
      <c r="I4106" s="410"/>
    </row>
    <row r="4107" spans="9:9">
      <c r="I4107" s="410"/>
    </row>
    <row r="4108" spans="9:9">
      <c r="I4108" s="410"/>
    </row>
    <row r="4109" spans="9:9">
      <c r="I4109" s="410"/>
    </row>
    <row r="4110" spans="9:9">
      <c r="I4110" s="410"/>
    </row>
    <row r="4111" spans="9:9">
      <c r="I4111" s="410"/>
    </row>
    <row r="4112" spans="9:9">
      <c r="I4112" s="410"/>
    </row>
    <row r="4113" spans="9:9">
      <c r="I4113" s="410"/>
    </row>
    <row r="4114" spans="9:9">
      <c r="I4114" s="410"/>
    </row>
    <row r="4115" spans="9:9">
      <c r="I4115" s="410"/>
    </row>
    <row r="4116" spans="9:9">
      <c r="I4116" s="410"/>
    </row>
    <row r="4117" spans="9:9">
      <c r="I4117" s="410"/>
    </row>
    <row r="4118" spans="9:9">
      <c r="I4118" s="410"/>
    </row>
    <row r="4119" spans="9:9">
      <c r="I4119" s="410"/>
    </row>
    <row r="4120" spans="9:9">
      <c r="I4120" s="410"/>
    </row>
    <row r="4121" spans="9:9">
      <c r="I4121" s="410"/>
    </row>
    <row r="4122" spans="9:9">
      <c r="I4122" s="410"/>
    </row>
    <row r="4123" spans="9:9">
      <c r="I4123" s="410"/>
    </row>
    <row r="4124" spans="9:9">
      <c r="I4124" s="410"/>
    </row>
    <row r="4125" spans="9:9">
      <c r="I4125" s="410"/>
    </row>
    <row r="4126" spans="9:9">
      <c r="I4126" s="410"/>
    </row>
    <row r="4127" spans="9:9">
      <c r="I4127" s="410"/>
    </row>
    <row r="4128" spans="9:9">
      <c r="I4128" s="410"/>
    </row>
    <row r="4129" spans="9:9">
      <c r="I4129" s="410"/>
    </row>
    <row r="4130" spans="9:9">
      <c r="I4130" s="410"/>
    </row>
    <row r="4131" spans="9:9">
      <c r="I4131" s="410"/>
    </row>
    <row r="4132" spans="9:9">
      <c r="I4132" s="410"/>
    </row>
    <row r="4133" spans="9:9">
      <c r="I4133" s="410"/>
    </row>
    <row r="4134" spans="9:9">
      <c r="I4134" s="410"/>
    </row>
    <row r="4135" spans="9:9">
      <c r="I4135" s="410"/>
    </row>
    <row r="4136" spans="9:9">
      <c r="I4136" s="410"/>
    </row>
    <row r="4137" spans="9:9">
      <c r="I4137" s="410"/>
    </row>
    <row r="4138" spans="9:9">
      <c r="I4138" s="410"/>
    </row>
    <row r="4139" spans="9:9">
      <c r="I4139" s="410"/>
    </row>
    <row r="4140" spans="9:9">
      <c r="I4140" s="410"/>
    </row>
    <row r="4141" spans="9:9">
      <c r="I4141" s="410"/>
    </row>
    <row r="4142" spans="9:9">
      <c r="I4142" s="410"/>
    </row>
    <row r="4143" spans="9:9">
      <c r="I4143" s="410"/>
    </row>
    <row r="4144" spans="9:9">
      <c r="I4144" s="410"/>
    </row>
    <row r="4145" spans="9:9">
      <c r="I4145" s="410"/>
    </row>
    <row r="4146" spans="9:9">
      <c r="I4146" s="410"/>
    </row>
    <row r="4147" spans="9:9">
      <c r="I4147" s="410"/>
    </row>
    <row r="4148" spans="9:9">
      <c r="I4148" s="410"/>
    </row>
    <row r="4149" spans="9:9">
      <c r="I4149" s="410"/>
    </row>
    <row r="4150" spans="9:9">
      <c r="I4150" s="410"/>
    </row>
    <row r="4151" spans="9:9">
      <c r="I4151" s="410"/>
    </row>
    <row r="4152" spans="9:9">
      <c r="I4152" s="410"/>
    </row>
    <row r="4153" spans="9:9">
      <c r="I4153" s="410"/>
    </row>
    <row r="4154" spans="9:9">
      <c r="I4154" s="410"/>
    </row>
    <row r="4155" spans="9:9">
      <c r="I4155" s="410"/>
    </row>
    <row r="4156" spans="9:9">
      <c r="I4156" s="410"/>
    </row>
    <row r="4157" spans="9:9">
      <c r="I4157" s="410"/>
    </row>
    <row r="4158" spans="9:9">
      <c r="I4158" s="410"/>
    </row>
    <row r="4159" spans="9:9">
      <c r="I4159" s="410"/>
    </row>
    <row r="4160" spans="9:9">
      <c r="I4160" s="410"/>
    </row>
    <row r="4161" spans="9:9">
      <c r="I4161" s="410"/>
    </row>
    <row r="4162" spans="9:9">
      <c r="I4162" s="410"/>
    </row>
    <row r="4163" spans="9:9">
      <c r="I4163" s="410"/>
    </row>
    <row r="4164" spans="9:9">
      <c r="I4164" s="410"/>
    </row>
    <row r="4165" spans="9:9">
      <c r="I4165" s="410"/>
    </row>
    <row r="4166" spans="9:9">
      <c r="I4166" s="410"/>
    </row>
    <row r="4167" spans="9:9">
      <c r="I4167" s="410"/>
    </row>
    <row r="4168" spans="9:9">
      <c r="I4168" s="410"/>
    </row>
    <row r="4169" spans="9:9">
      <c r="I4169" s="410"/>
    </row>
    <row r="4170" spans="9:9">
      <c r="I4170" s="410"/>
    </row>
    <row r="4171" spans="9:9">
      <c r="I4171" s="410"/>
    </row>
    <row r="4172" spans="9:9">
      <c r="I4172" s="410"/>
    </row>
    <row r="4173" spans="9:9">
      <c r="I4173" s="410"/>
    </row>
    <row r="4174" spans="9:9">
      <c r="I4174" s="410"/>
    </row>
    <row r="4175" spans="9:9">
      <c r="I4175" s="410"/>
    </row>
    <row r="4176" spans="9:9">
      <c r="I4176" s="410"/>
    </row>
    <row r="4177" spans="9:9">
      <c r="I4177" s="410"/>
    </row>
    <row r="4178" spans="9:9">
      <c r="I4178" s="410"/>
    </row>
    <row r="4179" spans="9:9">
      <c r="I4179" s="410"/>
    </row>
    <row r="4180" spans="9:9">
      <c r="I4180" s="410"/>
    </row>
    <row r="4181" spans="9:9">
      <c r="I4181" s="410"/>
    </row>
    <row r="4182" spans="9:9">
      <c r="I4182" s="410"/>
    </row>
    <row r="4183" spans="9:9">
      <c r="I4183" s="410"/>
    </row>
    <row r="4184" spans="9:9">
      <c r="I4184" s="410"/>
    </row>
    <row r="4185" spans="9:9">
      <c r="I4185" s="410"/>
    </row>
    <row r="4186" spans="9:9">
      <c r="I4186" s="410"/>
    </row>
    <row r="4187" spans="9:9">
      <c r="I4187" s="410"/>
    </row>
    <row r="4188" spans="9:9">
      <c r="I4188" s="410"/>
    </row>
    <row r="4189" spans="9:9">
      <c r="I4189" s="410"/>
    </row>
    <row r="4190" spans="9:9">
      <c r="I4190" s="410"/>
    </row>
    <row r="4191" spans="9:9">
      <c r="I4191" s="410"/>
    </row>
    <row r="4192" spans="9:9">
      <c r="I4192" s="410"/>
    </row>
    <row r="4193" spans="9:9">
      <c r="I4193" s="410"/>
    </row>
    <row r="4194" spans="9:9">
      <c r="I4194" s="410"/>
    </row>
    <row r="4195" spans="9:9">
      <c r="I4195" s="410"/>
    </row>
    <row r="4196" spans="9:9">
      <c r="I4196" s="410"/>
    </row>
    <row r="4197" spans="9:9">
      <c r="I4197" s="410"/>
    </row>
    <row r="4198" spans="9:9">
      <c r="I4198" s="410"/>
    </row>
    <row r="4199" spans="9:9">
      <c r="I4199" s="410"/>
    </row>
    <row r="4200" spans="9:9">
      <c r="I4200" s="410"/>
    </row>
    <row r="4201" spans="9:9">
      <c r="I4201" s="410"/>
    </row>
    <row r="4202" spans="9:9">
      <c r="I4202" s="410"/>
    </row>
    <row r="4203" spans="9:9">
      <c r="I4203" s="410"/>
    </row>
    <row r="4204" spans="9:9">
      <c r="I4204" s="410"/>
    </row>
    <row r="4205" spans="9:9">
      <c r="I4205" s="410"/>
    </row>
    <row r="4206" spans="9:9">
      <c r="I4206" s="410"/>
    </row>
    <row r="4207" spans="9:9">
      <c r="I4207" s="410"/>
    </row>
    <row r="4208" spans="9:9">
      <c r="I4208" s="410"/>
    </row>
    <row r="4209" spans="9:9">
      <c r="I4209" s="410"/>
    </row>
    <row r="4210" spans="9:9">
      <c r="I4210" s="410"/>
    </row>
    <row r="4211" spans="9:9">
      <c r="I4211" s="410"/>
    </row>
    <row r="4212" spans="9:9">
      <c r="I4212" s="410"/>
    </row>
    <row r="4213" spans="9:9">
      <c r="I4213" s="410"/>
    </row>
    <row r="4214" spans="9:9">
      <c r="I4214" s="410"/>
    </row>
    <row r="4215" spans="9:9">
      <c r="I4215" s="410"/>
    </row>
    <row r="4216" spans="9:9">
      <c r="I4216" s="410"/>
    </row>
    <row r="4217" spans="9:9">
      <c r="I4217" s="410"/>
    </row>
    <row r="4218" spans="9:9">
      <c r="I4218" s="410"/>
    </row>
    <row r="4219" spans="9:9">
      <c r="I4219" s="410"/>
    </row>
    <row r="4220" spans="9:9">
      <c r="I4220" s="410"/>
    </row>
    <row r="4221" spans="9:9">
      <c r="I4221" s="410"/>
    </row>
    <row r="4222" spans="9:9">
      <c r="I4222" s="410"/>
    </row>
    <row r="4223" spans="9:9">
      <c r="I4223" s="410"/>
    </row>
    <row r="4224" spans="9:9">
      <c r="I4224" s="410"/>
    </row>
    <row r="4225" spans="9:9">
      <c r="I4225" s="410"/>
    </row>
    <row r="4226" spans="9:9">
      <c r="I4226" s="410"/>
    </row>
    <row r="4227" spans="9:9">
      <c r="I4227" s="410"/>
    </row>
    <row r="4228" spans="9:9">
      <c r="I4228" s="410"/>
    </row>
    <row r="4229" spans="9:9">
      <c r="I4229" s="410"/>
    </row>
    <row r="4230" spans="9:9">
      <c r="I4230" s="410"/>
    </row>
    <row r="4231" spans="9:9">
      <c r="I4231" s="410"/>
    </row>
    <row r="4232" spans="9:9">
      <c r="I4232" s="410"/>
    </row>
    <row r="4233" spans="9:9">
      <c r="I4233" s="410"/>
    </row>
    <row r="4234" spans="9:9">
      <c r="I4234" s="410"/>
    </row>
    <row r="4235" spans="9:9">
      <c r="I4235" s="410"/>
    </row>
    <row r="4236" spans="9:9">
      <c r="I4236" s="410"/>
    </row>
    <row r="4237" spans="9:9">
      <c r="I4237" s="410"/>
    </row>
    <row r="4238" spans="9:9">
      <c r="I4238" s="410"/>
    </row>
    <row r="4239" spans="9:9">
      <c r="I4239" s="410"/>
    </row>
    <row r="4240" spans="9:9">
      <c r="I4240" s="410"/>
    </row>
    <row r="4241" spans="9:9">
      <c r="I4241" s="410"/>
    </row>
    <row r="4242" spans="9:9">
      <c r="I4242" s="410"/>
    </row>
    <row r="4243" spans="9:9">
      <c r="I4243" s="410"/>
    </row>
    <row r="4244" spans="9:9">
      <c r="I4244" s="410"/>
    </row>
    <row r="4245" spans="9:9">
      <c r="I4245" s="410"/>
    </row>
    <row r="4246" spans="9:9">
      <c r="I4246" s="410"/>
    </row>
    <row r="4247" spans="9:9">
      <c r="I4247" s="410"/>
    </row>
    <row r="4248" spans="9:9">
      <c r="I4248" s="410"/>
    </row>
    <row r="4249" spans="9:9">
      <c r="I4249" s="410"/>
    </row>
    <row r="4250" spans="9:9">
      <c r="I4250" s="410"/>
    </row>
    <row r="4251" spans="9:9">
      <c r="I4251" s="410"/>
    </row>
    <row r="4252" spans="9:9">
      <c r="I4252" s="410"/>
    </row>
    <row r="4253" spans="9:9">
      <c r="I4253" s="410"/>
    </row>
    <row r="4254" spans="9:9">
      <c r="I4254" s="410"/>
    </row>
    <row r="4255" spans="9:9">
      <c r="I4255" s="410"/>
    </row>
    <row r="4256" spans="9:9">
      <c r="I4256" s="410"/>
    </row>
    <row r="4257" spans="9:9">
      <c r="I4257" s="410"/>
    </row>
    <row r="4258" spans="9:9">
      <c r="I4258" s="410"/>
    </row>
    <row r="4259" spans="9:9">
      <c r="I4259" s="410"/>
    </row>
    <row r="4260" spans="9:9">
      <c r="I4260" s="410"/>
    </row>
    <row r="4261" spans="9:9">
      <c r="I4261" s="410"/>
    </row>
    <row r="4262" spans="9:9">
      <c r="I4262" s="410"/>
    </row>
    <row r="4263" spans="9:9">
      <c r="I4263" s="410"/>
    </row>
    <row r="4264" spans="9:9">
      <c r="I4264" s="410"/>
    </row>
    <row r="4265" spans="9:9">
      <c r="I4265" s="410"/>
    </row>
    <row r="4266" spans="9:9">
      <c r="I4266" s="410"/>
    </row>
    <row r="4267" spans="9:9">
      <c r="I4267" s="410"/>
    </row>
    <row r="4268" spans="9:9">
      <c r="I4268" s="410"/>
    </row>
    <row r="4269" spans="9:9">
      <c r="I4269" s="410"/>
    </row>
    <row r="4270" spans="9:9">
      <c r="I4270" s="410"/>
    </row>
    <row r="4271" spans="9:9">
      <c r="I4271" s="410"/>
    </row>
    <row r="4272" spans="9:9">
      <c r="I4272" s="410"/>
    </row>
    <row r="4273" spans="9:9">
      <c r="I4273" s="410"/>
    </row>
    <row r="4274" spans="9:9">
      <c r="I4274" s="410"/>
    </row>
    <row r="4275" spans="9:9">
      <c r="I4275" s="410"/>
    </row>
    <row r="4276" spans="9:9">
      <c r="I4276" s="410"/>
    </row>
    <row r="4277" spans="9:9">
      <c r="I4277" s="410"/>
    </row>
    <row r="4278" spans="9:9">
      <c r="I4278" s="410"/>
    </row>
    <row r="4279" spans="9:9">
      <c r="I4279" s="410"/>
    </row>
    <row r="4280" spans="9:9">
      <c r="I4280" s="410"/>
    </row>
    <row r="4281" spans="9:9">
      <c r="I4281" s="410"/>
    </row>
    <row r="4282" spans="9:9">
      <c r="I4282" s="410"/>
    </row>
    <row r="4283" spans="9:9">
      <c r="I4283" s="410"/>
    </row>
    <row r="4284" spans="9:9">
      <c r="I4284" s="410"/>
    </row>
    <row r="4285" spans="9:9">
      <c r="I4285" s="410"/>
    </row>
    <row r="4286" spans="9:9">
      <c r="I4286" s="410"/>
    </row>
    <row r="4287" spans="9:9">
      <c r="I4287" s="410"/>
    </row>
    <row r="4288" spans="9:9">
      <c r="I4288" s="410"/>
    </row>
    <row r="4289" spans="9:9">
      <c r="I4289" s="410"/>
    </row>
    <row r="4290" spans="9:9">
      <c r="I4290" s="410"/>
    </row>
    <row r="4291" spans="9:9">
      <c r="I4291" s="410"/>
    </row>
    <row r="4292" spans="9:9">
      <c r="I4292" s="410"/>
    </row>
    <row r="4293" spans="9:9">
      <c r="I4293" s="410"/>
    </row>
    <row r="4294" spans="9:9">
      <c r="I4294" s="410"/>
    </row>
    <row r="4295" spans="9:9">
      <c r="I4295" s="410"/>
    </row>
    <row r="4296" spans="9:9">
      <c r="I4296" s="410"/>
    </row>
    <row r="4297" spans="9:9">
      <c r="I4297" s="410"/>
    </row>
    <row r="4298" spans="9:9">
      <c r="I4298" s="410"/>
    </row>
    <row r="4299" spans="9:9">
      <c r="I4299" s="410"/>
    </row>
    <row r="4300" spans="9:9">
      <c r="I4300" s="410"/>
    </row>
    <row r="4301" spans="9:9">
      <c r="I4301" s="410"/>
    </row>
    <row r="4302" spans="9:9">
      <c r="I4302" s="410"/>
    </row>
    <row r="4303" spans="9:9">
      <c r="I4303" s="410"/>
    </row>
    <row r="4304" spans="9:9">
      <c r="I4304" s="410"/>
    </row>
    <row r="4305" spans="9:9">
      <c r="I4305" s="410"/>
    </row>
    <row r="4306" spans="9:9">
      <c r="I4306" s="410"/>
    </row>
    <row r="4307" spans="9:9">
      <c r="I4307" s="410"/>
    </row>
    <row r="4308" spans="9:9">
      <c r="I4308" s="410"/>
    </row>
    <row r="4309" spans="9:9">
      <c r="I4309" s="410"/>
    </row>
    <row r="4310" spans="9:9">
      <c r="I4310" s="410"/>
    </row>
    <row r="4311" spans="9:9">
      <c r="I4311" s="410"/>
    </row>
    <row r="4312" spans="9:9">
      <c r="I4312" s="410"/>
    </row>
    <row r="4313" spans="9:9">
      <c r="I4313" s="410"/>
    </row>
    <row r="4314" spans="9:9">
      <c r="I4314" s="410"/>
    </row>
    <row r="4315" spans="9:9">
      <c r="I4315" s="410"/>
    </row>
    <row r="4316" spans="9:9">
      <c r="I4316" s="410"/>
    </row>
    <row r="4317" spans="9:9">
      <c r="I4317" s="410"/>
    </row>
    <row r="4318" spans="9:9">
      <c r="I4318" s="410"/>
    </row>
    <row r="4319" spans="9:9">
      <c r="I4319" s="410"/>
    </row>
    <row r="4320" spans="9:9">
      <c r="I4320" s="410"/>
    </row>
    <row r="4321" spans="9:9">
      <c r="I4321" s="410"/>
    </row>
    <row r="4322" spans="9:9">
      <c r="I4322" s="410"/>
    </row>
    <row r="4323" spans="9:9">
      <c r="I4323" s="410"/>
    </row>
    <row r="4324" spans="9:9">
      <c r="I4324" s="410"/>
    </row>
    <row r="4325" spans="9:9">
      <c r="I4325" s="410"/>
    </row>
    <row r="4326" spans="9:9">
      <c r="I4326" s="410"/>
    </row>
    <row r="4327" spans="9:9">
      <c r="I4327" s="410"/>
    </row>
    <row r="4328" spans="9:9">
      <c r="I4328" s="410"/>
    </row>
    <row r="4329" spans="9:9">
      <c r="I4329" s="410"/>
    </row>
    <row r="4330" spans="9:9">
      <c r="I4330" s="410"/>
    </row>
    <row r="4331" spans="9:9">
      <c r="I4331" s="410"/>
    </row>
    <row r="4332" spans="9:9">
      <c r="I4332" s="410"/>
    </row>
    <row r="4333" spans="9:9">
      <c r="I4333" s="410"/>
    </row>
    <row r="4334" spans="9:9">
      <c r="I4334" s="410"/>
    </row>
    <row r="4335" spans="9:9">
      <c r="I4335" s="410"/>
    </row>
    <row r="4336" spans="9:9">
      <c r="I4336" s="410"/>
    </row>
    <row r="4337" spans="9:9">
      <c r="I4337" s="410"/>
    </row>
    <row r="4338" spans="9:9">
      <c r="I4338" s="410"/>
    </row>
    <row r="4339" spans="9:9">
      <c r="I4339" s="410"/>
    </row>
    <row r="4340" spans="9:9">
      <c r="I4340" s="410"/>
    </row>
    <row r="4341" spans="9:9">
      <c r="I4341" s="410"/>
    </row>
    <row r="4342" spans="9:9">
      <c r="I4342" s="410"/>
    </row>
    <row r="4343" spans="9:9">
      <c r="I4343" s="410"/>
    </row>
    <row r="4344" spans="9:9">
      <c r="I4344" s="410"/>
    </row>
    <row r="4345" spans="9:9">
      <c r="I4345" s="410"/>
    </row>
    <row r="4346" spans="9:9">
      <c r="I4346" s="410"/>
    </row>
    <row r="4347" spans="9:9">
      <c r="I4347" s="410"/>
    </row>
    <row r="4348" spans="9:9">
      <c r="I4348" s="410"/>
    </row>
    <row r="4349" spans="9:9">
      <c r="I4349" s="410"/>
    </row>
    <row r="4350" spans="9:9">
      <c r="I4350" s="410"/>
    </row>
    <row r="4351" spans="9:9">
      <c r="I4351" s="410"/>
    </row>
    <row r="4352" spans="9:9">
      <c r="I4352" s="410"/>
    </row>
    <row r="4353" spans="9:9">
      <c r="I4353" s="410"/>
    </row>
    <row r="4354" spans="9:9">
      <c r="I4354" s="410"/>
    </row>
    <row r="4355" spans="9:9">
      <c r="I4355" s="410"/>
    </row>
    <row r="4356" spans="9:9">
      <c r="I4356" s="410"/>
    </row>
    <row r="4357" spans="9:9">
      <c r="I4357" s="410"/>
    </row>
    <row r="4358" spans="9:9">
      <c r="I4358" s="410"/>
    </row>
    <row r="4359" spans="9:9">
      <c r="I4359" s="410"/>
    </row>
    <row r="4360" spans="9:9">
      <c r="I4360" s="410"/>
    </row>
    <row r="4361" spans="9:9">
      <c r="I4361" s="410"/>
    </row>
    <row r="4362" spans="9:9">
      <c r="I4362" s="410"/>
    </row>
    <row r="4363" spans="9:9">
      <c r="I4363" s="410"/>
    </row>
    <row r="4364" spans="9:9">
      <c r="I4364" s="410"/>
    </row>
    <row r="4365" spans="9:9">
      <c r="I4365" s="410"/>
    </row>
    <row r="4366" spans="9:9">
      <c r="I4366" s="410"/>
    </row>
    <row r="4367" spans="9:9">
      <c r="I4367" s="410"/>
    </row>
    <row r="4368" spans="9:9">
      <c r="I4368" s="410"/>
    </row>
    <row r="4369" spans="9:9">
      <c r="I4369" s="410"/>
    </row>
    <row r="4370" spans="9:9">
      <c r="I4370" s="410"/>
    </row>
    <row r="4371" spans="9:9">
      <c r="I4371" s="410"/>
    </row>
    <row r="4372" spans="9:9">
      <c r="I4372" s="410"/>
    </row>
    <row r="4373" spans="9:9">
      <c r="I4373" s="410"/>
    </row>
    <row r="4374" spans="9:9">
      <c r="I4374" s="410"/>
    </row>
    <row r="4375" spans="9:9">
      <c r="I4375" s="410"/>
    </row>
    <row r="4376" spans="9:9">
      <c r="I4376" s="410"/>
    </row>
    <row r="4377" spans="9:9">
      <c r="I4377" s="410"/>
    </row>
    <row r="4378" spans="9:9">
      <c r="I4378" s="410"/>
    </row>
    <row r="4379" spans="9:9">
      <c r="I4379" s="410"/>
    </row>
    <row r="4380" spans="9:9">
      <c r="I4380" s="410"/>
    </row>
    <row r="4381" spans="9:9">
      <c r="I4381" s="410"/>
    </row>
    <row r="4382" spans="9:9">
      <c r="I4382" s="410"/>
    </row>
    <row r="4383" spans="9:9">
      <c r="I4383" s="410"/>
    </row>
    <row r="4384" spans="9:9">
      <c r="I4384" s="410"/>
    </row>
    <row r="4385" spans="9:9">
      <c r="I4385" s="410"/>
    </row>
    <row r="4386" spans="9:9">
      <c r="I4386" s="410"/>
    </row>
    <row r="4387" spans="9:9">
      <c r="I4387" s="410"/>
    </row>
    <row r="4388" spans="9:9">
      <c r="I4388" s="410"/>
    </row>
    <row r="4389" spans="9:9">
      <c r="I4389" s="410"/>
    </row>
    <row r="4390" spans="9:9">
      <c r="I4390" s="410"/>
    </row>
    <row r="4391" spans="9:9">
      <c r="I4391" s="410"/>
    </row>
    <row r="4392" spans="9:9">
      <c r="I4392" s="410"/>
    </row>
    <row r="4393" spans="9:9">
      <c r="I4393" s="410"/>
    </row>
    <row r="4394" spans="9:9">
      <c r="I4394" s="410"/>
    </row>
    <row r="4395" spans="9:9">
      <c r="I4395" s="410"/>
    </row>
    <row r="4396" spans="9:9">
      <c r="I4396" s="410"/>
    </row>
    <row r="4397" spans="9:9">
      <c r="I4397" s="410"/>
    </row>
    <row r="4398" spans="9:9">
      <c r="I4398" s="410"/>
    </row>
    <row r="4399" spans="9:9">
      <c r="I4399" s="410"/>
    </row>
    <row r="4400" spans="9:9">
      <c r="I4400" s="410"/>
    </row>
    <row r="4401" spans="9:9">
      <c r="I4401" s="410"/>
    </row>
    <row r="4402" spans="9:9">
      <c r="I4402" s="410"/>
    </row>
    <row r="4403" spans="9:9">
      <c r="I4403" s="410"/>
    </row>
    <row r="4404" spans="9:9">
      <c r="I4404" s="410"/>
    </row>
    <row r="4405" spans="9:9">
      <c r="I4405" s="410"/>
    </row>
    <row r="4406" spans="9:9">
      <c r="I4406" s="410"/>
    </row>
    <row r="4407" spans="9:9">
      <c r="I4407" s="410"/>
    </row>
    <row r="4408" spans="9:9">
      <c r="I4408" s="410"/>
    </row>
    <row r="4409" spans="9:9">
      <c r="I4409" s="410"/>
    </row>
    <row r="4410" spans="9:9">
      <c r="I4410" s="410"/>
    </row>
    <row r="4411" spans="9:9">
      <c r="I4411" s="410"/>
    </row>
    <row r="4412" spans="9:9">
      <c r="I4412" s="410"/>
    </row>
    <row r="4413" spans="9:9">
      <c r="I4413" s="410"/>
    </row>
    <row r="4414" spans="9:9">
      <c r="I4414" s="410"/>
    </row>
    <row r="4415" spans="9:9">
      <c r="I4415" s="410"/>
    </row>
    <row r="4416" spans="9:9">
      <c r="I4416" s="410"/>
    </row>
    <row r="4417" spans="9:9">
      <c r="I4417" s="410"/>
    </row>
    <row r="4418" spans="9:9">
      <c r="I4418" s="410"/>
    </row>
    <row r="4419" spans="9:9">
      <c r="I4419" s="410"/>
    </row>
    <row r="4420" spans="9:9">
      <c r="I4420" s="410"/>
    </row>
    <row r="4421" spans="9:9">
      <c r="I4421" s="410"/>
    </row>
    <row r="4422" spans="9:9">
      <c r="I4422" s="410"/>
    </row>
    <row r="4423" spans="9:9">
      <c r="I4423" s="410"/>
    </row>
    <row r="4424" spans="9:9">
      <c r="I4424" s="410"/>
    </row>
    <row r="4425" spans="9:9">
      <c r="I4425" s="410"/>
    </row>
    <row r="4426" spans="9:9">
      <c r="I4426" s="410"/>
    </row>
    <row r="4427" spans="9:9">
      <c r="I4427" s="410"/>
    </row>
    <row r="4428" spans="9:9">
      <c r="I4428" s="410"/>
    </row>
    <row r="4429" spans="9:9">
      <c r="I4429" s="410"/>
    </row>
    <row r="4430" spans="9:9">
      <c r="I4430" s="410"/>
    </row>
    <row r="4431" spans="9:9">
      <c r="I4431" s="410"/>
    </row>
    <row r="4432" spans="9:9">
      <c r="I4432" s="410"/>
    </row>
    <row r="4433" spans="9:9">
      <c r="I4433" s="410"/>
    </row>
    <row r="4434" spans="9:9">
      <c r="I4434" s="410"/>
    </row>
    <row r="4435" spans="9:9">
      <c r="I4435" s="410"/>
    </row>
    <row r="4436" spans="9:9">
      <c r="I4436" s="410"/>
    </row>
    <row r="4437" spans="9:9">
      <c r="I4437" s="410"/>
    </row>
    <row r="4438" spans="9:9">
      <c r="I4438" s="410"/>
    </row>
    <row r="4439" spans="9:9">
      <c r="I4439" s="410"/>
    </row>
    <row r="4440" spans="9:9">
      <c r="I4440" s="410"/>
    </row>
    <row r="4441" spans="9:9">
      <c r="I4441" s="410"/>
    </row>
    <row r="4442" spans="9:9">
      <c r="I4442" s="410"/>
    </row>
    <row r="4443" spans="9:9">
      <c r="I4443" s="410"/>
    </row>
    <row r="4444" spans="9:9">
      <c r="I4444" s="410"/>
    </row>
    <row r="4445" spans="9:9">
      <c r="I4445" s="410"/>
    </row>
    <row r="4446" spans="9:9">
      <c r="I4446" s="410"/>
    </row>
    <row r="4447" spans="9:9">
      <c r="I4447" s="410"/>
    </row>
    <row r="4448" spans="9:9">
      <c r="I4448" s="410"/>
    </row>
    <row r="4449" spans="9:9">
      <c r="I4449" s="410"/>
    </row>
    <row r="4450" spans="9:9">
      <c r="I4450" s="410"/>
    </row>
    <row r="4451" spans="9:9">
      <c r="I4451" s="410"/>
    </row>
    <row r="4452" spans="9:9">
      <c r="I4452" s="410"/>
    </row>
    <row r="4453" spans="9:9">
      <c r="I4453" s="410"/>
    </row>
    <row r="4454" spans="9:9">
      <c r="I4454" s="410"/>
    </row>
    <row r="4455" spans="9:9">
      <c r="I4455" s="410"/>
    </row>
    <row r="4456" spans="9:9">
      <c r="I4456" s="410"/>
    </row>
    <row r="4457" spans="9:9">
      <c r="I4457" s="410"/>
    </row>
    <row r="4458" spans="9:9">
      <c r="I4458" s="410"/>
    </row>
    <row r="4459" spans="9:9">
      <c r="I4459" s="410"/>
    </row>
    <row r="4460" spans="9:9">
      <c r="I4460" s="410"/>
    </row>
    <row r="4461" spans="9:9">
      <c r="I4461" s="410"/>
    </row>
    <row r="4462" spans="9:9">
      <c r="I4462" s="410"/>
    </row>
    <row r="4463" spans="9:9">
      <c r="I4463" s="410"/>
    </row>
    <row r="4464" spans="9:9">
      <c r="I4464" s="410"/>
    </row>
    <row r="4465" spans="9:9">
      <c r="I4465" s="410"/>
    </row>
    <row r="4466" spans="9:9">
      <c r="I4466" s="410"/>
    </row>
    <row r="4467" spans="9:9">
      <c r="I4467" s="410"/>
    </row>
    <row r="4468" spans="9:9">
      <c r="I4468" s="410"/>
    </row>
    <row r="4469" spans="9:9">
      <c r="I4469" s="410"/>
    </row>
    <row r="4470" spans="9:9">
      <c r="I4470" s="410"/>
    </row>
    <row r="4471" spans="9:9">
      <c r="I4471" s="410"/>
    </row>
    <row r="4472" spans="9:9">
      <c r="I4472" s="410"/>
    </row>
    <row r="4473" spans="9:9">
      <c r="I4473" s="410"/>
    </row>
    <row r="4474" spans="9:9">
      <c r="I4474" s="410"/>
    </row>
    <row r="4475" spans="9:9">
      <c r="I4475" s="410"/>
    </row>
    <row r="4476" spans="9:9">
      <c r="I4476" s="410"/>
    </row>
    <row r="4477" spans="9:9">
      <c r="I4477" s="410"/>
    </row>
    <row r="4478" spans="9:9">
      <c r="I4478" s="410"/>
    </row>
    <row r="4479" spans="9:9">
      <c r="I4479" s="410"/>
    </row>
    <row r="4480" spans="9:9">
      <c r="I4480" s="410"/>
    </row>
    <row r="4481" spans="9:9">
      <c r="I4481" s="410"/>
    </row>
    <row r="4482" spans="9:9">
      <c r="I4482" s="410"/>
    </row>
    <row r="4483" spans="9:9">
      <c r="I4483" s="410"/>
    </row>
    <row r="4484" spans="9:9">
      <c r="I4484" s="410"/>
    </row>
    <row r="4485" spans="9:9">
      <c r="I4485" s="410"/>
    </row>
    <row r="4486" spans="9:9">
      <c r="I4486" s="410"/>
    </row>
    <row r="4487" spans="9:9">
      <c r="I4487" s="410"/>
    </row>
    <row r="4488" spans="9:9">
      <c r="I4488" s="410"/>
    </row>
    <row r="4489" spans="9:9">
      <c r="I4489" s="410"/>
    </row>
    <row r="4490" spans="9:9">
      <c r="I4490" s="410"/>
    </row>
    <row r="4491" spans="9:9">
      <c r="I4491" s="410"/>
    </row>
    <row r="4492" spans="9:9">
      <c r="I4492" s="410"/>
    </row>
    <row r="4493" spans="9:9">
      <c r="I4493" s="410"/>
    </row>
    <row r="4494" spans="9:9">
      <c r="I4494" s="410"/>
    </row>
    <row r="4495" spans="9:9">
      <c r="I4495" s="410"/>
    </row>
    <row r="4496" spans="9:9">
      <c r="I4496" s="410"/>
    </row>
    <row r="4497" spans="9:9">
      <c r="I4497" s="410"/>
    </row>
    <row r="4498" spans="9:9">
      <c r="I4498" s="410"/>
    </row>
    <row r="4499" spans="9:9">
      <c r="I4499" s="410"/>
    </row>
    <row r="4500" spans="9:9">
      <c r="I4500" s="410"/>
    </row>
    <row r="4501" spans="9:9">
      <c r="I4501" s="410"/>
    </row>
    <row r="4502" spans="9:9">
      <c r="I4502" s="410"/>
    </row>
    <row r="4503" spans="9:9">
      <c r="I4503" s="410"/>
    </row>
    <row r="4504" spans="9:9">
      <c r="I4504" s="410"/>
    </row>
    <row r="4505" spans="9:9">
      <c r="I4505" s="410"/>
    </row>
    <row r="4506" spans="9:9">
      <c r="I4506" s="410"/>
    </row>
    <row r="4507" spans="9:9">
      <c r="I4507" s="410"/>
    </row>
    <row r="4508" spans="9:9">
      <c r="I4508" s="410"/>
    </row>
    <row r="4509" spans="9:9">
      <c r="I4509" s="410"/>
    </row>
    <row r="4510" spans="9:9">
      <c r="I4510" s="410"/>
    </row>
    <row r="4511" spans="9:9">
      <c r="I4511" s="410"/>
    </row>
    <row r="4512" spans="9:9">
      <c r="I4512" s="410"/>
    </row>
    <row r="4513" spans="9:9">
      <c r="I4513" s="410"/>
    </row>
    <row r="4514" spans="9:9">
      <c r="I4514" s="410"/>
    </row>
    <row r="4515" spans="9:9">
      <c r="I4515" s="410"/>
    </row>
    <row r="4516" spans="9:9">
      <c r="I4516" s="410"/>
    </row>
    <row r="4517" spans="9:9">
      <c r="I4517" s="410"/>
    </row>
    <row r="4518" spans="9:9">
      <c r="I4518" s="410"/>
    </row>
    <row r="4519" spans="9:9">
      <c r="I4519" s="410"/>
    </row>
    <row r="4520" spans="9:9">
      <c r="I4520" s="410"/>
    </row>
    <row r="4521" spans="9:9">
      <c r="I4521" s="410"/>
    </row>
    <row r="4522" spans="9:9">
      <c r="I4522" s="410"/>
    </row>
    <row r="4523" spans="9:9">
      <c r="I4523" s="410"/>
    </row>
    <row r="4524" spans="9:9">
      <c r="I4524" s="410"/>
    </row>
    <row r="4525" spans="9:9">
      <c r="I4525" s="410"/>
    </row>
    <row r="4526" spans="9:9">
      <c r="I4526" s="410"/>
    </row>
    <row r="4527" spans="9:9">
      <c r="I4527" s="410"/>
    </row>
    <row r="4528" spans="9:9">
      <c r="I4528" s="410"/>
    </row>
    <row r="4529" spans="9:9">
      <c r="I4529" s="410"/>
    </row>
    <row r="4530" spans="9:9">
      <c r="I4530" s="410"/>
    </row>
    <row r="4531" spans="9:9">
      <c r="I4531" s="410"/>
    </row>
    <row r="4532" spans="9:9">
      <c r="I4532" s="410"/>
    </row>
    <row r="4533" spans="9:9">
      <c r="I4533" s="410"/>
    </row>
    <row r="4534" spans="9:9">
      <c r="I4534" s="410"/>
    </row>
    <row r="4535" spans="9:9">
      <c r="I4535" s="410"/>
    </row>
    <row r="4536" spans="9:9">
      <c r="I4536" s="410"/>
    </row>
    <row r="4537" spans="9:9">
      <c r="I4537" s="410"/>
    </row>
    <row r="4538" spans="9:9">
      <c r="I4538" s="410"/>
    </row>
    <row r="4539" spans="9:9">
      <c r="I4539" s="410"/>
    </row>
    <row r="4540" spans="9:9">
      <c r="I4540" s="410"/>
    </row>
    <row r="4541" spans="9:9">
      <c r="I4541" s="410"/>
    </row>
    <row r="4542" spans="9:9">
      <c r="I4542" s="410"/>
    </row>
    <row r="4543" spans="9:9">
      <c r="I4543" s="410"/>
    </row>
    <row r="4544" spans="9:9">
      <c r="I4544" s="410"/>
    </row>
    <row r="4545" spans="9:9">
      <c r="I4545" s="410"/>
    </row>
    <row r="4546" spans="9:9">
      <c r="I4546" s="410"/>
    </row>
    <row r="4547" spans="9:9">
      <c r="I4547" s="410"/>
    </row>
    <row r="4548" spans="9:9">
      <c r="I4548" s="410"/>
    </row>
    <row r="4549" spans="9:9">
      <c r="I4549" s="410"/>
    </row>
    <row r="4550" spans="9:9">
      <c r="I4550" s="410"/>
    </row>
    <row r="4551" spans="9:9">
      <c r="I4551" s="410"/>
    </row>
    <row r="4552" spans="9:9">
      <c r="I4552" s="410"/>
    </row>
    <row r="4553" spans="9:9">
      <c r="I4553" s="410"/>
    </row>
    <row r="4554" spans="9:9">
      <c r="I4554" s="410"/>
    </row>
    <row r="4555" spans="9:9">
      <c r="I4555" s="410"/>
    </row>
    <row r="4556" spans="9:9">
      <c r="I4556" s="410"/>
    </row>
    <row r="4557" spans="9:9">
      <c r="I4557" s="410"/>
    </row>
    <row r="4558" spans="9:9">
      <c r="I4558" s="410"/>
    </row>
    <row r="4559" spans="9:9">
      <c r="I4559" s="410"/>
    </row>
    <row r="4560" spans="9:9">
      <c r="I4560" s="410"/>
    </row>
    <row r="4561" spans="9:9">
      <c r="I4561" s="410"/>
    </row>
    <row r="4562" spans="9:9">
      <c r="I4562" s="410"/>
    </row>
    <row r="4563" spans="9:9">
      <c r="I4563" s="410"/>
    </row>
    <row r="4564" spans="9:9">
      <c r="I4564" s="410"/>
    </row>
    <row r="4565" spans="9:9">
      <c r="I4565" s="410"/>
    </row>
    <row r="4566" spans="9:9">
      <c r="I4566" s="410"/>
    </row>
    <row r="4567" spans="9:9">
      <c r="I4567" s="410"/>
    </row>
    <row r="4568" spans="9:9">
      <c r="I4568" s="410"/>
    </row>
    <row r="4569" spans="9:9">
      <c r="I4569" s="410"/>
    </row>
    <row r="4570" spans="9:9">
      <c r="I4570" s="410"/>
    </row>
    <row r="4571" spans="9:9">
      <c r="I4571" s="410"/>
    </row>
    <row r="4572" spans="9:9">
      <c r="I4572" s="410"/>
    </row>
    <row r="4573" spans="9:9">
      <c r="I4573" s="410"/>
    </row>
    <row r="4574" spans="9:9">
      <c r="I4574" s="410"/>
    </row>
    <row r="4575" spans="9:9">
      <c r="I4575" s="410"/>
    </row>
    <row r="4576" spans="9:9">
      <c r="I4576" s="410"/>
    </row>
    <row r="4577" spans="9:9">
      <c r="I4577" s="410"/>
    </row>
    <row r="4578" spans="9:9">
      <c r="I4578" s="410"/>
    </row>
    <row r="4579" spans="9:9">
      <c r="I4579" s="410"/>
    </row>
    <row r="4580" spans="9:9">
      <c r="I4580" s="410"/>
    </row>
    <row r="4581" spans="9:9">
      <c r="I4581" s="410"/>
    </row>
    <row r="4582" spans="9:9">
      <c r="I4582" s="410"/>
    </row>
    <row r="4583" spans="9:9">
      <c r="I4583" s="410"/>
    </row>
    <row r="4584" spans="9:9">
      <c r="I4584" s="410"/>
    </row>
    <row r="4585" spans="9:9">
      <c r="I4585" s="410"/>
    </row>
    <row r="4586" spans="9:9">
      <c r="I4586" s="410"/>
    </row>
    <row r="4587" spans="9:9">
      <c r="I4587" s="410"/>
    </row>
    <row r="4588" spans="9:9">
      <c r="I4588" s="410"/>
    </row>
    <row r="4589" spans="9:9">
      <c r="I4589" s="410"/>
    </row>
    <row r="4590" spans="9:9">
      <c r="I4590" s="410"/>
    </row>
    <row r="4591" spans="9:9">
      <c r="I4591" s="410"/>
    </row>
    <row r="4592" spans="9:9">
      <c r="I4592" s="410"/>
    </row>
    <row r="4593" spans="9:9">
      <c r="I4593" s="410"/>
    </row>
    <row r="4594" spans="9:9">
      <c r="I4594" s="410"/>
    </row>
    <row r="4595" spans="9:9">
      <c r="I4595" s="410"/>
    </row>
    <row r="4596" spans="9:9">
      <c r="I4596" s="410"/>
    </row>
    <row r="4597" spans="9:9">
      <c r="I4597" s="410"/>
    </row>
    <row r="4598" spans="9:9">
      <c r="I4598" s="410"/>
    </row>
    <row r="4599" spans="9:9">
      <c r="I4599" s="410"/>
    </row>
    <row r="4600" spans="9:9">
      <c r="I4600" s="410"/>
    </row>
    <row r="4601" spans="9:9">
      <c r="I4601" s="410"/>
    </row>
    <row r="4602" spans="9:9">
      <c r="I4602" s="410"/>
    </row>
    <row r="4603" spans="9:9">
      <c r="I4603" s="410"/>
    </row>
    <row r="4604" spans="9:9">
      <c r="I4604" s="410"/>
    </row>
    <row r="4605" spans="9:9">
      <c r="I4605" s="410"/>
    </row>
    <row r="4606" spans="9:9">
      <c r="I4606" s="410"/>
    </row>
    <row r="4607" spans="9:9">
      <c r="I4607" s="410"/>
    </row>
    <row r="4608" spans="9:9">
      <c r="I4608" s="410"/>
    </row>
    <row r="4609" spans="9:9">
      <c r="I4609" s="410"/>
    </row>
    <row r="4610" spans="9:9">
      <c r="I4610" s="410"/>
    </row>
    <row r="4611" spans="9:9">
      <c r="I4611" s="410"/>
    </row>
    <row r="4612" spans="9:9">
      <c r="I4612" s="410"/>
    </row>
    <row r="4613" spans="9:9">
      <c r="I4613" s="410"/>
    </row>
    <row r="4614" spans="9:9">
      <c r="I4614" s="410"/>
    </row>
    <row r="4615" spans="9:9">
      <c r="I4615" s="410"/>
    </row>
    <row r="4616" spans="9:9">
      <c r="I4616" s="410"/>
    </row>
    <row r="4617" spans="9:9">
      <c r="I4617" s="410"/>
    </row>
    <row r="4618" spans="9:9">
      <c r="I4618" s="410"/>
    </row>
    <row r="4619" spans="9:9">
      <c r="I4619" s="410"/>
    </row>
    <row r="4620" spans="9:9">
      <c r="I4620" s="410"/>
    </row>
    <row r="4621" spans="9:9">
      <c r="I4621" s="410"/>
    </row>
    <row r="4622" spans="9:9">
      <c r="I4622" s="410"/>
    </row>
    <row r="4623" spans="9:9">
      <c r="I4623" s="410"/>
    </row>
    <row r="4624" spans="9:9">
      <c r="I4624" s="410"/>
    </row>
    <row r="4625" spans="9:9">
      <c r="I4625" s="410"/>
    </row>
    <row r="4626" spans="9:9">
      <c r="I4626" s="410"/>
    </row>
    <row r="4627" spans="9:9">
      <c r="I4627" s="410"/>
    </row>
    <row r="4628" spans="9:9">
      <c r="I4628" s="410"/>
    </row>
    <row r="4629" spans="9:9">
      <c r="I4629" s="410"/>
    </row>
    <row r="4630" spans="9:9">
      <c r="I4630" s="410"/>
    </row>
    <row r="4631" spans="9:9">
      <c r="I4631" s="410"/>
    </row>
    <row r="4632" spans="9:9">
      <c r="I4632" s="410"/>
    </row>
    <row r="4633" spans="9:9">
      <c r="I4633" s="410"/>
    </row>
    <row r="4634" spans="9:9">
      <c r="I4634" s="410"/>
    </row>
    <row r="4635" spans="9:9">
      <c r="I4635" s="410"/>
    </row>
    <row r="4636" spans="9:9">
      <c r="I4636" s="410"/>
    </row>
    <row r="4637" spans="9:9">
      <c r="I4637" s="410"/>
    </row>
    <row r="4638" spans="9:9">
      <c r="I4638" s="410"/>
    </row>
    <row r="4639" spans="9:9">
      <c r="I4639" s="410"/>
    </row>
    <row r="4640" spans="9:9">
      <c r="I4640" s="410"/>
    </row>
    <row r="4641" spans="9:9">
      <c r="I4641" s="410"/>
    </row>
    <row r="4642" spans="9:9">
      <c r="I4642" s="410"/>
    </row>
    <row r="4643" spans="9:9">
      <c r="I4643" s="410"/>
    </row>
    <row r="4644" spans="9:9">
      <c r="I4644" s="410"/>
    </row>
    <row r="4645" spans="9:9">
      <c r="I4645" s="410"/>
    </row>
    <row r="4646" spans="9:9">
      <c r="I4646" s="410"/>
    </row>
    <row r="4647" spans="9:9">
      <c r="I4647" s="410"/>
    </row>
    <row r="4648" spans="9:9">
      <c r="I4648" s="410"/>
    </row>
    <row r="4649" spans="9:9">
      <c r="I4649" s="410"/>
    </row>
    <row r="4650" spans="9:9">
      <c r="I4650" s="410"/>
    </row>
    <row r="4651" spans="9:9">
      <c r="I4651" s="410"/>
    </row>
    <row r="4652" spans="9:9">
      <c r="I4652" s="410"/>
    </row>
    <row r="4653" spans="9:9">
      <c r="I4653" s="410"/>
    </row>
    <row r="4654" spans="9:9">
      <c r="I4654" s="410"/>
    </row>
    <row r="4655" spans="9:9">
      <c r="I4655" s="410"/>
    </row>
    <row r="4656" spans="9:9">
      <c r="I4656" s="410"/>
    </row>
    <row r="4657" spans="9:9">
      <c r="I4657" s="410"/>
    </row>
    <row r="4658" spans="9:9">
      <c r="I4658" s="410"/>
    </row>
    <row r="4659" spans="9:9">
      <c r="I4659" s="410"/>
    </row>
    <row r="4660" spans="9:9">
      <c r="I4660" s="410"/>
    </row>
    <row r="4661" spans="9:9">
      <c r="I4661" s="410"/>
    </row>
    <row r="4662" spans="9:9">
      <c r="I4662" s="410"/>
    </row>
    <row r="4663" spans="9:9">
      <c r="I4663" s="410"/>
    </row>
    <row r="4664" spans="9:9">
      <c r="I4664" s="410"/>
    </row>
    <row r="4665" spans="9:9">
      <c r="I4665" s="410"/>
    </row>
    <row r="4666" spans="9:9">
      <c r="I4666" s="410"/>
    </row>
    <row r="4667" spans="9:9">
      <c r="I4667" s="410"/>
    </row>
    <row r="4668" spans="9:9">
      <c r="I4668" s="410"/>
    </row>
    <row r="4669" spans="9:9">
      <c r="I4669" s="410"/>
    </row>
    <row r="4670" spans="9:9">
      <c r="I4670" s="410"/>
    </row>
    <row r="4671" spans="9:9">
      <c r="I4671" s="410"/>
    </row>
    <row r="4672" spans="9:9">
      <c r="I4672" s="410"/>
    </row>
    <row r="4673" spans="9:9">
      <c r="I4673" s="410"/>
    </row>
    <row r="4674" spans="9:9">
      <c r="I4674" s="410"/>
    </row>
    <row r="4675" spans="9:9">
      <c r="I4675" s="410"/>
    </row>
    <row r="4676" spans="9:9">
      <c r="I4676" s="410"/>
    </row>
    <row r="4677" spans="9:9">
      <c r="I4677" s="410"/>
    </row>
    <row r="4678" spans="9:9">
      <c r="I4678" s="410"/>
    </row>
    <row r="4679" spans="9:9">
      <c r="I4679" s="410"/>
    </row>
    <row r="4680" spans="9:9">
      <c r="I4680" s="410"/>
    </row>
    <row r="4681" spans="9:9">
      <c r="I4681" s="410"/>
    </row>
    <row r="4682" spans="9:9">
      <c r="I4682" s="410"/>
    </row>
    <row r="4683" spans="9:9">
      <c r="I4683" s="410"/>
    </row>
    <row r="4684" spans="9:9">
      <c r="I4684" s="410"/>
    </row>
    <row r="4685" spans="9:9">
      <c r="I4685" s="410"/>
    </row>
    <row r="4686" spans="9:9">
      <c r="I4686" s="410"/>
    </row>
    <row r="4687" spans="9:9">
      <c r="I4687" s="410"/>
    </row>
    <row r="4688" spans="9:9">
      <c r="I4688" s="410"/>
    </row>
    <row r="4689" spans="9:9">
      <c r="I4689" s="410"/>
    </row>
    <row r="4690" spans="9:9">
      <c r="I4690" s="410"/>
    </row>
    <row r="4691" spans="9:9">
      <c r="I4691" s="410"/>
    </row>
    <row r="4692" spans="9:9">
      <c r="I4692" s="410"/>
    </row>
    <row r="4693" spans="9:9">
      <c r="I4693" s="410"/>
    </row>
    <row r="4694" spans="9:9">
      <c r="I4694" s="410"/>
    </row>
    <row r="4695" spans="9:9">
      <c r="I4695" s="410"/>
    </row>
    <row r="4696" spans="9:9">
      <c r="I4696" s="410"/>
    </row>
    <row r="4697" spans="9:9">
      <c r="I4697" s="410"/>
    </row>
    <row r="4698" spans="9:9">
      <c r="I4698" s="410"/>
    </row>
    <row r="4699" spans="9:9">
      <c r="I4699" s="410"/>
    </row>
    <row r="4700" spans="9:9">
      <c r="I4700" s="410"/>
    </row>
    <row r="4701" spans="9:9">
      <c r="I4701" s="410"/>
    </row>
    <row r="4702" spans="9:9">
      <c r="I4702" s="410"/>
    </row>
    <row r="4703" spans="9:9">
      <c r="I4703" s="410"/>
    </row>
    <row r="4704" spans="9:9">
      <c r="I4704" s="410"/>
    </row>
    <row r="4705" spans="9:9">
      <c r="I4705" s="410"/>
    </row>
    <row r="4706" spans="9:9">
      <c r="I4706" s="410"/>
    </row>
    <row r="4707" spans="9:9">
      <c r="I4707" s="410"/>
    </row>
    <row r="4708" spans="9:9">
      <c r="I4708" s="410"/>
    </row>
    <row r="4709" spans="9:9">
      <c r="I4709" s="410"/>
    </row>
    <row r="4710" spans="9:9">
      <c r="I4710" s="410"/>
    </row>
    <row r="4711" spans="9:9">
      <c r="I4711" s="410"/>
    </row>
    <row r="4712" spans="9:9">
      <c r="I4712" s="410"/>
    </row>
    <row r="4713" spans="9:9">
      <c r="I4713" s="410"/>
    </row>
    <row r="4714" spans="9:9">
      <c r="I4714" s="410"/>
    </row>
    <row r="4715" spans="9:9">
      <c r="I4715" s="410"/>
    </row>
    <row r="4716" spans="9:9">
      <c r="I4716" s="410"/>
    </row>
    <row r="4717" spans="9:9">
      <c r="I4717" s="410"/>
    </row>
    <row r="4718" spans="9:9">
      <c r="I4718" s="410"/>
    </row>
    <row r="4719" spans="9:9">
      <c r="I4719" s="410"/>
    </row>
    <row r="4720" spans="9:9">
      <c r="I4720" s="410"/>
    </row>
    <row r="4721" spans="9:9">
      <c r="I4721" s="410"/>
    </row>
    <row r="4722" spans="9:9">
      <c r="I4722" s="410"/>
    </row>
    <row r="4723" spans="9:9">
      <c r="I4723" s="410"/>
    </row>
    <row r="4724" spans="9:9">
      <c r="I4724" s="410"/>
    </row>
    <row r="4725" spans="9:9">
      <c r="I4725" s="410"/>
    </row>
    <row r="4726" spans="9:9">
      <c r="I4726" s="410"/>
    </row>
    <row r="4727" spans="9:9">
      <c r="I4727" s="410"/>
    </row>
    <row r="4728" spans="9:9">
      <c r="I4728" s="410"/>
    </row>
    <row r="4729" spans="9:9">
      <c r="I4729" s="410"/>
    </row>
    <row r="4730" spans="9:9">
      <c r="I4730" s="410"/>
    </row>
    <row r="4731" spans="9:9">
      <c r="I4731" s="410"/>
    </row>
    <row r="4732" spans="9:9">
      <c r="I4732" s="410"/>
    </row>
    <row r="4733" spans="9:9">
      <c r="I4733" s="410"/>
    </row>
    <row r="4734" spans="9:9">
      <c r="I4734" s="410"/>
    </row>
    <row r="4735" spans="9:9">
      <c r="I4735" s="410"/>
    </row>
    <row r="4736" spans="9:9">
      <c r="I4736" s="410"/>
    </row>
    <row r="4737" spans="9:9">
      <c r="I4737" s="410"/>
    </row>
    <row r="4738" spans="9:9">
      <c r="I4738" s="410"/>
    </row>
    <row r="4739" spans="9:9">
      <c r="I4739" s="410"/>
    </row>
    <row r="4740" spans="9:9">
      <c r="I4740" s="410"/>
    </row>
    <row r="4741" spans="9:9">
      <c r="I4741" s="410"/>
    </row>
    <row r="4742" spans="9:9">
      <c r="I4742" s="410"/>
    </row>
    <row r="4743" spans="9:9">
      <c r="I4743" s="410"/>
    </row>
    <row r="4744" spans="9:9">
      <c r="I4744" s="410"/>
    </row>
    <row r="4745" spans="9:9">
      <c r="I4745" s="410"/>
    </row>
    <row r="4746" spans="9:9">
      <c r="I4746" s="410"/>
    </row>
    <row r="4747" spans="9:9">
      <c r="I4747" s="410"/>
    </row>
    <row r="4748" spans="9:9">
      <c r="I4748" s="410"/>
    </row>
    <row r="4749" spans="9:9">
      <c r="I4749" s="410"/>
    </row>
    <row r="4750" spans="9:9">
      <c r="I4750" s="410"/>
    </row>
    <row r="4751" spans="9:9">
      <c r="I4751" s="410"/>
    </row>
    <row r="4752" spans="9:9">
      <c r="I4752" s="410"/>
    </row>
    <row r="4753" spans="9:9">
      <c r="I4753" s="410"/>
    </row>
    <row r="4754" spans="9:9">
      <c r="I4754" s="410"/>
    </row>
    <row r="4755" spans="9:9">
      <c r="I4755" s="410"/>
    </row>
    <row r="4756" spans="9:9">
      <c r="I4756" s="410"/>
    </row>
    <row r="4757" spans="9:9">
      <c r="I4757" s="410"/>
    </row>
    <row r="4758" spans="9:9">
      <c r="I4758" s="410"/>
    </row>
    <row r="4759" spans="9:9">
      <c r="I4759" s="410"/>
    </row>
    <row r="4760" spans="9:9">
      <c r="I4760" s="410"/>
    </row>
    <row r="4761" spans="9:9">
      <c r="I4761" s="410"/>
    </row>
    <row r="4762" spans="9:9">
      <c r="I4762" s="410"/>
    </row>
    <row r="4763" spans="9:9">
      <c r="I4763" s="410"/>
    </row>
    <row r="4764" spans="9:9">
      <c r="I4764" s="410"/>
    </row>
    <row r="4765" spans="9:9">
      <c r="I4765" s="410"/>
    </row>
    <row r="4766" spans="9:9">
      <c r="I4766" s="410"/>
    </row>
    <row r="4767" spans="9:9">
      <c r="I4767" s="410"/>
    </row>
    <row r="4768" spans="9:9">
      <c r="I4768" s="410"/>
    </row>
    <row r="4769" spans="9:9">
      <c r="I4769" s="410"/>
    </row>
    <row r="4770" spans="9:9">
      <c r="I4770" s="410"/>
    </row>
    <row r="4771" spans="9:9">
      <c r="I4771" s="410"/>
    </row>
    <row r="4772" spans="9:9">
      <c r="I4772" s="410"/>
    </row>
    <row r="4773" spans="9:9">
      <c r="I4773" s="410"/>
    </row>
    <row r="4774" spans="9:9">
      <c r="I4774" s="410"/>
    </row>
    <row r="4775" spans="9:9">
      <c r="I4775" s="410"/>
    </row>
    <row r="4776" spans="9:9">
      <c r="I4776" s="410"/>
    </row>
    <row r="4777" spans="9:9">
      <c r="I4777" s="410"/>
    </row>
    <row r="4778" spans="9:9">
      <c r="I4778" s="410"/>
    </row>
    <row r="4779" spans="9:9">
      <c r="I4779" s="410"/>
    </row>
    <row r="4780" spans="9:9">
      <c r="I4780" s="410"/>
    </row>
    <row r="4781" spans="9:9">
      <c r="I4781" s="410"/>
    </row>
    <row r="4782" spans="9:9">
      <c r="I4782" s="410"/>
    </row>
    <row r="4783" spans="9:9">
      <c r="I4783" s="410"/>
    </row>
    <row r="4784" spans="9:9">
      <c r="I4784" s="410"/>
    </row>
    <row r="4785" spans="9:9">
      <c r="I4785" s="410"/>
    </row>
    <row r="4786" spans="9:9">
      <c r="I4786" s="410"/>
    </row>
    <row r="4787" spans="9:9">
      <c r="I4787" s="410"/>
    </row>
    <row r="4788" spans="9:9">
      <c r="I4788" s="410"/>
    </row>
    <row r="4789" spans="9:9">
      <c r="I4789" s="410"/>
    </row>
    <row r="4790" spans="9:9">
      <c r="I4790" s="410"/>
    </row>
    <row r="4791" spans="9:9">
      <c r="I4791" s="410"/>
    </row>
    <row r="4792" spans="9:9">
      <c r="I4792" s="410"/>
    </row>
    <row r="4793" spans="9:9">
      <c r="I4793" s="410"/>
    </row>
    <row r="4794" spans="9:9">
      <c r="I4794" s="410"/>
    </row>
    <row r="4795" spans="9:9">
      <c r="I4795" s="410"/>
    </row>
    <row r="4796" spans="9:9">
      <c r="I4796" s="410"/>
    </row>
    <row r="4797" spans="9:9">
      <c r="I4797" s="410"/>
    </row>
    <row r="4798" spans="9:9">
      <c r="I4798" s="410"/>
    </row>
    <row r="4799" spans="9:9">
      <c r="I4799" s="410"/>
    </row>
    <row r="4800" spans="9:9">
      <c r="I4800" s="410"/>
    </row>
    <row r="4801" spans="9:9">
      <c r="I4801" s="410"/>
    </row>
    <row r="4802" spans="9:9">
      <c r="I4802" s="410"/>
    </row>
    <row r="4803" spans="9:9">
      <c r="I4803" s="410"/>
    </row>
    <row r="4804" spans="9:9">
      <c r="I4804" s="410"/>
    </row>
    <row r="4805" spans="9:9">
      <c r="I4805" s="410"/>
    </row>
    <row r="4806" spans="9:9">
      <c r="I4806" s="410"/>
    </row>
    <row r="4807" spans="9:9">
      <c r="I4807" s="410"/>
    </row>
    <row r="4808" spans="9:9">
      <c r="I4808" s="410"/>
    </row>
    <row r="4809" spans="9:9">
      <c r="I4809" s="410"/>
    </row>
    <row r="4810" spans="9:9">
      <c r="I4810" s="410"/>
    </row>
    <row r="4811" spans="9:9">
      <c r="I4811" s="410"/>
    </row>
    <row r="4812" spans="9:9">
      <c r="I4812" s="410"/>
    </row>
    <row r="4813" spans="9:9">
      <c r="I4813" s="410"/>
    </row>
    <row r="4814" spans="9:9">
      <c r="I4814" s="410"/>
    </row>
    <row r="4815" spans="9:9">
      <c r="I4815" s="410"/>
    </row>
    <row r="4816" spans="9:9">
      <c r="I4816" s="410"/>
    </row>
    <row r="4817" spans="9:9">
      <c r="I4817" s="410"/>
    </row>
    <row r="4818" spans="9:9">
      <c r="I4818" s="410"/>
    </row>
    <row r="4819" spans="9:9">
      <c r="I4819" s="410"/>
    </row>
    <row r="4820" spans="9:9">
      <c r="I4820" s="410"/>
    </row>
    <row r="4821" spans="9:9">
      <c r="I4821" s="410"/>
    </row>
    <row r="4822" spans="9:9">
      <c r="I4822" s="410"/>
    </row>
    <row r="4823" spans="9:9">
      <c r="I4823" s="410"/>
    </row>
    <row r="4824" spans="9:9">
      <c r="I4824" s="410"/>
    </row>
    <row r="4825" spans="9:9">
      <c r="I4825" s="410"/>
    </row>
    <row r="4826" spans="9:9">
      <c r="I4826" s="410"/>
    </row>
    <row r="4827" spans="9:9">
      <c r="I4827" s="410"/>
    </row>
    <row r="4828" spans="9:9">
      <c r="I4828" s="410"/>
    </row>
    <row r="4829" spans="9:9">
      <c r="I4829" s="410"/>
    </row>
    <row r="4830" spans="9:9">
      <c r="I4830" s="410"/>
    </row>
    <row r="4831" spans="9:9">
      <c r="I4831" s="410"/>
    </row>
    <row r="4832" spans="9:9">
      <c r="I4832" s="410"/>
    </row>
    <row r="4833" spans="9:9">
      <c r="I4833" s="410"/>
    </row>
    <row r="4834" spans="9:9">
      <c r="I4834" s="410"/>
    </row>
    <row r="4835" spans="9:9">
      <c r="I4835" s="410"/>
    </row>
    <row r="4836" spans="9:9">
      <c r="I4836" s="410"/>
    </row>
    <row r="4837" spans="9:9">
      <c r="I4837" s="410"/>
    </row>
    <row r="4838" spans="9:9">
      <c r="I4838" s="410"/>
    </row>
    <row r="4839" spans="9:9">
      <c r="I4839" s="410"/>
    </row>
    <row r="4840" spans="9:9">
      <c r="I4840" s="410"/>
    </row>
    <row r="4841" spans="9:9">
      <c r="I4841" s="410"/>
    </row>
    <row r="4842" spans="9:9">
      <c r="I4842" s="410"/>
    </row>
    <row r="4843" spans="9:9">
      <c r="I4843" s="410"/>
    </row>
    <row r="4844" spans="9:9">
      <c r="I4844" s="410"/>
    </row>
    <row r="4845" spans="9:9">
      <c r="I4845" s="410"/>
    </row>
    <row r="4846" spans="9:9">
      <c r="I4846" s="410"/>
    </row>
    <row r="4847" spans="9:9">
      <c r="I4847" s="410"/>
    </row>
    <row r="4848" spans="9:9">
      <c r="I4848" s="410"/>
    </row>
    <row r="4849" spans="9:9">
      <c r="I4849" s="410"/>
    </row>
    <row r="4850" spans="9:9">
      <c r="I4850" s="410"/>
    </row>
    <row r="4851" spans="9:9">
      <c r="I4851" s="410"/>
    </row>
    <row r="4852" spans="9:9">
      <c r="I4852" s="410"/>
    </row>
    <row r="4853" spans="9:9">
      <c r="I4853" s="410"/>
    </row>
    <row r="4854" spans="9:9">
      <c r="I4854" s="410"/>
    </row>
    <row r="4855" spans="9:9">
      <c r="I4855" s="410"/>
    </row>
    <row r="4856" spans="9:9">
      <c r="I4856" s="410"/>
    </row>
    <row r="4857" spans="9:9">
      <c r="I4857" s="410"/>
    </row>
    <row r="4858" spans="9:9">
      <c r="I4858" s="410"/>
    </row>
    <row r="4859" spans="9:9">
      <c r="I4859" s="410"/>
    </row>
    <row r="4860" spans="9:9">
      <c r="I4860" s="410"/>
    </row>
    <row r="4861" spans="9:9">
      <c r="I4861" s="410"/>
    </row>
    <row r="4862" spans="9:9">
      <c r="I4862" s="410"/>
    </row>
    <row r="4863" spans="9:9">
      <c r="I4863" s="410"/>
    </row>
    <row r="4864" spans="9:9">
      <c r="I4864" s="410"/>
    </row>
    <row r="4865" spans="9:9">
      <c r="I4865" s="410"/>
    </row>
    <row r="4866" spans="9:9">
      <c r="I4866" s="410"/>
    </row>
    <row r="4867" spans="9:9">
      <c r="I4867" s="410"/>
    </row>
    <row r="4868" spans="9:9">
      <c r="I4868" s="410"/>
    </row>
    <row r="4869" spans="9:9">
      <c r="I4869" s="410"/>
    </row>
    <row r="4870" spans="9:9">
      <c r="I4870" s="410"/>
    </row>
    <row r="4871" spans="9:9">
      <c r="I4871" s="410"/>
    </row>
    <row r="4872" spans="9:9">
      <c r="I4872" s="410"/>
    </row>
    <row r="4873" spans="9:9">
      <c r="I4873" s="410"/>
    </row>
    <row r="4874" spans="9:9">
      <c r="I4874" s="410"/>
    </row>
    <row r="4875" spans="9:9">
      <c r="I4875" s="410"/>
    </row>
    <row r="4876" spans="9:9">
      <c r="I4876" s="410"/>
    </row>
    <row r="4877" spans="9:9">
      <c r="I4877" s="410"/>
    </row>
    <row r="4878" spans="9:9">
      <c r="I4878" s="410"/>
    </row>
    <row r="4879" spans="9:9">
      <c r="I4879" s="410"/>
    </row>
    <row r="4880" spans="9:9">
      <c r="I4880" s="410"/>
    </row>
    <row r="4881" spans="9:9">
      <c r="I4881" s="410"/>
    </row>
    <row r="4882" spans="9:9">
      <c r="I4882" s="410"/>
    </row>
    <row r="4883" spans="9:9">
      <c r="I4883" s="410"/>
    </row>
    <row r="4884" spans="9:9">
      <c r="I4884" s="410"/>
    </row>
    <row r="4885" spans="9:9">
      <c r="I4885" s="410"/>
    </row>
    <row r="4886" spans="9:9">
      <c r="I4886" s="410"/>
    </row>
    <row r="4887" spans="9:9">
      <c r="I4887" s="410"/>
    </row>
    <row r="4888" spans="9:9">
      <c r="I4888" s="410"/>
    </row>
    <row r="4889" spans="9:9">
      <c r="I4889" s="410"/>
    </row>
    <row r="4890" spans="9:9">
      <c r="I4890" s="410"/>
    </row>
    <row r="4891" spans="9:9">
      <c r="I4891" s="410"/>
    </row>
    <row r="4892" spans="9:9">
      <c r="I4892" s="410"/>
    </row>
    <row r="4893" spans="9:9">
      <c r="I4893" s="410"/>
    </row>
    <row r="4894" spans="9:9">
      <c r="I4894" s="410"/>
    </row>
    <row r="4895" spans="9:9">
      <c r="I4895" s="410"/>
    </row>
    <row r="4896" spans="9:9">
      <c r="I4896" s="410"/>
    </row>
    <row r="4897" spans="9:9">
      <c r="I4897" s="410"/>
    </row>
    <row r="4898" spans="9:9">
      <c r="I4898" s="410"/>
    </row>
    <row r="4899" spans="9:9">
      <c r="I4899" s="410"/>
    </row>
    <row r="4900" spans="9:9">
      <c r="I4900" s="410"/>
    </row>
    <row r="4901" spans="9:9">
      <c r="I4901" s="410"/>
    </row>
    <row r="4902" spans="9:9">
      <c r="I4902" s="410"/>
    </row>
    <row r="4903" spans="9:9">
      <c r="I4903" s="410"/>
    </row>
    <row r="4904" spans="9:9">
      <c r="I4904" s="410"/>
    </row>
    <row r="4905" spans="9:9">
      <c r="I4905" s="410"/>
    </row>
    <row r="4906" spans="9:9">
      <c r="I4906" s="410"/>
    </row>
    <row r="4907" spans="9:9">
      <c r="I4907" s="410"/>
    </row>
    <row r="4908" spans="9:9">
      <c r="I4908" s="410"/>
    </row>
    <row r="4909" spans="9:9">
      <c r="I4909" s="410"/>
    </row>
    <row r="4910" spans="9:9">
      <c r="I4910" s="410"/>
    </row>
    <row r="4911" spans="9:9">
      <c r="I4911" s="410"/>
    </row>
    <row r="4912" spans="9:9">
      <c r="I4912" s="410"/>
    </row>
    <row r="4913" spans="9:9">
      <c r="I4913" s="410"/>
    </row>
    <row r="4914" spans="9:9">
      <c r="I4914" s="410"/>
    </row>
    <row r="4915" spans="9:9">
      <c r="I4915" s="410"/>
    </row>
    <row r="4916" spans="9:9">
      <c r="I4916" s="410"/>
    </row>
    <row r="4917" spans="9:9">
      <c r="I4917" s="410"/>
    </row>
    <row r="4918" spans="9:9">
      <c r="I4918" s="410"/>
    </row>
    <row r="4919" spans="9:9">
      <c r="I4919" s="410"/>
    </row>
    <row r="4920" spans="9:9">
      <c r="I4920" s="410"/>
    </row>
    <row r="4921" spans="9:9">
      <c r="I4921" s="410"/>
    </row>
    <row r="4922" spans="9:9">
      <c r="I4922" s="410"/>
    </row>
    <row r="4923" spans="9:9">
      <c r="I4923" s="410"/>
    </row>
    <row r="4924" spans="9:9">
      <c r="I4924" s="410"/>
    </row>
    <row r="4925" spans="9:9">
      <c r="I4925" s="410"/>
    </row>
    <row r="4926" spans="9:9">
      <c r="I4926" s="410"/>
    </row>
    <row r="4927" spans="9:9">
      <c r="I4927" s="410"/>
    </row>
    <row r="4928" spans="9:9">
      <c r="I4928" s="410"/>
    </row>
    <row r="4929" spans="9:9">
      <c r="I4929" s="410"/>
    </row>
    <row r="4930" spans="9:9">
      <c r="I4930" s="410"/>
    </row>
    <row r="4931" spans="9:9">
      <c r="I4931" s="410"/>
    </row>
    <row r="4932" spans="9:9">
      <c r="I4932" s="410"/>
    </row>
    <row r="4933" spans="9:9">
      <c r="I4933" s="410"/>
    </row>
    <row r="4934" spans="9:9">
      <c r="I4934" s="410"/>
    </row>
    <row r="4935" spans="9:9">
      <c r="I4935" s="410"/>
    </row>
    <row r="4936" spans="9:9">
      <c r="I4936" s="410"/>
    </row>
    <row r="4937" spans="9:9">
      <c r="I4937" s="410"/>
    </row>
    <row r="4938" spans="9:9">
      <c r="I4938" s="410"/>
    </row>
    <row r="4939" spans="9:9">
      <c r="I4939" s="410"/>
    </row>
    <row r="4940" spans="9:9">
      <c r="I4940" s="410"/>
    </row>
    <row r="4941" spans="9:9">
      <c r="I4941" s="410"/>
    </row>
    <row r="4942" spans="9:9">
      <c r="I4942" s="410"/>
    </row>
    <row r="4943" spans="9:9">
      <c r="I4943" s="410"/>
    </row>
    <row r="4944" spans="9:9">
      <c r="I4944" s="410"/>
    </row>
    <row r="4945" spans="9:9">
      <c r="I4945" s="410"/>
    </row>
    <row r="4946" spans="9:9">
      <c r="I4946" s="410"/>
    </row>
    <row r="4947" spans="9:9">
      <c r="I4947" s="410"/>
    </row>
    <row r="4948" spans="9:9">
      <c r="I4948" s="410"/>
    </row>
    <row r="4949" spans="9:9">
      <c r="I4949" s="410"/>
    </row>
    <row r="4950" spans="9:9">
      <c r="I4950" s="410"/>
    </row>
    <row r="4951" spans="9:9">
      <c r="I4951" s="410"/>
    </row>
    <row r="4952" spans="9:9">
      <c r="I4952" s="410"/>
    </row>
    <row r="4953" spans="9:9">
      <c r="I4953" s="410"/>
    </row>
    <row r="4954" spans="9:9">
      <c r="I4954" s="410"/>
    </row>
    <row r="4955" spans="9:9">
      <c r="I4955" s="410"/>
    </row>
    <row r="4956" spans="9:9">
      <c r="I4956" s="410"/>
    </row>
    <row r="4957" spans="9:9">
      <c r="I4957" s="410"/>
    </row>
    <row r="4958" spans="9:9">
      <c r="I4958" s="410"/>
    </row>
    <row r="4959" spans="9:9">
      <c r="I4959" s="410"/>
    </row>
    <row r="4960" spans="9:9">
      <c r="I4960" s="410"/>
    </row>
    <row r="4961" spans="9:9">
      <c r="I4961" s="410"/>
    </row>
    <row r="4962" spans="9:9">
      <c r="I4962" s="410"/>
    </row>
    <row r="4963" spans="9:9">
      <c r="I4963" s="410"/>
    </row>
    <row r="4964" spans="9:9">
      <c r="I4964" s="410"/>
    </row>
    <row r="4965" spans="9:9">
      <c r="I4965" s="410"/>
    </row>
    <row r="4966" spans="9:9">
      <c r="I4966" s="410"/>
    </row>
    <row r="4967" spans="9:9">
      <c r="I4967" s="410"/>
    </row>
    <row r="4968" spans="9:9">
      <c r="I4968" s="410"/>
    </row>
    <row r="4969" spans="9:9">
      <c r="I4969" s="410"/>
    </row>
    <row r="4970" spans="9:9">
      <c r="I4970" s="410"/>
    </row>
    <row r="4971" spans="9:9">
      <c r="I4971" s="410"/>
    </row>
    <row r="4972" spans="9:9">
      <c r="I4972" s="410"/>
    </row>
    <row r="4973" spans="9:9">
      <c r="I4973" s="410"/>
    </row>
    <row r="4974" spans="9:9">
      <c r="I4974" s="410"/>
    </row>
    <row r="4975" spans="9:9">
      <c r="I4975" s="410"/>
    </row>
    <row r="4976" spans="9:9">
      <c r="I4976" s="410"/>
    </row>
    <row r="4977" spans="9:9">
      <c r="I4977" s="410"/>
    </row>
    <row r="4978" spans="9:9">
      <c r="I4978" s="410"/>
    </row>
    <row r="4979" spans="9:9">
      <c r="I4979" s="410"/>
    </row>
    <row r="4980" spans="9:9">
      <c r="I4980" s="410"/>
    </row>
    <row r="4981" spans="9:9">
      <c r="I4981" s="410"/>
    </row>
    <row r="4982" spans="9:9">
      <c r="I4982" s="410"/>
    </row>
    <row r="4983" spans="9:9">
      <c r="I4983" s="410"/>
    </row>
    <row r="4984" spans="9:9">
      <c r="I4984" s="410"/>
    </row>
    <row r="4985" spans="9:9">
      <c r="I4985" s="410"/>
    </row>
    <row r="4986" spans="9:9">
      <c r="I4986" s="410"/>
    </row>
    <row r="4987" spans="9:9">
      <c r="I4987" s="410"/>
    </row>
    <row r="4988" spans="9:9">
      <c r="I4988" s="410"/>
    </row>
    <row r="4989" spans="9:9">
      <c r="I4989" s="410"/>
    </row>
    <row r="4990" spans="9:9">
      <c r="I4990" s="410"/>
    </row>
    <row r="4991" spans="9:9">
      <c r="I4991" s="410"/>
    </row>
    <row r="4992" spans="9:9">
      <c r="I4992" s="410"/>
    </row>
    <row r="4993" spans="9:9">
      <c r="I4993" s="410"/>
    </row>
    <row r="4994" spans="9:9">
      <c r="I4994" s="410"/>
    </row>
    <row r="4995" spans="9:9">
      <c r="I4995" s="410"/>
    </row>
    <row r="4996" spans="9:9">
      <c r="I4996" s="410"/>
    </row>
    <row r="4997" spans="9:9">
      <c r="I4997" s="410"/>
    </row>
    <row r="4998" spans="9:9">
      <c r="I4998" s="410"/>
    </row>
    <row r="4999" spans="9:9">
      <c r="I4999" s="410"/>
    </row>
    <row r="5000" spans="9:9">
      <c r="I5000" s="410"/>
    </row>
    <row r="5001" spans="9:9">
      <c r="I5001" s="410"/>
    </row>
    <row r="5002" spans="9:9">
      <c r="I5002" s="410"/>
    </row>
    <row r="5003" spans="9:9">
      <c r="I5003" s="410"/>
    </row>
    <row r="5004" spans="9:9">
      <c r="I5004" s="410"/>
    </row>
    <row r="5005" spans="9:9">
      <c r="I5005" s="410"/>
    </row>
    <row r="5006" spans="9:9">
      <c r="I5006" s="410"/>
    </row>
    <row r="5007" spans="9:9">
      <c r="I5007" s="410"/>
    </row>
    <row r="5008" spans="9:9">
      <c r="I5008" s="410"/>
    </row>
    <row r="5009" spans="9:9">
      <c r="I5009" s="410"/>
    </row>
    <row r="5010" spans="9:9">
      <c r="I5010" s="410"/>
    </row>
    <row r="5011" spans="9:9">
      <c r="I5011" s="410"/>
    </row>
    <row r="5012" spans="9:9">
      <c r="I5012" s="410"/>
    </row>
    <row r="5013" spans="9:9">
      <c r="I5013" s="410"/>
    </row>
    <row r="5014" spans="9:9">
      <c r="I5014" s="410"/>
    </row>
    <row r="5015" spans="9:9">
      <c r="I5015" s="410"/>
    </row>
    <row r="5016" spans="9:9">
      <c r="I5016" s="410"/>
    </row>
    <row r="5017" spans="9:9">
      <c r="I5017" s="410"/>
    </row>
    <row r="5018" spans="9:9">
      <c r="I5018" s="410"/>
    </row>
    <row r="5019" spans="9:9">
      <c r="I5019" s="410"/>
    </row>
    <row r="5020" spans="9:9">
      <c r="I5020" s="410"/>
    </row>
    <row r="5021" spans="9:9">
      <c r="I5021" s="410"/>
    </row>
    <row r="5022" spans="9:9">
      <c r="I5022" s="410"/>
    </row>
    <row r="5023" spans="9:9">
      <c r="I5023" s="410"/>
    </row>
    <row r="5024" spans="9:9">
      <c r="I5024" s="410"/>
    </row>
    <row r="5025" spans="9:9">
      <c r="I5025" s="410"/>
    </row>
    <row r="5026" spans="9:9">
      <c r="I5026" s="410"/>
    </row>
    <row r="5027" spans="9:9">
      <c r="I5027" s="410"/>
    </row>
    <row r="5028" spans="9:9">
      <c r="I5028" s="410"/>
    </row>
    <row r="5029" spans="9:9">
      <c r="I5029" s="410"/>
    </row>
    <row r="5030" spans="9:9">
      <c r="I5030" s="410"/>
    </row>
    <row r="5031" spans="9:9">
      <c r="I5031" s="410"/>
    </row>
    <row r="5032" spans="9:9">
      <c r="I5032" s="410"/>
    </row>
    <row r="5033" spans="9:9">
      <c r="I5033" s="410"/>
    </row>
    <row r="5034" spans="9:9">
      <c r="I5034" s="410"/>
    </row>
    <row r="5035" spans="9:9">
      <c r="I5035" s="410"/>
    </row>
    <row r="5036" spans="9:9">
      <c r="I5036" s="410"/>
    </row>
    <row r="5037" spans="9:9">
      <c r="I5037" s="410"/>
    </row>
    <row r="5038" spans="9:9">
      <c r="I5038" s="410"/>
    </row>
    <row r="5039" spans="9:9">
      <c r="I5039" s="410"/>
    </row>
    <row r="5040" spans="9:9">
      <c r="I5040" s="410"/>
    </row>
    <row r="5041" spans="9:9">
      <c r="I5041" s="410"/>
    </row>
    <row r="5042" spans="9:9">
      <c r="I5042" s="410"/>
    </row>
    <row r="5043" spans="9:9">
      <c r="I5043" s="410"/>
    </row>
    <row r="5044" spans="9:9">
      <c r="I5044" s="410"/>
    </row>
    <row r="5045" spans="9:9">
      <c r="I5045" s="410"/>
    </row>
    <row r="5046" spans="9:9">
      <c r="I5046" s="410"/>
    </row>
    <row r="5047" spans="9:9">
      <c r="I5047" s="410"/>
    </row>
    <row r="5048" spans="9:9">
      <c r="I5048" s="410"/>
    </row>
    <row r="5049" spans="9:9">
      <c r="I5049" s="410"/>
    </row>
    <row r="5050" spans="9:9">
      <c r="I5050" s="410"/>
    </row>
    <row r="5051" spans="9:9">
      <c r="I5051" s="410"/>
    </row>
    <row r="5052" spans="9:9">
      <c r="I5052" s="410"/>
    </row>
    <row r="5053" spans="9:9">
      <c r="I5053" s="410"/>
    </row>
    <row r="5054" spans="9:9">
      <c r="I5054" s="410"/>
    </row>
    <row r="5055" spans="9:9">
      <c r="I5055" s="410"/>
    </row>
    <row r="5056" spans="9:9">
      <c r="I5056" s="410"/>
    </row>
    <row r="5057" spans="9:9">
      <c r="I5057" s="410"/>
    </row>
    <row r="5058" spans="9:9">
      <c r="I5058" s="410"/>
    </row>
    <row r="5059" spans="9:9">
      <c r="I5059" s="410"/>
    </row>
    <row r="5060" spans="9:9">
      <c r="I5060" s="410"/>
    </row>
    <row r="5061" spans="9:9">
      <c r="I5061" s="410"/>
    </row>
    <row r="5062" spans="9:9">
      <c r="I5062" s="410"/>
    </row>
    <row r="5063" spans="9:9">
      <c r="I5063" s="410"/>
    </row>
    <row r="5064" spans="9:9">
      <c r="I5064" s="410"/>
    </row>
    <row r="5065" spans="9:9">
      <c r="I5065" s="410"/>
    </row>
    <row r="5066" spans="9:9">
      <c r="I5066" s="410"/>
    </row>
    <row r="5067" spans="9:9">
      <c r="I5067" s="410"/>
    </row>
    <row r="5068" spans="9:9">
      <c r="I5068" s="410"/>
    </row>
    <row r="5069" spans="9:9">
      <c r="I5069" s="410"/>
    </row>
    <row r="5070" spans="9:9">
      <c r="I5070" s="410"/>
    </row>
    <row r="5071" spans="9:9">
      <c r="I5071" s="410"/>
    </row>
    <row r="5072" spans="9:9">
      <c r="I5072" s="410"/>
    </row>
    <row r="5073" spans="9:9">
      <c r="I5073" s="410"/>
    </row>
    <row r="5074" spans="9:9">
      <c r="I5074" s="410"/>
    </row>
    <row r="5075" spans="9:9">
      <c r="I5075" s="410"/>
    </row>
    <row r="5076" spans="9:9">
      <c r="I5076" s="410"/>
    </row>
    <row r="5077" spans="9:9">
      <c r="I5077" s="410"/>
    </row>
    <row r="5078" spans="9:9">
      <c r="I5078" s="410"/>
    </row>
    <row r="5079" spans="9:9">
      <c r="I5079" s="410"/>
    </row>
    <row r="5080" spans="9:9">
      <c r="I5080" s="410"/>
    </row>
    <row r="5081" spans="9:9">
      <c r="I5081" s="410"/>
    </row>
    <row r="5082" spans="9:9">
      <c r="I5082" s="410"/>
    </row>
    <row r="5083" spans="9:9">
      <c r="I5083" s="410"/>
    </row>
    <row r="5084" spans="9:9">
      <c r="I5084" s="410"/>
    </row>
    <row r="5085" spans="9:9">
      <c r="I5085" s="410"/>
    </row>
    <row r="5086" spans="9:9">
      <c r="I5086" s="410"/>
    </row>
    <row r="5087" spans="9:9">
      <c r="I5087" s="410"/>
    </row>
    <row r="5088" spans="9:9">
      <c r="I5088" s="410"/>
    </row>
    <row r="5089" spans="9:9">
      <c r="I5089" s="410"/>
    </row>
    <row r="5090" spans="9:9">
      <c r="I5090" s="410"/>
    </row>
    <row r="5091" spans="9:9">
      <c r="I5091" s="410"/>
    </row>
    <row r="5092" spans="9:9">
      <c r="I5092" s="410"/>
    </row>
    <row r="5093" spans="9:9">
      <c r="I5093" s="410"/>
    </row>
    <row r="5094" spans="9:9">
      <c r="I5094" s="410"/>
    </row>
    <row r="5095" spans="9:9">
      <c r="I5095" s="410"/>
    </row>
    <row r="5096" spans="9:9">
      <c r="I5096" s="410"/>
    </row>
    <row r="5097" spans="9:9">
      <c r="I5097" s="410"/>
    </row>
    <row r="5098" spans="9:9">
      <c r="I5098" s="410"/>
    </row>
    <row r="5099" spans="9:9">
      <c r="I5099" s="410"/>
    </row>
    <row r="5100" spans="9:9">
      <c r="I5100" s="410"/>
    </row>
    <row r="5101" spans="9:9">
      <c r="I5101" s="410"/>
    </row>
    <row r="5102" spans="9:9">
      <c r="I5102" s="410"/>
    </row>
    <row r="5103" spans="9:9">
      <c r="I5103" s="410"/>
    </row>
    <row r="5104" spans="9:9">
      <c r="I5104" s="410"/>
    </row>
    <row r="5105" spans="9:9">
      <c r="I5105" s="410"/>
    </row>
    <row r="5106" spans="9:9">
      <c r="I5106" s="410"/>
    </row>
    <row r="5107" spans="9:9">
      <c r="I5107" s="410"/>
    </row>
    <row r="5108" spans="9:9">
      <c r="I5108" s="410"/>
    </row>
    <row r="5109" spans="9:9">
      <c r="I5109" s="410"/>
    </row>
    <row r="5110" spans="9:9">
      <c r="I5110" s="410"/>
    </row>
    <row r="5111" spans="9:9">
      <c r="I5111" s="410"/>
    </row>
    <row r="5112" spans="9:9">
      <c r="I5112" s="410"/>
    </row>
    <row r="5113" spans="9:9">
      <c r="I5113" s="410"/>
    </row>
    <row r="5114" spans="9:9">
      <c r="I5114" s="410"/>
    </row>
    <row r="5115" spans="9:9">
      <c r="I5115" s="410"/>
    </row>
    <row r="5116" spans="9:9">
      <c r="I5116" s="410"/>
    </row>
    <row r="5117" spans="9:9">
      <c r="I5117" s="410"/>
    </row>
    <row r="5118" spans="9:9">
      <c r="I5118" s="410"/>
    </row>
    <row r="5119" spans="9:9">
      <c r="I5119" s="410"/>
    </row>
    <row r="5120" spans="9:9">
      <c r="I5120" s="410"/>
    </row>
    <row r="5121" spans="9:9">
      <c r="I5121" s="410"/>
    </row>
    <row r="5122" spans="9:9">
      <c r="I5122" s="410"/>
    </row>
    <row r="5123" spans="9:9">
      <c r="I5123" s="410"/>
    </row>
    <row r="5124" spans="9:9">
      <c r="I5124" s="410"/>
    </row>
    <row r="5125" spans="9:9">
      <c r="I5125" s="410"/>
    </row>
    <row r="5126" spans="9:9">
      <c r="I5126" s="410"/>
    </row>
    <row r="5127" spans="9:9">
      <c r="I5127" s="410"/>
    </row>
    <row r="5128" spans="9:9">
      <c r="I5128" s="410"/>
    </row>
    <row r="5129" spans="9:9">
      <c r="I5129" s="410"/>
    </row>
    <row r="5130" spans="9:9">
      <c r="I5130" s="410"/>
    </row>
    <row r="5131" spans="9:9">
      <c r="I5131" s="410"/>
    </row>
    <row r="5132" spans="9:9">
      <c r="I5132" s="410"/>
    </row>
    <row r="5133" spans="9:9">
      <c r="I5133" s="410"/>
    </row>
    <row r="5134" spans="9:9">
      <c r="I5134" s="410"/>
    </row>
    <row r="5135" spans="9:9">
      <c r="I5135" s="410"/>
    </row>
    <row r="5136" spans="9:9">
      <c r="I5136" s="410"/>
    </row>
    <row r="5137" spans="9:9">
      <c r="I5137" s="410"/>
    </row>
    <row r="5138" spans="9:9">
      <c r="I5138" s="410"/>
    </row>
    <row r="5139" spans="9:9">
      <c r="I5139" s="410"/>
    </row>
    <row r="5140" spans="9:9">
      <c r="I5140" s="410"/>
    </row>
    <row r="5141" spans="9:9">
      <c r="I5141" s="410"/>
    </row>
    <row r="5142" spans="9:9">
      <c r="I5142" s="410"/>
    </row>
    <row r="5143" spans="9:9">
      <c r="I5143" s="410"/>
    </row>
    <row r="5144" spans="9:9">
      <c r="I5144" s="410"/>
    </row>
    <row r="5145" spans="9:9">
      <c r="I5145" s="410"/>
    </row>
    <row r="5146" spans="9:9">
      <c r="I5146" s="410"/>
    </row>
    <row r="5147" spans="9:9">
      <c r="I5147" s="410"/>
    </row>
    <row r="5148" spans="9:9">
      <c r="I5148" s="410"/>
    </row>
    <row r="5149" spans="9:9">
      <c r="I5149" s="410"/>
    </row>
    <row r="5150" spans="9:9">
      <c r="I5150" s="410"/>
    </row>
    <row r="5151" spans="9:9">
      <c r="I5151" s="410"/>
    </row>
    <row r="5152" spans="9:9">
      <c r="I5152" s="410"/>
    </row>
    <row r="5153" spans="9:9">
      <c r="I5153" s="410"/>
    </row>
    <row r="5154" spans="9:9">
      <c r="I5154" s="410"/>
    </row>
    <row r="5155" spans="9:9">
      <c r="I5155" s="410"/>
    </row>
    <row r="5156" spans="9:9">
      <c r="I5156" s="410"/>
    </row>
    <row r="5157" spans="9:9">
      <c r="I5157" s="410"/>
    </row>
    <row r="5158" spans="9:9">
      <c r="I5158" s="410"/>
    </row>
    <row r="5159" spans="9:9">
      <c r="I5159" s="410"/>
    </row>
    <row r="5160" spans="9:9">
      <c r="I5160" s="410"/>
    </row>
    <row r="5161" spans="9:9">
      <c r="I5161" s="410"/>
    </row>
    <row r="5162" spans="9:9">
      <c r="I5162" s="410"/>
    </row>
    <row r="5163" spans="9:9">
      <c r="I5163" s="410"/>
    </row>
    <row r="5164" spans="9:9">
      <c r="I5164" s="410"/>
    </row>
    <row r="5165" spans="9:9">
      <c r="I5165" s="410"/>
    </row>
    <row r="5166" spans="9:9">
      <c r="I5166" s="410"/>
    </row>
    <row r="5167" spans="9:9">
      <c r="I5167" s="410"/>
    </row>
    <row r="5168" spans="9:9">
      <c r="I5168" s="410"/>
    </row>
    <row r="5169" spans="9:9">
      <c r="I5169" s="410"/>
    </row>
    <row r="5170" spans="9:9">
      <c r="I5170" s="410"/>
    </row>
    <row r="5171" spans="9:9">
      <c r="I5171" s="410"/>
    </row>
    <row r="5172" spans="9:9">
      <c r="I5172" s="410"/>
    </row>
    <row r="5173" spans="9:9">
      <c r="I5173" s="410"/>
    </row>
    <row r="5174" spans="9:9">
      <c r="I5174" s="410"/>
    </row>
    <row r="5175" spans="9:9">
      <c r="I5175" s="410"/>
    </row>
    <row r="5176" spans="9:9">
      <c r="I5176" s="410"/>
    </row>
    <row r="5177" spans="9:9">
      <c r="I5177" s="410"/>
    </row>
    <row r="5178" spans="9:9">
      <c r="I5178" s="410"/>
    </row>
    <row r="5179" spans="9:9">
      <c r="I5179" s="410"/>
    </row>
    <row r="5180" spans="9:9">
      <c r="I5180" s="410"/>
    </row>
    <row r="5181" spans="9:9">
      <c r="I5181" s="410"/>
    </row>
    <row r="5182" spans="9:9">
      <c r="I5182" s="410"/>
    </row>
    <row r="5183" spans="9:9">
      <c r="I5183" s="410"/>
    </row>
    <row r="5184" spans="9:9">
      <c r="I5184" s="410"/>
    </row>
    <row r="5185" spans="9:9">
      <c r="I5185" s="410"/>
    </row>
    <row r="5186" spans="9:9">
      <c r="I5186" s="410"/>
    </row>
    <row r="5187" spans="9:9">
      <c r="I5187" s="410"/>
    </row>
    <row r="5188" spans="9:9">
      <c r="I5188" s="410"/>
    </row>
    <row r="5189" spans="9:9">
      <c r="I5189" s="410"/>
    </row>
    <row r="5190" spans="9:9">
      <c r="I5190" s="410"/>
    </row>
    <row r="5191" spans="9:9">
      <c r="I5191" s="410"/>
    </row>
    <row r="5192" spans="9:9">
      <c r="I5192" s="410"/>
    </row>
    <row r="5193" spans="9:9">
      <c r="I5193" s="410"/>
    </row>
    <row r="5194" spans="9:9">
      <c r="I5194" s="410"/>
    </row>
    <row r="5195" spans="9:9">
      <c r="I5195" s="410"/>
    </row>
    <row r="5196" spans="9:9">
      <c r="I5196" s="410"/>
    </row>
    <row r="5197" spans="9:9">
      <c r="I5197" s="410"/>
    </row>
    <row r="5198" spans="9:9">
      <c r="I5198" s="410"/>
    </row>
    <row r="5199" spans="9:9">
      <c r="I5199" s="410"/>
    </row>
    <row r="5200" spans="9:9">
      <c r="I5200" s="410"/>
    </row>
    <row r="5201" spans="9:9">
      <c r="I5201" s="410"/>
    </row>
    <row r="5202" spans="9:9">
      <c r="I5202" s="410"/>
    </row>
    <row r="5203" spans="9:9">
      <c r="I5203" s="410"/>
    </row>
    <row r="5204" spans="9:9">
      <c r="I5204" s="410"/>
    </row>
    <row r="5205" spans="9:9">
      <c r="I5205" s="410"/>
    </row>
    <row r="5206" spans="9:9">
      <c r="I5206" s="410"/>
    </row>
    <row r="5207" spans="9:9">
      <c r="I5207" s="410"/>
    </row>
    <row r="5208" spans="9:9">
      <c r="I5208" s="410"/>
    </row>
    <row r="5209" spans="9:9">
      <c r="I5209" s="410"/>
    </row>
    <row r="5210" spans="9:9">
      <c r="I5210" s="410"/>
    </row>
    <row r="5211" spans="9:9">
      <c r="I5211" s="410"/>
    </row>
    <row r="5212" spans="9:9">
      <c r="I5212" s="410"/>
    </row>
    <row r="5213" spans="9:9">
      <c r="I5213" s="410"/>
    </row>
    <row r="5214" spans="9:9">
      <c r="I5214" s="410"/>
    </row>
    <row r="5215" spans="9:9">
      <c r="I5215" s="410"/>
    </row>
    <row r="5216" spans="9:9">
      <c r="I5216" s="410"/>
    </row>
    <row r="5217" spans="9:9">
      <c r="I5217" s="410"/>
    </row>
    <row r="5218" spans="9:9">
      <c r="I5218" s="410"/>
    </row>
    <row r="5219" spans="9:9">
      <c r="I5219" s="410"/>
    </row>
    <row r="5220" spans="9:9">
      <c r="I5220" s="410"/>
    </row>
    <row r="5221" spans="9:9">
      <c r="I5221" s="410"/>
    </row>
    <row r="5222" spans="9:9">
      <c r="I5222" s="410"/>
    </row>
    <row r="5223" spans="9:9">
      <c r="I5223" s="410"/>
    </row>
    <row r="5224" spans="9:9">
      <c r="I5224" s="410"/>
    </row>
    <row r="5225" spans="9:9">
      <c r="I5225" s="410"/>
    </row>
    <row r="5226" spans="9:9">
      <c r="I5226" s="410"/>
    </row>
    <row r="5227" spans="9:9">
      <c r="I5227" s="410"/>
    </row>
    <row r="5228" spans="9:9">
      <c r="I5228" s="410"/>
    </row>
    <row r="5229" spans="9:9">
      <c r="I5229" s="410"/>
    </row>
    <row r="5230" spans="9:9">
      <c r="I5230" s="410"/>
    </row>
    <row r="5231" spans="9:9">
      <c r="I5231" s="410"/>
    </row>
    <row r="5232" spans="9:9">
      <c r="I5232" s="410"/>
    </row>
    <row r="5233" spans="9:9">
      <c r="I5233" s="410"/>
    </row>
    <row r="5234" spans="9:9">
      <c r="I5234" s="410"/>
    </row>
    <row r="5235" spans="9:9">
      <c r="I5235" s="410"/>
    </row>
    <row r="5236" spans="9:9">
      <c r="I5236" s="410"/>
    </row>
    <row r="5237" spans="9:9">
      <c r="I5237" s="410"/>
    </row>
    <row r="5238" spans="9:9">
      <c r="I5238" s="410"/>
    </row>
    <row r="5239" spans="9:9">
      <c r="I5239" s="410"/>
    </row>
    <row r="5240" spans="9:9">
      <c r="I5240" s="410"/>
    </row>
    <row r="5241" spans="9:9">
      <c r="I5241" s="410"/>
    </row>
    <row r="5242" spans="9:9">
      <c r="I5242" s="410"/>
    </row>
    <row r="5243" spans="9:9">
      <c r="I5243" s="410"/>
    </row>
    <row r="5244" spans="9:9">
      <c r="I5244" s="410"/>
    </row>
    <row r="5245" spans="9:9">
      <c r="I5245" s="410"/>
    </row>
    <row r="5246" spans="9:9">
      <c r="I5246" s="410"/>
    </row>
    <row r="5247" spans="9:9">
      <c r="I5247" s="410"/>
    </row>
    <row r="5248" spans="9:9">
      <c r="I5248" s="410"/>
    </row>
    <row r="5249" spans="9:9">
      <c r="I5249" s="410"/>
    </row>
    <row r="5250" spans="9:9">
      <c r="I5250" s="410"/>
    </row>
    <row r="5251" spans="9:9">
      <c r="I5251" s="410"/>
    </row>
    <row r="5252" spans="9:9">
      <c r="I5252" s="410"/>
    </row>
    <row r="5253" spans="9:9">
      <c r="I5253" s="410"/>
    </row>
    <row r="5254" spans="9:9">
      <c r="I5254" s="410"/>
    </row>
    <row r="5255" spans="9:9">
      <c r="I5255" s="410"/>
    </row>
    <row r="5256" spans="9:9">
      <c r="I5256" s="410"/>
    </row>
    <row r="5257" spans="9:9">
      <c r="I5257" s="410"/>
    </row>
    <row r="5258" spans="9:9">
      <c r="I5258" s="410"/>
    </row>
    <row r="5259" spans="9:9">
      <c r="I5259" s="410"/>
    </row>
    <row r="5260" spans="9:9">
      <c r="I5260" s="410"/>
    </row>
    <row r="5261" spans="9:9">
      <c r="I5261" s="410"/>
    </row>
    <row r="5262" spans="9:9">
      <c r="I5262" s="410"/>
    </row>
    <row r="5263" spans="9:9">
      <c r="I5263" s="410"/>
    </row>
    <row r="5264" spans="9:9">
      <c r="I5264" s="410"/>
    </row>
    <row r="5265" spans="9:9">
      <c r="I5265" s="410"/>
    </row>
    <row r="5266" spans="9:9">
      <c r="I5266" s="410"/>
    </row>
    <row r="5267" spans="9:9">
      <c r="I5267" s="410"/>
    </row>
    <row r="5268" spans="9:9">
      <c r="I5268" s="410"/>
    </row>
    <row r="5269" spans="9:9">
      <c r="I5269" s="410"/>
    </row>
    <row r="5270" spans="9:9">
      <c r="I5270" s="410"/>
    </row>
    <row r="5271" spans="9:9">
      <c r="I5271" s="410"/>
    </row>
    <row r="5272" spans="9:9">
      <c r="I5272" s="410"/>
    </row>
    <row r="5273" spans="9:9">
      <c r="I5273" s="410"/>
    </row>
    <row r="5274" spans="9:9">
      <c r="I5274" s="410"/>
    </row>
    <row r="5275" spans="9:9">
      <c r="I5275" s="410"/>
    </row>
    <row r="5276" spans="9:9">
      <c r="I5276" s="410"/>
    </row>
    <row r="5277" spans="9:9">
      <c r="I5277" s="410"/>
    </row>
    <row r="5278" spans="9:9">
      <c r="I5278" s="410"/>
    </row>
    <row r="5279" spans="9:9">
      <c r="I5279" s="410"/>
    </row>
    <row r="5280" spans="9:9">
      <c r="I5280" s="410"/>
    </row>
    <row r="5281" spans="9:9">
      <c r="I5281" s="410"/>
    </row>
    <row r="5282" spans="9:9">
      <c r="I5282" s="410"/>
    </row>
    <row r="5283" spans="9:9">
      <c r="I5283" s="410"/>
    </row>
    <row r="5284" spans="9:9">
      <c r="I5284" s="410"/>
    </row>
    <row r="5285" spans="9:9">
      <c r="I5285" s="410"/>
    </row>
    <row r="5286" spans="9:9">
      <c r="I5286" s="410"/>
    </row>
    <row r="5287" spans="9:9">
      <c r="I5287" s="410"/>
    </row>
    <row r="5288" spans="9:9">
      <c r="I5288" s="410"/>
    </row>
    <row r="5289" spans="9:9">
      <c r="I5289" s="410"/>
    </row>
    <row r="5290" spans="9:9">
      <c r="I5290" s="410"/>
    </row>
    <row r="5291" spans="9:9">
      <c r="I5291" s="410"/>
    </row>
    <row r="5292" spans="9:9">
      <c r="I5292" s="410"/>
    </row>
    <row r="5293" spans="9:9">
      <c r="I5293" s="410"/>
    </row>
    <row r="5294" spans="9:9">
      <c r="I5294" s="410"/>
    </row>
    <row r="5295" spans="9:9">
      <c r="I5295" s="410"/>
    </row>
    <row r="5296" spans="9:9">
      <c r="I5296" s="410"/>
    </row>
    <row r="5297" spans="9:9">
      <c r="I5297" s="410"/>
    </row>
    <row r="5298" spans="9:9">
      <c r="I5298" s="410"/>
    </row>
    <row r="5299" spans="9:9">
      <c r="I5299" s="410"/>
    </row>
    <row r="5300" spans="9:9">
      <c r="I5300" s="410"/>
    </row>
    <row r="5301" spans="9:9">
      <c r="I5301" s="410"/>
    </row>
    <row r="5302" spans="9:9">
      <c r="I5302" s="410"/>
    </row>
    <row r="5303" spans="9:9">
      <c r="I5303" s="410"/>
    </row>
    <row r="5304" spans="9:9">
      <c r="I5304" s="410"/>
    </row>
    <row r="5305" spans="9:9">
      <c r="I5305" s="410"/>
    </row>
    <row r="5306" spans="9:9">
      <c r="I5306" s="410"/>
    </row>
    <row r="5307" spans="9:9">
      <c r="I5307" s="410"/>
    </row>
    <row r="5308" spans="9:9">
      <c r="I5308" s="410"/>
    </row>
    <row r="5309" spans="9:9">
      <c r="I5309" s="410"/>
    </row>
    <row r="5310" spans="9:9">
      <c r="I5310" s="410"/>
    </row>
    <row r="5311" spans="9:9">
      <c r="I5311" s="410"/>
    </row>
    <row r="5312" spans="9:9">
      <c r="I5312" s="410"/>
    </row>
    <row r="5313" spans="9:9">
      <c r="I5313" s="410"/>
    </row>
    <row r="5314" spans="9:9">
      <c r="I5314" s="410"/>
    </row>
    <row r="5315" spans="9:9">
      <c r="I5315" s="410"/>
    </row>
    <row r="5316" spans="9:9">
      <c r="I5316" s="410"/>
    </row>
    <row r="5317" spans="9:9">
      <c r="I5317" s="410"/>
    </row>
    <row r="5318" spans="9:9">
      <c r="I5318" s="410"/>
    </row>
    <row r="5319" spans="9:9">
      <c r="I5319" s="410"/>
    </row>
    <row r="5320" spans="9:9">
      <c r="I5320" s="410"/>
    </row>
    <row r="5321" spans="9:9">
      <c r="I5321" s="410"/>
    </row>
    <row r="5322" spans="9:9">
      <c r="I5322" s="410"/>
    </row>
    <row r="5323" spans="9:9">
      <c r="I5323" s="410"/>
    </row>
    <row r="5324" spans="9:9">
      <c r="I5324" s="410"/>
    </row>
    <row r="5325" spans="9:9">
      <c r="I5325" s="410"/>
    </row>
    <row r="5326" spans="9:9">
      <c r="I5326" s="410"/>
    </row>
    <row r="5327" spans="9:9">
      <c r="I5327" s="410"/>
    </row>
    <row r="5328" spans="9:9">
      <c r="I5328" s="410"/>
    </row>
    <row r="5329" spans="9:9">
      <c r="I5329" s="410"/>
    </row>
    <row r="5330" spans="9:9">
      <c r="I5330" s="410"/>
    </row>
    <row r="5331" spans="9:9">
      <c r="I5331" s="410"/>
    </row>
    <row r="5332" spans="9:9">
      <c r="I5332" s="410"/>
    </row>
    <row r="5333" spans="9:9">
      <c r="I5333" s="410"/>
    </row>
    <row r="5334" spans="9:9">
      <c r="I5334" s="410"/>
    </row>
    <row r="5335" spans="9:9">
      <c r="I5335" s="410"/>
    </row>
    <row r="5336" spans="9:9">
      <c r="I5336" s="410"/>
    </row>
    <row r="5337" spans="9:9">
      <c r="I5337" s="410"/>
    </row>
    <row r="5338" spans="9:9">
      <c r="I5338" s="410"/>
    </row>
    <row r="5339" spans="9:9">
      <c r="I5339" s="410"/>
    </row>
    <row r="5340" spans="9:9">
      <c r="I5340" s="410"/>
    </row>
    <row r="5341" spans="9:9">
      <c r="I5341" s="410"/>
    </row>
    <row r="5342" spans="9:9">
      <c r="I5342" s="410"/>
    </row>
    <row r="5343" spans="9:9">
      <c r="I5343" s="410"/>
    </row>
    <row r="5344" spans="9:9">
      <c r="I5344" s="410"/>
    </row>
    <row r="5345" spans="9:9">
      <c r="I5345" s="410"/>
    </row>
    <row r="5346" spans="9:9">
      <c r="I5346" s="410"/>
    </row>
    <row r="5347" spans="9:9">
      <c r="I5347" s="410"/>
    </row>
    <row r="5348" spans="9:9">
      <c r="I5348" s="410"/>
    </row>
    <row r="5349" spans="9:9">
      <c r="I5349" s="410"/>
    </row>
    <row r="5350" spans="9:9">
      <c r="I5350" s="410"/>
    </row>
    <row r="5351" spans="9:9">
      <c r="I5351" s="410"/>
    </row>
    <row r="5352" spans="9:9">
      <c r="I5352" s="410"/>
    </row>
    <row r="5353" spans="9:9">
      <c r="I5353" s="410"/>
    </row>
    <row r="5354" spans="9:9">
      <c r="I5354" s="410"/>
    </row>
    <row r="5355" spans="9:9">
      <c r="I5355" s="410"/>
    </row>
    <row r="5356" spans="9:9">
      <c r="I5356" s="410"/>
    </row>
    <row r="5357" spans="9:9">
      <c r="I5357" s="410"/>
    </row>
    <row r="5358" spans="9:9">
      <c r="I5358" s="410"/>
    </row>
    <row r="5359" spans="9:9">
      <c r="I5359" s="410"/>
    </row>
    <row r="5360" spans="9:9">
      <c r="I5360" s="410"/>
    </row>
    <row r="5361" spans="9:9">
      <c r="I5361" s="410"/>
    </row>
    <row r="5362" spans="9:9">
      <c r="I5362" s="410"/>
    </row>
    <row r="5363" spans="9:9">
      <c r="I5363" s="410"/>
    </row>
    <row r="5364" spans="9:9">
      <c r="I5364" s="410"/>
    </row>
    <row r="5365" spans="9:9">
      <c r="I5365" s="410"/>
    </row>
    <row r="5366" spans="9:9">
      <c r="I5366" s="410"/>
    </row>
    <row r="5367" spans="9:9">
      <c r="I5367" s="410"/>
    </row>
    <row r="5368" spans="9:9">
      <c r="I5368" s="410"/>
    </row>
    <row r="5369" spans="9:9">
      <c r="I5369" s="410"/>
    </row>
    <row r="5370" spans="9:9">
      <c r="I5370" s="410"/>
    </row>
    <row r="5371" spans="9:9">
      <c r="I5371" s="410"/>
    </row>
    <row r="5372" spans="9:9">
      <c r="I5372" s="410"/>
    </row>
    <row r="5373" spans="9:9">
      <c r="I5373" s="410"/>
    </row>
    <row r="5374" spans="9:9">
      <c r="I5374" s="410"/>
    </row>
    <row r="5375" spans="9:9">
      <c r="I5375" s="410"/>
    </row>
    <row r="5376" spans="9:9">
      <c r="I5376" s="410"/>
    </row>
    <row r="5377" spans="9:9">
      <c r="I5377" s="410"/>
    </row>
    <row r="5378" spans="9:9">
      <c r="I5378" s="410"/>
    </row>
    <row r="5379" spans="9:9">
      <c r="I5379" s="410"/>
    </row>
    <row r="5380" spans="9:9">
      <c r="I5380" s="410"/>
    </row>
    <row r="5381" spans="9:9">
      <c r="I5381" s="410"/>
    </row>
    <row r="5382" spans="9:9">
      <c r="I5382" s="410"/>
    </row>
    <row r="5383" spans="9:9">
      <c r="I5383" s="410"/>
    </row>
    <row r="5384" spans="9:9">
      <c r="I5384" s="410"/>
    </row>
    <row r="5385" spans="9:9">
      <c r="I5385" s="410"/>
    </row>
    <row r="5386" spans="9:9">
      <c r="I5386" s="410"/>
    </row>
    <row r="5387" spans="9:9">
      <c r="I5387" s="410"/>
    </row>
    <row r="5388" spans="9:9">
      <c r="I5388" s="410"/>
    </row>
    <row r="5389" spans="9:9">
      <c r="I5389" s="410"/>
    </row>
    <row r="5390" spans="9:9">
      <c r="I5390" s="410"/>
    </row>
    <row r="5391" spans="9:9">
      <c r="I5391" s="410"/>
    </row>
    <row r="5392" spans="9:9">
      <c r="I5392" s="410"/>
    </row>
    <row r="5393" spans="9:9">
      <c r="I5393" s="410"/>
    </row>
    <row r="5394" spans="9:9">
      <c r="I5394" s="410"/>
    </row>
    <row r="5395" spans="9:9">
      <c r="I5395" s="410"/>
    </row>
    <row r="5396" spans="9:9">
      <c r="I5396" s="410"/>
    </row>
    <row r="5397" spans="9:9">
      <c r="I5397" s="410"/>
    </row>
    <row r="5398" spans="9:9">
      <c r="I5398" s="410"/>
    </row>
    <row r="5399" spans="9:9">
      <c r="I5399" s="410"/>
    </row>
    <row r="5400" spans="9:9">
      <c r="I5400" s="410"/>
    </row>
    <row r="5401" spans="9:9">
      <c r="I5401" s="410"/>
    </row>
    <row r="5402" spans="9:9">
      <c r="I5402" s="410"/>
    </row>
    <row r="5403" spans="9:9">
      <c r="I5403" s="410"/>
    </row>
    <row r="5404" spans="9:9">
      <c r="I5404" s="410"/>
    </row>
    <row r="5405" spans="9:9">
      <c r="I5405" s="410"/>
    </row>
    <row r="5406" spans="9:9">
      <c r="I5406" s="410"/>
    </row>
    <row r="5407" spans="9:9">
      <c r="I5407" s="410"/>
    </row>
    <row r="5408" spans="9:9">
      <c r="I5408" s="410"/>
    </row>
    <row r="5409" spans="9:9">
      <c r="I5409" s="410"/>
    </row>
    <row r="5410" spans="9:9">
      <c r="I5410" s="410"/>
    </row>
    <row r="5411" spans="9:9">
      <c r="I5411" s="410"/>
    </row>
    <row r="5412" spans="9:9">
      <c r="I5412" s="410"/>
    </row>
    <row r="5413" spans="9:9">
      <c r="I5413" s="410"/>
    </row>
    <row r="5414" spans="9:9">
      <c r="I5414" s="410"/>
    </row>
    <row r="5415" spans="9:9">
      <c r="I5415" s="410"/>
    </row>
    <row r="5416" spans="9:9">
      <c r="I5416" s="410"/>
    </row>
    <row r="5417" spans="9:9">
      <c r="I5417" s="410"/>
    </row>
    <row r="5418" spans="9:9">
      <c r="I5418" s="410"/>
    </row>
    <row r="5419" spans="9:9">
      <c r="I5419" s="410"/>
    </row>
    <row r="5420" spans="9:9">
      <c r="I5420" s="410"/>
    </row>
    <row r="5421" spans="9:9">
      <c r="I5421" s="410"/>
    </row>
    <row r="5422" spans="9:9">
      <c r="I5422" s="410"/>
    </row>
    <row r="5423" spans="9:9">
      <c r="I5423" s="410"/>
    </row>
    <row r="5424" spans="9:9">
      <c r="I5424" s="410"/>
    </row>
    <row r="5425" spans="9:9">
      <c r="I5425" s="410"/>
    </row>
    <row r="5426" spans="9:9">
      <c r="I5426" s="410"/>
    </row>
    <row r="5427" spans="9:9">
      <c r="I5427" s="410"/>
    </row>
    <row r="5428" spans="9:9">
      <c r="I5428" s="410"/>
    </row>
    <row r="5429" spans="9:9">
      <c r="I5429" s="410"/>
    </row>
    <row r="5430" spans="9:9">
      <c r="I5430" s="410"/>
    </row>
    <row r="5431" spans="9:9">
      <c r="I5431" s="410"/>
    </row>
    <row r="5432" spans="9:9">
      <c r="I5432" s="410"/>
    </row>
    <row r="5433" spans="9:9">
      <c r="I5433" s="410"/>
    </row>
    <row r="5434" spans="9:9">
      <c r="I5434" s="410"/>
    </row>
    <row r="5435" spans="9:9">
      <c r="I5435" s="410"/>
    </row>
    <row r="5436" spans="9:9">
      <c r="I5436" s="410"/>
    </row>
    <row r="5437" spans="9:9">
      <c r="I5437" s="410"/>
    </row>
    <row r="5438" spans="9:9">
      <c r="I5438" s="410"/>
    </row>
    <row r="5439" spans="9:9">
      <c r="I5439" s="410"/>
    </row>
    <row r="5440" spans="9:9">
      <c r="I5440" s="410"/>
    </row>
    <row r="5441" spans="9:9">
      <c r="I5441" s="410"/>
    </row>
    <row r="5442" spans="9:9">
      <c r="I5442" s="410"/>
    </row>
    <row r="5443" spans="9:9">
      <c r="I5443" s="410"/>
    </row>
    <row r="5444" spans="9:9">
      <c r="I5444" s="410"/>
    </row>
    <row r="5445" spans="9:9">
      <c r="I5445" s="410"/>
    </row>
    <row r="5446" spans="9:9">
      <c r="I5446" s="410"/>
    </row>
    <row r="5447" spans="9:9">
      <c r="I5447" s="410"/>
    </row>
    <row r="5448" spans="9:9">
      <c r="I5448" s="410"/>
    </row>
    <row r="5449" spans="9:9">
      <c r="I5449" s="410"/>
    </row>
    <row r="5450" spans="9:9">
      <c r="I5450" s="410"/>
    </row>
    <row r="5451" spans="9:9">
      <c r="I5451" s="410"/>
    </row>
    <row r="5452" spans="9:9">
      <c r="I5452" s="410"/>
    </row>
    <row r="5453" spans="9:9">
      <c r="I5453" s="410"/>
    </row>
    <row r="5454" spans="9:9">
      <c r="I5454" s="410"/>
    </row>
    <row r="5455" spans="9:9">
      <c r="I5455" s="410"/>
    </row>
    <row r="5456" spans="9:9">
      <c r="I5456" s="410"/>
    </row>
    <row r="5457" spans="9:9">
      <c r="I5457" s="410"/>
    </row>
    <row r="5458" spans="9:9">
      <c r="I5458" s="410"/>
    </row>
    <row r="5459" spans="9:9">
      <c r="I5459" s="410"/>
    </row>
    <row r="5460" spans="9:9">
      <c r="I5460" s="410"/>
    </row>
    <row r="5461" spans="9:9">
      <c r="I5461" s="410"/>
    </row>
    <row r="5462" spans="9:9">
      <c r="I5462" s="410"/>
    </row>
    <row r="5463" spans="9:9">
      <c r="I5463" s="410"/>
    </row>
    <row r="5464" spans="9:9">
      <c r="I5464" s="410"/>
    </row>
    <row r="5465" spans="9:9">
      <c r="I5465" s="410"/>
    </row>
    <row r="5466" spans="9:9">
      <c r="I5466" s="410"/>
    </row>
    <row r="5467" spans="9:9">
      <c r="I5467" s="410"/>
    </row>
    <row r="5468" spans="9:9">
      <c r="I5468" s="410"/>
    </row>
    <row r="5469" spans="9:9">
      <c r="I5469" s="410"/>
    </row>
    <row r="5470" spans="9:9">
      <c r="I5470" s="410"/>
    </row>
    <row r="5471" spans="9:9">
      <c r="I5471" s="410"/>
    </row>
    <row r="5472" spans="9:9">
      <c r="I5472" s="410"/>
    </row>
    <row r="5473" spans="9:9">
      <c r="I5473" s="410"/>
    </row>
    <row r="5474" spans="9:9">
      <c r="I5474" s="410"/>
    </row>
    <row r="5475" spans="9:9">
      <c r="I5475" s="410"/>
    </row>
    <row r="5476" spans="9:9">
      <c r="I5476" s="410"/>
    </row>
    <row r="5477" spans="9:9">
      <c r="I5477" s="410"/>
    </row>
    <row r="5478" spans="9:9">
      <c r="I5478" s="410"/>
    </row>
    <row r="5479" spans="9:9">
      <c r="I5479" s="410"/>
    </row>
    <row r="5480" spans="9:9">
      <c r="I5480" s="410"/>
    </row>
    <row r="5481" spans="9:9">
      <c r="I5481" s="410"/>
    </row>
    <row r="5482" spans="9:9">
      <c r="I5482" s="410"/>
    </row>
    <row r="5483" spans="9:9">
      <c r="I5483" s="410"/>
    </row>
    <row r="5484" spans="9:9">
      <c r="I5484" s="410"/>
    </row>
    <row r="5485" spans="9:9">
      <c r="I5485" s="410"/>
    </row>
    <row r="5486" spans="9:9">
      <c r="I5486" s="410"/>
    </row>
    <row r="5487" spans="9:9">
      <c r="I5487" s="410"/>
    </row>
    <row r="5488" spans="9:9">
      <c r="I5488" s="410"/>
    </row>
    <row r="5489" spans="9:9">
      <c r="I5489" s="410"/>
    </row>
    <row r="5490" spans="9:9">
      <c r="I5490" s="410"/>
    </row>
    <row r="5491" spans="9:9">
      <c r="I5491" s="410"/>
    </row>
    <row r="5492" spans="9:9">
      <c r="I5492" s="410"/>
    </row>
    <row r="5493" spans="9:9">
      <c r="I5493" s="410"/>
    </row>
    <row r="5494" spans="9:9">
      <c r="I5494" s="410"/>
    </row>
    <row r="5495" spans="9:9">
      <c r="I5495" s="410"/>
    </row>
    <row r="5496" spans="9:9">
      <c r="I5496" s="410"/>
    </row>
    <row r="5497" spans="9:9">
      <c r="I5497" s="410"/>
    </row>
    <row r="5498" spans="9:9">
      <c r="I5498" s="410"/>
    </row>
    <row r="5499" spans="9:9">
      <c r="I5499" s="410"/>
    </row>
    <row r="5500" spans="9:9">
      <c r="I5500" s="410"/>
    </row>
    <row r="5501" spans="9:9">
      <c r="I5501" s="410"/>
    </row>
    <row r="5502" spans="9:9">
      <c r="I5502" s="410"/>
    </row>
    <row r="5503" spans="9:9">
      <c r="I5503" s="410"/>
    </row>
    <row r="5504" spans="9:9">
      <c r="I5504" s="410"/>
    </row>
    <row r="5505" spans="9:9">
      <c r="I5505" s="410"/>
    </row>
    <row r="5506" spans="9:9">
      <c r="I5506" s="410"/>
    </row>
    <row r="5507" spans="9:9">
      <c r="I5507" s="410"/>
    </row>
    <row r="5508" spans="9:9">
      <c r="I5508" s="410"/>
    </row>
    <row r="5509" spans="9:9">
      <c r="I5509" s="410"/>
    </row>
    <row r="5510" spans="9:9">
      <c r="I5510" s="410"/>
    </row>
    <row r="5511" spans="9:9">
      <c r="I5511" s="410"/>
    </row>
    <row r="5512" spans="9:9">
      <c r="I5512" s="410"/>
    </row>
    <row r="5513" spans="9:9">
      <c r="I5513" s="410"/>
    </row>
    <row r="5514" spans="9:9">
      <c r="I5514" s="410"/>
    </row>
    <row r="5515" spans="9:9">
      <c r="I5515" s="410"/>
    </row>
    <row r="5516" spans="9:9">
      <c r="I5516" s="410"/>
    </row>
    <row r="5517" spans="9:9">
      <c r="I5517" s="410"/>
    </row>
    <row r="5518" spans="9:9">
      <c r="I5518" s="410"/>
    </row>
    <row r="5519" spans="9:9">
      <c r="I5519" s="410"/>
    </row>
    <row r="5520" spans="9:9">
      <c r="I5520" s="410"/>
    </row>
    <row r="5521" spans="9:9">
      <c r="I5521" s="410"/>
    </row>
    <row r="5522" spans="9:9">
      <c r="I5522" s="410"/>
    </row>
    <row r="5523" spans="9:9">
      <c r="I5523" s="410"/>
    </row>
    <row r="5524" spans="9:9">
      <c r="I5524" s="410"/>
    </row>
    <row r="5525" spans="9:9">
      <c r="I5525" s="410"/>
    </row>
    <row r="5526" spans="9:9">
      <c r="I5526" s="410"/>
    </row>
    <row r="5527" spans="9:9">
      <c r="I5527" s="410"/>
    </row>
    <row r="5528" spans="9:9">
      <c r="I5528" s="410"/>
    </row>
    <row r="5529" spans="9:9">
      <c r="I5529" s="410"/>
    </row>
    <row r="5530" spans="9:9">
      <c r="I5530" s="410"/>
    </row>
    <row r="5531" spans="9:9">
      <c r="I5531" s="410"/>
    </row>
    <row r="5532" spans="9:9">
      <c r="I5532" s="410"/>
    </row>
    <row r="5533" spans="9:9">
      <c r="I5533" s="410"/>
    </row>
    <row r="5534" spans="9:9">
      <c r="I5534" s="410"/>
    </row>
    <row r="5535" spans="9:9">
      <c r="I5535" s="410"/>
    </row>
    <row r="5536" spans="9:9">
      <c r="I5536" s="410"/>
    </row>
    <row r="5537" spans="9:9">
      <c r="I5537" s="410"/>
    </row>
    <row r="5538" spans="9:9">
      <c r="I5538" s="410"/>
    </row>
    <row r="5539" spans="9:9">
      <c r="I5539" s="410"/>
    </row>
    <row r="5540" spans="9:9">
      <c r="I5540" s="410"/>
    </row>
    <row r="5541" spans="9:9">
      <c r="I5541" s="410"/>
    </row>
    <row r="5542" spans="9:9">
      <c r="I5542" s="410"/>
    </row>
    <row r="5543" spans="9:9">
      <c r="I5543" s="410"/>
    </row>
    <row r="5544" spans="9:9">
      <c r="I5544" s="410"/>
    </row>
    <row r="5545" spans="9:9">
      <c r="I5545" s="410"/>
    </row>
    <row r="5546" spans="9:9">
      <c r="I5546" s="410"/>
    </row>
    <row r="5547" spans="9:9">
      <c r="I5547" s="410"/>
    </row>
    <row r="5548" spans="9:9">
      <c r="I5548" s="410"/>
    </row>
    <row r="5549" spans="9:9">
      <c r="I5549" s="410"/>
    </row>
    <row r="5550" spans="9:9">
      <c r="I5550" s="410"/>
    </row>
    <row r="5551" spans="9:9">
      <c r="I5551" s="410"/>
    </row>
    <row r="5552" spans="9:9">
      <c r="I5552" s="410"/>
    </row>
    <row r="5553" spans="9:9">
      <c r="I5553" s="410"/>
    </row>
    <row r="5554" spans="9:9">
      <c r="I5554" s="410"/>
    </row>
    <row r="5555" spans="9:9">
      <c r="I5555" s="410"/>
    </row>
    <row r="5556" spans="9:9">
      <c r="I5556" s="410"/>
    </row>
    <row r="5557" spans="9:9">
      <c r="I5557" s="410"/>
    </row>
    <row r="5558" spans="9:9">
      <c r="I5558" s="410"/>
    </row>
    <row r="5559" spans="9:9">
      <c r="I5559" s="410"/>
    </row>
    <row r="5560" spans="9:9">
      <c r="I5560" s="410"/>
    </row>
    <row r="5561" spans="9:9">
      <c r="I5561" s="410"/>
    </row>
    <row r="5562" spans="9:9">
      <c r="I5562" s="410"/>
    </row>
    <row r="5563" spans="9:9">
      <c r="I5563" s="410"/>
    </row>
    <row r="5564" spans="9:9">
      <c r="I5564" s="410"/>
    </row>
    <row r="5565" spans="9:9">
      <c r="I5565" s="410"/>
    </row>
    <row r="5566" spans="9:9">
      <c r="I5566" s="410"/>
    </row>
    <row r="5567" spans="9:9">
      <c r="I5567" s="410"/>
    </row>
    <row r="5568" spans="9:9">
      <c r="I5568" s="410"/>
    </row>
    <row r="5569" spans="9:9">
      <c r="I5569" s="410"/>
    </row>
    <row r="5570" spans="9:9">
      <c r="I5570" s="410"/>
    </row>
    <row r="5571" spans="9:9">
      <c r="I5571" s="410"/>
    </row>
    <row r="5572" spans="9:9">
      <c r="I5572" s="410"/>
    </row>
    <row r="5573" spans="9:9">
      <c r="I5573" s="410"/>
    </row>
    <row r="5574" spans="9:9">
      <c r="I5574" s="410"/>
    </row>
    <row r="5575" spans="9:9">
      <c r="I5575" s="410"/>
    </row>
    <row r="5576" spans="9:9">
      <c r="I5576" s="410"/>
    </row>
    <row r="5577" spans="9:9">
      <c r="I5577" s="410"/>
    </row>
    <row r="5578" spans="9:9">
      <c r="I5578" s="410"/>
    </row>
    <row r="5579" spans="9:9">
      <c r="I5579" s="410"/>
    </row>
    <row r="5580" spans="9:9">
      <c r="I5580" s="410"/>
    </row>
    <row r="5581" spans="9:9">
      <c r="I5581" s="410"/>
    </row>
    <row r="5582" spans="9:9">
      <c r="I5582" s="410"/>
    </row>
    <row r="5583" spans="9:9">
      <c r="I5583" s="410"/>
    </row>
    <row r="5584" spans="9:9">
      <c r="I5584" s="410"/>
    </row>
    <row r="5585" spans="9:9">
      <c r="I5585" s="410"/>
    </row>
    <row r="5586" spans="9:9">
      <c r="I5586" s="410"/>
    </row>
    <row r="5587" spans="9:9">
      <c r="I5587" s="410"/>
    </row>
    <row r="5588" spans="9:9">
      <c r="I5588" s="410"/>
    </row>
    <row r="5589" spans="9:9">
      <c r="I5589" s="410"/>
    </row>
    <row r="5590" spans="9:9">
      <c r="I5590" s="410"/>
    </row>
    <row r="5591" spans="9:9">
      <c r="I5591" s="410"/>
    </row>
    <row r="5592" spans="9:9">
      <c r="I5592" s="410"/>
    </row>
    <row r="5593" spans="9:9">
      <c r="I5593" s="410"/>
    </row>
    <row r="5594" spans="9:9">
      <c r="I5594" s="410"/>
    </row>
    <row r="5595" spans="9:9">
      <c r="I5595" s="410"/>
    </row>
    <row r="5596" spans="9:9">
      <c r="I5596" s="410"/>
    </row>
    <row r="5597" spans="9:9">
      <c r="I5597" s="410"/>
    </row>
    <row r="5598" spans="9:9">
      <c r="I5598" s="410"/>
    </row>
    <row r="5599" spans="9:9">
      <c r="I5599" s="410"/>
    </row>
    <row r="5600" spans="9:9">
      <c r="I5600" s="410"/>
    </row>
    <row r="5601" spans="9:9">
      <c r="I5601" s="410"/>
    </row>
    <row r="5602" spans="9:9">
      <c r="I5602" s="410"/>
    </row>
    <row r="5603" spans="9:9">
      <c r="I5603" s="410"/>
    </row>
    <row r="5604" spans="9:9">
      <c r="I5604" s="410"/>
    </row>
    <row r="5605" spans="9:9">
      <c r="I5605" s="410"/>
    </row>
    <row r="5606" spans="9:9">
      <c r="I5606" s="410"/>
    </row>
    <row r="5607" spans="9:9">
      <c r="I5607" s="410"/>
    </row>
    <row r="5608" spans="9:9">
      <c r="I5608" s="410"/>
    </row>
    <row r="5609" spans="9:9">
      <c r="I5609" s="410"/>
    </row>
    <row r="5610" spans="9:9">
      <c r="I5610" s="410"/>
    </row>
    <row r="5611" spans="9:9">
      <c r="I5611" s="410"/>
    </row>
    <row r="5612" spans="9:9">
      <c r="I5612" s="410"/>
    </row>
    <row r="5613" spans="9:9">
      <c r="I5613" s="410"/>
    </row>
    <row r="5614" spans="9:9">
      <c r="I5614" s="410"/>
    </row>
    <row r="5615" spans="9:9">
      <c r="I5615" s="410"/>
    </row>
    <row r="5616" spans="9:9">
      <c r="I5616" s="410"/>
    </row>
    <row r="5617" spans="9:9">
      <c r="I5617" s="410"/>
    </row>
    <row r="5618" spans="9:9">
      <c r="I5618" s="410"/>
    </row>
    <row r="5619" spans="9:9">
      <c r="I5619" s="410"/>
    </row>
    <row r="5620" spans="9:9">
      <c r="I5620" s="410"/>
    </row>
    <row r="5621" spans="9:9">
      <c r="I5621" s="410"/>
    </row>
    <row r="5622" spans="9:9">
      <c r="I5622" s="410"/>
    </row>
    <row r="5623" spans="9:9">
      <c r="I5623" s="410"/>
    </row>
    <row r="5624" spans="9:9">
      <c r="I5624" s="410"/>
    </row>
    <row r="5625" spans="9:9">
      <c r="I5625" s="410"/>
    </row>
    <row r="5626" spans="9:9">
      <c r="I5626" s="410"/>
    </row>
    <row r="5627" spans="9:9">
      <c r="I5627" s="410"/>
    </row>
    <row r="5628" spans="9:9">
      <c r="I5628" s="410"/>
    </row>
    <row r="5629" spans="9:9">
      <c r="I5629" s="410"/>
    </row>
    <row r="5630" spans="9:9">
      <c r="I5630" s="410"/>
    </row>
    <row r="5631" spans="9:9">
      <c r="I5631" s="410"/>
    </row>
    <row r="5632" spans="9:9">
      <c r="I5632" s="410"/>
    </row>
    <row r="5633" spans="9:9">
      <c r="I5633" s="410"/>
    </row>
    <row r="5634" spans="9:9">
      <c r="I5634" s="410"/>
    </row>
    <row r="5635" spans="9:9">
      <c r="I5635" s="410"/>
    </row>
    <row r="5636" spans="9:9">
      <c r="I5636" s="410"/>
    </row>
    <row r="5637" spans="9:9">
      <c r="I5637" s="410"/>
    </row>
    <row r="5638" spans="9:9">
      <c r="I5638" s="410"/>
    </row>
    <row r="5639" spans="9:9">
      <c r="I5639" s="410"/>
    </row>
    <row r="5640" spans="9:9">
      <c r="I5640" s="410"/>
    </row>
    <row r="5641" spans="9:9">
      <c r="I5641" s="410"/>
    </row>
    <row r="5642" spans="9:9">
      <c r="I5642" s="410"/>
    </row>
    <row r="5643" spans="9:9">
      <c r="I5643" s="410"/>
    </row>
    <row r="5644" spans="9:9">
      <c r="I5644" s="410"/>
    </row>
    <row r="5645" spans="9:9">
      <c r="I5645" s="410"/>
    </row>
    <row r="5646" spans="9:9">
      <c r="I5646" s="410"/>
    </row>
    <row r="5647" spans="9:9">
      <c r="I5647" s="410"/>
    </row>
    <row r="5648" spans="9:9">
      <c r="I5648" s="410"/>
    </row>
    <row r="5649" spans="9:9">
      <c r="I5649" s="410"/>
    </row>
    <row r="5650" spans="9:9">
      <c r="I5650" s="410"/>
    </row>
    <row r="5651" spans="9:9">
      <c r="I5651" s="410"/>
    </row>
    <row r="5652" spans="9:9">
      <c r="I5652" s="410"/>
    </row>
    <row r="5653" spans="9:9">
      <c r="I5653" s="410"/>
    </row>
    <row r="5654" spans="9:9">
      <c r="I5654" s="410"/>
    </row>
    <row r="5655" spans="9:9">
      <c r="I5655" s="410"/>
    </row>
    <row r="5656" spans="9:9">
      <c r="I5656" s="410"/>
    </row>
    <row r="5657" spans="9:9">
      <c r="I5657" s="410"/>
    </row>
    <row r="5658" spans="9:9">
      <c r="I5658" s="410"/>
    </row>
    <row r="5659" spans="9:9">
      <c r="I5659" s="410"/>
    </row>
    <row r="5660" spans="9:9">
      <c r="I5660" s="410"/>
    </row>
    <row r="5661" spans="9:9">
      <c r="I5661" s="410"/>
    </row>
    <row r="5662" spans="9:9">
      <c r="I5662" s="410"/>
    </row>
    <row r="5663" spans="9:9">
      <c r="I5663" s="410"/>
    </row>
    <row r="5664" spans="9:9">
      <c r="I5664" s="410"/>
    </row>
    <row r="5665" spans="9:9">
      <c r="I5665" s="410"/>
    </row>
    <row r="5666" spans="9:9">
      <c r="I5666" s="410"/>
    </row>
    <row r="5667" spans="9:9">
      <c r="I5667" s="410"/>
    </row>
    <row r="5668" spans="9:9">
      <c r="I5668" s="410"/>
    </row>
    <row r="5669" spans="9:9">
      <c r="I5669" s="410"/>
    </row>
    <row r="5670" spans="9:9">
      <c r="I5670" s="410"/>
    </row>
    <row r="5671" spans="9:9">
      <c r="I5671" s="410"/>
    </row>
    <row r="5672" spans="9:9">
      <c r="I5672" s="410"/>
    </row>
    <row r="5673" spans="9:9">
      <c r="I5673" s="410"/>
    </row>
    <row r="5674" spans="9:9">
      <c r="I5674" s="410"/>
    </row>
    <row r="5675" spans="9:9">
      <c r="I5675" s="410"/>
    </row>
    <row r="5676" spans="9:9">
      <c r="I5676" s="410"/>
    </row>
    <row r="5677" spans="9:9">
      <c r="I5677" s="410"/>
    </row>
    <row r="5678" spans="9:9">
      <c r="I5678" s="410"/>
    </row>
    <row r="5679" spans="9:9">
      <c r="I5679" s="410"/>
    </row>
    <row r="5680" spans="9:9">
      <c r="I5680" s="410"/>
    </row>
    <row r="5681" spans="9:9">
      <c r="I5681" s="410"/>
    </row>
    <row r="5682" spans="9:9">
      <c r="I5682" s="410"/>
    </row>
    <row r="5683" spans="9:9">
      <c r="I5683" s="410"/>
    </row>
    <row r="5684" spans="9:9">
      <c r="I5684" s="410"/>
    </row>
    <row r="5685" spans="9:9">
      <c r="I5685" s="410"/>
    </row>
    <row r="5686" spans="9:9">
      <c r="I5686" s="410"/>
    </row>
    <row r="5687" spans="9:9">
      <c r="I5687" s="410"/>
    </row>
    <row r="5688" spans="9:9">
      <c r="I5688" s="410"/>
    </row>
    <row r="5689" spans="9:9">
      <c r="I5689" s="410"/>
    </row>
    <row r="5690" spans="9:9">
      <c r="I5690" s="410"/>
    </row>
    <row r="5691" spans="9:9">
      <c r="I5691" s="410"/>
    </row>
    <row r="5692" spans="9:9">
      <c r="I5692" s="410"/>
    </row>
    <row r="5693" spans="9:9">
      <c r="I5693" s="410"/>
    </row>
    <row r="5694" spans="9:9">
      <c r="I5694" s="410"/>
    </row>
    <row r="5695" spans="9:9">
      <c r="I5695" s="410"/>
    </row>
    <row r="5696" spans="9:9">
      <c r="I5696" s="410"/>
    </row>
    <row r="5697" spans="9:9">
      <c r="I5697" s="410"/>
    </row>
    <row r="5698" spans="9:9">
      <c r="I5698" s="410"/>
    </row>
    <row r="5699" spans="9:9">
      <c r="I5699" s="410"/>
    </row>
    <row r="5700" spans="9:9">
      <c r="I5700" s="410"/>
    </row>
    <row r="5701" spans="9:9">
      <c r="I5701" s="410"/>
    </row>
    <row r="5702" spans="9:9">
      <c r="I5702" s="410"/>
    </row>
    <row r="5703" spans="9:9">
      <c r="I5703" s="410"/>
    </row>
    <row r="5704" spans="9:9">
      <c r="I5704" s="410"/>
    </row>
    <row r="5705" spans="9:9">
      <c r="I5705" s="410"/>
    </row>
    <row r="5706" spans="9:9">
      <c r="I5706" s="410"/>
    </row>
    <row r="5707" spans="9:9">
      <c r="I5707" s="410"/>
    </row>
    <row r="5708" spans="9:9">
      <c r="I5708" s="410"/>
    </row>
    <row r="5709" spans="9:9">
      <c r="I5709" s="410"/>
    </row>
    <row r="5710" spans="9:9">
      <c r="I5710" s="410"/>
    </row>
    <row r="5711" spans="9:9">
      <c r="I5711" s="410"/>
    </row>
    <row r="5712" spans="9:9">
      <c r="I5712" s="410"/>
    </row>
    <row r="5713" spans="9:9">
      <c r="I5713" s="410"/>
    </row>
    <row r="5714" spans="9:9">
      <c r="I5714" s="410"/>
    </row>
    <row r="5715" spans="9:9">
      <c r="I5715" s="410"/>
    </row>
    <row r="5716" spans="9:9">
      <c r="I5716" s="410"/>
    </row>
    <row r="5717" spans="9:9">
      <c r="I5717" s="410"/>
    </row>
    <row r="5718" spans="9:9">
      <c r="I5718" s="410"/>
    </row>
    <row r="5719" spans="9:9">
      <c r="I5719" s="410"/>
    </row>
    <row r="5720" spans="9:9">
      <c r="I5720" s="410"/>
    </row>
    <row r="5721" spans="9:9">
      <c r="I5721" s="410"/>
    </row>
    <row r="5722" spans="9:9">
      <c r="I5722" s="410"/>
    </row>
    <row r="5723" spans="9:9">
      <c r="I5723" s="410"/>
    </row>
    <row r="5724" spans="9:9">
      <c r="I5724" s="410"/>
    </row>
    <row r="5725" spans="9:9">
      <c r="I5725" s="410"/>
    </row>
    <row r="5726" spans="9:9">
      <c r="I5726" s="410"/>
    </row>
    <row r="5727" spans="9:9">
      <c r="I5727" s="410"/>
    </row>
    <row r="5728" spans="9:9">
      <c r="I5728" s="410"/>
    </row>
    <row r="5729" spans="9:9">
      <c r="I5729" s="410"/>
    </row>
    <row r="5730" spans="9:9">
      <c r="I5730" s="410"/>
    </row>
    <row r="5731" spans="9:9">
      <c r="I5731" s="410"/>
    </row>
    <row r="5732" spans="9:9">
      <c r="I5732" s="410"/>
    </row>
    <row r="5733" spans="9:9">
      <c r="I5733" s="410"/>
    </row>
    <row r="5734" spans="9:9">
      <c r="I5734" s="410"/>
    </row>
    <row r="5735" spans="9:9">
      <c r="I5735" s="410"/>
    </row>
    <row r="5736" spans="9:9">
      <c r="I5736" s="410"/>
    </row>
    <row r="5737" spans="9:9">
      <c r="I5737" s="410"/>
    </row>
    <row r="5738" spans="9:9">
      <c r="I5738" s="410"/>
    </row>
    <row r="5739" spans="9:9">
      <c r="I5739" s="410"/>
    </row>
    <row r="5740" spans="9:9">
      <c r="I5740" s="410"/>
    </row>
    <row r="5741" spans="9:9">
      <c r="I5741" s="410"/>
    </row>
    <row r="5742" spans="9:9">
      <c r="I5742" s="410"/>
    </row>
    <row r="5743" spans="9:9">
      <c r="I5743" s="410"/>
    </row>
    <row r="5744" spans="9:9">
      <c r="I5744" s="410"/>
    </row>
    <row r="5745" spans="9:9">
      <c r="I5745" s="410"/>
    </row>
    <row r="5746" spans="9:9">
      <c r="I5746" s="410"/>
    </row>
    <row r="5747" spans="9:9">
      <c r="I5747" s="410"/>
    </row>
    <row r="5748" spans="9:9">
      <c r="I5748" s="410"/>
    </row>
    <row r="5749" spans="9:9">
      <c r="I5749" s="410"/>
    </row>
    <row r="5750" spans="9:9">
      <c r="I5750" s="410"/>
    </row>
    <row r="5751" spans="9:9">
      <c r="I5751" s="410"/>
    </row>
    <row r="5752" spans="9:9">
      <c r="I5752" s="410"/>
    </row>
    <row r="5753" spans="9:9">
      <c r="I5753" s="410"/>
    </row>
    <row r="5754" spans="9:9">
      <c r="I5754" s="410"/>
    </row>
    <row r="5755" spans="9:9">
      <c r="I5755" s="410"/>
    </row>
    <row r="5756" spans="9:9">
      <c r="I5756" s="410"/>
    </row>
    <row r="5757" spans="9:9">
      <c r="I5757" s="410"/>
    </row>
    <row r="5758" spans="9:9">
      <c r="I5758" s="410"/>
    </row>
    <row r="5759" spans="9:9">
      <c r="I5759" s="410"/>
    </row>
    <row r="5760" spans="9:9">
      <c r="I5760" s="410"/>
    </row>
    <row r="5761" spans="9:9">
      <c r="I5761" s="410"/>
    </row>
    <row r="5762" spans="9:9">
      <c r="I5762" s="410"/>
    </row>
    <row r="5763" spans="9:9">
      <c r="I5763" s="410"/>
    </row>
    <row r="5764" spans="9:9">
      <c r="I5764" s="410"/>
    </row>
    <row r="5765" spans="9:9">
      <c r="I5765" s="410"/>
    </row>
    <row r="5766" spans="9:9">
      <c r="I5766" s="410"/>
    </row>
    <row r="5767" spans="9:9">
      <c r="I5767" s="410"/>
    </row>
    <row r="5768" spans="9:9">
      <c r="I5768" s="410"/>
    </row>
    <row r="5769" spans="9:9">
      <c r="I5769" s="410"/>
    </row>
    <row r="5770" spans="9:9">
      <c r="I5770" s="410"/>
    </row>
    <row r="5771" spans="9:9">
      <c r="I5771" s="410"/>
    </row>
    <row r="5772" spans="9:9">
      <c r="I5772" s="410"/>
    </row>
    <row r="5773" spans="9:9">
      <c r="I5773" s="410"/>
    </row>
    <row r="5774" spans="9:9">
      <c r="I5774" s="410"/>
    </row>
    <row r="5775" spans="9:9">
      <c r="I5775" s="410"/>
    </row>
    <row r="5776" spans="9:9">
      <c r="I5776" s="410"/>
    </row>
    <row r="5777" spans="9:9">
      <c r="I5777" s="410"/>
    </row>
    <row r="5778" spans="9:9">
      <c r="I5778" s="410"/>
    </row>
    <row r="5779" spans="9:9">
      <c r="I5779" s="410"/>
    </row>
    <row r="5780" spans="9:9">
      <c r="I5780" s="410"/>
    </row>
    <row r="5781" spans="9:9">
      <c r="I5781" s="410"/>
    </row>
    <row r="5782" spans="9:9">
      <c r="I5782" s="410"/>
    </row>
    <row r="5783" spans="9:9">
      <c r="I5783" s="410"/>
    </row>
    <row r="5784" spans="9:9">
      <c r="I5784" s="410"/>
    </row>
    <row r="5785" spans="9:9">
      <c r="I5785" s="410"/>
    </row>
    <row r="5786" spans="9:9">
      <c r="I5786" s="410"/>
    </row>
    <row r="5787" spans="9:9">
      <c r="I5787" s="410"/>
    </row>
    <row r="5788" spans="9:9">
      <c r="I5788" s="410"/>
    </row>
    <row r="5789" spans="9:9">
      <c r="I5789" s="410"/>
    </row>
    <row r="5790" spans="9:9">
      <c r="I5790" s="410"/>
    </row>
    <row r="5791" spans="9:9">
      <c r="I5791" s="410"/>
    </row>
    <row r="5792" spans="9:9">
      <c r="I5792" s="410"/>
    </row>
    <row r="5793" spans="9:9">
      <c r="I5793" s="410"/>
    </row>
    <row r="5794" spans="9:9">
      <c r="I5794" s="410"/>
    </row>
    <row r="5795" spans="9:9">
      <c r="I5795" s="410"/>
    </row>
    <row r="5796" spans="9:9">
      <c r="I5796" s="410"/>
    </row>
    <row r="5797" spans="9:9">
      <c r="I5797" s="410"/>
    </row>
    <row r="5798" spans="9:9">
      <c r="I5798" s="410"/>
    </row>
    <row r="5799" spans="9:9">
      <c r="I5799" s="410"/>
    </row>
    <row r="5800" spans="9:9">
      <c r="I5800" s="410"/>
    </row>
    <row r="5801" spans="9:9">
      <c r="I5801" s="410"/>
    </row>
    <row r="5802" spans="9:9">
      <c r="I5802" s="410"/>
    </row>
    <row r="5803" spans="9:9">
      <c r="I5803" s="410"/>
    </row>
    <row r="5804" spans="9:9">
      <c r="I5804" s="410"/>
    </row>
    <row r="5805" spans="9:9">
      <c r="I5805" s="410"/>
    </row>
    <row r="5806" spans="9:9">
      <c r="I5806" s="410"/>
    </row>
    <row r="5807" spans="9:9">
      <c r="I5807" s="410"/>
    </row>
    <row r="5808" spans="9:9">
      <c r="I5808" s="410"/>
    </row>
    <row r="5809" spans="9:9">
      <c r="I5809" s="410"/>
    </row>
    <row r="5810" spans="9:9">
      <c r="I5810" s="410"/>
    </row>
    <row r="5811" spans="9:9">
      <c r="I5811" s="410"/>
    </row>
    <row r="5812" spans="9:9">
      <c r="I5812" s="410"/>
    </row>
    <row r="5813" spans="9:9">
      <c r="I5813" s="410"/>
    </row>
    <row r="5814" spans="9:9">
      <c r="I5814" s="410"/>
    </row>
    <row r="5815" spans="9:9">
      <c r="I5815" s="410"/>
    </row>
    <row r="5816" spans="9:9">
      <c r="I5816" s="410"/>
    </row>
    <row r="5817" spans="9:9">
      <c r="I5817" s="410"/>
    </row>
    <row r="5818" spans="9:9">
      <c r="I5818" s="410"/>
    </row>
    <row r="5819" spans="9:9">
      <c r="I5819" s="410"/>
    </row>
    <row r="5820" spans="9:9">
      <c r="I5820" s="410"/>
    </row>
    <row r="5821" spans="9:9">
      <c r="I5821" s="410"/>
    </row>
    <row r="5822" spans="9:9">
      <c r="I5822" s="410"/>
    </row>
    <row r="5823" spans="9:9">
      <c r="I5823" s="410"/>
    </row>
    <row r="5824" spans="9:9">
      <c r="I5824" s="410"/>
    </row>
    <row r="5825" spans="9:9">
      <c r="I5825" s="410"/>
    </row>
    <row r="5826" spans="9:9">
      <c r="I5826" s="410"/>
    </row>
    <row r="5827" spans="9:9">
      <c r="I5827" s="410"/>
    </row>
    <row r="5828" spans="9:9">
      <c r="I5828" s="410"/>
    </row>
    <row r="5829" spans="9:9">
      <c r="I5829" s="410"/>
    </row>
    <row r="5830" spans="9:9">
      <c r="I5830" s="410"/>
    </row>
    <row r="5831" spans="9:9">
      <c r="I5831" s="410"/>
    </row>
    <row r="5832" spans="9:9">
      <c r="I5832" s="410"/>
    </row>
    <row r="5833" spans="9:9">
      <c r="I5833" s="410"/>
    </row>
    <row r="5834" spans="9:9">
      <c r="I5834" s="410"/>
    </row>
    <row r="5835" spans="9:9">
      <c r="I5835" s="410"/>
    </row>
    <row r="5836" spans="9:9">
      <c r="I5836" s="410"/>
    </row>
    <row r="5837" spans="9:9">
      <c r="I5837" s="410"/>
    </row>
    <row r="5838" spans="9:9">
      <c r="I5838" s="410"/>
    </row>
    <row r="5839" spans="9:9">
      <c r="I5839" s="410"/>
    </row>
    <row r="5840" spans="9:9">
      <c r="I5840" s="410"/>
    </row>
    <row r="5841" spans="9:9">
      <c r="I5841" s="410"/>
    </row>
    <row r="5842" spans="9:9">
      <c r="I5842" s="410"/>
    </row>
    <row r="5843" spans="9:9">
      <c r="I5843" s="410"/>
    </row>
    <row r="5844" spans="9:9">
      <c r="I5844" s="410"/>
    </row>
    <row r="5845" spans="9:9">
      <c r="I5845" s="410"/>
    </row>
    <row r="5846" spans="9:9">
      <c r="I5846" s="410"/>
    </row>
    <row r="5847" spans="9:9">
      <c r="I5847" s="410"/>
    </row>
    <row r="5848" spans="9:9">
      <c r="I5848" s="410"/>
    </row>
    <row r="5849" spans="9:9">
      <c r="I5849" s="410"/>
    </row>
    <row r="5850" spans="9:9">
      <c r="I5850" s="410"/>
    </row>
    <row r="5851" spans="9:9">
      <c r="I5851" s="410"/>
    </row>
    <row r="5852" spans="9:9">
      <c r="I5852" s="410"/>
    </row>
    <row r="5853" spans="9:9">
      <c r="I5853" s="410"/>
    </row>
    <row r="5854" spans="9:9">
      <c r="I5854" s="410"/>
    </row>
    <row r="5855" spans="9:9">
      <c r="I5855" s="410"/>
    </row>
    <row r="5856" spans="9:9">
      <c r="I5856" s="410"/>
    </row>
    <row r="5857" spans="9:9">
      <c r="I5857" s="410"/>
    </row>
    <row r="5858" spans="9:9">
      <c r="I5858" s="410"/>
    </row>
    <row r="5859" spans="9:9">
      <c r="I5859" s="410"/>
    </row>
    <row r="5860" spans="9:9">
      <c r="I5860" s="410"/>
    </row>
    <row r="5861" spans="9:9">
      <c r="I5861" s="410"/>
    </row>
    <row r="5862" spans="9:9">
      <c r="I5862" s="410"/>
    </row>
    <row r="5863" spans="9:9">
      <c r="I5863" s="410"/>
    </row>
    <row r="5864" spans="9:9">
      <c r="I5864" s="410"/>
    </row>
    <row r="5865" spans="9:9">
      <c r="I5865" s="410"/>
    </row>
    <row r="5866" spans="9:9">
      <c r="I5866" s="410"/>
    </row>
    <row r="5867" spans="9:9">
      <c r="I5867" s="410"/>
    </row>
    <row r="5868" spans="9:9">
      <c r="I5868" s="410"/>
    </row>
    <row r="5869" spans="9:9">
      <c r="I5869" s="410"/>
    </row>
    <row r="5870" spans="9:9">
      <c r="I5870" s="410"/>
    </row>
    <row r="5871" spans="9:9">
      <c r="I5871" s="410"/>
    </row>
    <row r="5872" spans="9:9">
      <c r="I5872" s="410"/>
    </row>
    <row r="5873" spans="9:9">
      <c r="I5873" s="410"/>
    </row>
    <row r="5874" spans="9:9">
      <c r="I5874" s="410"/>
    </row>
    <row r="5875" spans="9:9">
      <c r="I5875" s="410"/>
    </row>
    <row r="5876" spans="9:9">
      <c r="I5876" s="410"/>
    </row>
    <row r="5877" spans="9:9">
      <c r="I5877" s="410"/>
    </row>
    <row r="5878" spans="9:9">
      <c r="I5878" s="410"/>
    </row>
    <row r="5879" spans="9:9">
      <c r="I5879" s="410"/>
    </row>
    <row r="5880" spans="9:9">
      <c r="I5880" s="410"/>
    </row>
    <row r="5881" spans="9:9">
      <c r="I5881" s="410"/>
    </row>
    <row r="5882" spans="9:9">
      <c r="I5882" s="410"/>
    </row>
    <row r="5883" spans="9:9">
      <c r="I5883" s="410"/>
    </row>
    <row r="5884" spans="9:9">
      <c r="I5884" s="410"/>
    </row>
    <row r="5885" spans="9:9">
      <c r="I5885" s="410"/>
    </row>
    <row r="5886" spans="9:9">
      <c r="I5886" s="410"/>
    </row>
    <row r="5887" spans="9:9">
      <c r="I5887" s="410"/>
    </row>
    <row r="5888" spans="9:9">
      <c r="I5888" s="410"/>
    </row>
    <row r="5889" spans="9:9">
      <c r="I5889" s="410"/>
    </row>
    <row r="5890" spans="9:9">
      <c r="I5890" s="410"/>
    </row>
    <row r="5891" spans="9:9">
      <c r="I5891" s="410"/>
    </row>
    <row r="5892" spans="9:9">
      <c r="I5892" s="410"/>
    </row>
    <row r="5893" spans="9:9">
      <c r="I5893" s="410"/>
    </row>
    <row r="5894" spans="9:9">
      <c r="I5894" s="410"/>
    </row>
    <row r="5895" spans="9:9">
      <c r="I5895" s="410"/>
    </row>
    <row r="5896" spans="9:9">
      <c r="I5896" s="410"/>
    </row>
    <row r="5897" spans="9:9">
      <c r="I5897" s="410"/>
    </row>
    <row r="5898" spans="9:9">
      <c r="I5898" s="410"/>
    </row>
    <row r="5899" spans="9:9">
      <c r="I5899" s="410"/>
    </row>
    <row r="5900" spans="9:9">
      <c r="I5900" s="410"/>
    </row>
    <row r="5901" spans="9:9">
      <c r="I5901" s="410"/>
    </row>
    <row r="5902" spans="9:9">
      <c r="I5902" s="410"/>
    </row>
    <row r="5903" spans="9:9">
      <c r="I5903" s="410"/>
    </row>
    <row r="5904" spans="9:9">
      <c r="I5904" s="410"/>
    </row>
    <row r="5905" spans="9:9">
      <c r="I5905" s="410"/>
    </row>
    <row r="5906" spans="9:9">
      <c r="I5906" s="410"/>
    </row>
    <row r="5907" spans="9:9">
      <c r="I5907" s="410"/>
    </row>
    <row r="5908" spans="9:9">
      <c r="I5908" s="410"/>
    </row>
    <row r="5909" spans="9:9">
      <c r="I5909" s="410"/>
    </row>
    <row r="5910" spans="9:9">
      <c r="I5910" s="410"/>
    </row>
    <row r="5911" spans="9:9">
      <c r="I5911" s="410"/>
    </row>
    <row r="5912" spans="9:9">
      <c r="I5912" s="410"/>
    </row>
    <row r="5913" spans="9:9">
      <c r="I5913" s="410"/>
    </row>
    <row r="5914" spans="9:9">
      <c r="I5914" s="410"/>
    </row>
    <row r="5915" spans="9:9">
      <c r="I5915" s="410"/>
    </row>
    <row r="5916" spans="9:9">
      <c r="I5916" s="410"/>
    </row>
    <row r="5917" spans="9:9">
      <c r="I5917" s="410"/>
    </row>
    <row r="5918" spans="9:9">
      <c r="I5918" s="410"/>
    </row>
    <row r="5919" spans="9:9">
      <c r="I5919" s="410"/>
    </row>
    <row r="5920" spans="9:9">
      <c r="I5920" s="410"/>
    </row>
    <row r="5921" spans="9:9">
      <c r="I5921" s="410"/>
    </row>
    <row r="5922" spans="9:9">
      <c r="I5922" s="410"/>
    </row>
    <row r="5923" spans="9:9">
      <c r="I5923" s="410"/>
    </row>
    <row r="5924" spans="9:9">
      <c r="I5924" s="410"/>
    </row>
    <row r="5925" spans="9:9">
      <c r="I5925" s="410"/>
    </row>
    <row r="5926" spans="9:9">
      <c r="I5926" s="410"/>
    </row>
    <row r="5927" spans="9:9">
      <c r="I5927" s="410"/>
    </row>
    <row r="5928" spans="9:9">
      <c r="I5928" s="410"/>
    </row>
    <row r="5929" spans="9:9">
      <c r="I5929" s="410"/>
    </row>
    <row r="5930" spans="9:9">
      <c r="I5930" s="410"/>
    </row>
    <row r="5931" spans="9:9">
      <c r="I5931" s="410"/>
    </row>
    <row r="5932" spans="9:9">
      <c r="I5932" s="410"/>
    </row>
    <row r="5933" spans="9:9">
      <c r="I5933" s="410"/>
    </row>
    <row r="5934" spans="9:9">
      <c r="I5934" s="410"/>
    </row>
    <row r="5935" spans="9:9">
      <c r="I5935" s="410"/>
    </row>
    <row r="5936" spans="9:9">
      <c r="I5936" s="410"/>
    </row>
    <row r="5937" spans="9:9">
      <c r="I5937" s="410"/>
    </row>
    <row r="5938" spans="9:9">
      <c r="I5938" s="410"/>
    </row>
    <row r="5939" spans="9:9">
      <c r="I5939" s="410"/>
    </row>
    <row r="5940" spans="9:9">
      <c r="I5940" s="410"/>
    </row>
    <row r="5941" spans="9:9">
      <c r="I5941" s="410"/>
    </row>
    <row r="5942" spans="9:9">
      <c r="I5942" s="410"/>
    </row>
    <row r="5943" spans="9:9">
      <c r="I5943" s="410"/>
    </row>
    <row r="5944" spans="9:9">
      <c r="I5944" s="410"/>
    </row>
    <row r="5945" spans="9:9">
      <c r="I5945" s="410"/>
    </row>
    <row r="5946" spans="9:9">
      <c r="I5946" s="410"/>
    </row>
    <row r="5947" spans="9:9">
      <c r="I5947" s="410"/>
    </row>
    <row r="5948" spans="9:9">
      <c r="I5948" s="410"/>
    </row>
    <row r="5949" spans="9:9">
      <c r="I5949" s="410"/>
    </row>
    <row r="5950" spans="9:9">
      <c r="I5950" s="410"/>
    </row>
    <row r="5951" spans="9:9">
      <c r="I5951" s="410"/>
    </row>
    <row r="5952" spans="9:9">
      <c r="I5952" s="410"/>
    </row>
    <row r="5953" spans="9:9">
      <c r="I5953" s="410"/>
    </row>
    <row r="5954" spans="9:9">
      <c r="I5954" s="410"/>
    </row>
    <row r="5955" spans="9:9">
      <c r="I5955" s="410"/>
    </row>
    <row r="5956" spans="9:9">
      <c r="I5956" s="410"/>
    </row>
    <row r="5957" spans="9:9">
      <c r="I5957" s="410"/>
    </row>
    <row r="5958" spans="9:9">
      <c r="I5958" s="410"/>
    </row>
    <row r="5959" spans="9:9">
      <c r="I5959" s="410"/>
    </row>
    <row r="5960" spans="9:9">
      <c r="I5960" s="410"/>
    </row>
    <row r="5961" spans="9:9">
      <c r="I5961" s="410"/>
    </row>
    <row r="5962" spans="9:9">
      <c r="I5962" s="410"/>
    </row>
    <row r="5963" spans="9:9">
      <c r="I5963" s="410"/>
    </row>
    <row r="5964" spans="9:9">
      <c r="I5964" s="410"/>
    </row>
    <row r="5965" spans="9:9">
      <c r="I5965" s="410"/>
    </row>
    <row r="5966" spans="9:9">
      <c r="I5966" s="410"/>
    </row>
    <row r="5967" spans="9:9">
      <c r="I5967" s="410"/>
    </row>
    <row r="5968" spans="9:9">
      <c r="I5968" s="410"/>
    </row>
    <row r="5969" spans="9:9">
      <c r="I5969" s="410"/>
    </row>
    <row r="5970" spans="9:9">
      <c r="I5970" s="410"/>
    </row>
    <row r="5971" spans="9:9">
      <c r="I5971" s="410"/>
    </row>
    <row r="5972" spans="9:9">
      <c r="I5972" s="410"/>
    </row>
    <row r="5973" spans="9:9">
      <c r="I5973" s="410"/>
    </row>
    <row r="5974" spans="9:9">
      <c r="I5974" s="410"/>
    </row>
    <row r="5975" spans="9:9">
      <c r="I5975" s="410"/>
    </row>
    <row r="5976" spans="9:9">
      <c r="I5976" s="410"/>
    </row>
    <row r="5977" spans="9:9">
      <c r="I5977" s="410"/>
    </row>
    <row r="5978" spans="9:9">
      <c r="I5978" s="410"/>
    </row>
    <row r="5979" spans="9:9">
      <c r="I5979" s="410"/>
    </row>
    <row r="5980" spans="9:9">
      <c r="I5980" s="410"/>
    </row>
    <row r="5981" spans="9:9">
      <c r="I5981" s="410"/>
    </row>
    <row r="5982" spans="9:9">
      <c r="I5982" s="410"/>
    </row>
    <row r="5983" spans="9:9">
      <c r="I5983" s="410"/>
    </row>
    <row r="5984" spans="9:9">
      <c r="I5984" s="410"/>
    </row>
    <row r="5985" spans="9:9">
      <c r="I5985" s="410"/>
    </row>
    <row r="5986" spans="9:9">
      <c r="I5986" s="410"/>
    </row>
    <row r="5987" spans="9:9">
      <c r="I5987" s="410"/>
    </row>
    <row r="5988" spans="9:9">
      <c r="I5988" s="410"/>
    </row>
    <row r="5989" spans="9:9">
      <c r="I5989" s="410"/>
    </row>
    <row r="5990" spans="9:9">
      <c r="I5990" s="410"/>
    </row>
    <row r="5991" spans="9:9">
      <c r="I5991" s="410"/>
    </row>
    <row r="5992" spans="9:9">
      <c r="I5992" s="410"/>
    </row>
    <row r="5993" spans="9:9">
      <c r="I5993" s="410"/>
    </row>
    <row r="5994" spans="9:9">
      <c r="I5994" s="410"/>
    </row>
    <row r="5995" spans="9:9">
      <c r="I5995" s="410"/>
    </row>
    <row r="5996" spans="9:9">
      <c r="I5996" s="410"/>
    </row>
    <row r="5997" spans="9:9">
      <c r="I5997" s="410"/>
    </row>
    <row r="5998" spans="9:9">
      <c r="I5998" s="410"/>
    </row>
    <row r="5999" spans="9:9">
      <c r="I5999" s="410"/>
    </row>
    <row r="6000" spans="9:9">
      <c r="I6000" s="410"/>
    </row>
    <row r="6001" spans="9:9">
      <c r="I6001" s="410"/>
    </row>
    <row r="6002" spans="9:9">
      <c r="I6002" s="410"/>
    </row>
    <row r="6003" spans="9:9">
      <c r="I6003" s="410"/>
    </row>
    <row r="6004" spans="9:9">
      <c r="I6004" s="410"/>
    </row>
    <row r="6005" spans="9:9">
      <c r="I6005" s="410"/>
    </row>
    <row r="6006" spans="9:9">
      <c r="I6006" s="410"/>
    </row>
    <row r="6007" spans="9:9">
      <c r="I6007" s="410"/>
    </row>
    <row r="6008" spans="9:9">
      <c r="I6008" s="410"/>
    </row>
    <row r="6009" spans="9:9">
      <c r="I6009" s="410"/>
    </row>
    <row r="6010" spans="9:9">
      <c r="I6010" s="410"/>
    </row>
    <row r="6011" spans="9:9">
      <c r="I6011" s="410"/>
    </row>
    <row r="6012" spans="9:9">
      <c r="I6012" s="410"/>
    </row>
    <row r="6013" spans="9:9">
      <c r="I6013" s="410"/>
    </row>
    <row r="6014" spans="9:9">
      <c r="I6014" s="410"/>
    </row>
    <row r="6015" spans="9:9">
      <c r="I6015" s="410"/>
    </row>
    <row r="6016" spans="9:9">
      <c r="I6016" s="410"/>
    </row>
    <row r="6017" spans="9:9">
      <c r="I6017" s="410"/>
    </row>
    <row r="6018" spans="9:9">
      <c r="I6018" s="410"/>
    </row>
    <row r="6019" spans="9:9">
      <c r="I6019" s="410"/>
    </row>
    <row r="6020" spans="9:9">
      <c r="I6020" s="410"/>
    </row>
    <row r="6021" spans="9:9">
      <c r="I6021" s="410"/>
    </row>
    <row r="6022" spans="9:9">
      <c r="I6022" s="410"/>
    </row>
    <row r="6023" spans="9:9">
      <c r="I6023" s="410"/>
    </row>
    <row r="6024" spans="9:9">
      <c r="I6024" s="410"/>
    </row>
    <row r="6025" spans="9:9">
      <c r="I6025" s="410"/>
    </row>
    <row r="6026" spans="9:9">
      <c r="I6026" s="410"/>
    </row>
    <row r="6027" spans="9:9">
      <c r="I6027" s="410"/>
    </row>
    <row r="6028" spans="9:9">
      <c r="I6028" s="410"/>
    </row>
    <row r="6029" spans="9:9">
      <c r="I6029" s="410"/>
    </row>
    <row r="6030" spans="9:9">
      <c r="I6030" s="410"/>
    </row>
    <row r="6031" spans="9:9">
      <c r="I6031" s="410"/>
    </row>
    <row r="6032" spans="9:9">
      <c r="I6032" s="410"/>
    </row>
    <row r="6033" spans="9:9">
      <c r="I6033" s="410"/>
    </row>
    <row r="6034" spans="9:9">
      <c r="I6034" s="410"/>
    </row>
    <row r="6035" spans="9:9">
      <c r="I6035" s="410"/>
    </row>
    <row r="6036" spans="9:9">
      <c r="I6036" s="410"/>
    </row>
    <row r="6037" spans="9:9">
      <c r="I6037" s="410"/>
    </row>
    <row r="6038" spans="9:9">
      <c r="I6038" s="410"/>
    </row>
    <row r="6039" spans="9:9">
      <c r="I6039" s="410"/>
    </row>
    <row r="6040" spans="9:9">
      <c r="I6040" s="410"/>
    </row>
    <row r="6041" spans="9:9">
      <c r="I6041" s="410"/>
    </row>
    <row r="6042" spans="9:9">
      <c r="I6042" s="410"/>
    </row>
    <row r="6043" spans="9:9">
      <c r="I6043" s="410"/>
    </row>
    <row r="6044" spans="9:9">
      <c r="I6044" s="410"/>
    </row>
    <row r="6045" spans="9:9">
      <c r="I6045" s="410"/>
    </row>
    <row r="6046" spans="9:9">
      <c r="I6046" s="410"/>
    </row>
    <row r="6047" spans="9:9">
      <c r="I6047" s="410"/>
    </row>
    <row r="6048" spans="9:9">
      <c r="I6048" s="410"/>
    </row>
    <row r="6049" spans="9:9">
      <c r="I6049" s="410"/>
    </row>
    <row r="6050" spans="9:9">
      <c r="I6050" s="410"/>
    </row>
    <row r="6051" spans="9:9">
      <c r="I6051" s="410"/>
    </row>
    <row r="6052" spans="9:9">
      <c r="I6052" s="410"/>
    </row>
    <row r="6053" spans="9:9">
      <c r="I6053" s="410"/>
    </row>
    <row r="6054" spans="9:9">
      <c r="I6054" s="410"/>
    </row>
    <row r="6055" spans="9:9">
      <c r="I6055" s="410"/>
    </row>
    <row r="6056" spans="9:9">
      <c r="I6056" s="410"/>
    </row>
    <row r="6057" spans="9:9">
      <c r="I6057" s="410"/>
    </row>
    <row r="6058" spans="9:9">
      <c r="I6058" s="410"/>
    </row>
    <row r="6059" spans="9:9">
      <c r="I6059" s="410"/>
    </row>
    <row r="6060" spans="9:9">
      <c r="I6060" s="410"/>
    </row>
    <row r="6061" spans="9:9">
      <c r="I6061" s="410"/>
    </row>
    <row r="6062" spans="9:9">
      <c r="I6062" s="410"/>
    </row>
    <row r="6063" spans="9:9">
      <c r="I6063" s="410"/>
    </row>
    <row r="6064" spans="9:9">
      <c r="I6064" s="410"/>
    </row>
    <row r="6065" spans="9:9">
      <c r="I6065" s="410"/>
    </row>
    <row r="6066" spans="9:9">
      <c r="I6066" s="410"/>
    </row>
    <row r="6067" spans="9:9">
      <c r="I6067" s="410"/>
    </row>
    <row r="6068" spans="9:9">
      <c r="I6068" s="410"/>
    </row>
    <row r="6069" spans="9:9">
      <c r="I6069" s="410"/>
    </row>
    <row r="6070" spans="9:9">
      <c r="I6070" s="410"/>
    </row>
    <row r="6071" spans="9:9">
      <c r="I6071" s="410"/>
    </row>
    <row r="6072" spans="9:9">
      <c r="I6072" s="410"/>
    </row>
    <row r="6073" spans="9:9">
      <c r="I6073" s="410"/>
    </row>
    <row r="6074" spans="9:9">
      <c r="I6074" s="410"/>
    </row>
    <row r="6075" spans="9:9">
      <c r="I6075" s="410"/>
    </row>
    <row r="6076" spans="9:9">
      <c r="I6076" s="410"/>
    </row>
    <row r="6077" spans="9:9">
      <c r="I6077" s="410"/>
    </row>
    <row r="6078" spans="9:9">
      <c r="I6078" s="410"/>
    </row>
    <row r="6079" spans="9:9">
      <c r="I6079" s="410"/>
    </row>
    <row r="6080" spans="9:9">
      <c r="I6080" s="410"/>
    </row>
    <row r="6081" spans="9:9">
      <c r="I6081" s="410"/>
    </row>
    <row r="6082" spans="9:9">
      <c r="I6082" s="410"/>
    </row>
    <row r="6083" spans="9:9">
      <c r="I6083" s="410"/>
    </row>
    <row r="6084" spans="9:9">
      <c r="I6084" s="410"/>
    </row>
    <row r="6085" spans="9:9">
      <c r="I6085" s="410"/>
    </row>
    <row r="6086" spans="9:9">
      <c r="I6086" s="410"/>
    </row>
    <row r="6087" spans="9:9">
      <c r="I6087" s="410"/>
    </row>
    <row r="6088" spans="9:9">
      <c r="I6088" s="410"/>
    </row>
    <row r="6089" spans="9:9">
      <c r="I6089" s="410"/>
    </row>
    <row r="6090" spans="9:9">
      <c r="I6090" s="410"/>
    </row>
    <row r="6091" spans="9:9">
      <c r="I6091" s="410"/>
    </row>
    <row r="6092" spans="9:9">
      <c r="I6092" s="410"/>
    </row>
    <row r="6093" spans="9:9">
      <c r="I6093" s="410"/>
    </row>
    <row r="6094" spans="9:9">
      <c r="I6094" s="410"/>
    </row>
    <row r="6095" spans="9:9">
      <c r="I6095" s="410"/>
    </row>
    <row r="6096" spans="9:9">
      <c r="I6096" s="410"/>
    </row>
    <row r="6097" spans="9:9">
      <c r="I6097" s="410"/>
    </row>
    <row r="6098" spans="9:9">
      <c r="I6098" s="410"/>
    </row>
    <row r="6099" spans="9:9">
      <c r="I6099" s="410"/>
    </row>
    <row r="6100" spans="9:9">
      <c r="I6100" s="410"/>
    </row>
    <row r="6101" spans="9:9">
      <c r="I6101" s="410"/>
    </row>
    <row r="6102" spans="9:9">
      <c r="I6102" s="410"/>
    </row>
    <row r="6103" spans="9:9">
      <c r="I6103" s="410"/>
    </row>
    <row r="6104" spans="9:9">
      <c r="I6104" s="410"/>
    </row>
    <row r="6105" spans="9:9">
      <c r="I6105" s="410"/>
    </row>
    <row r="6106" spans="9:9">
      <c r="I6106" s="410"/>
    </row>
    <row r="6107" spans="9:9">
      <c r="I6107" s="410"/>
    </row>
    <row r="6108" spans="9:9">
      <c r="I6108" s="410"/>
    </row>
    <row r="6109" spans="9:9">
      <c r="I6109" s="410"/>
    </row>
    <row r="6110" spans="9:9">
      <c r="I6110" s="410"/>
    </row>
    <row r="6111" spans="9:9">
      <c r="I6111" s="410"/>
    </row>
    <row r="6112" spans="9:9">
      <c r="I6112" s="410"/>
    </row>
    <row r="6113" spans="9:9">
      <c r="I6113" s="410"/>
    </row>
    <row r="6114" spans="9:9">
      <c r="I6114" s="410"/>
    </row>
    <row r="6115" spans="9:9">
      <c r="I6115" s="410"/>
    </row>
    <row r="6116" spans="9:9">
      <c r="I6116" s="410"/>
    </row>
    <row r="6117" spans="9:9">
      <c r="I6117" s="410"/>
    </row>
    <row r="6118" spans="9:9">
      <c r="I6118" s="410"/>
    </row>
    <row r="6119" spans="9:9">
      <c r="I6119" s="410"/>
    </row>
    <row r="6120" spans="9:9">
      <c r="I6120" s="410"/>
    </row>
    <row r="6121" spans="9:9">
      <c r="I6121" s="410"/>
    </row>
    <row r="6122" spans="9:9">
      <c r="I6122" s="410"/>
    </row>
    <row r="6123" spans="9:9">
      <c r="I6123" s="410"/>
    </row>
    <row r="6124" spans="9:9">
      <c r="I6124" s="410"/>
    </row>
    <row r="6125" spans="9:9">
      <c r="I6125" s="410"/>
    </row>
    <row r="6126" spans="9:9">
      <c r="I6126" s="410"/>
    </row>
    <row r="6127" spans="9:9">
      <c r="I6127" s="410"/>
    </row>
    <row r="6128" spans="9:9">
      <c r="I6128" s="410"/>
    </row>
    <row r="6129" spans="9:9">
      <c r="I6129" s="410"/>
    </row>
    <row r="6130" spans="9:9">
      <c r="I6130" s="410"/>
    </row>
    <row r="6131" spans="9:9">
      <c r="I6131" s="410"/>
    </row>
    <row r="6132" spans="9:9">
      <c r="I6132" s="410"/>
    </row>
    <row r="6133" spans="9:9">
      <c r="I6133" s="410"/>
    </row>
    <row r="6134" spans="9:9">
      <c r="I6134" s="410"/>
    </row>
    <row r="6135" spans="9:9">
      <c r="I6135" s="410"/>
    </row>
    <row r="6136" spans="9:9">
      <c r="I6136" s="410"/>
    </row>
    <row r="6137" spans="9:9">
      <c r="I6137" s="410"/>
    </row>
    <row r="6138" spans="9:9">
      <c r="I6138" s="410"/>
    </row>
    <row r="6139" spans="9:9">
      <c r="I6139" s="410"/>
    </row>
    <row r="6140" spans="9:9">
      <c r="I6140" s="410"/>
    </row>
    <row r="6141" spans="9:9">
      <c r="I6141" s="410"/>
    </row>
    <row r="6142" spans="9:9">
      <c r="I6142" s="410"/>
    </row>
    <row r="6143" spans="9:9">
      <c r="I6143" s="410"/>
    </row>
    <row r="6144" spans="9:9">
      <c r="I6144" s="410"/>
    </row>
    <row r="6145" spans="9:9">
      <c r="I6145" s="410"/>
    </row>
    <row r="6146" spans="9:9">
      <c r="I6146" s="410"/>
    </row>
    <row r="6147" spans="9:9">
      <c r="I6147" s="410"/>
    </row>
    <row r="6148" spans="9:9">
      <c r="I6148" s="410"/>
    </row>
    <row r="6149" spans="9:9">
      <c r="I6149" s="410"/>
    </row>
    <row r="6150" spans="9:9">
      <c r="I6150" s="410"/>
    </row>
    <row r="6151" spans="9:9">
      <c r="I6151" s="410"/>
    </row>
    <row r="6152" spans="9:9">
      <c r="I6152" s="410"/>
    </row>
    <row r="6153" spans="9:9">
      <c r="I6153" s="410"/>
    </row>
    <row r="6154" spans="9:9">
      <c r="I6154" s="410"/>
    </row>
    <row r="6155" spans="9:9">
      <c r="I6155" s="410"/>
    </row>
    <row r="6156" spans="9:9">
      <c r="I6156" s="410"/>
    </row>
    <row r="6157" spans="9:9">
      <c r="I6157" s="410"/>
    </row>
    <row r="6158" spans="9:9">
      <c r="I6158" s="410"/>
    </row>
    <row r="6159" spans="9:9">
      <c r="I6159" s="410"/>
    </row>
    <row r="6160" spans="9:9">
      <c r="I6160" s="410"/>
    </row>
    <row r="6161" spans="9:9">
      <c r="I6161" s="410"/>
    </row>
    <row r="6162" spans="9:9">
      <c r="I6162" s="410"/>
    </row>
    <row r="6163" spans="9:9">
      <c r="I6163" s="410"/>
    </row>
    <row r="6164" spans="9:9">
      <c r="I6164" s="410"/>
    </row>
    <row r="6165" spans="9:9">
      <c r="I6165" s="410"/>
    </row>
    <row r="6166" spans="9:9">
      <c r="I6166" s="410"/>
    </row>
    <row r="6167" spans="9:9">
      <c r="I6167" s="410"/>
    </row>
    <row r="6168" spans="9:9">
      <c r="I6168" s="410"/>
    </row>
    <row r="6169" spans="9:9">
      <c r="I6169" s="410"/>
    </row>
    <row r="6170" spans="9:9">
      <c r="I6170" s="410"/>
    </row>
    <row r="6171" spans="9:9">
      <c r="I6171" s="410"/>
    </row>
    <row r="6172" spans="9:9">
      <c r="I6172" s="410"/>
    </row>
    <row r="6173" spans="9:9">
      <c r="I6173" s="410"/>
    </row>
    <row r="6174" spans="9:9">
      <c r="I6174" s="410"/>
    </row>
    <row r="6175" spans="9:9">
      <c r="I6175" s="410"/>
    </row>
    <row r="6176" spans="9:9">
      <c r="I6176" s="410"/>
    </row>
    <row r="6177" spans="9:9">
      <c r="I6177" s="410"/>
    </row>
    <row r="6178" spans="9:9">
      <c r="I6178" s="410"/>
    </row>
    <row r="6179" spans="9:9">
      <c r="I6179" s="410"/>
    </row>
    <row r="6180" spans="9:9">
      <c r="I6180" s="410"/>
    </row>
    <row r="6181" spans="9:9">
      <c r="I6181" s="410"/>
    </row>
    <row r="6182" spans="9:9">
      <c r="I6182" s="410"/>
    </row>
    <row r="6183" spans="9:9">
      <c r="I6183" s="410"/>
    </row>
    <row r="6184" spans="9:9">
      <c r="I6184" s="410"/>
    </row>
    <row r="6185" spans="9:9">
      <c r="I6185" s="410"/>
    </row>
    <row r="6186" spans="9:9">
      <c r="I6186" s="410"/>
    </row>
    <row r="6187" spans="9:9">
      <c r="I6187" s="410"/>
    </row>
    <row r="6188" spans="9:9">
      <c r="I6188" s="410"/>
    </row>
    <row r="6189" spans="9:9">
      <c r="I6189" s="410"/>
    </row>
    <row r="6190" spans="9:9">
      <c r="I6190" s="410"/>
    </row>
    <row r="6191" spans="9:9">
      <c r="I6191" s="410"/>
    </row>
    <row r="6192" spans="9:9">
      <c r="I6192" s="410"/>
    </row>
    <row r="6193" spans="9:9">
      <c r="I6193" s="410"/>
    </row>
    <row r="6194" spans="9:9">
      <c r="I6194" s="410"/>
    </row>
    <row r="6195" spans="9:9">
      <c r="I6195" s="410"/>
    </row>
    <row r="6196" spans="9:9">
      <c r="I6196" s="410"/>
    </row>
    <row r="6197" spans="9:9">
      <c r="I6197" s="410"/>
    </row>
    <row r="6198" spans="9:9">
      <c r="I6198" s="410"/>
    </row>
    <row r="6199" spans="9:9">
      <c r="I6199" s="410"/>
    </row>
    <row r="6200" spans="9:9">
      <c r="I6200" s="410"/>
    </row>
    <row r="6201" spans="9:9">
      <c r="I6201" s="410"/>
    </row>
    <row r="6202" spans="9:9">
      <c r="I6202" s="410"/>
    </row>
    <row r="6203" spans="9:9">
      <c r="I6203" s="410"/>
    </row>
    <row r="6204" spans="9:9">
      <c r="I6204" s="410"/>
    </row>
    <row r="6205" spans="9:9">
      <c r="I6205" s="410"/>
    </row>
    <row r="6206" spans="9:9">
      <c r="I6206" s="410"/>
    </row>
    <row r="6207" spans="9:9">
      <c r="I6207" s="410"/>
    </row>
    <row r="6208" spans="9:9">
      <c r="I6208" s="410"/>
    </row>
    <row r="6209" spans="9:9">
      <c r="I6209" s="410"/>
    </row>
    <row r="6210" spans="9:9">
      <c r="I6210" s="410"/>
    </row>
    <row r="6211" spans="9:9">
      <c r="I6211" s="410"/>
    </row>
    <row r="6212" spans="9:9">
      <c r="I6212" s="410"/>
    </row>
    <row r="6213" spans="9:9">
      <c r="I6213" s="410"/>
    </row>
    <row r="6214" spans="9:9">
      <c r="I6214" s="410"/>
    </row>
    <row r="6215" spans="9:9">
      <c r="I6215" s="410"/>
    </row>
    <row r="6216" spans="9:9">
      <c r="I6216" s="410"/>
    </row>
    <row r="6217" spans="9:9">
      <c r="I6217" s="410"/>
    </row>
    <row r="6218" spans="9:9">
      <c r="I6218" s="410"/>
    </row>
    <row r="6219" spans="9:9">
      <c r="I6219" s="410"/>
    </row>
    <row r="6220" spans="9:9">
      <c r="I6220" s="410"/>
    </row>
    <row r="6221" spans="9:9">
      <c r="I6221" s="410"/>
    </row>
    <row r="6222" spans="9:9">
      <c r="I6222" s="410"/>
    </row>
    <row r="6223" spans="9:9">
      <c r="I6223" s="410"/>
    </row>
    <row r="6224" spans="9:9">
      <c r="I6224" s="410"/>
    </row>
    <row r="6225" spans="9:9">
      <c r="I6225" s="410"/>
    </row>
    <row r="6226" spans="9:9">
      <c r="I6226" s="410"/>
    </row>
    <row r="6227" spans="9:9">
      <c r="I6227" s="410"/>
    </row>
    <row r="6228" spans="9:9">
      <c r="I6228" s="410"/>
    </row>
    <row r="6229" spans="9:9">
      <c r="I6229" s="410"/>
    </row>
    <row r="6230" spans="9:9">
      <c r="I6230" s="410"/>
    </row>
    <row r="6231" spans="9:9">
      <c r="I6231" s="410"/>
    </row>
    <row r="6232" spans="9:9">
      <c r="I6232" s="410"/>
    </row>
    <row r="6233" spans="9:9">
      <c r="I6233" s="410"/>
    </row>
    <row r="6234" spans="9:9">
      <c r="I6234" s="410"/>
    </row>
    <row r="6235" spans="9:9">
      <c r="I6235" s="410"/>
    </row>
    <row r="6236" spans="9:9">
      <c r="I6236" s="410"/>
    </row>
    <row r="6237" spans="9:9">
      <c r="I6237" s="410"/>
    </row>
    <row r="6238" spans="9:9">
      <c r="I6238" s="410"/>
    </row>
    <row r="6239" spans="9:9">
      <c r="I6239" s="410"/>
    </row>
    <row r="6240" spans="9:9">
      <c r="I6240" s="410"/>
    </row>
    <row r="6241" spans="9:9">
      <c r="I6241" s="410"/>
    </row>
    <row r="6242" spans="9:9">
      <c r="I6242" s="410"/>
    </row>
    <row r="6243" spans="9:9">
      <c r="I6243" s="410"/>
    </row>
    <row r="6244" spans="9:9">
      <c r="I6244" s="410"/>
    </row>
    <row r="6245" spans="9:9">
      <c r="I6245" s="410"/>
    </row>
    <row r="6246" spans="9:9">
      <c r="I6246" s="410"/>
    </row>
    <row r="6247" spans="9:9">
      <c r="I6247" s="410"/>
    </row>
    <row r="6248" spans="9:9">
      <c r="I6248" s="410"/>
    </row>
    <row r="6249" spans="9:9">
      <c r="I6249" s="410"/>
    </row>
    <row r="6250" spans="9:9">
      <c r="I6250" s="410"/>
    </row>
    <row r="6251" spans="9:9">
      <c r="I6251" s="410"/>
    </row>
    <row r="6252" spans="9:9">
      <c r="I6252" s="410"/>
    </row>
    <row r="6253" spans="9:9">
      <c r="I6253" s="410"/>
    </row>
    <row r="6254" spans="9:9">
      <c r="I6254" s="410"/>
    </row>
    <row r="6255" spans="9:9">
      <c r="I6255" s="410"/>
    </row>
    <row r="6256" spans="9:9">
      <c r="I6256" s="410"/>
    </row>
    <row r="6257" spans="9:9">
      <c r="I6257" s="410"/>
    </row>
    <row r="6258" spans="9:9">
      <c r="I6258" s="410"/>
    </row>
    <row r="6259" spans="9:9">
      <c r="I6259" s="410"/>
    </row>
    <row r="6260" spans="9:9">
      <c r="I6260" s="410"/>
    </row>
    <row r="6261" spans="9:9">
      <c r="I6261" s="410"/>
    </row>
    <row r="6262" spans="9:9">
      <c r="I6262" s="410"/>
    </row>
    <row r="6263" spans="9:9">
      <c r="I6263" s="410"/>
    </row>
    <row r="6264" spans="9:9">
      <c r="I6264" s="410"/>
    </row>
    <row r="6265" spans="9:9">
      <c r="I6265" s="410"/>
    </row>
    <row r="6266" spans="9:9">
      <c r="I6266" s="410"/>
    </row>
    <row r="6267" spans="9:9">
      <c r="I6267" s="410"/>
    </row>
    <row r="6268" spans="9:9">
      <c r="I6268" s="410"/>
    </row>
    <row r="6269" spans="9:9">
      <c r="I6269" s="410"/>
    </row>
    <row r="6270" spans="9:9">
      <c r="I6270" s="410"/>
    </row>
    <row r="6271" spans="9:9">
      <c r="I6271" s="410"/>
    </row>
    <row r="6272" spans="9:9">
      <c r="I6272" s="410"/>
    </row>
    <row r="6273" spans="9:9">
      <c r="I6273" s="410"/>
    </row>
    <row r="6274" spans="9:9">
      <c r="I6274" s="410"/>
    </row>
    <row r="6275" spans="9:9">
      <c r="I6275" s="410"/>
    </row>
    <row r="6276" spans="9:9">
      <c r="I6276" s="410"/>
    </row>
    <row r="6277" spans="9:9">
      <c r="I6277" s="410"/>
    </row>
    <row r="6278" spans="9:9">
      <c r="I6278" s="410"/>
    </row>
    <row r="6279" spans="9:9">
      <c r="I6279" s="410"/>
    </row>
    <row r="6280" spans="9:9">
      <c r="I6280" s="410"/>
    </row>
    <row r="6281" spans="9:9">
      <c r="I6281" s="410"/>
    </row>
    <row r="6282" spans="9:9">
      <c r="I6282" s="410"/>
    </row>
    <row r="6283" spans="9:9">
      <c r="I6283" s="410"/>
    </row>
    <row r="6284" spans="9:9">
      <c r="I6284" s="410"/>
    </row>
    <row r="6285" spans="9:9">
      <c r="I6285" s="410"/>
    </row>
    <row r="6286" spans="9:9">
      <c r="I6286" s="410"/>
    </row>
    <row r="6287" spans="9:9">
      <c r="I6287" s="410"/>
    </row>
    <row r="6288" spans="9:9">
      <c r="I6288" s="410"/>
    </row>
    <row r="6289" spans="9:9">
      <c r="I6289" s="410"/>
    </row>
    <row r="6290" spans="9:9">
      <c r="I6290" s="410"/>
    </row>
    <row r="6291" spans="9:9">
      <c r="I6291" s="410"/>
    </row>
    <row r="6292" spans="9:9">
      <c r="I6292" s="410"/>
    </row>
    <row r="6293" spans="9:9">
      <c r="I6293" s="410"/>
    </row>
    <row r="6294" spans="9:9">
      <c r="I6294" s="410"/>
    </row>
    <row r="6295" spans="9:9">
      <c r="I6295" s="410"/>
    </row>
    <row r="6296" spans="9:9">
      <c r="I6296" s="410"/>
    </row>
    <row r="6297" spans="9:9">
      <c r="I6297" s="410"/>
    </row>
    <row r="6298" spans="9:9">
      <c r="I6298" s="410"/>
    </row>
    <row r="6299" spans="9:9">
      <c r="I6299" s="410"/>
    </row>
    <row r="6300" spans="9:9">
      <c r="I6300" s="410"/>
    </row>
    <row r="6301" spans="9:9">
      <c r="I6301" s="410"/>
    </row>
    <row r="6302" spans="9:9">
      <c r="I6302" s="410"/>
    </row>
    <row r="6303" spans="9:9">
      <c r="I6303" s="410"/>
    </row>
    <row r="6304" spans="9:9">
      <c r="I6304" s="410"/>
    </row>
    <row r="6305" spans="9:9">
      <c r="I6305" s="410"/>
    </row>
    <row r="6306" spans="9:9">
      <c r="I6306" s="410"/>
    </row>
    <row r="6307" spans="9:9">
      <c r="I6307" s="410"/>
    </row>
    <row r="6308" spans="9:9">
      <c r="I6308" s="410"/>
    </row>
    <row r="6309" spans="9:9">
      <c r="I6309" s="410"/>
    </row>
    <row r="6310" spans="9:9">
      <c r="I6310" s="410"/>
    </row>
    <row r="6311" spans="9:9">
      <c r="I6311" s="410"/>
    </row>
    <row r="6312" spans="9:9">
      <c r="I6312" s="410"/>
    </row>
    <row r="6313" spans="9:9">
      <c r="I6313" s="410"/>
    </row>
    <row r="6314" spans="9:9">
      <c r="I6314" s="410"/>
    </row>
    <row r="6315" spans="9:9">
      <c r="I6315" s="410"/>
    </row>
    <row r="6316" spans="9:9">
      <c r="I6316" s="410"/>
    </row>
    <row r="6317" spans="9:9">
      <c r="I6317" s="410"/>
    </row>
    <row r="6318" spans="9:9">
      <c r="I6318" s="410"/>
    </row>
    <row r="6319" spans="9:9">
      <c r="I6319" s="410"/>
    </row>
    <row r="6320" spans="9:9">
      <c r="I6320" s="410"/>
    </row>
    <row r="6321" spans="9:9">
      <c r="I6321" s="410"/>
    </row>
    <row r="6322" spans="9:9">
      <c r="I6322" s="410"/>
    </row>
    <row r="6323" spans="9:9">
      <c r="I6323" s="410"/>
    </row>
    <row r="6324" spans="9:9">
      <c r="I6324" s="410"/>
    </row>
    <row r="6325" spans="9:9">
      <c r="I6325" s="410"/>
    </row>
    <row r="6326" spans="9:9">
      <c r="I6326" s="410"/>
    </row>
    <row r="6327" spans="9:9">
      <c r="I6327" s="410"/>
    </row>
    <row r="6328" spans="9:9">
      <c r="I6328" s="410"/>
    </row>
    <row r="6329" spans="9:9">
      <c r="I6329" s="410"/>
    </row>
    <row r="6330" spans="9:9">
      <c r="I6330" s="410"/>
    </row>
    <row r="6331" spans="9:9">
      <c r="I6331" s="410"/>
    </row>
    <row r="6332" spans="9:9">
      <c r="I6332" s="410"/>
    </row>
    <row r="6333" spans="9:9">
      <c r="I6333" s="410"/>
    </row>
    <row r="6334" spans="9:9">
      <c r="I6334" s="410"/>
    </row>
    <row r="6335" spans="9:9">
      <c r="I6335" s="410"/>
    </row>
    <row r="6336" spans="9:9">
      <c r="I6336" s="410"/>
    </row>
    <row r="6337" spans="9:9">
      <c r="I6337" s="410"/>
    </row>
    <row r="6338" spans="9:9">
      <c r="I6338" s="410"/>
    </row>
    <row r="6339" spans="9:9">
      <c r="I6339" s="410"/>
    </row>
    <row r="6340" spans="9:9">
      <c r="I6340" s="410"/>
    </row>
    <row r="6341" spans="9:9">
      <c r="I6341" s="410"/>
    </row>
    <row r="6342" spans="9:9">
      <c r="I6342" s="410"/>
    </row>
    <row r="6343" spans="9:9">
      <c r="I6343" s="410"/>
    </row>
    <row r="6344" spans="9:9">
      <c r="I6344" s="410"/>
    </row>
    <row r="6345" spans="9:9">
      <c r="I6345" s="410"/>
    </row>
    <row r="6346" spans="9:9">
      <c r="I6346" s="410"/>
    </row>
    <row r="6347" spans="9:9">
      <c r="I6347" s="410"/>
    </row>
    <row r="6348" spans="9:9">
      <c r="I6348" s="410"/>
    </row>
    <row r="6349" spans="9:9">
      <c r="I6349" s="410"/>
    </row>
    <row r="6350" spans="9:9">
      <c r="I6350" s="410"/>
    </row>
    <row r="6351" spans="9:9">
      <c r="I6351" s="410"/>
    </row>
    <row r="6352" spans="9:9">
      <c r="I6352" s="410"/>
    </row>
    <row r="6353" spans="9:9">
      <c r="I6353" s="410"/>
    </row>
    <row r="6354" spans="9:9">
      <c r="I6354" s="410"/>
    </row>
    <row r="6355" spans="9:9">
      <c r="I6355" s="410"/>
    </row>
    <row r="6356" spans="9:9">
      <c r="I6356" s="410"/>
    </row>
    <row r="6357" spans="9:9">
      <c r="I6357" s="410"/>
    </row>
    <row r="6358" spans="9:9">
      <c r="I6358" s="410"/>
    </row>
    <row r="6359" spans="9:9">
      <c r="I6359" s="410"/>
    </row>
    <row r="6360" spans="9:9">
      <c r="I6360" s="410"/>
    </row>
    <row r="6361" spans="9:9">
      <c r="I6361" s="410"/>
    </row>
    <row r="6362" spans="9:9">
      <c r="I6362" s="410"/>
    </row>
    <row r="6363" spans="9:9">
      <c r="I6363" s="410"/>
    </row>
    <row r="6364" spans="9:9">
      <c r="I6364" s="410"/>
    </row>
    <row r="6365" spans="9:9">
      <c r="I6365" s="410"/>
    </row>
    <row r="6366" spans="9:9">
      <c r="I6366" s="410"/>
    </row>
    <row r="6367" spans="9:9">
      <c r="I6367" s="410"/>
    </row>
    <row r="6368" spans="9:9">
      <c r="I6368" s="410"/>
    </row>
    <row r="6369" spans="9:9">
      <c r="I6369" s="410"/>
    </row>
    <row r="6370" spans="9:9">
      <c r="I6370" s="410"/>
    </row>
    <row r="6371" spans="9:9">
      <c r="I6371" s="410"/>
    </row>
    <row r="6372" spans="9:9">
      <c r="I6372" s="410"/>
    </row>
    <row r="6373" spans="9:9">
      <c r="I6373" s="410"/>
    </row>
    <row r="6374" spans="9:9">
      <c r="I6374" s="410"/>
    </row>
    <row r="6375" spans="9:9">
      <c r="I6375" s="410"/>
    </row>
    <row r="6376" spans="9:9">
      <c r="I6376" s="410"/>
    </row>
    <row r="6377" spans="9:9">
      <c r="I6377" s="410"/>
    </row>
    <row r="6378" spans="9:9">
      <c r="I6378" s="410"/>
    </row>
    <row r="6379" spans="9:9">
      <c r="I6379" s="410"/>
    </row>
    <row r="6380" spans="9:9">
      <c r="I6380" s="410"/>
    </row>
    <row r="6381" spans="9:9">
      <c r="I6381" s="410"/>
    </row>
    <row r="6382" spans="9:9">
      <c r="I6382" s="410"/>
    </row>
    <row r="6383" spans="9:9">
      <c r="I6383" s="410"/>
    </row>
    <row r="6384" spans="9:9">
      <c r="I6384" s="410"/>
    </row>
    <row r="6385" spans="9:9">
      <c r="I6385" s="410"/>
    </row>
    <row r="6386" spans="9:9">
      <c r="I6386" s="410"/>
    </row>
    <row r="6387" spans="9:9">
      <c r="I6387" s="410"/>
    </row>
    <row r="6388" spans="9:9">
      <c r="I6388" s="410"/>
    </row>
    <row r="6389" spans="9:9">
      <c r="I6389" s="410"/>
    </row>
    <row r="6390" spans="9:9">
      <c r="I6390" s="410"/>
    </row>
    <row r="6391" spans="9:9">
      <c r="I6391" s="410"/>
    </row>
    <row r="6392" spans="9:9">
      <c r="I6392" s="410"/>
    </row>
    <row r="6393" spans="9:9">
      <c r="I6393" s="410"/>
    </row>
    <row r="6394" spans="9:9">
      <c r="I6394" s="410"/>
    </row>
    <row r="6395" spans="9:9">
      <c r="I6395" s="410"/>
    </row>
    <row r="6396" spans="9:9">
      <c r="I6396" s="410"/>
    </row>
    <row r="6397" spans="9:9">
      <c r="I6397" s="410"/>
    </row>
    <row r="6398" spans="9:9">
      <c r="I6398" s="410"/>
    </row>
    <row r="6399" spans="9:9">
      <c r="I6399" s="410"/>
    </row>
    <row r="6400" spans="9:9">
      <c r="I6400" s="410"/>
    </row>
    <row r="6401" spans="9:9">
      <c r="I6401" s="410"/>
    </row>
    <row r="6402" spans="9:9">
      <c r="I6402" s="410"/>
    </row>
    <row r="6403" spans="9:9">
      <c r="I6403" s="410"/>
    </row>
    <row r="6404" spans="9:9">
      <c r="I6404" s="410"/>
    </row>
    <row r="6405" spans="9:9">
      <c r="I6405" s="410"/>
    </row>
    <row r="6406" spans="9:9">
      <c r="I6406" s="410"/>
    </row>
    <row r="6407" spans="9:9">
      <c r="I6407" s="410"/>
    </row>
    <row r="6408" spans="9:9">
      <c r="I6408" s="410"/>
    </row>
    <row r="6409" spans="9:9">
      <c r="I6409" s="410"/>
    </row>
    <row r="6410" spans="9:9">
      <c r="I6410" s="410"/>
    </row>
    <row r="6411" spans="9:9">
      <c r="I6411" s="410"/>
    </row>
    <row r="6412" spans="9:9">
      <c r="I6412" s="410"/>
    </row>
    <row r="6413" spans="9:9">
      <c r="I6413" s="410"/>
    </row>
    <row r="6414" spans="9:9">
      <c r="I6414" s="410"/>
    </row>
    <row r="6415" spans="9:9">
      <c r="I6415" s="410"/>
    </row>
    <row r="6416" spans="9:9">
      <c r="I6416" s="410"/>
    </row>
    <row r="6417" spans="9:9">
      <c r="I6417" s="410"/>
    </row>
    <row r="6418" spans="9:9">
      <c r="I6418" s="410"/>
    </row>
    <row r="6419" spans="9:9">
      <c r="I6419" s="410"/>
    </row>
    <row r="6420" spans="9:9">
      <c r="I6420" s="410"/>
    </row>
    <row r="6421" spans="9:9">
      <c r="I6421" s="410"/>
    </row>
    <row r="6422" spans="9:9">
      <c r="I6422" s="410"/>
    </row>
    <row r="6423" spans="9:9">
      <c r="I6423" s="410"/>
    </row>
    <row r="6424" spans="9:9">
      <c r="I6424" s="410"/>
    </row>
    <row r="6425" spans="9:9">
      <c r="I6425" s="410"/>
    </row>
    <row r="6426" spans="9:9">
      <c r="I6426" s="410"/>
    </row>
    <row r="6427" spans="9:9">
      <c r="I6427" s="410"/>
    </row>
    <row r="6428" spans="9:9">
      <c r="I6428" s="410"/>
    </row>
    <row r="6429" spans="9:9">
      <c r="I6429" s="410"/>
    </row>
    <row r="6430" spans="9:9">
      <c r="I6430" s="410"/>
    </row>
    <row r="6431" spans="9:9">
      <c r="I6431" s="410"/>
    </row>
    <row r="6432" spans="9:9">
      <c r="I6432" s="410"/>
    </row>
    <row r="6433" spans="9:9">
      <c r="I6433" s="410"/>
    </row>
    <row r="6434" spans="9:9">
      <c r="I6434" s="410"/>
    </row>
    <row r="6435" spans="9:9">
      <c r="I6435" s="410"/>
    </row>
    <row r="6436" spans="9:9">
      <c r="I6436" s="410"/>
    </row>
    <row r="6437" spans="9:9">
      <c r="I6437" s="410"/>
    </row>
    <row r="6438" spans="9:9">
      <c r="I6438" s="410"/>
    </row>
    <row r="6439" spans="9:9">
      <c r="I6439" s="410"/>
    </row>
    <row r="6440" spans="9:9">
      <c r="I6440" s="410"/>
    </row>
    <row r="6441" spans="9:9">
      <c r="I6441" s="410"/>
    </row>
    <row r="6442" spans="9:9">
      <c r="I6442" s="410"/>
    </row>
    <row r="6443" spans="9:9">
      <c r="I6443" s="410"/>
    </row>
    <row r="6444" spans="9:9">
      <c r="I6444" s="410"/>
    </row>
    <row r="6445" spans="9:9">
      <c r="I6445" s="410"/>
    </row>
    <row r="6446" spans="9:9">
      <c r="I6446" s="410"/>
    </row>
    <row r="6447" spans="9:9">
      <c r="I6447" s="410"/>
    </row>
    <row r="6448" spans="9:9">
      <c r="I6448" s="410"/>
    </row>
    <row r="6449" spans="9:9">
      <c r="I6449" s="410"/>
    </row>
    <row r="6450" spans="9:9">
      <c r="I6450" s="410"/>
    </row>
    <row r="6451" spans="9:9">
      <c r="I6451" s="410"/>
    </row>
    <row r="6452" spans="9:9">
      <c r="I6452" s="410"/>
    </row>
    <row r="6453" spans="9:9">
      <c r="I6453" s="410"/>
    </row>
    <row r="6454" spans="9:9">
      <c r="I6454" s="410"/>
    </row>
    <row r="6455" spans="9:9">
      <c r="I6455" s="410"/>
    </row>
    <row r="6456" spans="9:9">
      <c r="I6456" s="410"/>
    </row>
    <row r="6457" spans="9:9">
      <c r="I6457" s="410"/>
    </row>
    <row r="6458" spans="9:9">
      <c r="I6458" s="410"/>
    </row>
    <row r="6459" spans="9:9">
      <c r="I6459" s="410"/>
    </row>
    <row r="6460" spans="9:9">
      <c r="I6460" s="410"/>
    </row>
    <row r="6461" spans="9:9">
      <c r="I6461" s="410"/>
    </row>
    <row r="6462" spans="9:9">
      <c r="I6462" s="410"/>
    </row>
    <row r="6463" spans="9:9">
      <c r="I6463" s="410"/>
    </row>
    <row r="6464" spans="9:9">
      <c r="I6464" s="410"/>
    </row>
    <row r="6465" spans="9:9">
      <c r="I6465" s="410"/>
    </row>
    <row r="6466" spans="9:9">
      <c r="I6466" s="410"/>
    </row>
    <row r="6467" spans="9:9">
      <c r="I6467" s="410"/>
    </row>
    <row r="6468" spans="9:9">
      <c r="I6468" s="410"/>
    </row>
    <row r="6469" spans="9:9">
      <c r="I6469" s="410"/>
    </row>
    <row r="6470" spans="9:9">
      <c r="I6470" s="410"/>
    </row>
    <row r="6471" spans="9:9">
      <c r="I6471" s="410"/>
    </row>
    <row r="6472" spans="9:9">
      <c r="I6472" s="410"/>
    </row>
    <row r="6473" spans="9:9">
      <c r="I6473" s="410"/>
    </row>
    <row r="6474" spans="9:9">
      <c r="I6474" s="410"/>
    </row>
    <row r="6475" spans="9:9">
      <c r="I6475" s="410"/>
    </row>
    <row r="6476" spans="9:9">
      <c r="I6476" s="410"/>
    </row>
    <row r="6477" spans="9:9">
      <c r="I6477" s="410"/>
    </row>
    <row r="6478" spans="9:9">
      <c r="I6478" s="410"/>
    </row>
    <row r="6479" spans="9:9">
      <c r="I6479" s="410"/>
    </row>
    <row r="6480" spans="9:9">
      <c r="I6480" s="410"/>
    </row>
    <row r="6481" spans="9:9">
      <c r="I6481" s="410"/>
    </row>
    <row r="6482" spans="9:9">
      <c r="I6482" s="410"/>
    </row>
    <row r="6483" spans="9:9">
      <c r="I6483" s="410"/>
    </row>
    <row r="6484" spans="9:9">
      <c r="I6484" s="410"/>
    </row>
    <row r="6485" spans="9:9">
      <c r="I6485" s="410"/>
    </row>
    <row r="6486" spans="9:9">
      <c r="I6486" s="410"/>
    </row>
    <row r="6487" spans="9:9">
      <c r="I6487" s="410"/>
    </row>
    <row r="6488" spans="9:9">
      <c r="I6488" s="410"/>
    </row>
    <row r="6489" spans="9:9">
      <c r="I6489" s="410"/>
    </row>
    <row r="6490" spans="9:9">
      <c r="I6490" s="410"/>
    </row>
    <row r="6491" spans="9:9">
      <c r="I6491" s="410"/>
    </row>
    <row r="6492" spans="9:9">
      <c r="I6492" s="410"/>
    </row>
    <row r="6493" spans="9:9">
      <c r="I6493" s="410"/>
    </row>
    <row r="6494" spans="9:9">
      <c r="I6494" s="410"/>
    </row>
    <row r="6495" spans="9:9">
      <c r="I6495" s="410"/>
    </row>
    <row r="6496" spans="9:9">
      <c r="I6496" s="410"/>
    </row>
    <row r="6497" spans="9:9">
      <c r="I6497" s="410"/>
    </row>
    <row r="6498" spans="9:9">
      <c r="I6498" s="410"/>
    </row>
    <row r="6499" spans="9:9">
      <c r="I6499" s="410"/>
    </row>
    <row r="6500" spans="9:9">
      <c r="I6500" s="410"/>
    </row>
    <row r="6501" spans="9:9">
      <c r="I6501" s="410"/>
    </row>
    <row r="6502" spans="9:9">
      <c r="I6502" s="410"/>
    </row>
    <row r="6503" spans="9:9">
      <c r="I6503" s="410"/>
    </row>
    <row r="6504" spans="9:9">
      <c r="I6504" s="410"/>
    </row>
    <row r="6505" spans="9:9">
      <c r="I6505" s="410"/>
    </row>
    <row r="6506" spans="9:9">
      <c r="I6506" s="410"/>
    </row>
    <row r="6507" spans="9:9">
      <c r="I6507" s="410"/>
    </row>
    <row r="6508" spans="9:9">
      <c r="I6508" s="410"/>
    </row>
    <row r="6509" spans="9:9">
      <c r="I6509" s="410"/>
    </row>
    <row r="6510" spans="9:9">
      <c r="I6510" s="410"/>
    </row>
    <row r="6511" spans="9:9">
      <c r="I6511" s="410"/>
    </row>
    <row r="6512" spans="9:9">
      <c r="I6512" s="410"/>
    </row>
    <row r="6513" spans="9:9">
      <c r="I6513" s="410"/>
    </row>
    <row r="6514" spans="9:9">
      <c r="I6514" s="410"/>
    </row>
    <row r="6515" spans="9:9">
      <c r="I6515" s="410"/>
    </row>
    <row r="6516" spans="9:9">
      <c r="I6516" s="410"/>
    </row>
    <row r="6517" spans="9:9">
      <c r="I6517" s="410"/>
    </row>
    <row r="6518" spans="9:9">
      <c r="I6518" s="410"/>
    </row>
    <row r="6519" spans="9:9">
      <c r="I6519" s="410"/>
    </row>
    <row r="6520" spans="9:9">
      <c r="I6520" s="410"/>
    </row>
    <row r="6521" spans="9:9">
      <c r="I6521" s="410"/>
    </row>
    <row r="6522" spans="9:9">
      <c r="I6522" s="410"/>
    </row>
    <row r="6523" spans="9:9">
      <c r="I6523" s="410"/>
    </row>
    <row r="6524" spans="9:9">
      <c r="I6524" s="410"/>
    </row>
    <row r="6525" spans="9:9">
      <c r="I6525" s="410"/>
    </row>
    <row r="6526" spans="9:9">
      <c r="I6526" s="410"/>
    </row>
    <row r="6527" spans="9:9">
      <c r="I6527" s="410"/>
    </row>
    <row r="6528" spans="9:9">
      <c r="I6528" s="410"/>
    </row>
    <row r="6529" spans="9:9">
      <c r="I6529" s="410"/>
    </row>
    <row r="6530" spans="9:9">
      <c r="I6530" s="410"/>
    </row>
    <row r="6531" spans="9:9">
      <c r="I6531" s="410"/>
    </row>
    <row r="6532" spans="9:9">
      <c r="I6532" s="410"/>
    </row>
    <row r="6533" spans="9:9">
      <c r="I6533" s="410"/>
    </row>
    <row r="6534" spans="9:9">
      <c r="I6534" s="410"/>
    </row>
    <row r="6535" spans="9:9">
      <c r="I6535" s="410"/>
    </row>
    <row r="6536" spans="9:9">
      <c r="I6536" s="410"/>
    </row>
    <row r="6537" spans="9:9">
      <c r="I6537" s="410"/>
    </row>
    <row r="6538" spans="9:9">
      <c r="I6538" s="410"/>
    </row>
    <row r="6539" spans="9:9">
      <c r="I6539" s="410"/>
    </row>
    <row r="6540" spans="9:9">
      <c r="I6540" s="410"/>
    </row>
    <row r="6541" spans="9:9">
      <c r="I6541" s="410"/>
    </row>
    <row r="6542" spans="9:9">
      <c r="I6542" s="410"/>
    </row>
    <row r="6543" spans="9:9">
      <c r="I6543" s="410"/>
    </row>
    <row r="6544" spans="9:9">
      <c r="I6544" s="410"/>
    </row>
    <row r="6545" spans="9:9">
      <c r="I6545" s="410"/>
    </row>
    <row r="6546" spans="9:9">
      <c r="I6546" s="410"/>
    </row>
    <row r="6547" spans="9:9">
      <c r="I6547" s="410"/>
    </row>
    <row r="6548" spans="9:9">
      <c r="I6548" s="410"/>
    </row>
    <row r="6549" spans="9:9">
      <c r="I6549" s="410"/>
    </row>
    <row r="6550" spans="9:9">
      <c r="I6550" s="410"/>
    </row>
    <row r="6551" spans="9:9">
      <c r="I6551" s="410"/>
    </row>
    <row r="6552" spans="9:9">
      <c r="I6552" s="410"/>
    </row>
    <row r="6553" spans="9:9">
      <c r="I6553" s="410"/>
    </row>
    <row r="6554" spans="9:9">
      <c r="I6554" s="410"/>
    </row>
    <row r="6555" spans="9:9">
      <c r="I6555" s="410"/>
    </row>
    <row r="6556" spans="9:9">
      <c r="I6556" s="410"/>
    </row>
    <row r="6557" spans="9:9">
      <c r="I6557" s="410"/>
    </row>
    <row r="6558" spans="9:9">
      <c r="I6558" s="410"/>
    </row>
    <row r="6559" spans="9:9">
      <c r="I6559" s="410"/>
    </row>
    <row r="6560" spans="9:9">
      <c r="I6560" s="410"/>
    </row>
    <row r="6561" spans="9:9">
      <c r="I6561" s="410"/>
    </row>
    <row r="6562" spans="9:9">
      <c r="I6562" s="410"/>
    </row>
    <row r="6563" spans="9:9">
      <c r="I6563" s="410"/>
    </row>
    <row r="6564" spans="9:9">
      <c r="I6564" s="410"/>
    </row>
    <row r="6565" spans="9:9">
      <c r="I6565" s="410"/>
    </row>
    <row r="6566" spans="9:9">
      <c r="I6566" s="410"/>
    </row>
    <row r="6567" spans="9:9">
      <c r="I6567" s="410"/>
    </row>
    <row r="6568" spans="9:9">
      <c r="I6568" s="410"/>
    </row>
    <row r="6569" spans="9:9">
      <c r="I6569" s="410"/>
    </row>
    <row r="6570" spans="9:9">
      <c r="I6570" s="410"/>
    </row>
    <row r="6571" spans="9:9">
      <c r="I6571" s="410"/>
    </row>
    <row r="6572" spans="9:9">
      <c r="I6572" s="410"/>
    </row>
    <row r="6573" spans="9:9">
      <c r="I6573" s="410"/>
    </row>
    <row r="6574" spans="9:9">
      <c r="I6574" s="410"/>
    </row>
    <row r="6575" spans="9:9">
      <c r="I6575" s="410"/>
    </row>
    <row r="6576" spans="9:9">
      <c r="I6576" s="410"/>
    </row>
    <row r="6577" spans="9:9">
      <c r="I6577" s="410"/>
    </row>
    <row r="6578" spans="9:9">
      <c r="I6578" s="410"/>
    </row>
    <row r="6579" spans="9:9">
      <c r="I6579" s="410"/>
    </row>
    <row r="6580" spans="9:9">
      <c r="I6580" s="410"/>
    </row>
    <row r="6581" spans="9:9">
      <c r="I6581" s="410"/>
    </row>
    <row r="6582" spans="9:9">
      <c r="I6582" s="410"/>
    </row>
    <row r="6583" spans="9:9">
      <c r="I6583" s="410"/>
    </row>
    <row r="6584" spans="9:9">
      <c r="I6584" s="410"/>
    </row>
    <row r="6585" spans="9:9">
      <c r="I6585" s="410"/>
    </row>
    <row r="6586" spans="9:9">
      <c r="I6586" s="410"/>
    </row>
    <row r="6587" spans="9:9">
      <c r="I6587" s="410"/>
    </row>
    <row r="6588" spans="9:9">
      <c r="I6588" s="410"/>
    </row>
    <row r="6589" spans="9:9">
      <c r="I6589" s="410"/>
    </row>
    <row r="6590" spans="9:9">
      <c r="I6590" s="410"/>
    </row>
    <row r="6591" spans="9:9">
      <c r="I6591" s="410"/>
    </row>
    <row r="6592" spans="9:9">
      <c r="I6592" s="410"/>
    </row>
    <row r="6593" spans="9:9">
      <c r="I6593" s="410"/>
    </row>
    <row r="6594" spans="9:9">
      <c r="I6594" s="410"/>
    </row>
    <row r="6595" spans="9:9">
      <c r="I6595" s="410"/>
    </row>
    <row r="6596" spans="9:9">
      <c r="I6596" s="410"/>
    </row>
    <row r="6597" spans="9:9">
      <c r="I6597" s="410"/>
    </row>
    <row r="6598" spans="9:9">
      <c r="I6598" s="410"/>
    </row>
    <row r="6599" spans="9:9">
      <c r="I6599" s="410"/>
    </row>
    <row r="6600" spans="9:9">
      <c r="I6600" s="410"/>
    </row>
    <row r="6601" spans="9:9">
      <c r="I6601" s="410"/>
    </row>
    <row r="6602" spans="9:9">
      <c r="I6602" s="410"/>
    </row>
    <row r="6603" spans="9:9">
      <c r="I6603" s="410"/>
    </row>
    <row r="6604" spans="9:9">
      <c r="I6604" s="410"/>
    </row>
    <row r="6605" spans="9:9">
      <c r="I6605" s="410"/>
    </row>
    <row r="6606" spans="9:9">
      <c r="I6606" s="410"/>
    </row>
    <row r="6607" spans="9:9">
      <c r="I6607" s="410"/>
    </row>
    <row r="6608" spans="9:9">
      <c r="I6608" s="410"/>
    </row>
    <row r="6609" spans="9:9">
      <c r="I6609" s="410"/>
    </row>
    <row r="6610" spans="9:9">
      <c r="I6610" s="410"/>
    </row>
    <row r="6611" spans="9:9">
      <c r="I6611" s="410"/>
    </row>
    <row r="6612" spans="9:9">
      <c r="I6612" s="410"/>
    </row>
    <row r="6613" spans="9:9">
      <c r="I6613" s="410"/>
    </row>
    <row r="6614" spans="9:9">
      <c r="I6614" s="410"/>
    </row>
    <row r="6615" spans="9:9">
      <c r="I6615" s="410"/>
    </row>
    <row r="6616" spans="9:9">
      <c r="I6616" s="410"/>
    </row>
    <row r="6617" spans="9:9">
      <c r="I6617" s="410"/>
    </row>
    <row r="6618" spans="9:9">
      <c r="I6618" s="410"/>
    </row>
    <row r="6619" spans="9:9">
      <c r="I6619" s="410"/>
    </row>
    <row r="6620" spans="9:9">
      <c r="I6620" s="410"/>
    </row>
    <row r="6621" spans="9:9">
      <c r="I6621" s="410"/>
    </row>
    <row r="6622" spans="9:9">
      <c r="I6622" s="410"/>
    </row>
    <row r="6623" spans="9:9">
      <c r="I6623" s="410"/>
    </row>
    <row r="6624" spans="9:9">
      <c r="I6624" s="410"/>
    </row>
    <row r="6625" spans="9:9">
      <c r="I6625" s="410"/>
    </row>
    <row r="6626" spans="9:9">
      <c r="I6626" s="410"/>
    </row>
    <row r="6627" spans="9:9">
      <c r="I6627" s="410"/>
    </row>
    <row r="6628" spans="9:9">
      <c r="I6628" s="410"/>
    </row>
    <row r="6629" spans="9:9">
      <c r="I6629" s="410"/>
    </row>
    <row r="6630" spans="9:9">
      <c r="I6630" s="410"/>
    </row>
    <row r="6631" spans="9:9">
      <c r="I6631" s="410"/>
    </row>
    <row r="6632" spans="9:9">
      <c r="I6632" s="410"/>
    </row>
    <row r="6633" spans="9:9">
      <c r="I6633" s="410"/>
    </row>
    <row r="6634" spans="9:9">
      <c r="I6634" s="410"/>
    </row>
    <row r="6635" spans="9:9">
      <c r="I6635" s="410"/>
    </row>
    <row r="6636" spans="9:9">
      <c r="I6636" s="410"/>
    </row>
    <row r="6637" spans="9:9">
      <c r="I6637" s="410"/>
    </row>
    <row r="6638" spans="9:9">
      <c r="I6638" s="410"/>
    </row>
    <row r="6639" spans="9:9">
      <c r="I6639" s="410"/>
    </row>
    <row r="6640" spans="9:9">
      <c r="I6640" s="410"/>
    </row>
    <row r="6641" spans="9:9">
      <c r="I6641" s="410"/>
    </row>
    <row r="6642" spans="9:9">
      <c r="I6642" s="410"/>
    </row>
    <row r="6643" spans="9:9">
      <c r="I6643" s="410"/>
    </row>
    <row r="6644" spans="9:9">
      <c r="I6644" s="410"/>
    </row>
    <row r="6645" spans="9:9">
      <c r="I6645" s="410"/>
    </row>
    <row r="6646" spans="9:9">
      <c r="I6646" s="410"/>
    </row>
    <row r="6647" spans="9:9">
      <c r="I6647" s="410"/>
    </row>
    <row r="6648" spans="9:9">
      <c r="I6648" s="410"/>
    </row>
    <row r="6649" spans="9:9">
      <c r="I6649" s="410"/>
    </row>
    <row r="6650" spans="9:9">
      <c r="I6650" s="410"/>
    </row>
    <row r="6651" spans="9:9">
      <c r="I6651" s="410"/>
    </row>
    <row r="6652" spans="9:9">
      <c r="I6652" s="410"/>
    </row>
    <row r="6653" spans="9:9">
      <c r="I6653" s="410"/>
    </row>
    <row r="6654" spans="9:9">
      <c r="I6654" s="410"/>
    </row>
    <row r="6655" spans="9:9">
      <c r="I6655" s="410"/>
    </row>
    <row r="6656" spans="9:9">
      <c r="I6656" s="410"/>
    </row>
    <row r="6657" spans="9:9">
      <c r="I6657" s="410"/>
    </row>
    <row r="6658" spans="9:9">
      <c r="I6658" s="410"/>
    </row>
    <row r="6659" spans="9:9">
      <c r="I6659" s="410"/>
    </row>
    <row r="6660" spans="9:9">
      <c r="I6660" s="410"/>
    </row>
    <row r="6661" spans="9:9">
      <c r="I6661" s="410"/>
    </row>
    <row r="6662" spans="9:9">
      <c r="I6662" s="410"/>
    </row>
    <row r="6663" spans="9:9">
      <c r="I6663" s="410"/>
    </row>
    <row r="6664" spans="9:9">
      <c r="I6664" s="410"/>
    </row>
    <row r="6665" spans="9:9">
      <c r="I6665" s="410"/>
    </row>
    <row r="6666" spans="9:9">
      <c r="I6666" s="410"/>
    </row>
    <row r="6667" spans="9:9">
      <c r="I6667" s="410"/>
    </row>
    <row r="6668" spans="9:9">
      <c r="I6668" s="410"/>
    </row>
    <row r="6669" spans="9:9">
      <c r="I6669" s="410"/>
    </row>
    <row r="6670" spans="9:9">
      <c r="I6670" s="410"/>
    </row>
    <row r="6671" spans="9:9">
      <c r="I6671" s="410"/>
    </row>
    <row r="6672" spans="9:9">
      <c r="I6672" s="410"/>
    </row>
    <row r="6673" spans="9:9">
      <c r="I6673" s="410"/>
    </row>
    <row r="6674" spans="9:9">
      <c r="I6674" s="410"/>
    </row>
    <row r="6675" spans="9:9">
      <c r="I6675" s="410"/>
    </row>
    <row r="6676" spans="9:9">
      <c r="I6676" s="410"/>
    </row>
    <row r="6677" spans="9:9">
      <c r="I6677" s="410"/>
    </row>
    <row r="6678" spans="9:9">
      <c r="I6678" s="410"/>
    </row>
    <row r="6679" spans="9:9">
      <c r="I6679" s="410"/>
    </row>
    <row r="6680" spans="9:9">
      <c r="I6680" s="410"/>
    </row>
    <row r="6681" spans="9:9">
      <c r="I6681" s="410"/>
    </row>
    <row r="6682" spans="9:9">
      <c r="I6682" s="410"/>
    </row>
    <row r="6683" spans="9:9">
      <c r="I6683" s="410"/>
    </row>
    <row r="6684" spans="9:9">
      <c r="I6684" s="410"/>
    </row>
    <row r="6685" spans="9:9">
      <c r="I6685" s="410"/>
    </row>
    <row r="6686" spans="9:9">
      <c r="I6686" s="410"/>
    </row>
    <row r="6687" spans="9:9">
      <c r="I6687" s="410"/>
    </row>
    <row r="6688" spans="9:9">
      <c r="I6688" s="410"/>
    </row>
    <row r="6689" spans="9:9">
      <c r="I6689" s="410"/>
    </row>
    <row r="6690" spans="9:9">
      <c r="I6690" s="410"/>
    </row>
    <row r="6691" spans="9:9">
      <c r="I6691" s="410"/>
    </row>
    <row r="6692" spans="9:9">
      <c r="I6692" s="410"/>
    </row>
    <row r="6693" spans="9:9">
      <c r="I6693" s="410"/>
    </row>
    <row r="6694" spans="9:9">
      <c r="I6694" s="410"/>
    </row>
    <row r="6695" spans="9:9">
      <c r="I6695" s="410"/>
    </row>
    <row r="6696" spans="9:9">
      <c r="I6696" s="410"/>
    </row>
    <row r="6697" spans="9:9">
      <c r="I6697" s="410"/>
    </row>
    <row r="6698" spans="9:9">
      <c r="I6698" s="410"/>
    </row>
    <row r="6699" spans="9:9">
      <c r="I6699" s="410"/>
    </row>
    <row r="6700" spans="9:9">
      <c r="I6700" s="410"/>
    </row>
    <row r="6701" spans="9:9">
      <c r="I6701" s="410"/>
    </row>
    <row r="6702" spans="9:9">
      <c r="I6702" s="410"/>
    </row>
    <row r="6703" spans="9:9">
      <c r="I6703" s="410"/>
    </row>
    <row r="6704" spans="9:9">
      <c r="I6704" s="410"/>
    </row>
    <row r="6705" spans="9:9">
      <c r="I6705" s="410"/>
    </row>
    <row r="6706" spans="9:9">
      <c r="I6706" s="410"/>
    </row>
    <row r="6707" spans="9:9">
      <c r="I6707" s="410"/>
    </row>
    <row r="6708" spans="9:9">
      <c r="I6708" s="410"/>
    </row>
    <row r="6709" spans="9:9">
      <c r="I6709" s="410"/>
    </row>
    <row r="6710" spans="9:9">
      <c r="I6710" s="410"/>
    </row>
    <row r="6711" spans="9:9">
      <c r="I6711" s="410"/>
    </row>
    <row r="6712" spans="9:9">
      <c r="I6712" s="410"/>
    </row>
    <row r="6713" spans="9:9">
      <c r="I6713" s="410"/>
    </row>
    <row r="6714" spans="9:9">
      <c r="I6714" s="410"/>
    </row>
    <row r="6715" spans="9:9">
      <c r="I6715" s="410"/>
    </row>
    <row r="6716" spans="9:9">
      <c r="I6716" s="410"/>
    </row>
    <row r="6717" spans="9:9">
      <c r="I6717" s="410"/>
    </row>
    <row r="6718" spans="9:9">
      <c r="I6718" s="410"/>
    </row>
    <row r="6719" spans="9:9">
      <c r="I6719" s="410"/>
    </row>
    <row r="6720" spans="9:9">
      <c r="I6720" s="410"/>
    </row>
    <row r="6721" spans="9:9">
      <c r="I6721" s="410"/>
    </row>
    <row r="6722" spans="9:9">
      <c r="I6722" s="410"/>
    </row>
    <row r="6723" spans="9:9">
      <c r="I6723" s="410"/>
    </row>
    <row r="6724" spans="9:9">
      <c r="I6724" s="410"/>
    </row>
    <row r="6725" spans="9:9">
      <c r="I6725" s="410"/>
    </row>
    <row r="6726" spans="9:9">
      <c r="I6726" s="410"/>
    </row>
    <row r="6727" spans="9:9">
      <c r="I6727" s="410"/>
    </row>
    <row r="6728" spans="9:9">
      <c r="I6728" s="410"/>
    </row>
    <row r="6729" spans="9:9">
      <c r="I6729" s="410"/>
    </row>
    <row r="6730" spans="9:9">
      <c r="I6730" s="410"/>
    </row>
    <row r="6731" spans="9:9">
      <c r="I6731" s="410"/>
    </row>
    <row r="6732" spans="9:9">
      <c r="I6732" s="410"/>
    </row>
    <row r="6733" spans="9:9">
      <c r="I6733" s="410"/>
    </row>
    <row r="6734" spans="9:9">
      <c r="I6734" s="410"/>
    </row>
    <row r="6735" spans="9:9">
      <c r="I6735" s="410"/>
    </row>
    <row r="6736" spans="9:9">
      <c r="I6736" s="410"/>
    </row>
    <row r="6737" spans="9:9">
      <c r="I6737" s="410"/>
    </row>
    <row r="6738" spans="9:9">
      <c r="I6738" s="410"/>
    </row>
    <row r="6739" spans="9:9">
      <c r="I6739" s="410"/>
    </row>
    <row r="6740" spans="9:9">
      <c r="I6740" s="410"/>
    </row>
    <row r="6741" spans="9:9">
      <c r="I6741" s="410"/>
    </row>
    <row r="6742" spans="9:9">
      <c r="I6742" s="410"/>
    </row>
    <row r="6743" spans="9:9">
      <c r="I6743" s="410"/>
    </row>
    <row r="6744" spans="9:9">
      <c r="I6744" s="410"/>
    </row>
    <row r="6745" spans="9:9">
      <c r="I6745" s="410"/>
    </row>
    <row r="6746" spans="9:9">
      <c r="I6746" s="410"/>
    </row>
    <row r="6747" spans="9:9">
      <c r="I6747" s="410"/>
    </row>
    <row r="6748" spans="9:9">
      <c r="I6748" s="410"/>
    </row>
    <row r="6749" spans="9:9">
      <c r="I6749" s="410"/>
    </row>
    <row r="6750" spans="9:9">
      <c r="I6750" s="410"/>
    </row>
    <row r="6751" spans="9:9">
      <c r="I6751" s="410"/>
    </row>
    <row r="6752" spans="9:9">
      <c r="I6752" s="410"/>
    </row>
    <row r="6753" spans="9:9">
      <c r="I6753" s="410"/>
    </row>
    <row r="6754" spans="9:9">
      <c r="I6754" s="410"/>
    </row>
    <row r="6755" spans="9:9">
      <c r="I6755" s="410"/>
    </row>
    <row r="6756" spans="9:9">
      <c r="I6756" s="410"/>
    </row>
    <row r="6757" spans="9:9">
      <c r="I6757" s="410"/>
    </row>
    <row r="6758" spans="9:9">
      <c r="I6758" s="410"/>
    </row>
    <row r="6759" spans="9:9">
      <c r="I6759" s="410"/>
    </row>
    <row r="6760" spans="9:9">
      <c r="I6760" s="410"/>
    </row>
    <row r="6761" spans="9:9">
      <c r="I6761" s="410"/>
    </row>
    <row r="6762" spans="9:9">
      <c r="I6762" s="410"/>
    </row>
    <row r="6763" spans="9:9">
      <c r="I6763" s="410"/>
    </row>
    <row r="6764" spans="9:9">
      <c r="I6764" s="410"/>
    </row>
    <row r="6765" spans="9:9">
      <c r="I6765" s="410"/>
    </row>
    <row r="6766" spans="9:9">
      <c r="I6766" s="410"/>
    </row>
    <row r="6767" spans="9:9">
      <c r="I6767" s="410"/>
    </row>
    <row r="6768" spans="9:9">
      <c r="I6768" s="410"/>
    </row>
    <row r="6769" spans="9:9">
      <c r="I6769" s="410"/>
    </row>
    <row r="6770" spans="9:9">
      <c r="I6770" s="410"/>
    </row>
    <row r="6771" spans="9:9">
      <c r="I6771" s="410"/>
    </row>
    <row r="6772" spans="9:9">
      <c r="I6772" s="410"/>
    </row>
    <row r="6773" spans="9:9">
      <c r="I6773" s="410"/>
    </row>
    <row r="6774" spans="9:9">
      <c r="I6774" s="410"/>
    </row>
    <row r="6775" spans="9:9">
      <c r="I6775" s="410"/>
    </row>
    <row r="6776" spans="9:9">
      <c r="I6776" s="410"/>
    </row>
    <row r="6777" spans="9:9">
      <c r="I6777" s="410"/>
    </row>
    <row r="6778" spans="9:9">
      <c r="I6778" s="410"/>
    </row>
    <row r="6779" spans="9:9">
      <c r="I6779" s="410"/>
    </row>
    <row r="6780" spans="9:9">
      <c r="I6780" s="410"/>
    </row>
    <row r="6781" spans="9:9">
      <c r="I6781" s="410"/>
    </row>
    <row r="6782" spans="9:9">
      <c r="I6782" s="410"/>
    </row>
    <row r="6783" spans="9:9">
      <c r="I6783" s="410"/>
    </row>
    <row r="6784" spans="9:9">
      <c r="I6784" s="410"/>
    </row>
    <row r="6785" spans="9:9">
      <c r="I6785" s="410"/>
    </row>
    <row r="6786" spans="9:9">
      <c r="I6786" s="410"/>
    </row>
    <row r="6787" spans="9:9">
      <c r="I6787" s="410"/>
    </row>
    <row r="6788" spans="9:9">
      <c r="I6788" s="410"/>
    </row>
    <row r="6789" spans="9:9">
      <c r="I6789" s="410"/>
    </row>
    <row r="6790" spans="9:9">
      <c r="I6790" s="410"/>
    </row>
    <row r="6791" spans="9:9">
      <c r="I6791" s="410"/>
    </row>
    <row r="6792" spans="9:9">
      <c r="I6792" s="410"/>
    </row>
    <row r="6793" spans="9:9">
      <c r="I6793" s="410"/>
    </row>
    <row r="6794" spans="9:9">
      <c r="I6794" s="410"/>
    </row>
    <row r="6795" spans="9:9">
      <c r="I6795" s="410"/>
    </row>
    <row r="6796" spans="9:9">
      <c r="I6796" s="410"/>
    </row>
    <row r="6797" spans="9:9">
      <c r="I6797" s="410"/>
    </row>
    <row r="6798" spans="9:9">
      <c r="I6798" s="410"/>
    </row>
    <row r="6799" spans="9:9">
      <c r="I6799" s="410"/>
    </row>
    <row r="6800" spans="9:9">
      <c r="I6800" s="410"/>
    </row>
    <row r="6801" spans="9:9">
      <c r="I6801" s="410"/>
    </row>
    <row r="6802" spans="9:9">
      <c r="I6802" s="410"/>
    </row>
    <row r="6803" spans="9:9">
      <c r="I6803" s="410"/>
    </row>
    <row r="6804" spans="9:9">
      <c r="I6804" s="410"/>
    </row>
    <row r="6805" spans="9:9">
      <c r="I6805" s="410"/>
    </row>
    <row r="6806" spans="9:9">
      <c r="I6806" s="410"/>
    </row>
    <row r="6807" spans="9:9">
      <c r="I6807" s="410"/>
    </row>
    <row r="6808" spans="9:9">
      <c r="I6808" s="410"/>
    </row>
    <row r="6809" spans="9:9">
      <c r="I6809" s="410"/>
    </row>
    <row r="6810" spans="9:9">
      <c r="I6810" s="410"/>
    </row>
    <row r="6811" spans="9:9">
      <c r="I6811" s="410"/>
    </row>
    <row r="6812" spans="9:9">
      <c r="I6812" s="410"/>
    </row>
    <row r="6813" spans="9:9">
      <c r="I6813" s="410"/>
    </row>
    <row r="6814" spans="9:9">
      <c r="I6814" s="410"/>
    </row>
    <row r="6815" spans="9:9">
      <c r="I6815" s="410"/>
    </row>
    <row r="6816" spans="9:9">
      <c r="I6816" s="410"/>
    </row>
    <row r="6817" spans="9:9">
      <c r="I6817" s="410"/>
    </row>
    <row r="6818" spans="9:9">
      <c r="I6818" s="410"/>
    </row>
    <row r="6819" spans="9:9">
      <c r="I6819" s="410"/>
    </row>
    <row r="6820" spans="9:9">
      <c r="I6820" s="410"/>
    </row>
    <row r="6821" spans="9:9">
      <c r="I6821" s="410"/>
    </row>
    <row r="6822" spans="9:9">
      <c r="I6822" s="410"/>
    </row>
    <row r="6823" spans="9:9">
      <c r="I6823" s="410"/>
    </row>
    <row r="6824" spans="9:9">
      <c r="I6824" s="410"/>
    </row>
    <row r="6825" spans="9:9">
      <c r="I6825" s="410"/>
    </row>
    <row r="6826" spans="9:9">
      <c r="I6826" s="410"/>
    </row>
    <row r="6827" spans="9:9">
      <c r="I6827" s="410"/>
    </row>
    <row r="6828" spans="9:9">
      <c r="I6828" s="410"/>
    </row>
    <row r="6829" spans="9:9">
      <c r="I6829" s="410"/>
    </row>
    <row r="6830" spans="9:9">
      <c r="I6830" s="410"/>
    </row>
    <row r="6831" spans="9:9">
      <c r="I6831" s="410"/>
    </row>
    <row r="6832" spans="9:9">
      <c r="I6832" s="410"/>
    </row>
    <row r="6833" spans="9:9">
      <c r="I6833" s="410"/>
    </row>
    <row r="6834" spans="9:9">
      <c r="I6834" s="410"/>
    </row>
    <row r="6835" spans="9:9">
      <c r="I6835" s="410"/>
    </row>
    <row r="6836" spans="9:9">
      <c r="I6836" s="410"/>
    </row>
    <row r="6837" spans="9:9">
      <c r="I6837" s="410"/>
    </row>
    <row r="6838" spans="9:9">
      <c r="I6838" s="410"/>
    </row>
    <row r="6839" spans="9:9">
      <c r="I6839" s="410"/>
    </row>
    <row r="6840" spans="9:9">
      <c r="I6840" s="410"/>
    </row>
    <row r="6841" spans="9:9">
      <c r="I6841" s="410"/>
    </row>
    <row r="6842" spans="9:9">
      <c r="I6842" s="410"/>
    </row>
    <row r="6843" spans="9:9">
      <c r="I6843" s="410"/>
    </row>
    <row r="6844" spans="9:9">
      <c r="I6844" s="410"/>
    </row>
    <row r="6845" spans="9:9">
      <c r="I6845" s="410"/>
    </row>
    <row r="6846" spans="9:9">
      <c r="I6846" s="410"/>
    </row>
    <row r="6847" spans="9:9">
      <c r="I6847" s="410"/>
    </row>
    <row r="6848" spans="9:9">
      <c r="I6848" s="410"/>
    </row>
    <row r="6849" spans="9:9">
      <c r="I6849" s="410"/>
    </row>
    <row r="6850" spans="9:9">
      <c r="I6850" s="410"/>
    </row>
    <row r="6851" spans="9:9">
      <c r="I6851" s="410"/>
    </row>
    <row r="6852" spans="9:9">
      <c r="I6852" s="410"/>
    </row>
    <row r="6853" spans="9:9">
      <c r="I6853" s="410"/>
    </row>
    <row r="6854" spans="9:9">
      <c r="I6854" s="410"/>
    </row>
    <row r="6855" spans="9:9">
      <c r="I6855" s="410"/>
    </row>
    <row r="6856" spans="9:9">
      <c r="I6856" s="410"/>
    </row>
    <row r="6857" spans="9:9">
      <c r="I6857" s="410"/>
    </row>
    <row r="6858" spans="9:9">
      <c r="I6858" s="410"/>
    </row>
    <row r="6859" spans="9:9">
      <c r="I6859" s="410"/>
    </row>
    <row r="6860" spans="9:9">
      <c r="I6860" s="410"/>
    </row>
    <row r="6861" spans="9:9">
      <c r="I6861" s="410"/>
    </row>
    <row r="6862" spans="9:9">
      <c r="I6862" s="410"/>
    </row>
    <row r="6863" spans="9:9">
      <c r="I6863" s="410"/>
    </row>
    <row r="6864" spans="9:9">
      <c r="I6864" s="410"/>
    </row>
    <row r="6865" spans="9:9">
      <c r="I6865" s="410"/>
    </row>
    <row r="6866" spans="9:9">
      <c r="I6866" s="410"/>
    </row>
    <row r="6867" spans="9:9">
      <c r="I6867" s="410"/>
    </row>
    <row r="6868" spans="9:9">
      <c r="I6868" s="410"/>
    </row>
    <row r="6869" spans="9:9">
      <c r="I6869" s="410"/>
    </row>
    <row r="6870" spans="9:9">
      <c r="I6870" s="410"/>
    </row>
    <row r="6871" spans="9:9">
      <c r="I6871" s="410"/>
    </row>
    <row r="6872" spans="9:9">
      <c r="I6872" s="410"/>
    </row>
    <row r="6873" spans="9:9">
      <c r="I6873" s="410"/>
    </row>
    <row r="6874" spans="9:9">
      <c r="I6874" s="410"/>
    </row>
    <row r="6875" spans="9:9">
      <c r="I6875" s="410"/>
    </row>
    <row r="6876" spans="9:9">
      <c r="I6876" s="410"/>
    </row>
    <row r="6877" spans="9:9">
      <c r="I6877" s="410"/>
    </row>
    <row r="6878" spans="9:9">
      <c r="I6878" s="410"/>
    </row>
    <row r="6879" spans="9:9">
      <c r="I6879" s="410"/>
    </row>
    <row r="6880" spans="9:9">
      <c r="I6880" s="410"/>
    </row>
    <row r="6881" spans="9:9">
      <c r="I6881" s="410"/>
    </row>
    <row r="6882" spans="9:9">
      <c r="I6882" s="410"/>
    </row>
    <row r="6883" spans="9:9">
      <c r="I6883" s="410"/>
    </row>
    <row r="6884" spans="9:9">
      <c r="I6884" s="410"/>
    </row>
    <row r="6885" spans="9:9">
      <c r="I6885" s="410"/>
    </row>
    <row r="6886" spans="9:9">
      <c r="I6886" s="410"/>
    </row>
    <row r="6887" spans="9:9">
      <c r="I6887" s="410"/>
    </row>
    <row r="6888" spans="9:9">
      <c r="I6888" s="410"/>
    </row>
    <row r="6889" spans="9:9">
      <c r="I6889" s="410"/>
    </row>
    <row r="6890" spans="9:9">
      <c r="I6890" s="410"/>
    </row>
    <row r="6891" spans="9:9">
      <c r="I6891" s="410"/>
    </row>
    <row r="6892" spans="9:9">
      <c r="I6892" s="410"/>
    </row>
    <row r="6893" spans="9:9">
      <c r="I6893" s="410"/>
    </row>
    <row r="6894" spans="9:9">
      <c r="I6894" s="410"/>
    </row>
    <row r="6895" spans="9:9">
      <c r="I6895" s="410"/>
    </row>
    <row r="6896" spans="9:9">
      <c r="I6896" s="410"/>
    </row>
    <row r="6897" spans="9:9">
      <c r="I6897" s="410"/>
    </row>
    <row r="6898" spans="9:9">
      <c r="I6898" s="410"/>
    </row>
    <row r="6899" spans="9:9">
      <c r="I6899" s="410"/>
    </row>
    <row r="6900" spans="9:9">
      <c r="I6900" s="410"/>
    </row>
    <row r="6901" spans="9:9">
      <c r="I6901" s="410"/>
    </row>
    <row r="6902" spans="9:9">
      <c r="I6902" s="410"/>
    </row>
    <row r="6903" spans="9:9">
      <c r="I6903" s="410"/>
    </row>
    <row r="6904" spans="9:9">
      <c r="I6904" s="410"/>
    </row>
    <row r="6905" spans="9:9">
      <c r="I6905" s="410"/>
    </row>
    <row r="6906" spans="9:9">
      <c r="I6906" s="410"/>
    </row>
    <row r="6907" spans="9:9">
      <c r="I6907" s="410"/>
    </row>
    <row r="6908" spans="9:9">
      <c r="I6908" s="410"/>
    </row>
    <row r="6909" spans="9:9">
      <c r="I6909" s="410"/>
    </row>
    <row r="6910" spans="9:9">
      <c r="I6910" s="410"/>
    </row>
    <row r="6911" spans="9:9">
      <c r="I6911" s="410"/>
    </row>
    <row r="6912" spans="9:9">
      <c r="I6912" s="410"/>
    </row>
    <row r="6913" spans="9:9">
      <c r="I6913" s="410"/>
    </row>
    <row r="6914" spans="9:9">
      <c r="I6914" s="410"/>
    </row>
    <row r="6915" spans="9:9">
      <c r="I6915" s="410"/>
    </row>
    <row r="6916" spans="9:9">
      <c r="I6916" s="410"/>
    </row>
    <row r="6917" spans="9:9">
      <c r="I6917" s="410"/>
    </row>
    <row r="6918" spans="9:9">
      <c r="I6918" s="410"/>
    </row>
    <row r="6919" spans="9:9">
      <c r="I6919" s="410"/>
    </row>
    <row r="6920" spans="9:9">
      <c r="I6920" s="410"/>
    </row>
    <row r="6921" spans="9:9">
      <c r="I6921" s="410"/>
    </row>
    <row r="6922" spans="9:9">
      <c r="I6922" s="410"/>
    </row>
    <row r="6923" spans="9:9">
      <c r="I6923" s="410"/>
    </row>
    <row r="6924" spans="9:9">
      <c r="I6924" s="410"/>
    </row>
    <row r="6925" spans="9:9">
      <c r="I6925" s="410"/>
    </row>
    <row r="6926" spans="9:9">
      <c r="I6926" s="410"/>
    </row>
    <row r="6927" spans="9:9">
      <c r="I6927" s="410"/>
    </row>
    <row r="6928" spans="9:9">
      <c r="I6928" s="410"/>
    </row>
    <row r="6929" spans="9:9">
      <c r="I6929" s="410"/>
    </row>
    <row r="6930" spans="9:9">
      <c r="I6930" s="410"/>
    </row>
    <row r="6931" spans="9:9">
      <c r="I6931" s="410"/>
    </row>
    <row r="6932" spans="9:9">
      <c r="I6932" s="410"/>
    </row>
    <row r="6933" spans="9:9">
      <c r="I6933" s="410"/>
    </row>
    <row r="6934" spans="9:9">
      <c r="I6934" s="410"/>
    </row>
    <row r="6935" spans="9:9">
      <c r="I6935" s="410"/>
    </row>
    <row r="6936" spans="9:9">
      <c r="I6936" s="410"/>
    </row>
    <row r="6937" spans="9:9">
      <c r="I6937" s="410"/>
    </row>
    <row r="6938" spans="9:9">
      <c r="I6938" s="410"/>
    </row>
    <row r="6939" spans="9:9">
      <c r="I6939" s="410"/>
    </row>
    <row r="6940" spans="9:9">
      <c r="I6940" s="410"/>
    </row>
    <row r="6941" spans="9:9">
      <c r="I6941" s="410"/>
    </row>
    <row r="6942" spans="9:9">
      <c r="I6942" s="410"/>
    </row>
    <row r="6943" spans="9:9">
      <c r="I6943" s="410"/>
    </row>
    <row r="6944" spans="9:9">
      <c r="I6944" s="410"/>
    </row>
    <row r="6945" spans="9:9">
      <c r="I6945" s="410"/>
    </row>
    <row r="6946" spans="9:9">
      <c r="I6946" s="410"/>
    </row>
    <row r="6947" spans="9:9">
      <c r="I6947" s="410"/>
    </row>
    <row r="6948" spans="9:9">
      <c r="I6948" s="410"/>
    </row>
    <row r="6949" spans="9:9">
      <c r="I6949" s="410"/>
    </row>
    <row r="6950" spans="9:9">
      <c r="I6950" s="410"/>
    </row>
    <row r="6951" spans="9:9">
      <c r="I6951" s="410"/>
    </row>
    <row r="6952" spans="9:9">
      <c r="I6952" s="410"/>
    </row>
    <row r="6953" spans="9:9">
      <c r="I6953" s="410"/>
    </row>
    <row r="6954" spans="9:9">
      <c r="I6954" s="410"/>
    </row>
    <row r="6955" spans="9:9">
      <c r="I6955" s="410"/>
    </row>
    <row r="6956" spans="9:9">
      <c r="I6956" s="410"/>
    </row>
    <row r="6957" spans="9:9">
      <c r="I6957" s="410"/>
    </row>
    <row r="6958" spans="9:9">
      <c r="I6958" s="410"/>
    </row>
    <row r="6959" spans="9:9">
      <c r="I6959" s="410"/>
    </row>
    <row r="6960" spans="9:9">
      <c r="I6960" s="410"/>
    </row>
    <row r="6961" spans="9:9">
      <c r="I6961" s="410"/>
    </row>
    <row r="6962" spans="9:9">
      <c r="I6962" s="410"/>
    </row>
    <row r="6963" spans="9:9">
      <c r="I6963" s="410"/>
    </row>
    <row r="6964" spans="9:9">
      <c r="I6964" s="410"/>
    </row>
    <row r="6965" spans="9:9">
      <c r="I6965" s="410"/>
    </row>
    <row r="6966" spans="9:9">
      <c r="I6966" s="410"/>
    </row>
    <row r="6967" spans="9:9">
      <c r="I6967" s="410"/>
    </row>
    <row r="6968" spans="9:9">
      <c r="I6968" s="410"/>
    </row>
    <row r="6969" spans="9:9">
      <c r="I6969" s="410"/>
    </row>
    <row r="6970" spans="9:9">
      <c r="I6970" s="410"/>
    </row>
    <row r="6971" spans="9:9">
      <c r="I6971" s="410"/>
    </row>
    <row r="6972" spans="9:9">
      <c r="I6972" s="410"/>
    </row>
    <row r="6973" spans="9:9">
      <c r="I6973" s="410"/>
    </row>
    <row r="6974" spans="9:9">
      <c r="I6974" s="410"/>
    </row>
    <row r="6975" spans="9:9">
      <c r="I6975" s="410"/>
    </row>
    <row r="6976" spans="9:9">
      <c r="I6976" s="410"/>
    </row>
    <row r="6977" spans="9:9">
      <c r="I6977" s="410"/>
    </row>
    <row r="6978" spans="9:9">
      <c r="I6978" s="410"/>
    </row>
    <row r="6979" spans="9:9">
      <c r="I6979" s="410"/>
    </row>
    <row r="6980" spans="9:9">
      <c r="I6980" s="410"/>
    </row>
    <row r="6981" spans="9:9">
      <c r="I6981" s="410"/>
    </row>
    <row r="6982" spans="9:9">
      <c r="I6982" s="410"/>
    </row>
    <row r="6983" spans="9:9">
      <c r="I6983" s="410"/>
    </row>
    <row r="6984" spans="9:9">
      <c r="I6984" s="410"/>
    </row>
    <row r="6985" spans="9:9">
      <c r="I6985" s="410"/>
    </row>
    <row r="6986" spans="9:9">
      <c r="I6986" s="410"/>
    </row>
    <row r="6987" spans="9:9">
      <c r="I6987" s="410"/>
    </row>
    <row r="6988" spans="9:9">
      <c r="I6988" s="410"/>
    </row>
    <row r="6989" spans="9:9">
      <c r="I6989" s="410"/>
    </row>
    <row r="6990" spans="9:9">
      <c r="I6990" s="410"/>
    </row>
    <row r="6991" spans="9:9">
      <c r="I6991" s="410"/>
    </row>
    <row r="6992" spans="9:9">
      <c r="I6992" s="410"/>
    </row>
    <row r="6993" spans="9:9">
      <c r="I6993" s="410"/>
    </row>
    <row r="6994" spans="9:9">
      <c r="I6994" s="410"/>
    </row>
    <row r="6995" spans="9:9">
      <c r="I6995" s="410"/>
    </row>
    <row r="6996" spans="9:9">
      <c r="I6996" s="410"/>
    </row>
    <row r="6997" spans="9:9">
      <c r="I6997" s="410"/>
    </row>
    <row r="6998" spans="9:9">
      <c r="I6998" s="410"/>
    </row>
    <row r="6999" spans="9:9">
      <c r="I6999" s="410"/>
    </row>
    <row r="7000" spans="9:9">
      <c r="I7000" s="410"/>
    </row>
    <row r="7001" spans="9:9">
      <c r="I7001" s="410"/>
    </row>
    <row r="7002" spans="9:9">
      <c r="I7002" s="410"/>
    </row>
    <row r="7003" spans="9:9">
      <c r="I7003" s="410"/>
    </row>
    <row r="7004" spans="9:9">
      <c r="I7004" s="410"/>
    </row>
    <row r="7005" spans="9:9">
      <c r="I7005" s="410"/>
    </row>
    <row r="7006" spans="9:9">
      <c r="I7006" s="410"/>
    </row>
    <row r="7007" spans="9:9">
      <c r="I7007" s="410"/>
    </row>
    <row r="7008" spans="9:9">
      <c r="I7008" s="410"/>
    </row>
    <row r="7009" spans="9:9">
      <c r="I7009" s="410"/>
    </row>
    <row r="7010" spans="9:9">
      <c r="I7010" s="410"/>
    </row>
    <row r="7011" spans="9:9">
      <c r="I7011" s="410"/>
    </row>
    <row r="7012" spans="9:9">
      <c r="I7012" s="410"/>
    </row>
    <row r="7013" spans="9:9">
      <c r="I7013" s="410"/>
    </row>
    <row r="7014" spans="9:9">
      <c r="I7014" s="410"/>
    </row>
    <row r="7015" spans="9:9">
      <c r="I7015" s="410"/>
    </row>
    <row r="7016" spans="9:9">
      <c r="I7016" s="410"/>
    </row>
    <row r="7017" spans="9:9">
      <c r="I7017" s="410"/>
    </row>
    <row r="7018" spans="9:9">
      <c r="I7018" s="410"/>
    </row>
    <row r="7019" spans="9:9">
      <c r="I7019" s="410"/>
    </row>
    <row r="7020" spans="9:9">
      <c r="I7020" s="410"/>
    </row>
    <row r="7021" spans="9:9">
      <c r="I7021" s="410"/>
    </row>
    <row r="7022" spans="9:9">
      <c r="I7022" s="410"/>
    </row>
    <row r="7023" spans="9:9">
      <c r="I7023" s="410"/>
    </row>
    <row r="7024" spans="9:9">
      <c r="I7024" s="410"/>
    </row>
    <row r="7025" spans="9:9">
      <c r="I7025" s="410"/>
    </row>
    <row r="7026" spans="9:9">
      <c r="I7026" s="410"/>
    </row>
    <row r="7027" spans="9:9">
      <c r="I7027" s="410"/>
    </row>
    <row r="7028" spans="9:9">
      <c r="I7028" s="410"/>
    </row>
    <row r="7029" spans="9:9">
      <c r="I7029" s="410"/>
    </row>
    <row r="7030" spans="9:9">
      <c r="I7030" s="410"/>
    </row>
    <row r="7031" spans="9:9">
      <c r="I7031" s="410"/>
    </row>
    <row r="7032" spans="9:9">
      <c r="I7032" s="410"/>
    </row>
    <row r="7033" spans="9:9">
      <c r="I7033" s="410"/>
    </row>
    <row r="7034" spans="9:9">
      <c r="I7034" s="410"/>
    </row>
    <row r="7035" spans="9:9">
      <c r="I7035" s="410"/>
    </row>
    <row r="7036" spans="9:9">
      <c r="I7036" s="410"/>
    </row>
    <row r="7037" spans="9:9">
      <c r="I7037" s="410"/>
    </row>
    <row r="7038" spans="9:9">
      <c r="I7038" s="410"/>
    </row>
    <row r="7039" spans="9:9">
      <c r="I7039" s="410"/>
    </row>
    <row r="7040" spans="9:9">
      <c r="I7040" s="410"/>
    </row>
    <row r="7041" spans="9:9">
      <c r="I7041" s="410"/>
    </row>
    <row r="7042" spans="9:9">
      <c r="I7042" s="410"/>
    </row>
    <row r="7043" spans="9:9">
      <c r="I7043" s="410"/>
    </row>
    <row r="7044" spans="9:9">
      <c r="I7044" s="410"/>
    </row>
    <row r="7045" spans="9:9">
      <c r="I7045" s="410"/>
    </row>
    <row r="7046" spans="9:9">
      <c r="I7046" s="410"/>
    </row>
    <row r="7047" spans="9:9">
      <c r="I7047" s="410"/>
    </row>
    <row r="7048" spans="9:9">
      <c r="I7048" s="410"/>
    </row>
    <row r="7049" spans="9:9">
      <c r="I7049" s="410"/>
    </row>
    <row r="7050" spans="9:9">
      <c r="I7050" s="410"/>
    </row>
    <row r="7051" spans="9:9">
      <c r="I7051" s="410"/>
    </row>
    <row r="7052" spans="9:9">
      <c r="I7052" s="410"/>
    </row>
    <row r="7053" spans="9:9">
      <c r="I7053" s="410"/>
    </row>
    <row r="7054" spans="9:9">
      <c r="I7054" s="410"/>
    </row>
    <row r="7055" spans="9:9">
      <c r="I7055" s="410"/>
    </row>
    <row r="7056" spans="9:9">
      <c r="I7056" s="410"/>
    </row>
    <row r="7057" spans="9:9">
      <c r="I7057" s="410"/>
    </row>
    <row r="7058" spans="9:9">
      <c r="I7058" s="410"/>
    </row>
    <row r="7059" spans="9:9">
      <c r="I7059" s="410"/>
    </row>
    <row r="7060" spans="9:9">
      <c r="I7060" s="410"/>
    </row>
    <row r="7061" spans="9:9">
      <c r="I7061" s="410"/>
    </row>
    <row r="7062" spans="9:9">
      <c r="I7062" s="410"/>
    </row>
    <row r="7063" spans="9:9">
      <c r="I7063" s="410"/>
    </row>
    <row r="7064" spans="9:9">
      <c r="I7064" s="410"/>
    </row>
    <row r="7065" spans="9:9">
      <c r="I7065" s="410"/>
    </row>
    <row r="7066" spans="9:9">
      <c r="I7066" s="410"/>
    </row>
    <row r="7067" spans="9:9">
      <c r="I7067" s="410"/>
    </row>
    <row r="7068" spans="9:9">
      <c r="I7068" s="410"/>
    </row>
    <row r="7069" spans="9:9">
      <c r="I7069" s="410"/>
    </row>
    <row r="7070" spans="9:9">
      <c r="I7070" s="410"/>
    </row>
    <row r="7071" spans="9:9">
      <c r="I7071" s="410"/>
    </row>
    <row r="7072" spans="9:9">
      <c r="I7072" s="410"/>
    </row>
    <row r="7073" spans="9:9">
      <c r="I7073" s="410"/>
    </row>
    <row r="7074" spans="9:9">
      <c r="I7074" s="410"/>
    </row>
    <row r="7075" spans="9:9">
      <c r="I7075" s="410"/>
    </row>
    <row r="7076" spans="9:9">
      <c r="I7076" s="410"/>
    </row>
    <row r="7077" spans="9:9">
      <c r="I7077" s="410"/>
    </row>
    <row r="7078" spans="9:9">
      <c r="I7078" s="410"/>
    </row>
    <row r="7079" spans="9:9">
      <c r="I7079" s="410"/>
    </row>
    <row r="7080" spans="9:9">
      <c r="I7080" s="410"/>
    </row>
    <row r="7081" spans="9:9">
      <c r="I7081" s="410"/>
    </row>
    <row r="7082" spans="9:9">
      <c r="I7082" s="410"/>
    </row>
    <row r="7083" spans="9:9">
      <c r="I7083" s="410"/>
    </row>
    <row r="7084" spans="9:9">
      <c r="I7084" s="410"/>
    </row>
    <row r="7085" spans="9:9">
      <c r="I7085" s="410"/>
    </row>
    <row r="7086" spans="9:9">
      <c r="I7086" s="410"/>
    </row>
    <row r="7087" spans="9:9">
      <c r="I7087" s="410"/>
    </row>
    <row r="7088" spans="9:9">
      <c r="I7088" s="410"/>
    </row>
    <row r="7089" spans="9:9">
      <c r="I7089" s="410"/>
    </row>
    <row r="7090" spans="9:9">
      <c r="I7090" s="410"/>
    </row>
    <row r="7091" spans="9:9">
      <c r="I7091" s="410"/>
    </row>
    <row r="7092" spans="9:9">
      <c r="I7092" s="410"/>
    </row>
    <row r="7093" spans="9:9">
      <c r="I7093" s="410"/>
    </row>
    <row r="7094" spans="9:9">
      <c r="I7094" s="410"/>
    </row>
    <row r="7095" spans="9:9">
      <c r="I7095" s="410"/>
    </row>
    <row r="7096" spans="9:9">
      <c r="I7096" s="410"/>
    </row>
    <row r="7097" spans="9:9">
      <c r="I7097" s="410"/>
    </row>
    <row r="7098" spans="9:9">
      <c r="I7098" s="410"/>
    </row>
    <row r="7099" spans="9:9">
      <c r="I7099" s="410"/>
    </row>
    <row r="7100" spans="9:9">
      <c r="I7100" s="410"/>
    </row>
    <row r="7101" spans="9:9">
      <c r="I7101" s="410"/>
    </row>
    <row r="7102" spans="9:9">
      <c r="I7102" s="410"/>
    </row>
    <row r="7103" spans="9:9">
      <c r="I7103" s="410"/>
    </row>
    <row r="7104" spans="9:9">
      <c r="I7104" s="410"/>
    </row>
    <row r="7105" spans="9:9">
      <c r="I7105" s="410"/>
    </row>
    <row r="7106" spans="9:9">
      <c r="I7106" s="410"/>
    </row>
    <row r="7107" spans="9:9">
      <c r="I7107" s="410"/>
    </row>
    <row r="7108" spans="9:9">
      <c r="I7108" s="410"/>
    </row>
    <row r="7109" spans="9:9">
      <c r="I7109" s="410"/>
    </row>
    <row r="7110" spans="9:9">
      <c r="I7110" s="410"/>
    </row>
    <row r="7111" spans="9:9">
      <c r="I7111" s="410"/>
    </row>
    <row r="7112" spans="9:9">
      <c r="I7112" s="410"/>
    </row>
    <row r="7113" spans="9:9">
      <c r="I7113" s="410"/>
    </row>
    <row r="7114" spans="9:9">
      <c r="I7114" s="410"/>
    </row>
    <row r="7115" spans="9:9">
      <c r="I7115" s="410"/>
    </row>
    <row r="7116" spans="9:9">
      <c r="I7116" s="410"/>
    </row>
    <row r="7117" spans="9:9">
      <c r="I7117" s="410"/>
    </row>
    <row r="7118" spans="9:9">
      <c r="I7118" s="410"/>
    </row>
    <row r="7119" spans="9:9">
      <c r="I7119" s="410"/>
    </row>
    <row r="7120" spans="9:9">
      <c r="I7120" s="410"/>
    </row>
    <row r="7121" spans="9:9">
      <c r="I7121" s="410"/>
    </row>
    <row r="7122" spans="9:9">
      <c r="I7122" s="410"/>
    </row>
    <row r="7123" spans="9:9">
      <c r="I7123" s="410"/>
    </row>
    <row r="7124" spans="9:9">
      <c r="I7124" s="410"/>
    </row>
    <row r="7125" spans="9:9">
      <c r="I7125" s="410"/>
    </row>
    <row r="7126" spans="9:9">
      <c r="I7126" s="410"/>
    </row>
    <row r="7127" spans="9:9">
      <c r="I7127" s="410"/>
    </row>
    <row r="7128" spans="9:9">
      <c r="I7128" s="410"/>
    </row>
    <row r="7129" spans="9:9">
      <c r="I7129" s="410"/>
    </row>
    <row r="7130" spans="9:9">
      <c r="I7130" s="410"/>
    </row>
    <row r="7131" spans="9:9">
      <c r="I7131" s="410"/>
    </row>
    <row r="7132" spans="9:9">
      <c r="I7132" s="410"/>
    </row>
    <row r="7133" spans="9:9">
      <c r="I7133" s="410"/>
    </row>
    <row r="7134" spans="9:9">
      <c r="I7134" s="410"/>
    </row>
    <row r="7135" spans="9:9">
      <c r="I7135" s="410"/>
    </row>
    <row r="7136" spans="9:9">
      <c r="I7136" s="410"/>
    </row>
    <row r="7137" spans="9:9">
      <c r="I7137" s="410"/>
    </row>
    <row r="7138" spans="9:9">
      <c r="I7138" s="410"/>
    </row>
    <row r="7139" spans="9:9">
      <c r="I7139" s="410"/>
    </row>
    <row r="7140" spans="9:9">
      <c r="I7140" s="410"/>
    </row>
    <row r="7141" spans="9:9">
      <c r="I7141" s="410"/>
    </row>
    <row r="7142" spans="9:9">
      <c r="I7142" s="410"/>
    </row>
    <row r="7143" spans="9:9">
      <c r="I7143" s="410"/>
    </row>
    <row r="7144" spans="9:9">
      <c r="I7144" s="410"/>
    </row>
    <row r="7145" spans="9:9">
      <c r="I7145" s="410"/>
    </row>
    <row r="7146" spans="9:9">
      <c r="I7146" s="410"/>
    </row>
    <row r="7147" spans="9:9">
      <c r="I7147" s="410"/>
    </row>
    <row r="7148" spans="9:9">
      <c r="I7148" s="410"/>
    </row>
    <row r="7149" spans="9:9">
      <c r="I7149" s="410"/>
    </row>
    <row r="7150" spans="9:9">
      <c r="I7150" s="410"/>
    </row>
    <row r="7151" spans="9:9">
      <c r="I7151" s="410"/>
    </row>
    <row r="7152" spans="9:9">
      <c r="I7152" s="410"/>
    </row>
    <row r="7153" spans="9:9">
      <c r="I7153" s="410"/>
    </row>
    <row r="7154" spans="9:9">
      <c r="I7154" s="410"/>
    </row>
    <row r="7155" spans="9:9">
      <c r="I7155" s="410"/>
    </row>
    <row r="7156" spans="9:9">
      <c r="I7156" s="410"/>
    </row>
    <row r="7157" spans="9:9">
      <c r="I7157" s="410"/>
    </row>
    <row r="7158" spans="9:9">
      <c r="I7158" s="410"/>
    </row>
    <row r="7159" spans="9:9">
      <c r="I7159" s="410"/>
    </row>
    <row r="7160" spans="9:9">
      <c r="I7160" s="410"/>
    </row>
    <row r="7161" spans="9:9">
      <c r="I7161" s="410"/>
    </row>
    <row r="7162" spans="9:9">
      <c r="I7162" s="410"/>
    </row>
    <row r="7163" spans="9:9">
      <c r="I7163" s="410"/>
    </row>
    <row r="7164" spans="9:9">
      <c r="I7164" s="410"/>
    </row>
    <row r="7165" spans="9:9">
      <c r="I7165" s="410"/>
    </row>
    <row r="7166" spans="9:9">
      <c r="I7166" s="410"/>
    </row>
    <row r="7167" spans="9:9">
      <c r="I7167" s="410"/>
    </row>
    <row r="7168" spans="9:9">
      <c r="I7168" s="410"/>
    </row>
    <row r="7169" spans="9:9">
      <c r="I7169" s="410"/>
    </row>
    <row r="7170" spans="9:9">
      <c r="I7170" s="410"/>
    </row>
    <row r="7171" spans="9:9">
      <c r="I7171" s="410"/>
    </row>
    <row r="7172" spans="9:9">
      <c r="I7172" s="410"/>
    </row>
    <row r="7173" spans="9:9">
      <c r="I7173" s="410"/>
    </row>
    <row r="7174" spans="9:9">
      <c r="I7174" s="410"/>
    </row>
    <row r="7175" spans="9:9">
      <c r="I7175" s="410"/>
    </row>
    <row r="7176" spans="9:9">
      <c r="I7176" s="410"/>
    </row>
    <row r="7177" spans="9:9">
      <c r="I7177" s="410"/>
    </row>
    <row r="7178" spans="9:9">
      <c r="I7178" s="410"/>
    </row>
    <row r="7179" spans="9:9">
      <c r="I7179" s="410"/>
    </row>
    <row r="7180" spans="9:9">
      <c r="I7180" s="410"/>
    </row>
    <row r="7181" spans="9:9">
      <c r="I7181" s="410"/>
    </row>
    <row r="7182" spans="9:9">
      <c r="I7182" s="410"/>
    </row>
    <row r="7183" spans="9:9">
      <c r="I7183" s="410"/>
    </row>
    <row r="7184" spans="9:9">
      <c r="I7184" s="410"/>
    </row>
    <row r="7185" spans="9:9">
      <c r="I7185" s="410"/>
    </row>
    <row r="7186" spans="9:9">
      <c r="I7186" s="410"/>
    </row>
    <row r="7187" spans="9:9">
      <c r="I7187" s="410"/>
    </row>
    <row r="7188" spans="9:9">
      <c r="I7188" s="410"/>
    </row>
    <row r="7189" spans="9:9">
      <c r="I7189" s="410"/>
    </row>
    <row r="7190" spans="9:9">
      <c r="I7190" s="410"/>
    </row>
    <row r="7191" spans="9:9">
      <c r="I7191" s="410"/>
    </row>
    <row r="7192" spans="9:9">
      <c r="I7192" s="410"/>
    </row>
    <row r="7193" spans="9:9">
      <c r="I7193" s="410"/>
    </row>
    <row r="7194" spans="9:9">
      <c r="I7194" s="410"/>
    </row>
    <row r="7195" spans="9:9">
      <c r="I7195" s="410"/>
    </row>
    <row r="7196" spans="9:9">
      <c r="I7196" s="410"/>
    </row>
    <row r="7197" spans="9:9">
      <c r="I7197" s="410"/>
    </row>
    <row r="7198" spans="9:9">
      <c r="I7198" s="410"/>
    </row>
    <row r="7199" spans="9:9">
      <c r="I7199" s="410"/>
    </row>
    <row r="7200" spans="9:9">
      <c r="I7200" s="410"/>
    </row>
    <row r="7201" spans="9:9">
      <c r="I7201" s="410"/>
    </row>
    <row r="7202" spans="9:9">
      <c r="I7202" s="410"/>
    </row>
    <row r="7203" spans="9:9">
      <c r="I7203" s="410"/>
    </row>
    <row r="7204" spans="9:9">
      <c r="I7204" s="410"/>
    </row>
    <row r="7205" spans="9:9">
      <c r="I7205" s="410"/>
    </row>
    <row r="7206" spans="9:9">
      <c r="I7206" s="410"/>
    </row>
    <row r="7207" spans="9:9">
      <c r="I7207" s="410"/>
    </row>
    <row r="7208" spans="9:9">
      <c r="I7208" s="410"/>
    </row>
    <row r="7209" spans="9:9">
      <c r="I7209" s="410"/>
    </row>
    <row r="7210" spans="9:9">
      <c r="I7210" s="410"/>
    </row>
    <row r="7211" spans="9:9">
      <c r="I7211" s="410"/>
    </row>
    <row r="7212" spans="9:9">
      <c r="I7212" s="410"/>
    </row>
    <row r="7213" spans="9:9">
      <c r="I7213" s="410"/>
    </row>
    <row r="7214" spans="9:9">
      <c r="I7214" s="410"/>
    </row>
    <row r="7215" spans="9:9">
      <c r="I7215" s="410"/>
    </row>
    <row r="7216" spans="9:9">
      <c r="I7216" s="410"/>
    </row>
    <row r="7217" spans="9:9">
      <c r="I7217" s="410"/>
    </row>
    <row r="7218" spans="9:9">
      <c r="I7218" s="410"/>
    </row>
    <row r="7219" spans="9:9">
      <c r="I7219" s="410"/>
    </row>
    <row r="7220" spans="9:9">
      <c r="I7220" s="410"/>
    </row>
    <row r="7221" spans="9:9">
      <c r="I7221" s="410"/>
    </row>
    <row r="7222" spans="9:9">
      <c r="I7222" s="410"/>
    </row>
    <row r="7223" spans="9:9">
      <c r="I7223" s="410"/>
    </row>
    <row r="7224" spans="9:9">
      <c r="I7224" s="410"/>
    </row>
    <row r="7225" spans="9:9">
      <c r="I7225" s="410"/>
    </row>
    <row r="7226" spans="9:9">
      <c r="I7226" s="410"/>
    </row>
    <row r="7227" spans="9:9">
      <c r="I7227" s="410"/>
    </row>
    <row r="7228" spans="9:9">
      <c r="I7228" s="410"/>
    </row>
    <row r="7229" spans="9:9">
      <c r="I7229" s="410"/>
    </row>
    <row r="7230" spans="9:9">
      <c r="I7230" s="410"/>
    </row>
    <row r="7231" spans="9:9">
      <c r="I7231" s="410"/>
    </row>
    <row r="7232" spans="9:9">
      <c r="I7232" s="410"/>
    </row>
    <row r="7233" spans="9:9">
      <c r="I7233" s="410"/>
    </row>
    <row r="7234" spans="9:9">
      <c r="I7234" s="410"/>
    </row>
    <row r="7235" spans="9:9">
      <c r="I7235" s="410"/>
    </row>
    <row r="7236" spans="9:9">
      <c r="I7236" s="410"/>
    </row>
    <row r="7237" spans="9:9">
      <c r="I7237" s="410"/>
    </row>
    <row r="7238" spans="9:9">
      <c r="I7238" s="410"/>
    </row>
    <row r="7239" spans="9:9">
      <c r="I7239" s="410"/>
    </row>
    <row r="7240" spans="9:9">
      <c r="I7240" s="410"/>
    </row>
    <row r="7241" spans="9:9">
      <c r="I7241" s="410"/>
    </row>
    <row r="7242" spans="9:9">
      <c r="I7242" s="410"/>
    </row>
    <row r="7243" spans="9:9">
      <c r="I7243" s="410"/>
    </row>
    <row r="7244" spans="9:9">
      <c r="I7244" s="410"/>
    </row>
    <row r="7245" spans="9:9">
      <c r="I7245" s="410"/>
    </row>
    <row r="7246" spans="9:9">
      <c r="I7246" s="410"/>
    </row>
    <row r="7247" spans="9:9">
      <c r="I7247" s="410"/>
    </row>
    <row r="7248" spans="9:9">
      <c r="I7248" s="410"/>
    </row>
    <row r="7249" spans="9:9">
      <c r="I7249" s="410"/>
    </row>
    <row r="7250" spans="9:9">
      <c r="I7250" s="410"/>
    </row>
    <row r="7251" spans="9:9">
      <c r="I7251" s="410"/>
    </row>
    <row r="7252" spans="9:9">
      <c r="I7252" s="410"/>
    </row>
    <row r="7253" spans="9:9">
      <c r="I7253" s="410"/>
    </row>
    <row r="7254" spans="9:9">
      <c r="I7254" s="410"/>
    </row>
    <row r="7255" spans="9:9">
      <c r="I7255" s="410"/>
    </row>
    <row r="7256" spans="9:9">
      <c r="I7256" s="410"/>
    </row>
    <row r="7257" spans="9:9">
      <c r="I7257" s="410"/>
    </row>
    <row r="7258" spans="9:9">
      <c r="I7258" s="410"/>
    </row>
    <row r="7259" spans="9:9">
      <c r="I7259" s="410"/>
    </row>
    <row r="7260" spans="9:9">
      <c r="I7260" s="410"/>
    </row>
    <row r="7261" spans="9:9">
      <c r="I7261" s="410"/>
    </row>
    <row r="7262" spans="9:9">
      <c r="I7262" s="410"/>
    </row>
    <row r="7263" spans="9:9">
      <c r="I7263" s="410"/>
    </row>
    <row r="7264" spans="9:9">
      <c r="I7264" s="410"/>
    </row>
    <row r="7265" spans="9:9">
      <c r="I7265" s="410"/>
    </row>
    <row r="7266" spans="9:9">
      <c r="I7266" s="410"/>
    </row>
    <row r="7267" spans="9:9">
      <c r="I7267" s="410"/>
    </row>
    <row r="7268" spans="9:9">
      <c r="I7268" s="410"/>
    </row>
    <row r="7269" spans="9:9">
      <c r="I7269" s="410"/>
    </row>
    <row r="7270" spans="9:9">
      <c r="I7270" s="410"/>
    </row>
    <row r="7271" spans="9:9">
      <c r="I7271" s="410"/>
    </row>
    <row r="7272" spans="9:9">
      <c r="I7272" s="410"/>
    </row>
    <row r="7273" spans="9:9">
      <c r="I7273" s="410"/>
    </row>
    <row r="7274" spans="9:9">
      <c r="I7274" s="410"/>
    </row>
    <row r="7275" spans="9:9">
      <c r="I7275" s="410"/>
    </row>
    <row r="7276" spans="9:9">
      <c r="I7276" s="410"/>
    </row>
    <row r="7277" spans="9:9">
      <c r="I7277" s="410"/>
    </row>
    <row r="7278" spans="9:9">
      <c r="I7278" s="410"/>
    </row>
    <row r="7279" spans="9:9">
      <c r="I7279" s="410"/>
    </row>
    <row r="7280" spans="9:9">
      <c r="I7280" s="410"/>
    </row>
    <row r="7281" spans="9:9">
      <c r="I7281" s="410"/>
    </row>
    <row r="7282" spans="9:9">
      <c r="I7282" s="410"/>
    </row>
    <row r="7283" spans="9:9">
      <c r="I7283" s="410"/>
    </row>
    <row r="7284" spans="9:9">
      <c r="I7284" s="410"/>
    </row>
    <row r="7285" spans="9:9">
      <c r="I7285" s="410"/>
    </row>
    <row r="7286" spans="9:9">
      <c r="I7286" s="410"/>
    </row>
    <row r="7287" spans="9:9">
      <c r="I7287" s="410"/>
    </row>
    <row r="7288" spans="9:9">
      <c r="I7288" s="410"/>
    </row>
    <row r="7289" spans="9:9">
      <c r="I7289" s="410"/>
    </row>
    <row r="7290" spans="9:9">
      <c r="I7290" s="410"/>
    </row>
    <row r="7291" spans="9:9">
      <c r="I7291" s="410"/>
    </row>
    <row r="7292" spans="9:9">
      <c r="I7292" s="410"/>
    </row>
    <row r="7293" spans="9:9">
      <c r="I7293" s="410"/>
    </row>
    <row r="7294" spans="9:9">
      <c r="I7294" s="410"/>
    </row>
    <row r="7295" spans="9:9">
      <c r="I7295" s="410"/>
    </row>
    <row r="7296" spans="9:9">
      <c r="I7296" s="410"/>
    </row>
    <row r="7297" spans="9:9">
      <c r="I7297" s="410"/>
    </row>
    <row r="7298" spans="9:9">
      <c r="I7298" s="410"/>
    </row>
    <row r="7299" spans="9:9">
      <c r="I7299" s="410"/>
    </row>
    <row r="7300" spans="9:9">
      <c r="I7300" s="410"/>
    </row>
    <row r="7301" spans="9:9">
      <c r="I7301" s="410"/>
    </row>
    <row r="7302" spans="9:9">
      <c r="I7302" s="410"/>
    </row>
    <row r="7303" spans="9:9">
      <c r="I7303" s="410"/>
    </row>
    <row r="7304" spans="9:9">
      <c r="I7304" s="410"/>
    </row>
    <row r="7305" spans="9:9">
      <c r="I7305" s="410"/>
    </row>
    <row r="7306" spans="9:9">
      <c r="I7306" s="410"/>
    </row>
    <row r="7307" spans="9:9">
      <c r="I7307" s="410"/>
    </row>
    <row r="7308" spans="9:9">
      <c r="I7308" s="410"/>
    </row>
    <row r="7309" spans="9:9">
      <c r="I7309" s="410"/>
    </row>
    <row r="7310" spans="9:9">
      <c r="I7310" s="410"/>
    </row>
    <row r="7311" spans="9:9">
      <c r="I7311" s="410"/>
    </row>
    <row r="7312" spans="9:9">
      <c r="I7312" s="410"/>
    </row>
    <row r="7313" spans="9:9">
      <c r="I7313" s="410"/>
    </row>
    <row r="7314" spans="9:9">
      <c r="I7314" s="410"/>
    </row>
    <row r="7315" spans="9:9">
      <c r="I7315" s="410"/>
    </row>
    <row r="7316" spans="9:9">
      <c r="I7316" s="410"/>
    </row>
    <row r="7317" spans="9:9">
      <c r="I7317" s="410"/>
    </row>
    <row r="7318" spans="9:9">
      <c r="I7318" s="410"/>
    </row>
    <row r="7319" spans="9:9">
      <c r="I7319" s="410"/>
    </row>
    <row r="7320" spans="9:9">
      <c r="I7320" s="410"/>
    </row>
    <row r="7321" spans="9:9">
      <c r="I7321" s="410"/>
    </row>
    <row r="7322" spans="9:9">
      <c r="I7322" s="410"/>
    </row>
    <row r="7323" spans="9:9">
      <c r="I7323" s="410"/>
    </row>
    <row r="7324" spans="9:9">
      <c r="I7324" s="410"/>
    </row>
    <row r="7325" spans="9:9">
      <c r="I7325" s="410"/>
    </row>
    <row r="7326" spans="9:9">
      <c r="I7326" s="410"/>
    </row>
    <row r="7327" spans="9:9">
      <c r="I7327" s="410"/>
    </row>
    <row r="7328" spans="9:9">
      <c r="I7328" s="410"/>
    </row>
    <row r="7329" spans="9:9">
      <c r="I7329" s="410"/>
    </row>
    <row r="7330" spans="9:9">
      <c r="I7330" s="410"/>
    </row>
    <row r="7331" spans="9:9">
      <c r="I7331" s="410"/>
    </row>
    <row r="7332" spans="9:9">
      <c r="I7332" s="410"/>
    </row>
    <row r="7333" spans="9:9">
      <c r="I7333" s="410"/>
    </row>
    <row r="7334" spans="9:9">
      <c r="I7334" s="410"/>
    </row>
    <row r="7335" spans="9:9">
      <c r="I7335" s="410"/>
    </row>
    <row r="7336" spans="9:9">
      <c r="I7336" s="410"/>
    </row>
    <row r="7337" spans="9:9">
      <c r="I7337" s="410"/>
    </row>
    <row r="7338" spans="9:9">
      <c r="I7338" s="410"/>
    </row>
    <row r="7339" spans="9:9">
      <c r="I7339" s="410"/>
    </row>
    <row r="7340" spans="9:9">
      <c r="I7340" s="410"/>
    </row>
    <row r="7341" spans="9:9">
      <c r="I7341" s="410"/>
    </row>
    <row r="7342" spans="9:9">
      <c r="I7342" s="410"/>
    </row>
    <row r="7343" spans="9:9">
      <c r="I7343" s="410"/>
    </row>
    <row r="7344" spans="9:9">
      <c r="I7344" s="410"/>
    </row>
    <row r="7345" spans="9:9">
      <c r="I7345" s="410"/>
    </row>
    <row r="7346" spans="9:9">
      <c r="I7346" s="410"/>
    </row>
    <row r="7347" spans="9:9">
      <c r="I7347" s="410"/>
    </row>
    <row r="7348" spans="9:9">
      <c r="I7348" s="410"/>
    </row>
    <row r="7349" spans="9:9">
      <c r="I7349" s="410"/>
    </row>
    <row r="7350" spans="9:9">
      <c r="I7350" s="410"/>
    </row>
    <row r="7351" spans="9:9">
      <c r="I7351" s="410"/>
    </row>
    <row r="7352" spans="9:9">
      <c r="I7352" s="410"/>
    </row>
    <row r="7353" spans="9:9">
      <c r="I7353" s="410"/>
    </row>
    <row r="7354" spans="9:9">
      <c r="I7354" s="410"/>
    </row>
    <row r="7355" spans="9:9">
      <c r="I7355" s="410"/>
    </row>
    <row r="7356" spans="9:9">
      <c r="I7356" s="410"/>
    </row>
    <row r="7357" spans="9:9">
      <c r="I7357" s="410"/>
    </row>
    <row r="7358" spans="9:9">
      <c r="I7358" s="410"/>
    </row>
    <row r="7359" spans="9:9">
      <c r="I7359" s="410"/>
    </row>
    <row r="7360" spans="9:9">
      <c r="I7360" s="410"/>
    </row>
    <row r="7361" spans="9:9">
      <c r="I7361" s="410"/>
    </row>
    <row r="7362" spans="9:9">
      <c r="I7362" s="410"/>
    </row>
    <row r="7363" spans="9:9">
      <c r="I7363" s="410"/>
    </row>
    <row r="7364" spans="9:9">
      <c r="I7364" s="410"/>
    </row>
    <row r="7365" spans="9:9">
      <c r="I7365" s="410"/>
    </row>
    <row r="7366" spans="9:9">
      <c r="I7366" s="410"/>
    </row>
    <row r="7367" spans="9:9">
      <c r="I7367" s="410"/>
    </row>
    <row r="7368" spans="9:9">
      <c r="I7368" s="410"/>
    </row>
    <row r="7369" spans="9:9">
      <c r="I7369" s="410"/>
    </row>
    <row r="7370" spans="9:9">
      <c r="I7370" s="410"/>
    </row>
    <row r="7371" spans="9:9">
      <c r="I7371" s="410"/>
    </row>
    <row r="7372" spans="9:9">
      <c r="I7372" s="410"/>
    </row>
    <row r="7373" spans="9:9">
      <c r="I7373" s="410"/>
    </row>
    <row r="7374" spans="9:9">
      <c r="I7374" s="410"/>
    </row>
    <row r="7375" spans="9:9">
      <c r="I7375" s="410"/>
    </row>
    <row r="7376" spans="9:9">
      <c r="I7376" s="410"/>
    </row>
    <row r="7377" spans="9:9">
      <c r="I7377" s="410"/>
    </row>
    <row r="7378" spans="9:9">
      <c r="I7378" s="410"/>
    </row>
    <row r="7379" spans="9:9">
      <c r="I7379" s="410"/>
    </row>
    <row r="7380" spans="9:9">
      <c r="I7380" s="410"/>
    </row>
    <row r="7381" spans="9:9">
      <c r="I7381" s="410"/>
    </row>
    <row r="7382" spans="9:9">
      <c r="I7382" s="410"/>
    </row>
    <row r="7383" spans="9:9">
      <c r="I7383" s="410"/>
    </row>
    <row r="7384" spans="9:9">
      <c r="I7384" s="410"/>
    </row>
    <row r="7385" spans="9:9">
      <c r="I7385" s="410"/>
    </row>
    <row r="7386" spans="9:9">
      <c r="I7386" s="410"/>
    </row>
    <row r="7387" spans="9:9">
      <c r="I7387" s="410"/>
    </row>
    <row r="7388" spans="9:9">
      <c r="I7388" s="410"/>
    </row>
    <row r="7389" spans="9:9">
      <c r="I7389" s="410"/>
    </row>
    <row r="7390" spans="9:9">
      <c r="I7390" s="410"/>
    </row>
    <row r="7391" spans="9:9">
      <c r="I7391" s="410"/>
    </row>
    <row r="7392" spans="9:9">
      <c r="I7392" s="410"/>
    </row>
    <row r="7393" spans="9:9">
      <c r="I7393" s="410"/>
    </row>
    <row r="7394" spans="9:9">
      <c r="I7394" s="410"/>
    </row>
    <row r="7395" spans="9:9">
      <c r="I7395" s="410"/>
    </row>
    <row r="7396" spans="9:9">
      <c r="I7396" s="410"/>
    </row>
    <row r="7397" spans="9:9">
      <c r="I7397" s="410"/>
    </row>
    <row r="7398" spans="9:9">
      <c r="I7398" s="410"/>
    </row>
    <row r="7399" spans="9:9">
      <c r="I7399" s="410"/>
    </row>
    <row r="7400" spans="9:9">
      <c r="I7400" s="410"/>
    </row>
    <row r="7401" spans="9:9">
      <c r="I7401" s="410"/>
    </row>
    <row r="7402" spans="9:9">
      <c r="I7402" s="410"/>
    </row>
    <row r="7403" spans="9:9">
      <c r="I7403" s="410"/>
    </row>
    <row r="7404" spans="9:9">
      <c r="I7404" s="410"/>
    </row>
    <row r="7405" spans="9:9">
      <c r="I7405" s="410"/>
    </row>
    <row r="7406" spans="9:9">
      <c r="I7406" s="410"/>
    </row>
    <row r="7407" spans="9:9">
      <c r="I7407" s="410"/>
    </row>
    <row r="7408" spans="9:9">
      <c r="I7408" s="410"/>
    </row>
    <row r="7409" spans="9:9">
      <c r="I7409" s="410"/>
    </row>
    <row r="7410" spans="9:9">
      <c r="I7410" s="410"/>
    </row>
    <row r="7411" spans="9:9">
      <c r="I7411" s="410"/>
    </row>
    <row r="7412" spans="9:9">
      <c r="I7412" s="410"/>
    </row>
    <row r="7413" spans="9:9">
      <c r="I7413" s="410"/>
    </row>
    <row r="7414" spans="9:9">
      <c r="I7414" s="410"/>
    </row>
    <row r="7415" spans="9:9">
      <c r="I7415" s="410"/>
    </row>
    <row r="7416" spans="9:9">
      <c r="I7416" s="410"/>
    </row>
    <row r="7417" spans="9:9">
      <c r="I7417" s="410"/>
    </row>
    <row r="7418" spans="9:9">
      <c r="I7418" s="410"/>
    </row>
    <row r="7419" spans="9:9">
      <c r="I7419" s="410"/>
    </row>
    <row r="7420" spans="9:9">
      <c r="I7420" s="410"/>
    </row>
    <row r="7421" spans="9:9">
      <c r="I7421" s="410"/>
    </row>
    <row r="7422" spans="9:9">
      <c r="I7422" s="410"/>
    </row>
    <row r="7423" spans="9:9">
      <c r="I7423" s="410"/>
    </row>
    <row r="7424" spans="9:9">
      <c r="I7424" s="410"/>
    </row>
    <row r="7425" spans="9:9">
      <c r="I7425" s="410"/>
    </row>
    <row r="7426" spans="9:9">
      <c r="I7426" s="410"/>
    </row>
    <row r="7427" spans="9:9">
      <c r="I7427" s="410"/>
    </row>
    <row r="7428" spans="9:9">
      <c r="I7428" s="410"/>
    </row>
    <row r="7429" spans="9:9">
      <c r="I7429" s="410"/>
    </row>
    <row r="7430" spans="9:9">
      <c r="I7430" s="410"/>
    </row>
    <row r="7431" spans="9:9">
      <c r="I7431" s="410"/>
    </row>
    <row r="7432" spans="9:9">
      <c r="I7432" s="410"/>
    </row>
    <row r="7433" spans="9:9">
      <c r="I7433" s="410"/>
    </row>
    <row r="7434" spans="9:9">
      <c r="I7434" s="410"/>
    </row>
    <row r="7435" spans="9:9">
      <c r="I7435" s="410"/>
    </row>
    <row r="7436" spans="9:9">
      <c r="I7436" s="410"/>
    </row>
    <row r="7437" spans="9:9">
      <c r="I7437" s="410"/>
    </row>
    <row r="7438" spans="9:9">
      <c r="I7438" s="410"/>
    </row>
    <row r="7439" spans="9:9">
      <c r="I7439" s="410"/>
    </row>
    <row r="7440" spans="9:9">
      <c r="I7440" s="410"/>
    </row>
    <row r="7441" spans="9:9">
      <c r="I7441" s="410"/>
    </row>
    <row r="7442" spans="9:9">
      <c r="I7442" s="410"/>
    </row>
    <row r="7443" spans="9:9">
      <c r="I7443" s="410"/>
    </row>
    <row r="7444" spans="9:9">
      <c r="I7444" s="410"/>
    </row>
    <row r="7445" spans="9:9">
      <c r="I7445" s="410"/>
    </row>
    <row r="7446" spans="9:9">
      <c r="I7446" s="410"/>
    </row>
    <row r="7447" spans="9:9">
      <c r="I7447" s="410"/>
    </row>
    <row r="7448" spans="9:9">
      <c r="I7448" s="410"/>
    </row>
    <row r="7449" spans="9:9">
      <c r="I7449" s="410"/>
    </row>
    <row r="7450" spans="9:9">
      <c r="I7450" s="410"/>
    </row>
    <row r="7451" spans="9:9">
      <c r="I7451" s="410"/>
    </row>
    <row r="7452" spans="9:9">
      <c r="I7452" s="410"/>
    </row>
    <row r="7453" spans="9:9">
      <c r="I7453" s="410"/>
    </row>
    <row r="7454" spans="9:9">
      <c r="I7454" s="410"/>
    </row>
    <row r="7455" spans="9:9">
      <c r="I7455" s="410"/>
    </row>
    <row r="7456" spans="9:9">
      <c r="I7456" s="410"/>
    </row>
    <row r="7457" spans="9:9">
      <c r="I7457" s="410"/>
    </row>
    <row r="7458" spans="9:9">
      <c r="I7458" s="410"/>
    </row>
    <row r="7459" spans="9:9">
      <c r="I7459" s="410"/>
    </row>
    <row r="7460" spans="9:9">
      <c r="I7460" s="410"/>
    </row>
    <row r="7461" spans="9:9">
      <c r="I7461" s="410"/>
    </row>
    <row r="7462" spans="9:9">
      <c r="I7462" s="410"/>
    </row>
    <row r="7463" spans="9:9">
      <c r="I7463" s="410"/>
    </row>
    <row r="7464" spans="9:9">
      <c r="I7464" s="410"/>
    </row>
    <row r="7465" spans="9:9">
      <c r="I7465" s="410"/>
    </row>
    <row r="7466" spans="9:9">
      <c r="I7466" s="410"/>
    </row>
    <row r="7467" spans="9:9">
      <c r="I7467" s="410"/>
    </row>
    <row r="7468" spans="9:9">
      <c r="I7468" s="410"/>
    </row>
    <row r="7469" spans="9:9">
      <c r="I7469" s="410"/>
    </row>
    <row r="7470" spans="9:9">
      <c r="I7470" s="410"/>
    </row>
    <row r="7471" spans="9:9">
      <c r="I7471" s="410"/>
    </row>
    <row r="7472" spans="9:9">
      <c r="I7472" s="410"/>
    </row>
    <row r="7473" spans="9:9">
      <c r="I7473" s="410"/>
    </row>
    <row r="7474" spans="9:9">
      <c r="I7474" s="410"/>
    </row>
    <row r="7475" spans="9:9">
      <c r="I7475" s="410"/>
    </row>
    <row r="7476" spans="9:9">
      <c r="I7476" s="410"/>
    </row>
    <row r="7477" spans="9:9">
      <c r="I7477" s="410"/>
    </row>
    <row r="7478" spans="9:9">
      <c r="I7478" s="410"/>
    </row>
    <row r="7479" spans="9:9">
      <c r="I7479" s="410"/>
    </row>
    <row r="7480" spans="9:9">
      <c r="I7480" s="410"/>
    </row>
    <row r="7481" spans="9:9">
      <c r="I7481" s="410"/>
    </row>
    <row r="7482" spans="9:9">
      <c r="I7482" s="410"/>
    </row>
    <row r="7483" spans="9:9">
      <c r="I7483" s="410"/>
    </row>
    <row r="7484" spans="9:9">
      <c r="I7484" s="410"/>
    </row>
    <row r="7485" spans="9:9">
      <c r="I7485" s="410"/>
    </row>
    <row r="7486" spans="9:9">
      <c r="I7486" s="410"/>
    </row>
    <row r="7487" spans="9:9">
      <c r="I7487" s="410"/>
    </row>
    <row r="7488" spans="9:9">
      <c r="I7488" s="410"/>
    </row>
    <row r="7489" spans="9:9">
      <c r="I7489" s="410"/>
    </row>
    <row r="7490" spans="9:9">
      <c r="I7490" s="410"/>
    </row>
    <row r="7491" spans="9:9">
      <c r="I7491" s="410"/>
    </row>
    <row r="7492" spans="9:9">
      <c r="I7492" s="410"/>
    </row>
    <row r="7493" spans="9:9">
      <c r="I7493" s="410"/>
    </row>
    <row r="7494" spans="9:9">
      <c r="I7494" s="410"/>
    </row>
    <row r="7495" spans="9:9">
      <c r="I7495" s="410"/>
    </row>
    <row r="7496" spans="9:9">
      <c r="I7496" s="410"/>
    </row>
    <row r="7497" spans="9:9">
      <c r="I7497" s="410"/>
    </row>
    <row r="7498" spans="9:9">
      <c r="I7498" s="410"/>
    </row>
    <row r="7499" spans="9:9">
      <c r="I7499" s="410"/>
    </row>
    <row r="7500" spans="9:9">
      <c r="I7500" s="410"/>
    </row>
    <row r="7501" spans="9:9">
      <c r="I7501" s="410"/>
    </row>
    <row r="7502" spans="9:9">
      <c r="I7502" s="410"/>
    </row>
    <row r="7503" spans="9:9">
      <c r="I7503" s="410"/>
    </row>
    <row r="7504" spans="9:9">
      <c r="I7504" s="410"/>
    </row>
    <row r="7505" spans="9:9">
      <c r="I7505" s="410"/>
    </row>
    <row r="7506" spans="9:9">
      <c r="I7506" s="410"/>
    </row>
    <row r="7507" spans="9:9">
      <c r="I7507" s="410"/>
    </row>
    <row r="7508" spans="9:9">
      <c r="I7508" s="410"/>
    </row>
    <row r="7509" spans="9:9">
      <c r="I7509" s="410"/>
    </row>
    <row r="7510" spans="9:9">
      <c r="I7510" s="410"/>
    </row>
    <row r="7511" spans="9:9">
      <c r="I7511" s="410"/>
    </row>
    <row r="7512" spans="9:9">
      <c r="I7512" s="410"/>
    </row>
    <row r="7513" spans="9:9">
      <c r="I7513" s="410"/>
    </row>
    <row r="7514" spans="9:9">
      <c r="I7514" s="410"/>
    </row>
    <row r="7515" spans="9:9">
      <c r="I7515" s="410"/>
    </row>
    <row r="7516" spans="9:9">
      <c r="I7516" s="410"/>
    </row>
    <row r="7517" spans="9:9">
      <c r="I7517" s="410"/>
    </row>
    <row r="7518" spans="9:9">
      <c r="I7518" s="410"/>
    </row>
    <row r="7519" spans="9:9">
      <c r="I7519" s="410"/>
    </row>
    <row r="7520" spans="9:9">
      <c r="I7520" s="410"/>
    </row>
    <row r="7521" spans="9:9">
      <c r="I7521" s="410"/>
    </row>
    <row r="7522" spans="9:9">
      <c r="I7522" s="410"/>
    </row>
    <row r="7523" spans="9:9">
      <c r="I7523" s="410"/>
    </row>
    <row r="7524" spans="9:9">
      <c r="I7524" s="410"/>
    </row>
    <row r="7525" spans="9:9">
      <c r="I7525" s="410"/>
    </row>
    <row r="7526" spans="9:9">
      <c r="I7526" s="410"/>
    </row>
    <row r="7527" spans="9:9">
      <c r="I7527" s="410"/>
    </row>
    <row r="7528" spans="9:9">
      <c r="I7528" s="410"/>
    </row>
    <row r="7529" spans="9:9">
      <c r="I7529" s="410"/>
    </row>
    <row r="7530" spans="9:9">
      <c r="I7530" s="410"/>
    </row>
    <row r="7531" spans="9:9">
      <c r="I7531" s="410"/>
    </row>
    <row r="7532" spans="9:9">
      <c r="I7532" s="410"/>
    </row>
    <row r="7533" spans="9:9">
      <c r="I7533" s="410"/>
    </row>
    <row r="7534" spans="9:9">
      <c r="I7534" s="410"/>
    </row>
    <row r="7535" spans="9:9">
      <c r="I7535" s="410"/>
    </row>
    <row r="7536" spans="9:9">
      <c r="I7536" s="410"/>
    </row>
    <row r="7537" spans="9:9">
      <c r="I7537" s="410"/>
    </row>
    <row r="7538" spans="9:9">
      <c r="I7538" s="410"/>
    </row>
    <row r="7539" spans="9:9">
      <c r="I7539" s="410"/>
    </row>
    <row r="7540" spans="9:9">
      <c r="I7540" s="410"/>
    </row>
    <row r="7541" spans="9:9">
      <c r="I7541" s="410"/>
    </row>
    <row r="7542" spans="9:9">
      <c r="I7542" s="410"/>
    </row>
    <row r="7543" spans="9:9">
      <c r="I7543" s="410"/>
    </row>
    <row r="7544" spans="9:9">
      <c r="I7544" s="410"/>
    </row>
    <row r="7545" spans="9:9">
      <c r="I7545" s="410"/>
    </row>
    <row r="7546" spans="9:9">
      <c r="I7546" s="410"/>
    </row>
    <row r="7547" spans="9:9">
      <c r="I7547" s="410"/>
    </row>
    <row r="7548" spans="9:9">
      <c r="I7548" s="410"/>
    </row>
    <row r="7549" spans="9:9">
      <c r="I7549" s="410"/>
    </row>
    <row r="7550" spans="9:9">
      <c r="I7550" s="410"/>
    </row>
    <row r="7551" spans="9:9">
      <c r="I7551" s="410"/>
    </row>
    <row r="7552" spans="9:9">
      <c r="I7552" s="410"/>
    </row>
    <row r="7553" spans="9:9">
      <c r="I7553" s="410"/>
    </row>
    <row r="7554" spans="9:9">
      <c r="I7554" s="410"/>
    </row>
    <row r="7555" spans="9:9">
      <c r="I7555" s="410"/>
    </row>
    <row r="7556" spans="9:9">
      <c r="I7556" s="410"/>
    </row>
    <row r="7557" spans="9:9">
      <c r="I7557" s="410"/>
    </row>
    <row r="7558" spans="9:9">
      <c r="I7558" s="410"/>
    </row>
    <row r="7559" spans="9:9">
      <c r="I7559" s="410"/>
    </row>
    <row r="7560" spans="9:9">
      <c r="I7560" s="410"/>
    </row>
    <row r="7561" spans="9:9">
      <c r="I7561" s="410"/>
    </row>
    <row r="7562" spans="9:9">
      <c r="I7562" s="410"/>
    </row>
    <row r="7563" spans="9:9">
      <c r="I7563" s="410"/>
    </row>
    <row r="7564" spans="9:9">
      <c r="I7564" s="410"/>
    </row>
    <row r="7565" spans="9:9">
      <c r="I7565" s="410"/>
    </row>
    <row r="7566" spans="9:9">
      <c r="I7566" s="410"/>
    </row>
    <row r="7567" spans="9:9">
      <c r="I7567" s="410"/>
    </row>
    <row r="7568" spans="9:9">
      <c r="I7568" s="410"/>
    </row>
    <row r="7569" spans="9:9">
      <c r="I7569" s="410"/>
    </row>
    <row r="7570" spans="9:9">
      <c r="I7570" s="410"/>
    </row>
    <row r="7571" spans="9:9">
      <c r="I7571" s="410"/>
    </row>
    <row r="7572" spans="9:9">
      <c r="I7572" s="410"/>
    </row>
    <row r="7573" spans="9:9">
      <c r="I7573" s="410"/>
    </row>
    <row r="7574" spans="9:9">
      <c r="I7574" s="410"/>
    </row>
    <row r="7575" spans="9:9">
      <c r="I7575" s="410"/>
    </row>
    <row r="7576" spans="9:9">
      <c r="I7576" s="410"/>
    </row>
    <row r="7577" spans="9:9">
      <c r="I7577" s="410"/>
    </row>
    <row r="7578" spans="9:9">
      <c r="I7578" s="410"/>
    </row>
    <row r="7579" spans="9:9">
      <c r="I7579" s="410"/>
    </row>
    <row r="7580" spans="9:9">
      <c r="I7580" s="410"/>
    </row>
    <row r="7581" spans="9:9">
      <c r="I7581" s="410"/>
    </row>
    <row r="7582" spans="9:9">
      <c r="I7582" s="410"/>
    </row>
    <row r="7583" spans="9:9">
      <c r="I7583" s="410"/>
    </row>
    <row r="7584" spans="9:9">
      <c r="I7584" s="410"/>
    </row>
    <row r="7585" spans="9:9">
      <c r="I7585" s="410"/>
    </row>
    <row r="7586" spans="9:9">
      <c r="I7586" s="410"/>
    </row>
    <row r="7587" spans="9:9">
      <c r="I7587" s="410"/>
    </row>
    <row r="7588" spans="9:9">
      <c r="I7588" s="410"/>
    </row>
    <row r="7589" spans="9:9">
      <c r="I7589" s="410"/>
    </row>
    <row r="7590" spans="9:9">
      <c r="I7590" s="410"/>
    </row>
    <row r="7591" spans="9:9">
      <c r="I7591" s="410"/>
    </row>
    <row r="7592" spans="9:9">
      <c r="I7592" s="410"/>
    </row>
    <row r="7593" spans="9:9">
      <c r="I7593" s="410"/>
    </row>
    <row r="7594" spans="9:9">
      <c r="I7594" s="410"/>
    </row>
    <row r="7595" spans="9:9">
      <c r="I7595" s="410"/>
    </row>
    <row r="7596" spans="9:9">
      <c r="I7596" s="410"/>
    </row>
    <row r="7597" spans="9:9">
      <c r="I7597" s="410"/>
    </row>
    <row r="7598" spans="9:9">
      <c r="I7598" s="410"/>
    </row>
    <row r="7599" spans="9:9">
      <c r="I7599" s="410"/>
    </row>
    <row r="7600" spans="9:9">
      <c r="I7600" s="410"/>
    </row>
    <row r="7601" spans="9:9">
      <c r="I7601" s="410"/>
    </row>
    <row r="7602" spans="9:9">
      <c r="I7602" s="410"/>
    </row>
    <row r="7603" spans="9:9">
      <c r="I7603" s="410"/>
    </row>
    <row r="7604" spans="9:9">
      <c r="I7604" s="410"/>
    </row>
    <row r="7605" spans="9:9">
      <c r="I7605" s="410"/>
    </row>
    <row r="7606" spans="9:9">
      <c r="I7606" s="410"/>
    </row>
    <row r="7607" spans="9:9">
      <c r="I7607" s="410"/>
    </row>
    <row r="7608" spans="9:9">
      <c r="I7608" s="410"/>
    </row>
    <row r="7609" spans="9:9">
      <c r="I7609" s="410"/>
    </row>
    <row r="7610" spans="9:9">
      <c r="I7610" s="410"/>
    </row>
    <row r="7611" spans="9:9">
      <c r="I7611" s="410"/>
    </row>
    <row r="7612" spans="9:9">
      <c r="I7612" s="410"/>
    </row>
    <row r="7613" spans="9:9">
      <c r="I7613" s="410"/>
    </row>
    <row r="7614" spans="9:9">
      <c r="I7614" s="410"/>
    </row>
    <row r="7615" spans="9:9">
      <c r="I7615" s="410"/>
    </row>
    <row r="7616" spans="9:9">
      <c r="I7616" s="410"/>
    </row>
    <row r="7617" spans="9:9">
      <c r="I7617" s="410"/>
    </row>
    <row r="7618" spans="9:9">
      <c r="I7618" s="410"/>
    </row>
    <row r="7619" spans="9:9">
      <c r="I7619" s="410"/>
    </row>
    <row r="7620" spans="9:9">
      <c r="I7620" s="410"/>
    </row>
    <row r="7621" spans="9:9">
      <c r="I7621" s="410"/>
    </row>
    <row r="7622" spans="9:9">
      <c r="I7622" s="410"/>
    </row>
    <row r="7623" spans="9:9">
      <c r="I7623" s="410"/>
    </row>
    <row r="7624" spans="9:9">
      <c r="I7624" s="410"/>
    </row>
    <row r="7625" spans="9:9">
      <c r="I7625" s="410"/>
    </row>
    <row r="7626" spans="9:9">
      <c r="I7626" s="410"/>
    </row>
    <row r="7627" spans="9:9">
      <c r="I7627" s="410"/>
    </row>
    <row r="7628" spans="9:9">
      <c r="I7628" s="410"/>
    </row>
    <row r="7629" spans="9:9">
      <c r="I7629" s="410"/>
    </row>
    <row r="7630" spans="9:9">
      <c r="I7630" s="410"/>
    </row>
    <row r="7631" spans="9:9">
      <c r="I7631" s="410"/>
    </row>
    <row r="7632" spans="9:9">
      <c r="I7632" s="410"/>
    </row>
    <row r="7633" spans="9:9">
      <c r="I7633" s="410"/>
    </row>
    <row r="7634" spans="9:9">
      <c r="I7634" s="410"/>
    </row>
    <row r="7635" spans="9:9">
      <c r="I7635" s="410"/>
    </row>
    <row r="7636" spans="9:9">
      <c r="I7636" s="410"/>
    </row>
    <row r="7637" spans="9:9">
      <c r="I7637" s="410"/>
    </row>
    <row r="7638" spans="9:9">
      <c r="I7638" s="410"/>
    </row>
    <row r="7639" spans="9:9">
      <c r="I7639" s="410"/>
    </row>
    <row r="7640" spans="9:9">
      <c r="I7640" s="410"/>
    </row>
    <row r="7641" spans="9:9">
      <c r="I7641" s="410"/>
    </row>
    <row r="7642" spans="9:9">
      <c r="I7642" s="410"/>
    </row>
    <row r="7643" spans="9:9">
      <c r="I7643" s="410"/>
    </row>
    <row r="7644" spans="9:9">
      <c r="I7644" s="410"/>
    </row>
    <row r="7645" spans="9:9">
      <c r="I7645" s="410"/>
    </row>
    <row r="7646" spans="9:9">
      <c r="I7646" s="410"/>
    </row>
    <row r="7647" spans="9:9">
      <c r="I7647" s="410"/>
    </row>
    <row r="7648" spans="9:9">
      <c r="I7648" s="410"/>
    </row>
    <row r="7649" spans="9:9">
      <c r="I7649" s="410"/>
    </row>
    <row r="7650" spans="9:9">
      <c r="I7650" s="410"/>
    </row>
    <row r="7651" spans="9:9">
      <c r="I7651" s="410"/>
    </row>
    <row r="7652" spans="9:9">
      <c r="I7652" s="410"/>
    </row>
    <row r="7653" spans="9:9">
      <c r="I7653" s="410"/>
    </row>
    <row r="7654" spans="9:9">
      <c r="I7654" s="410"/>
    </row>
    <row r="7655" spans="9:9">
      <c r="I7655" s="410"/>
    </row>
    <row r="7656" spans="9:9">
      <c r="I7656" s="410"/>
    </row>
    <row r="7657" spans="9:9">
      <c r="I7657" s="410"/>
    </row>
    <row r="7658" spans="9:9">
      <c r="I7658" s="410"/>
    </row>
    <row r="7659" spans="9:9">
      <c r="I7659" s="410"/>
    </row>
    <row r="7660" spans="9:9">
      <c r="I7660" s="410"/>
    </row>
    <row r="7661" spans="9:9">
      <c r="I7661" s="410"/>
    </row>
    <row r="7662" spans="9:9">
      <c r="I7662" s="410"/>
    </row>
    <row r="7663" spans="9:9">
      <c r="I7663" s="410"/>
    </row>
    <row r="7664" spans="9:9">
      <c r="I7664" s="410"/>
    </row>
    <row r="7665" spans="9:9">
      <c r="I7665" s="410"/>
    </row>
    <row r="7666" spans="9:9">
      <c r="I7666" s="410"/>
    </row>
    <row r="7667" spans="9:9">
      <c r="I7667" s="410"/>
    </row>
    <row r="7668" spans="9:9">
      <c r="I7668" s="410"/>
    </row>
    <row r="7669" spans="9:9">
      <c r="I7669" s="410"/>
    </row>
    <row r="7670" spans="9:9">
      <c r="I7670" s="410"/>
    </row>
    <row r="7671" spans="9:9">
      <c r="I7671" s="410"/>
    </row>
    <row r="7672" spans="9:9">
      <c r="I7672" s="410"/>
    </row>
    <row r="7673" spans="9:9">
      <c r="I7673" s="410"/>
    </row>
    <row r="7674" spans="9:9">
      <c r="I7674" s="410"/>
    </row>
    <row r="7675" spans="9:9">
      <c r="I7675" s="410"/>
    </row>
    <row r="7676" spans="9:9">
      <c r="I7676" s="410"/>
    </row>
    <row r="7677" spans="9:9">
      <c r="I7677" s="410"/>
    </row>
    <row r="7678" spans="9:9">
      <c r="I7678" s="410"/>
    </row>
    <row r="7679" spans="9:9">
      <c r="I7679" s="410"/>
    </row>
    <row r="7680" spans="9:9">
      <c r="I7680" s="410"/>
    </row>
    <row r="7681" spans="9:9">
      <c r="I7681" s="410"/>
    </row>
    <row r="7682" spans="9:9">
      <c r="I7682" s="410"/>
    </row>
    <row r="7683" spans="9:9">
      <c r="I7683" s="410"/>
    </row>
    <row r="7684" spans="9:9">
      <c r="I7684" s="410"/>
    </row>
    <row r="7685" spans="9:9">
      <c r="I7685" s="410"/>
    </row>
    <row r="7686" spans="9:9">
      <c r="I7686" s="410"/>
    </row>
    <row r="7687" spans="9:9">
      <c r="I7687" s="410"/>
    </row>
    <row r="7688" spans="9:9">
      <c r="I7688" s="410"/>
    </row>
    <row r="7689" spans="9:9">
      <c r="I7689" s="410"/>
    </row>
    <row r="7690" spans="9:9">
      <c r="I7690" s="410"/>
    </row>
    <row r="7691" spans="9:9">
      <c r="I7691" s="410"/>
    </row>
    <row r="7692" spans="9:9">
      <c r="I7692" s="410"/>
    </row>
    <row r="7693" spans="9:9">
      <c r="I7693" s="410"/>
    </row>
    <row r="7694" spans="9:9">
      <c r="I7694" s="410"/>
    </row>
    <row r="7695" spans="9:9">
      <c r="I7695" s="410"/>
    </row>
    <row r="7696" spans="9:9">
      <c r="I7696" s="410"/>
    </row>
    <row r="7697" spans="9:9">
      <c r="I7697" s="410"/>
    </row>
    <row r="7698" spans="9:9">
      <c r="I7698" s="410"/>
    </row>
    <row r="7699" spans="9:9">
      <c r="I7699" s="410"/>
    </row>
    <row r="7700" spans="9:9">
      <c r="I7700" s="410"/>
    </row>
    <row r="7701" spans="9:9">
      <c r="I7701" s="410"/>
    </row>
    <row r="7702" spans="9:9">
      <c r="I7702" s="410"/>
    </row>
    <row r="7703" spans="9:9">
      <c r="I7703" s="410"/>
    </row>
    <row r="7704" spans="9:9">
      <c r="I7704" s="410"/>
    </row>
    <row r="7705" spans="9:9">
      <c r="I7705" s="410"/>
    </row>
    <row r="7706" spans="9:9">
      <c r="I7706" s="410"/>
    </row>
    <row r="7707" spans="9:9">
      <c r="I7707" s="410"/>
    </row>
    <row r="7708" spans="9:9">
      <c r="I7708" s="410"/>
    </row>
    <row r="7709" spans="9:9">
      <c r="I7709" s="410"/>
    </row>
    <row r="7710" spans="9:9">
      <c r="I7710" s="410"/>
    </row>
    <row r="7711" spans="9:9">
      <c r="I7711" s="410"/>
    </row>
    <row r="7712" spans="9:9">
      <c r="I7712" s="410"/>
    </row>
    <row r="7713" spans="9:9">
      <c r="I7713" s="410"/>
    </row>
    <row r="7714" spans="9:9">
      <c r="I7714" s="410"/>
    </row>
    <row r="7715" spans="9:9">
      <c r="I7715" s="410"/>
    </row>
    <row r="7716" spans="9:9">
      <c r="I7716" s="410"/>
    </row>
    <row r="7717" spans="9:9">
      <c r="I7717" s="410"/>
    </row>
    <row r="7718" spans="9:9">
      <c r="I7718" s="410"/>
    </row>
    <row r="7719" spans="9:9">
      <c r="I7719" s="410"/>
    </row>
    <row r="7720" spans="9:9">
      <c r="I7720" s="410"/>
    </row>
    <row r="7721" spans="9:9">
      <c r="I7721" s="410"/>
    </row>
    <row r="7722" spans="9:9">
      <c r="I7722" s="410"/>
    </row>
    <row r="7723" spans="9:9">
      <c r="I7723" s="410"/>
    </row>
    <row r="7724" spans="9:9">
      <c r="I7724" s="410"/>
    </row>
    <row r="7725" spans="9:9">
      <c r="I7725" s="410"/>
    </row>
    <row r="7726" spans="9:9">
      <c r="I7726" s="410"/>
    </row>
    <row r="7727" spans="9:9">
      <c r="I7727" s="410"/>
    </row>
    <row r="7728" spans="9:9">
      <c r="I7728" s="410"/>
    </row>
    <row r="7729" spans="9:9">
      <c r="I7729" s="410"/>
    </row>
    <row r="7730" spans="9:9">
      <c r="I7730" s="410"/>
    </row>
    <row r="7731" spans="9:9">
      <c r="I7731" s="410"/>
    </row>
    <row r="7732" spans="9:9">
      <c r="I7732" s="410"/>
    </row>
    <row r="7733" spans="9:9">
      <c r="I7733" s="410"/>
    </row>
    <row r="7734" spans="9:9">
      <c r="I7734" s="410"/>
    </row>
    <row r="7735" spans="9:9">
      <c r="I7735" s="410"/>
    </row>
    <row r="7736" spans="9:9">
      <c r="I7736" s="410"/>
    </row>
    <row r="7737" spans="9:9">
      <c r="I7737" s="410"/>
    </row>
    <row r="7738" spans="9:9">
      <c r="I7738" s="410"/>
    </row>
    <row r="7739" spans="9:9">
      <c r="I7739" s="410"/>
    </row>
    <row r="7740" spans="9:9">
      <c r="I7740" s="410"/>
    </row>
    <row r="7741" spans="9:9">
      <c r="I7741" s="410"/>
    </row>
    <row r="7742" spans="9:9">
      <c r="I7742" s="410"/>
    </row>
    <row r="7743" spans="9:9">
      <c r="I7743" s="410"/>
    </row>
    <row r="7744" spans="9:9">
      <c r="I7744" s="410"/>
    </row>
    <row r="7745" spans="9:9">
      <c r="I7745" s="410"/>
    </row>
    <row r="7746" spans="9:9">
      <c r="I7746" s="410"/>
    </row>
    <row r="7747" spans="9:9">
      <c r="I7747" s="410"/>
    </row>
    <row r="7748" spans="9:9">
      <c r="I7748" s="410"/>
    </row>
    <row r="7749" spans="9:9">
      <c r="I7749" s="410"/>
    </row>
    <row r="7750" spans="9:9">
      <c r="I7750" s="410"/>
    </row>
    <row r="7751" spans="9:9">
      <c r="I7751" s="410"/>
    </row>
    <row r="7752" spans="9:9">
      <c r="I7752" s="410"/>
    </row>
    <row r="7753" spans="9:9">
      <c r="I7753" s="410"/>
    </row>
    <row r="7754" spans="9:9">
      <c r="I7754" s="410"/>
    </row>
    <row r="7755" spans="9:9">
      <c r="I7755" s="410"/>
    </row>
    <row r="7756" spans="9:9">
      <c r="I7756" s="410"/>
    </row>
    <row r="7757" spans="9:9">
      <c r="I7757" s="410"/>
    </row>
    <row r="7758" spans="9:9">
      <c r="I7758" s="410"/>
    </row>
    <row r="7759" spans="9:9">
      <c r="I7759" s="410"/>
    </row>
    <row r="7760" spans="9:9">
      <c r="I7760" s="410"/>
    </row>
    <row r="7761" spans="9:9">
      <c r="I7761" s="410"/>
    </row>
    <row r="7762" spans="9:9">
      <c r="I7762" s="410"/>
    </row>
    <row r="7763" spans="9:9">
      <c r="I7763" s="410"/>
    </row>
    <row r="7764" spans="9:9">
      <c r="I7764" s="410"/>
    </row>
    <row r="7765" spans="9:9">
      <c r="I7765" s="410"/>
    </row>
    <row r="7766" spans="9:9">
      <c r="I7766" s="410"/>
    </row>
    <row r="7767" spans="9:9">
      <c r="I7767" s="410"/>
    </row>
    <row r="7768" spans="9:9">
      <c r="I7768" s="410"/>
    </row>
    <row r="7769" spans="9:9">
      <c r="I7769" s="410"/>
    </row>
    <row r="7770" spans="9:9">
      <c r="I7770" s="410"/>
    </row>
    <row r="7771" spans="9:9">
      <c r="I7771" s="410"/>
    </row>
    <row r="7772" spans="9:9">
      <c r="I7772" s="410"/>
    </row>
    <row r="7773" spans="9:9">
      <c r="I7773" s="410"/>
    </row>
    <row r="7774" spans="9:9">
      <c r="I7774" s="410"/>
    </row>
    <row r="7775" spans="9:9">
      <c r="I7775" s="410"/>
    </row>
    <row r="7776" spans="9:9">
      <c r="I7776" s="410"/>
    </row>
    <row r="7777" spans="9:9">
      <c r="I7777" s="410"/>
    </row>
    <row r="7778" spans="9:9">
      <c r="I7778" s="410"/>
    </row>
    <row r="7779" spans="9:9">
      <c r="I7779" s="410"/>
    </row>
    <row r="7780" spans="9:9">
      <c r="I7780" s="410"/>
    </row>
    <row r="7781" spans="9:9">
      <c r="I7781" s="410"/>
    </row>
    <row r="7782" spans="9:9">
      <c r="I7782" s="410"/>
    </row>
    <row r="7783" spans="9:9">
      <c r="I7783" s="410"/>
    </row>
    <row r="7784" spans="9:9">
      <c r="I7784" s="410"/>
    </row>
    <row r="7785" spans="9:9">
      <c r="I7785" s="410"/>
    </row>
    <row r="7786" spans="9:9">
      <c r="I7786" s="410"/>
    </row>
    <row r="7787" spans="9:9">
      <c r="I7787" s="410"/>
    </row>
    <row r="7788" spans="9:9">
      <c r="I7788" s="410"/>
    </row>
    <row r="7789" spans="9:9">
      <c r="I7789" s="410"/>
    </row>
    <row r="7790" spans="9:9">
      <c r="I7790" s="410"/>
    </row>
    <row r="7791" spans="9:9">
      <c r="I7791" s="410"/>
    </row>
    <row r="7792" spans="9:9">
      <c r="I7792" s="410"/>
    </row>
    <row r="7793" spans="9:9">
      <c r="I7793" s="410"/>
    </row>
    <row r="7794" spans="9:9">
      <c r="I7794" s="410"/>
    </row>
    <row r="7795" spans="9:9">
      <c r="I7795" s="410"/>
    </row>
    <row r="7796" spans="9:9">
      <c r="I7796" s="410"/>
    </row>
    <row r="7797" spans="9:9">
      <c r="I7797" s="410"/>
    </row>
    <row r="7798" spans="9:9">
      <c r="I7798" s="410"/>
    </row>
    <row r="7799" spans="9:9">
      <c r="I7799" s="410"/>
    </row>
    <row r="7800" spans="9:9">
      <c r="I7800" s="410"/>
    </row>
    <row r="7801" spans="9:9">
      <c r="I7801" s="410"/>
    </row>
    <row r="7802" spans="9:9">
      <c r="I7802" s="410"/>
    </row>
    <row r="7803" spans="9:9">
      <c r="I7803" s="410"/>
    </row>
    <row r="7804" spans="9:9">
      <c r="I7804" s="410"/>
    </row>
    <row r="7805" spans="9:9">
      <c r="I7805" s="410"/>
    </row>
    <row r="7806" spans="9:9">
      <c r="I7806" s="410"/>
    </row>
    <row r="7807" spans="9:9">
      <c r="I7807" s="410"/>
    </row>
    <row r="7808" spans="9:9">
      <c r="I7808" s="410"/>
    </row>
    <row r="7809" spans="9:9">
      <c r="I7809" s="410"/>
    </row>
    <row r="7810" spans="9:9">
      <c r="I7810" s="410"/>
    </row>
    <row r="7811" spans="9:9">
      <c r="I7811" s="410"/>
    </row>
    <row r="7812" spans="9:9">
      <c r="I7812" s="410"/>
    </row>
    <row r="7813" spans="9:9">
      <c r="I7813" s="410"/>
    </row>
    <row r="7814" spans="9:9">
      <c r="I7814" s="410"/>
    </row>
    <row r="7815" spans="9:9">
      <c r="I7815" s="410"/>
    </row>
    <row r="7816" spans="9:9">
      <c r="I7816" s="410"/>
    </row>
    <row r="7817" spans="9:9">
      <c r="I7817" s="410"/>
    </row>
    <row r="7818" spans="9:9">
      <c r="I7818" s="410"/>
    </row>
    <row r="7819" spans="9:9">
      <c r="I7819" s="410"/>
    </row>
    <row r="7820" spans="9:9">
      <c r="I7820" s="410"/>
    </row>
    <row r="7821" spans="9:9">
      <c r="I7821" s="410"/>
    </row>
    <row r="7822" spans="9:9">
      <c r="I7822" s="410"/>
    </row>
    <row r="7823" spans="9:9">
      <c r="I7823" s="410"/>
    </row>
    <row r="7824" spans="9:9">
      <c r="I7824" s="410"/>
    </row>
    <row r="7825" spans="9:9">
      <c r="I7825" s="410"/>
    </row>
    <row r="7826" spans="9:9">
      <c r="I7826" s="410"/>
    </row>
    <row r="7827" spans="9:9">
      <c r="I7827" s="410"/>
    </row>
    <row r="7828" spans="9:9">
      <c r="I7828" s="410"/>
    </row>
    <row r="7829" spans="9:9">
      <c r="I7829" s="410"/>
    </row>
    <row r="7830" spans="9:9">
      <c r="I7830" s="410"/>
    </row>
    <row r="7831" spans="9:9">
      <c r="I7831" s="410"/>
    </row>
    <row r="7832" spans="9:9">
      <c r="I7832" s="410"/>
    </row>
    <row r="7833" spans="9:9">
      <c r="I7833" s="410"/>
    </row>
    <row r="7834" spans="9:9">
      <c r="I7834" s="410"/>
    </row>
    <row r="7835" spans="9:9">
      <c r="I7835" s="410"/>
    </row>
    <row r="7836" spans="9:9">
      <c r="I7836" s="410"/>
    </row>
    <row r="7837" spans="9:9">
      <c r="I7837" s="410"/>
    </row>
    <row r="7838" spans="9:9">
      <c r="I7838" s="410"/>
    </row>
    <row r="7839" spans="9:9">
      <c r="I7839" s="410"/>
    </row>
    <row r="7840" spans="9:9">
      <c r="I7840" s="410"/>
    </row>
    <row r="7841" spans="9:9">
      <c r="I7841" s="410"/>
    </row>
    <row r="7842" spans="9:9">
      <c r="I7842" s="410"/>
    </row>
    <row r="7843" spans="9:9">
      <c r="I7843" s="410"/>
    </row>
    <row r="7844" spans="9:9">
      <c r="I7844" s="410"/>
    </row>
    <row r="7845" spans="9:9">
      <c r="I7845" s="410"/>
    </row>
    <row r="7846" spans="9:9">
      <c r="I7846" s="410"/>
    </row>
    <row r="7847" spans="9:9">
      <c r="I7847" s="410"/>
    </row>
    <row r="7848" spans="9:9">
      <c r="I7848" s="410"/>
    </row>
    <row r="7849" spans="9:9">
      <c r="I7849" s="410"/>
    </row>
    <row r="7850" spans="9:9">
      <c r="I7850" s="410"/>
    </row>
    <row r="7851" spans="9:9">
      <c r="I7851" s="410"/>
    </row>
    <row r="7852" spans="9:9">
      <c r="I7852" s="410"/>
    </row>
    <row r="7853" spans="9:9">
      <c r="I7853" s="410"/>
    </row>
    <row r="7854" spans="9:9">
      <c r="I7854" s="410"/>
    </row>
    <row r="7855" spans="9:9">
      <c r="I7855" s="410"/>
    </row>
    <row r="7856" spans="9:9">
      <c r="I7856" s="410"/>
    </row>
    <row r="7857" spans="9:9">
      <c r="I7857" s="410"/>
    </row>
    <row r="7858" spans="9:9">
      <c r="I7858" s="410"/>
    </row>
    <row r="7859" spans="9:9">
      <c r="I7859" s="410"/>
    </row>
    <row r="7860" spans="9:9">
      <c r="I7860" s="410"/>
    </row>
    <row r="7861" spans="9:9">
      <c r="I7861" s="410"/>
    </row>
    <row r="7862" spans="9:9">
      <c r="I7862" s="410"/>
    </row>
    <row r="7863" spans="9:9">
      <c r="I7863" s="410"/>
    </row>
    <row r="7864" spans="9:9">
      <c r="I7864" s="410"/>
    </row>
    <row r="7865" spans="9:9">
      <c r="I7865" s="410"/>
    </row>
    <row r="7866" spans="9:9">
      <c r="I7866" s="410"/>
    </row>
    <row r="7867" spans="9:9">
      <c r="I7867" s="410"/>
    </row>
    <row r="7868" spans="9:9">
      <c r="I7868" s="410"/>
    </row>
    <row r="7869" spans="9:9">
      <c r="I7869" s="410"/>
    </row>
    <row r="7870" spans="9:9">
      <c r="I7870" s="410"/>
    </row>
    <row r="7871" spans="9:9">
      <c r="I7871" s="410"/>
    </row>
    <row r="7872" spans="9:9">
      <c r="I7872" s="410"/>
    </row>
    <row r="7873" spans="9:9">
      <c r="I7873" s="410"/>
    </row>
    <row r="7874" spans="9:9">
      <c r="I7874" s="410"/>
    </row>
    <row r="7875" spans="9:9">
      <c r="I7875" s="410"/>
    </row>
    <row r="7876" spans="9:9">
      <c r="I7876" s="410"/>
    </row>
    <row r="7877" spans="9:9">
      <c r="I7877" s="410"/>
    </row>
    <row r="7878" spans="9:9">
      <c r="I7878" s="410"/>
    </row>
    <row r="7879" spans="9:9">
      <c r="I7879" s="410"/>
    </row>
    <row r="7880" spans="9:9">
      <c r="I7880" s="410"/>
    </row>
    <row r="7881" spans="9:9">
      <c r="I7881" s="410"/>
    </row>
    <row r="7882" spans="9:9">
      <c r="I7882" s="410"/>
    </row>
    <row r="7883" spans="9:9">
      <c r="I7883" s="410"/>
    </row>
    <row r="7884" spans="9:9">
      <c r="I7884" s="410"/>
    </row>
    <row r="7885" spans="9:9">
      <c r="I7885" s="410"/>
    </row>
    <row r="7886" spans="9:9">
      <c r="I7886" s="410"/>
    </row>
    <row r="7887" spans="9:9">
      <c r="I7887" s="410"/>
    </row>
    <row r="7888" spans="9:9">
      <c r="I7888" s="410"/>
    </row>
    <row r="7889" spans="9:9">
      <c r="I7889" s="410"/>
    </row>
    <row r="7890" spans="9:9">
      <c r="I7890" s="410"/>
    </row>
    <row r="7891" spans="9:9">
      <c r="I7891" s="410"/>
    </row>
    <row r="7892" spans="9:9">
      <c r="I7892" s="410"/>
    </row>
    <row r="7893" spans="9:9">
      <c r="I7893" s="410"/>
    </row>
    <row r="7894" spans="9:9">
      <c r="I7894" s="410"/>
    </row>
    <row r="7895" spans="9:9">
      <c r="I7895" s="410"/>
    </row>
    <row r="7896" spans="9:9">
      <c r="I7896" s="410"/>
    </row>
    <row r="7897" spans="9:9">
      <c r="I7897" s="410"/>
    </row>
    <row r="7898" spans="9:9">
      <c r="I7898" s="410"/>
    </row>
    <row r="7899" spans="9:9">
      <c r="I7899" s="410"/>
    </row>
    <row r="7900" spans="9:9">
      <c r="I7900" s="410"/>
    </row>
    <row r="7901" spans="9:9">
      <c r="I7901" s="410"/>
    </row>
    <row r="7902" spans="9:9">
      <c r="I7902" s="410"/>
    </row>
    <row r="7903" spans="9:9">
      <c r="I7903" s="410"/>
    </row>
    <row r="7904" spans="9:9">
      <c r="I7904" s="410"/>
    </row>
    <row r="7905" spans="9:9">
      <c r="I7905" s="410"/>
    </row>
    <row r="7906" spans="9:9">
      <c r="I7906" s="410"/>
    </row>
    <row r="7907" spans="9:9">
      <c r="I7907" s="410"/>
    </row>
    <row r="7908" spans="9:9">
      <c r="I7908" s="410"/>
    </row>
    <row r="7909" spans="9:9">
      <c r="I7909" s="410"/>
    </row>
    <row r="7910" spans="9:9">
      <c r="I7910" s="410"/>
    </row>
    <row r="7911" spans="9:9">
      <c r="I7911" s="410"/>
    </row>
    <row r="7912" spans="9:9">
      <c r="I7912" s="410"/>
    </row>
    <row r="7913" spans="9:9">
      <c r="I7913" s="410"/>
    </row>
    <row r="7914" spans="9:9">
      <c r="I7914" s="410"/>
    </row>
    <row r="7915" spans="9:9">
      <c r="I7915" s="410"/>
    </row>
    <row r="7916" spans="9:9">
      <c r="I7916" s="410"/>
    </row>
    <row r="7917" spans="9:9">
      <c r="I7917" s="410"/>
    </row>
    <row r="7918" spans="9:9">
      <c r="I7918" s="410"/>
    </row>
    <row r="7919" spans="9:9">
      <c r="I7919" s="410"/>
    </row>
    <row r="7920" spans="9:9">
      <c r="I7920" s="410"/>
    </row>
    <row r="7921" spans="9:9">
      <c r="I7921" s="410"/>
    </row>
    <row r="7922" spans="9:9">
      <c r="I7922" s="410"/>
    </row>
    <row r="7923" spans="9:9">
      <c r="I7923" s="410"/>
    </row>
    <row r="7924" spans="9:9">
      <c r="I7924" s="410"/>
    </row>
    <row r="7925" spans="9:9">
      <c r="I7925" s="410"/>
    </row>
    <row r="7926" spans="9:9">
      <c r="I7926" s="410"/>
    </row>
    <row r="7927" spans="9:9">
      <c r="I7927" s="410"/>
    </row>
    <row r="7928" spans="9:9">
      <c r="I7928" s="410"/>
    </row>
    <row r="7929" spans="9:9">
      <c r="I7929" s="410"/>
    </row>
    <row r="7930" spans="9:9">
      <c r="I7930" s="410"/>
    </row>
    <row r="7931" spans="9:9">
      <c r="I7931" s="410"/>
    </row>
    <row r="7932" spans="9:9">
      <c r="I7932" s="410"/>
    </row>
    <row r="7933" spans="9:9">
      <c r="I7933" s="410"/>
    </row>
    <row r="7934" spans="9:9">
      <c r="I7934" s="410"/>
    </row>
    <row r="7935" spans="9:9">
      <c r="I7935" s="410"/>
    </row>
    <row r="7936" spans="9:9">
      <c r="I7936" s="410"/>
    </row>
    <row r="7937" spans="9:9">
      <c r="I7937" s="410"/>
    </row>
    <row r="7938" spans="9:9">
      <c r="I7938" s="410"/>
    </row>
    <row r="7939" spans="9:9">
      <c r="I7939" s="410"/>
    </row>
    <row r="7940" spans="9:9">
      <c r="I7940" s="410"/>
    </row>
    <row r="7941" spans="9:9">
      <c r="I7941" s="410"/>
    </row>
    <row r="7942" spans="9:9">
      <c r="I7942" s="410"/>
    </row>
    <row r="7943" spans="9:9">
      <c r="I7943" s="410"/>
    </row>
    <row r="7944" spans="9:9">
      <c r="I7944" s="410"/>
    </row>
    <row r="7945" spans="9:9">
      <c r="I7945" s="410"/>
    </row>
    <row r="7946" spans="9:9">
      <c r="I7946" s="410"/>
    </row>
    <row r="7947" spans="9:9">
      <c r="I7947" s="410"/>
    </row>
    <row r="7948" spans="9:9">
      <c r="I7948" s="410"/>
    </row>
    <row r="7949" spans="9:9">
      <c r="I7949" s="410"/>
    </row>
    <row r="7950" spans="9:9">
      <c r="I7950" s="410"/>
    </row>
    <row r="7951" spans="9:9">
      <c r="I7951" s="410"/>
    </row>
    <row r="7952" spans="9:9">
      <c r="I7952" s="410"/>
    </row>
    <row r="7953" spans="9:9">
      <c r="I7953" s="410"/>
    </row>
    <row r="7954" spans="9:9">
      <c r="I7954" s="410"/>
    </row>
    <row r="7955" spans="9:9">
      <c r="I7955" s="410"/>
    </row>
    <row r="7956" spans="9:9">
      <c r="I7956" s="410"/>
    </row>
    <row r="7957" spans="9:9">
      <c r="I7957" s="410"/>
    </row>
    <row r="7958" spans="9:9">
      <c r="I7958" s="410"/>
    </row>
    <row r="7959" spans="9:9">
      <c r="I7959" s="410"/>
    </row>
    <row r="7960" spans="9:9">
      <c r="I7960" s="410"/>
    </row>
    <row r="7961" spans="9:9">
      <c r="I7961" s="410"/>
    </row>
    <row r="7962" spans="9:9">
      <c r="I7962" s="410"/>
    </row>
    <row r="7963" spans="9:9">
      <c r="I7963" s="410"/>
    </row>
    <row r="7964" spans="9:9">
      <c r="I7964" s="410"/>
    </row>
    <row r="7965" spans="9:9">
      <c r="I7965" s="410"/>
    </row>
    <row r="7966" spans="9:9">
      <c r="I7966" s="410"/>
    </row>
    <row r="7967" spans="9:9">
      <c r="I7967" s="410"/>
    </row>
    <row r="7968" spans="9:9">
      <c r="I7968" s="410"/>
    </row>
    <row r="7969" spans="9:9">
      <c r="I7969" s="410"/>
    </row>
    <row r="7970" spans="9:9">
      <c r="I7970" s="410"/>
    </row>
    <row r="7971" spans="9:9">
      <c r="I7971" s="410"/>
    </row>
    <row r="7972" spans="9:9">
      <c r="I7972" s="410"/>
    </row>
    <row r="7973" spans="9:9">
      <c r="I7973" s="410"/>
    </row>
    <row r="7974" spans="9:9">
      <c r="I7974" s="410"/>
    </row>
    <row r="7975" spans="9:9">
      <c r="I7975" s="410"/>
    </row>
    <row r="7976" spans="9:9">
      <c r="I7976" s="410"/>
    </row>
    <row r="7977" spans="9:9">
      <c r="I7977" s="410"/>
    </row>
    <row r="7978" spans="9:9">
      <c r="I7978" s="410"/>
    </row>
    <row r="7979" spans="9:9">
      <c r="I7979" s="410"/>
    </row>
    <row r="7980" spans="9:9">
      <c r="I7980" s="410"/>
    </row>
    <row r="7981" spans="9:9">
      <c r="I7981" s="410"/>
    </row>
    <row r="7982" spans="9:9">
      <c r="I7982" s="410"/>
    </row>
    <row r="7983" spans="9:9">
      <c r="I7983" s="410"/>
    </row>
    <row r="7984" spans="9:9">
      <c r="I7984" s="410"/>
    </row>
    <row r="7985" spans="9:9">
      <c r="I7985" s="410"/>
    </row>
    <row r="7986" spans="9:9">
      <c r="I7986" s="410"/>
    </row>
    <row r="7987" spans="9:9">
      <c r="I7987" s="410"/>
    </row>
    <row r="7988" spans="9:9">
      <c r="I7988" s="410"/>
    </row>
    <row r="7989" spans="9:9">
      <c r="I7989" s="410"/>
    </row>
    <row r="7990" spans="9:9">
      <c r="I7990" s="410"/>
    </row>
    <row r="7991" spans="9:9">
      <c r="I7991" s="410"/>
    </row>
    <row r="7992" spans="9:9">
      <c r="I7992" s="410"/>
    </row>
    <row r="7993" spans="9:9">
      <c r="I7993" s="410"/>
    </row>
    <row r="7994" spans="9:9">
      <c r="I7994" s="410"/>
    </row>
    <row r="7995" spans="9:9">
      <c r="I7995" s="410"/>
    </row>
    <row r="7996" spans="9:9">
      <c r="I7996" s="410"/>
    </row>
    <row r="7997" spans="9:9">
      <c r="I7997" s="410"/>
    </row>
    <row r="7998" spans="9:9">
      <c r="I7998" s="410"/>
    </row>
    <row r="7999" spans="9:9">
      <c r="I7999" s="410"/>
    </row>
    <row r="8000" spans="9:9">
      <c r="I8000" s="410"/>
    </row>
    <row r="8001" spans="9:9">
      <c r="I8001" s="410"/>
    </row>
    <row r="8002" spans="9:9">
      <c r="I8002" s="410"/>
    </row>
    <row r="8003" spans="9:9">
      <c r="I8003" s="410"/>
    </row>
    <row r="8004" spans="9:9">
      <c r="I8004" s="410"/>
    </row>
    <row r="8005" spans="9:9">
      <c r="I8005" s="410"/>
    </row>
    <row r="8006" spans="9:9">
      <c r="I8006" s="410"/>
    </row>
    <row r="8007" spans="9:9">
      <c r="I8007" s="410"/>
    </row>
    <row r="8008" spans="9:9">
      <c r="I8008" s="410"/>
    </row>
    <row r="8009" spans="9:9">
      <c r="I8009" s="410"/>
    </row>
    <row r="8010" spans="9:9">
      <c r="I8010" s="410"/>
    </row>
    <row r="8011" spans="9:9">
      <c r="I8011" s="410"/>
    </row>
    <row r="8012" spans="9:9">
      <c r="I8012" s="410"/>
    </row>
    <row r="8013" spans="9:9">
      <c r="I8013" s="410"/>
    </row>
    <row r="8014" spans="9:9">
      <c r="I8014" s="410"/>
    </row>
    <row r="8015" spans="9:9">
      <c r="I8015" s="410"/>
    </row>
    <row r="8016" spans="9:9">
      <c r="I8016" s="410"/>
    </row>
    <row r="8017" spans="9:9">
      <c r="I8017" s="410"/>
    </row>
    <row r="8018" spans="9:9">
      <c r="I8018" s="410"/>
    </row>
    <row r="8019" spans="9:9">
      <c r="I8019" s="410"/>
    </row>
    <row r="8020" spans="9:9">
      <c r="I8020" s="410"/>
    </row>
    <row r="8021" spans="9:9">
      <c r="I8021" s="410"/>
    </row>
    <row r="8022" spans="9:9">
      <c r="I8022" s="410"/>
    </row>
    <row r="8023" spans="9:9">
      <c r="I8023" s="410"/>
    </row>
    <row r="8024" spans="9:9">
      <c r="I8024" s="410"/>
    </row>
    <row r="8025" spans="9:9">
      <c r="I8025" s="410"/>
    </row>
    <row r="8026" spans="9:9">
      <c r="I8026" s="410"/>
    </row>
    <row r="8027" spans="9:9">
      <c r="I8027" s="410"/>
    </row>
    <row r="8028" spans="9:9">
      <c r="I8028" s="410"/>
    </row>
    <row r="8029" spans="9:9">
      <c r="I8029" s="410"/>
    </row>
    <row r="8030" spans="9:9">
      <c r="I8030" s="410"/>
    </row>
    <row r="8031" spans="9:9">
      <c r="I8031" s="410"/>
    </row>
    <row r="8032" spans="9:9">
      <c r="I8032" s="410"/>
    </row>
    <row r="8033" spans="9:9">
      <c r="I8033" s="410"/>
    </row>
    <row r="8034" spans="9:9">
      <c r="I8034" s="410"/>
    </row>
    <row r="8035" spans="9:9">
      <c r="I8035" s="410"/>
    </row>
    <row r="8036" spans="9:9">
      <c r="I8036" s="410"/>
    </row>
    <row r="8037" spans="9:9">
      <c r="I8037" s="410"/>
    </row>
    <row r="8038" spans="9:9">
      <c r="I8038" s="410"/>
    </row>
    <row r="8039" spans="9:9">
      <c r="I8039" s="410"/>
    </row>
    <row r="8040" spans="9:9">
      <c r="I8040" s="410"/>
    </row>
    <row r="8041" spans="9:9">
      <c r="I8041" s="410"/>
    </row>
    <row r="8042" spans="9:9">
      <c r="I8042" s="410"/>
    </row>
    <row r="8043" spans="9:9">
      <c r="I8043" s="410"/>
    </row>
    <row r="8044" spans="9:9">
      <c r="I8044" s="410"/>
    </row>
    <row r="8045" spans="9:9">
      <c r="I8045" s="410"/>
    </row>
    <row r="8046" spans="9:9">
      <c r="I8046" s="410"/>
    </row>
    <row r="8047" spans="9:9">
      <c r="I8047" s="410"/>
    </row>
    <row r="8048" spans="9:9">
      <c r="I8048" s="410"/>
    </row>
    <row r="8049" spans="9:9">
      <c r="I8049" s="410"/>
    </row>
    <row r="8050" spans="9:9">
      <c r="I8050" s="410"/>
    </row>
    <row r="8051" spans="9:9">
      <c r="I8051" s="410"/>
    </row>
    <row r="8052" spans="9:9">
      <c r="I8052" s="410"/>
    </row>
    <row r="8053" spans="9:9">
      <c r="I8053" s="410"/>
    </row>
    <row r="8054" spans="9:9">
      <c r="I8054" s="410"/>
    </row>
    <row r="8055" spans="9:9">
      <c r="I8055" s="410"/>
    </row>
    <row r="8056" spans="9:9">
      <c r="I8056" s="410"/>
    </row>
    <row r="8057" spans="9:9">
      <c r="I8057" s="410"/>
    </row>
    <row r="8058" spans="9:9">
      <c r="I8058" s="410"/>
    </row>
    <row r="8059" spans="9:9">
      <c r="I8059" s="410"/>
    </row>
    <row r="8060" spans="9:9">
      <c r="I8060" s="410"/>
    </row>
    <row r="8061" spans="9:9">
      <c r="I8061" s="410"/>
    </row>
    <row r="8062" spans="9:9">
      <c r="I8062" s="410"/>
    </row>
    <row r="8063" spans="9:9">
      <c r="I8063" s="410"/>
    </row>
    <row r="8064" spans="9:9">
      <c r="I8064" s="410"/>
    </row>
    <row r="8065" spans="9:9">
      <c r="I8065" s="410"/>
    </row>
    <row r="8066" spans="9:9">
      <c r="I8066" s="410"/>
    </row>
    <row r="8067" spans="9:9">
      <c r="I8067" s="410"/>
    </row>
    <row r="8068" spans="9:9">
      <c r="I8068" s="410"/>
    </row>
    <row r="8069" spans="9:9">
      <c r="I8069" s="410"/>
    </row>
    <row r="8070" spans="9:9">
      <c r="I8070" s="410"/>
    </row>
    <row r="8071" spans="9:9">
      <c r="I8071" s="410"/>
    </row>
    <row r="8072" spans="9:9">
      <c r="I8072" s="410"/>
    </row>
    <row r="8073" spans="9:9">
      <c r="I8073" s="410"/>
    </row>
    <row r="8074" spans="9:9">
      <c r="I8074" s="410"/>
    </row>
    <row r="8075" spans="9:9">
      <c r="I8075" s="410"/>
    </row>
    <row r="8076" spans="9:9">
      <c r="I8076" s="410"/>
    </row>
    <row r="8077" spans="9:9">
      <c r="I8077" s="410"/>
    </row>
    <row r="8078" spans="9:9">
      <c r="I8078" s="410"/>
    </row>
    <row r="8079" spans="9:9">
      <c r="I8079" s="410"/>
    </row>
    <row r="8080" spans="9:9">
      <c r="I8080" s="410"/>
    </row>
    <row r="8081" spans="9:9">
      <c r="I8081" s="410"/>
    </row>
    <row r="8082" spans="9:9">
      <c r="I8082" s="410"/>
    </row>
    <row r="8083" spans="9:9">
      <c r="I8083" s="410"/>
    </row>
    <row r="8084" spans="9:9">
      <c r="I8084" s="410"/>
    </row>
    <row r="8085" spans="9:9">
      <c r="I8085" s="410"/>
    </row>
    <row r="8086" spans="9:9">
      <c r="I8086" s="410"/>
    </row>
    <row r="8087" spans="9:9">
      <c r="I8087" s="410"/>
    </row>
    <row r="8088" spans="9:9">
      <c r="I8088" s="410"/>
    </row>
    <row r="8089" spans="9:9">
      <c r="I8089" s="410"/>
    </row>
    <row r="8090" spans="9:9">
      <c r="I8090" s="410"/>
    </row>
    <row r="8091" spans="9:9">
      <c r="I8091" s="410"/>
    </row>
    <row r="8092" spans="9:9">
      <c r="I8092" s="410"/>
    </row>
    <row r="8093" spans="9:9">
      <c r="I8093" s="410"/>
    </row>
    <row r="8094" spans="9:9">
      <c r="I8094" s="410"/>
    </row>
    <row r="8095" spans="9:9">
      <c r="I8095" s="410"/>
    </row>
    <row r="8096" spans="9:9">
      <c r="I8096" s="410"/>
    </row>
    <row r="8097" spans="9:9">
      <c r="I8097" s="410"/>
    </row>
    <row r="8098" spans="9:9">
      <c r="I8098" s="410"/>
    </row>
    <row r="8099" spans="9:9">
      <c r="I8099" s="410"/>
    </row>
    <row r="8100" spans="9:9">
      <c r="I8100" s="410"/>
    </row>
    <row r="8101" spans="9:9">
      <c r="I8101" s="410"/>
    </row>
    <row r="8102" spans="9:9">
      <c r="I8102" s="410"/>
    </row>
    <row r="8103" spans="9:9">
      <c r="I8103" s="410"/>
    </row>
    <row r="8104" spans="9:9">
      <c r="I8104" s="410"/>
    </row>
    <row r="8105" spans="9:9">
      <c r="I8105" s="410"/>
    </row>
    <row r="8106" spans="9:9">
      <c r="I8106" s="410"/>
    </row>
    <row r="8107" spans="9:9">
      <c r="I8107" s="410"/>
    </row>
    <row r="8108" spans="9:9">
      <c r="I8108" s="410"/>
    </row>
    <row r="8109" spans="9:9">
      <c r="I8109" s="410"/>
    </row>
    <row r="8110" spans="9:9">
      <c r="I8110" s="410"/>
    </row>
    <row r="8111" spans="9:9">
      <c r="I8111" s="410"/>
    </row>
    <row r="8112" spans="9:9">
      <c r="I8112" s="410"/>
    </row>
    <row r="8113" spans="9:9">
      <c r="I8113" s="410"/>
    </row>
    <row r="8114" spans="9:9">
      <c r="I8114" s="410"/>
    </row>
    <row r="8115" spans="9:9">
      <c r="I8115" s="410"/>
    </row>
    <row r="8116" spans="9:9">
      <c r="I8116" s="410"/>
    </row>
    <row r="8117" spans="9:9">
      <c r="I8117" s="410"/>
    </row>
    <row r="8118" spans="9:9">
      <c r="I8118" s="410"/>
    </row>
    <row r="8119" spans="9:9">
      <c r="I8119" s="410"/>
    </row>
    <row r="8120" spans="9:9">
      <c r="I8120" s="410"/>
    </row>
    <row r="8121" spans="9:9">
      <c r="I8121" s="410"/>
    </row>
    <row r="8122" spans="9:9">
      <c r="I8122" s="410"/>
    </row>
    <row r="8123" spans="9:9">
      <c r="I8123" s="410"/>
    </row>
    <row r="8124" spans="9:9">
      <c r="I8124" s="410"/>
    </row>
    <row r="8125" spans="9:9">
      <c r="I8125" s="410"/>
    </row>
    <row r="8126" spans="9:9">
      <c r="I8126" s="410"/>
    </row>
    <row r="8127" spans="9:9">
      <c r="I8127" s="410"/>
    </row>
    <row r="8128" spans="9:9">
      <c r="I8128" s="410"/>
    </row>
    <row r="8129" spans="9:9">
      <c r="I8129" s="410"/>
    </row>
    <row r="8130" spans="9:9">
      <c r="I8130" s="410"/>
    </row>
    <row r="8131" spans="9:9">
      <c r="I8131" s="410"/>
    </row>
    <row r="8132" spans="9:9">
      <c r="I8132" s="410"/>
    </row>
    <row r="8133" spans="9:9">
      <c r="I8133" s="410"/>
    </row>
    <row r="8134" spans="9:9">
      <c r="I8134" s="410"/>
    </row>
    <row r="8135" spans="9:9">
      <c r="I8135" s="410"/>
    </row>
    <row r="8136" spans="9:9">
      <c r="I8136" s="410"/>
    </row>
    <row r="8137" spans="9:9">
      <c r="I8137" s="410"/>
    </row>
    <row r="8138" spans="9:9">
      <c r="I8138" s="410"/>
    </row>
    <row r="8139" spans="9:9">
      <c r="I8139" s="410"/>
    </row>
    <row r="8140" spans="9:9">
      <c r="I8140" s="410"/>
    </row>
    <row r="8141" spans="9:9">
      <c r="I8141" s="410"/>
    </row>
    <row r="8142" spans="9:9">
      <c r="I8142" s="410"/>
    </row>
    <row r="8143" spans="9:9">
      <c r="I8143" s="410"/>
    </row>
    <row r="8144" spans="9:9">
      <c r="I8144" s="410"/>
    </row>
    <row r="8145" spans="9:9">
      <c r="I8145" s="410"/>
    </row>
    <row r="8146" spans="9:9">
      <c r="I8146" s="410"/>
    </row>
    <row r="8147" spans="9:9">
      <c r="I8147" s="410"/>
    </row>
    <row r="8148" spans="9:9">
      <c r="I8148" s="410"/>
    </row>
    <row r="8149" spans="9:9">
      <c r="I8149" s="410"/>
    </row>
    <row r="8150" spans="9:9">
      <c r="I8150" s="410"/>
    </row>
    <row r="8151" spans="9:9">
      <c r="I8151" s="410"/>
    </row>
    <row r="8152" spans="9:9">
      <c r="I8152" s="410"/>
    </row>
    <row r="8153" spans="9:9">
      <c r="I8153" s="410"/>
    </row>
    <row r="8154" spans="9:9">
      <c r="I8154" s="410"/>
    </row>
    <row r="8155" spans="9:9">
      <c r="I8155" s="410"/>
    </row>
    <row r="8156" spans="9:9">
      <c r="I8156" s="410"/>
    </row>
    <row r="8157" spans="9:9">
      <c r="I8157" s="410"/>
    </row>
    <row r="8158" spans="9:9">
      <c r="I8158" s="410"/>
    </row>
    <row r="8159" spans="9:9">
      <c r="I8159" s="410"/>
    </row>
    <row r="8160" spans="9:9">
      <c r="I8160" s="410"/>
    </row>
    <row r="8161" spans="9:9">
      <c r="I8161" s="410"/>
    </row>
    <row r="8162" spans="9:9">
      <c r="I8162" s="410"/>
    </row>
    <row r="8163" spans="9:9">
      <c r="I8163" s="410"/>
    </row>
    <row r="8164" spans="9:9">
      <c r="I8164" s="410"/>
    </row>
    <row r="8165" spans="9:9">
      <c r="I8165" s="410"/>
    </row>
    <row r="8166" spans="9:9">
      <c r="I8166" s="410"/>
    </row>
    <row r="8167" spans="9:9">
      <c r="I8167" s="410"/>
    </row>
    <row r="8168" spans="9:9">
      <c r="I8168" s="410"/>
    </row>
    <row r="8169" spans="9:9">
      <c r="I8169" s="410"/>
    </row>
    <row r="8170" spans="9:9">
      <c r="I8170" s="410"/>
    </row>
    <row r="8171" spans="9:9">
      <c r="I8171" s="410"/>
    </row>
    <row r="8172" spans="9:9">
      <c r="I8172" s="410"/>
    </row>
    <row r="8173" spans="9:9">
      <c r="I8173" s="410"/>
    </row>
    <row r="8174" spans="9:9">
      <c r="I8174" s="410"/>
    </row>
    <row r="8175" spans="9:9">
      <c r="I8175" s="410"/>
    </row>
    <row r="8176" spans="9:9">
      <c r="I8176" s="410"/>
    </row>
    <row r="8177" spans="9:9">
      <c r="I8177" s="410"/>
    </row>
    <row r="8178" spans="9:9">
      <c r="I8178" s="410"/>
    </row>
    <row r="8179" spans="9:9">
      <c r="I8179" s="410"/>
    </row>
    <row r="8180" spans="9:9">
      <c r="I8180" s="410"/>
    </row>
    <row r="8181" spans="9:9">
      <c r="I8181" s="410"/>
    </row>
    <row r="8182" spans="9:9">
      <c r="I8182" s="410"/>
    </row>
    <row r="8183" spans="9:9">
      <c r="I8183" s="410"/>
    </row>
    <row r="8184" spans="9:9">
      <c r="I8184" s="410"/>
    </row>
    <row r="8185" spans="9:9">
      <c r="I8185" s="410"/>
    </row>
    <row r="8186" spans="9:9">
      <c r="I8186" s="410"/>
    </row>
    <row r="8187" spans="9:9">
      <c r="I8187" s="410"/>
    </row>
    <row r="8188" spans="9:9">
      <c r="I8188" s="410"/>
    </row>
    <row r="8189" spans="9:9">
      <c r="I8189" s="410"/>
    </row>
    <row r="8190" spans="9:9">
      <c r="I8190" s="410"/>
    </row>
    <row r="8191" spans="9:9">
      <c r="I8191" s="410"/>
    </row>
    <row r="8192" spans="9:9">
      <c r="I8192" s="410"/>
    </row>
    <row r="8193" spans="9:9">
      <c r="I8193" s="410"/>
    </row>
    <row r="8194" spans="9:9">
      <c r="I8194" s="410"/>
    </row>
    <row r="8195" spans="9:9">
      <c r="I8195" s="410"/>
    </row>
    <row r="8196" spans="9:9">
      <c r="I8196" s="410"/>
    </row>
    <row r="8197" spans="9:9">
      <c r="I8197" s="410"/>
    </row>
    <row r="8198" spans="9:9">
      <c r="I8198" s="410"/>
    </row>
    <row r="8199" spans="9:9">
      <c r="I8199" s="410"/>
    </row>
    <row r="8200" spans="9:9">
      <c r="I8200" s="410"/>
    </row>
    <row r="8201" spans="9:9">
      <c r="I8201" s="410"/>
    </row>
    <row r="8202" spans="9:9">
      <c r="I8202" s="410"/>
    </row>
    <row r="8203" spans="9:9">
      <c r="I8203" s="410"/>
    </row>
    <row r="8204" spans="9:9">
      <c r="I8204" s="410"/>
    </row>
    <row r="8205" spans="9:9">
      <c r="I8205" s="410"/>
    </row>
    <row r="8206" spans="9:9">
      <c r="I8206" s="410"/>
    </row>
    <row r="8207" spans="9:9">
      <c r="I8207" s="410"/>
    </row>
    <row r="8208" spans="9:9">
      <c r="I8208" s="410"/>
    </row>
    <row r="8209" spans="9:9">
      <c r="I8209" s="410"/>
    </row>
    <row r="8210" spans="9:9">
      <c r="I8210" s="410"/>
    </row>
    <row r="8211" spans="9:9">
      <c r="I8211" s="410"/>
    </row>
    <row r="8212" spans="9:9">
      <c r="I8212" s="410"/>
    </row>
    <row r="8213" spans="9:9">
      <c r="I8213" s="410"/>
    </row>
    <row r="8214" spans="9:9">
      <c r="I8214" s="410"/>
    </row>
    <row r="8215" spans="9:9">
      <c r="I8215" s="410"/>
    </row>
    <row r="8216" spans="9:9">
      <c r="I8216" s="410"/>
    </row>
    <row r="8217" spans="9:9">
      <c r="I8217" s="410"/>
    </row>
    <row r="8218" spans="9:9">
      <c r="I8218" s="410"/>
    </row>
    <row r="8219" spans="9:9">
      <c r="I8219" s="410"/>
    </row>
    <row r="8220" spans="9:9">
      <c r="I8220" s="410"/>
    </row>
    <row r="8221" spans="9:9">
      <c r="I8221" s="410"/>
    </row>
    <row r="8222" spans="9:9">
      <c r="I8222" s="410"/>
    </row>
    <row r="8223" spans="9:9">
      <c r="I8223" s="410"/>
    </row>
    <row r="8224" spans="9:9">
      <c r="I8224" s="410"/>
    </row>
    <row r="8225" spans="9:9">
      <c r="I8225" s="410"/>
    </row>
    <row r="8226" spans="9:9">
      <c r="I8226" s="410"/>
    </row>
    <row r="8227" spans="9:9">
      <c r="I8227" s="410"/>
    </row>
    <row r="8228" spans="9:9">
      <c r="I8228" s="410"/>
    </row>
    <row r="8229" spans="9:9">
      <c r="I8229" s="410"/>
    </row>
    <row r="8230" spans="9:9">
      <c r="I8230" s="410"/>
    </row>
    <row r="8231" spans="9:9">
      <c r="I8231" s="410"/>
    </row>
    <row r="8232" spans="9:9">
      <c r="I8232" s="410"/>
    </row>
    <row r="8233" spans="9:9">
      <c r="I8233" s="410"/>
    </row>
    <row r="8234" spans="9:9">
      <c r="I8234" s="410"/>
    </row>
    <row r="8235" spans="9:9">
      <c r="I8235" s="410"/>
    </row>
    <row r="8236" spans="9:9">
      <c r="I8236" s="410"/>
    </row>
    <row r="8237" spans="9:9">
      <c r="I8237" s="410"/>
    </row>
    <row r="8238" spans="9:9">
      <c r="I8238" s="410"/>
    </row>
    <row r="8239" spans="9:9">
      <c r="I8239" s="410"/>
    </row>
    <row r="8240" spans="9:9">
      <c r="I8240" s="410"/>
    </row>
    <row r="8241" spans="9:9">
      <c r="I8241" s="410"/>
    </row>
    <row r="8242" spans="9:9">
      <c r="I8242" s="410"/>
    </row>
    <row r="8243" spans="9:9">
      <c r="I8243" s="410"/>
    </row>
    <row r="8244" spans="9:9">
      <c r="I8244" s="410"/>
    </row>
    <row r="8245" spans="9:9">
      <c r="I8245" s="410"/>
    </row>
    <row r="8246" spans="9:9">
      <c r="I8246" s="410"/>
    </row>
    <row r="8247" spans="9:9">
      <c r="I8247" s="410"/>
    </row>
    <row r="8248" spans="9:9">
      <c r="I8248" s="410"/>
    </row>
    <row r="8249" spans="9:9">
      <c r="I8249" s="410"/>
    </row>
    <row r="8250" spans="9:9">
      <c r="I8250" s="410"/>
    </row>
    <row r="8251" spans="9:9">
      <c r="I8251" s="410"/>
    </row>
    <row r="8252" spans="9:9">
      <c r="I8252" s="410"/>
    </row>
    <row r="8253" spans="9:9">
      <c r="I8253" s="410"/>
    </row>
    <row r="8254" spans="9:9">
      <c r="I8254" s="410"/>
    </row>
    <row r="8255" spans="9:9">
      <c r="I8255" s="410"/>
    </row>
    <row r="8256" spans="9:9">
      <c r="I8256" s="410"/>
    </row>
    <row r="8257" spans="9:9">
      <c r="I8257" s="410"/>
    </row>
    <row r="8258" spans="9:9">
      <c r="I8258" s="410"/>
    </row>
    <row r="8259" spans="9:9">
      <c r="I8259" s="410"/>
    </row>
    <row r="8260" spans="9:9">
      <c r="I8260" s="410"/>
    </row>
    <row r="8261" spans="9:9">
      <c r="I8261" s="410"/>
    </row>
    <row r="8262" spans="9:9">
      <c r="I8262" s="410"/>
    </row>
    <row r="8263" spans="9:9">
      <c r="I8263" s="410"/>
    </row>
    <row r="8264" spans="9:9">
      <c r="I8264" s="410"/>
    </row>
    <row r="8265" spans="9:9">
      <c r="I8265" s="410"/>
    </row>
    <row r="8266" spans="9:9">
      <c r="I8266" s="410"/>
    </row>
    <row r="8267" spans="9:9">
      <c r="I8267" s="410"/>
    </row>
    <row r="8268" spans="9:9">
      <c r="I8268" s="410"/>
    </row>
    <row r="8269" spans="9:9">
      <c r="I8269" s="410"/>
    </row>
    <row r="8270" spans="9:9">
      <c r="I8270" s="410"/>
    </row>
    <row r="8271" spans="9:9">
      <c r="I8271" s="410"/>
    </row>
    <row r="8272" spans="9:9">
      <c r="I8272" s="410"/>
    </row>
    <row r="8273" spans="9:9">
      <c r="I8273" s="410"/>
    </row>
    <row r="8274" spans="9:9">
      <c r="I8274" s="410"/>
    </row>
    <row r="8275" spans="9:9">
      <c r="I8275" s="410"/>
    </row>
    <row r="8276" spans="9:9">
      <c r="I8276" s="410"/>
    </row>
    <row r="8277" spans="9:9">
      <c r="I8277" s="410"/>
    </row>
    <row r="8278" spans="9:9">
      <c r="I8278" s="410"/>
    </row>
    <row r="8279" spans="9:9">
      <c r="I8279" s="410"/>
    </row>
    <row r="8280" spans="9:9">
      <c r="I8280" s="410"/>
    </row>
    <row r="8281" spans="9:9">
      <c r="I8281" s="410"/>
    </row>
    <row r="8282" spans="9:9">
      <c r="I8282" s="410"/>
    </row>
    <row r="8283" spans="9:9">
      <c r="I8283" s="410"/>
    </row>
    <row r="8284" spans="9:9">
      <c r="I8284" s="410"/>
    </row>
    <row r="8285" spans="9:9">
      <c r="I8285" s="410"/>
    </row>
    <row r="8286" spans="9:9">
      <c r="I8286" s="410"/>
    </row>
    <row r="8287" spans="9:9">
      <c r="I8287" s="410"/>
    </row>
    <row r="8288" spans="9:9">
      <c r="I8288" s="410"/>
    </row>
    <row r="8289" spans="9:9">
      <c r="I8289" s="410"/>
    </row>
    <row r="8290" spans="9:9">
      <c r="I8290" s="410"/>
    </row>
    <row r="8291" spans="9:9">
      <c r="I8291" s="410"/>
    </row>
    <row r="8292" spans="9:9">
      <c r="I8292" s="410"/>
    </row>
    <row r="8293" spans="9:9">
      <c r="I8293" s="410"/>
    </row>
    <row r="8294" spans="9:9">
      <c r="I8294" s="410"/>
    </row>
    <row r="8295" spans="9:9">
      <c r="I8295" s="410"/>
    </row>
    <row r="8296" spans="9:9">
      <c r="I8296" s="410"/>
    </row>
    <row r="8297" spans="9:9">
      <c r="I8297" s="410"/>
    </row>
    <row r="8298" spans="9:9">
      <c r="I8298" s="410"/>
    </row>
    <row r="8299" spans="9:9">
      <c r="I8299" s="410"/>
    </row>
    <row r="8300" spans="9:9">
      <c r="I8300" s="410"/>
    </row>
    <row r="8301" spans="9:9">
      <c r="I8301" s="410"/>
    </row>
    <row r="8302" spans="9:9">
      <c r="I8302" s="410"/>
    </row>
    <row r="8303" spans="9:9">
      <c r="I8303" s="410"/>
    </row>
    <row r="8304" spans="9:9">
      <c r="I8304" s="410"/>
    </row>
    <row r="8305" spans="9:9">
      <c r="I8305" s="410"/>
    </row>
    <row r="8306" spans="9:9">
      <c r="I8306" s="410"/>
    </row>
    <row r="8307" spans="9:9">
      <c r="I8307" s="410"/>
    </row>
    <row r="8308" spans="9:9">
      <c r="I8308" s="410"/>
    </row>
    <row r="8309" spans="9:9">
      <c r="I8309" s="410"/>
    </row>
    <row r="8310" spans="9:9">
      <c r="I8310" s="410"/>
    </row>
    <row r="8311" spans="9:9">
      <c r="I8311" s="410"/>
    </row>
    <row r="8312" spans="9:9">
      <c r="I8312" s="410"/>
    </row>
    <row r="8313" spans="9:9">
      <c r="I8313" s="410"/>
    </row>
    <row r="8314" spans="9:9">
      <c r="I8314" s="410"/>
    </row>
    <row r="8315" spans="9:9">
      <c r="I8315" s="410"/>
    </row>
    <row r="8316" spans="9:9">
      <c r="I8316" s="410"/>
    </row>
    <row r="8317" spans="9:9">
      <c r="I8317" s="410"/>
    </row>
    <row r="8318" spans="9:9">
      <c r="I8318" s="410"/>
    </row>
    <row r="8319" spans="9:9">
      <c r="I8319" s="410"/>
    </row>
    <row r="8320" spans="9:9">
      <c r="I8320" s="410"/>
    </row>
    <row r="8321" spans="9:9">
      <c r="I8321" s="410"/>
    </row>
    <row r="8322" spans="9:9">
      <c r="I8322" s="410"/>
    </row>
    <row r="8323" spans="9:9">
      <c r="I8323" s="410"/>
    </row>
    <row r="8324" spans="9:9">
      <c r="I8324" s="410"/>
    </row>
    <row r="8325" spans="9:9">
      <c r="I8325" s="410"/>
    </row>
    <row r="8326" spans="9:9">
      <c r="I8326" s="410"/>
    </row>
    <row r="8327" spans="9:9">
      <c r="I8327" s="410"/>
    </row>
    <row r="8328" spans="9:9">
      <c r="I8328" s="410"/>
    </row>
    <row r="8329" spans="9:9">
      <c r="I8329" s="410"/>
    </row>
    <row r="8330" spans="9:9">
      <c r="I8330" s="410"/>
    </row>
    <row r="8331" spans="9:9">
      <c r="I8331" s="410"/>
    </row>
    <row r="8332" spans="9:9">
      <c r="I8332" s="410"/>
    </row>
    <row r="8333" spans="9:9">
      <c r="I8333" s="410"/>
    </row>
    <row r="8334" spans="9:9">
      <c r="I8334" s="410"/>
    </row>
    <row r="8335" spans="9:9">
      <c r="I8335" s="410"/>
    </row>
    <row r="8336" spans="9:9">
      <c r="I8336" s="410"/>
    </row>
    <row r="8337" spans="9:9">
      <c r="I8337" s="410"/>
    </row>
    <row r="8338" spans="9:9">
      <c r="I8338" s="410"/>
    </row>
    <row r="8339" spans="9:9">
      <c r="I8339" s="410"/>
    </row>
    <row r="8340" spans="9:9">
      <c r="I8340" s="410"/>
    </row>
    <row r="8341" spans="9:9">
      <c r="I8341" s="410"/>
    </row>
    <row r="8342" spans="9:9">
      <c r="I8342" s="410"/>
    </row>
    <row r="8343" spans="9:9">
      <c r="I8343" s="410"/>
    </row>
    <row r="8344" spans="9:9">
      <c r="I8344" s="410"/>
    </row>
    <row r="8345" spans="9:9">
      <c r="I8345" s="410"/>
    </row>
    <row r="8346" spans="9:9">
      <c r="I8346" s="410"/>
    </row>
    <row r="8347" spans="9:9">
      <c r="I8347" s="410"/>
    </row>
    <row r="8348" spans="9:9">
      <c r="I8348" s="410"/>
    </row>
    <row r="8349" spans="9:9">
      <c r="I8349" s="410"/>
    </row>
    <row r="8350" spans="9:9">
      <c r="I8350" s="410"/>
    </row>
    <row r="8351" spans="9:9">
      <c r="I8351" s="410"/>
    </row>
    <row r="8352" spans="9:9">
      <c r="I8352" s="410"/>
    </row>
    <row r="8353" spans="9:9">
      <c r="I8353" s="410"/>
    </row>
    <row r="8354" spans="9:9">
      <c r="I8354" s="410"/>
    </row>
    <row r="8355" spans="9:9">
      <c r="I8355" s="410"/>
    </row>
    <row r="8356" spans="9:9">
      <c r="I8356" s="410"/>
    </row>
    <row r="8357" spans="9:9">
      <c r="I8357" s="410"/>
    </row>
    <row r="8358" spans="9:9">
      <c r="I8358" s="410"/>
    </row>
    <row r="8359" spans="9:9">
      <c r="I8359" s="410"/>
    </row>
    <row r="8360" spans="9:9">
      <c r="I8360" s="410"/>
    </row>
    <row r="8361" spans="9:9">
      <c r="I8361" s="410"/>
    </row>
    <row r="8362" spans="9:9">
      <c r="I8362" s="410"/>
    </row>
    <row r="8363" spans="9:9">
      <c r="I8363" s="410"/>
    </row>
    <row r="8364" spans="9:9">
      <c r="I8364" s="410"/>
    </row>
    <row r="8365" spans="9:9">
      <c r="I8365" s="410"/>
    </row>
    <row r="8366" spans="9:9">
      <c r="I8366" s="410"/>
    </row>
    <row r="8367" spans="9:9">
      <c r="I8367" s="410"/>
    </row>
    <row r="8368" spans="9:9">
      <c r="I8368" s="410"/>
    </row>
    <row r="8369" spans="9:9">
      <c r="I8369" s="410"/>
    </row>
    <row r="8370" spans="9:9">
      <c r="I8370" s="410"/>
    </row>
    <row r="8371" spans="9:9">
      <c r="I8371" s="410"/>
    </row>
    <row r="8372" spans="9:9">
      <c r="I8372" s="410"/>
    </row>
    <row r="8373" spans="9:9">
      <c r="I8373" s="410"/>
    </row>
    <row r="8374" spans="9:9">
      <c r="I8374" s="410"/>
    </row>
    <row r="8375" spans="9:9">
      <c r="I8375" s="410"/>
    </row>
    <row r="8376" spans="9:9">
      <c r="I8376" s="410"/>
    </row>
    <row r="8377" spans="9:9">
      <c r="I8377" s="410"/>
    </row>
    <row r="8378" spans="9:9">
      <c r="I8378" s="410"/>
    </row>
    <row r="8379" spans="9:9">
      <c r="I8379" s="410"/>
    </row>
    <row r="8380" spans="9:9">
      <c r="I8380" s="410"/>
    </row>
    <row r="8381" spans="9:9">
      <c r="I8381" s="410"/>
    </row>
    <row r="8382" spans="9:9">
      <c r="I8382" s="410"/>
    </row>
    <row r="8383" spans="9:9">
      <c r="I8383" s="410"/>
    </row>
    <row r="8384" spans="9:9">
      <c r="I8384" s="410"/>
    </row>
    <row r="8385" spans="9:9">
      <c r="I8385" s="410"/>
    </row>
    <row r="8386" spans="9:9">
      <c r="I8386" s="410"/>
    </row>
    <row r="8387" spans="9:9">
      <c r="I8387" s="410"/>
    </row>
    <row r="8388" spans="9:9">
      <c r="I8388" s="410"/>
    </row>
    <row r="8389" spans="9:9">
      <c r="I8389" s="410"/>
    </row>
    <row r="8390" spans="9:9">
      <c r="I8390" s="410"/>
    </row>
    <row r="8391" spans="9:9">
      <c r="I8391" s="410"/>
    </row>
    <row r="8392" spans="9:9">
      <c r="I8392" s="410"/>
    </row>
    <row r="8393" spans="9:9">
      <c r="I8393" s="410"/>
    </row>
    <row r="8394" spans="9:9">
      <c r="I8394" s="410"/>
    </row>
    <row r="8395" spans="9:9">
      <c r="I8395" s="410"/>
    </row>
    <row r="8396" spans="9:9">
      <c r="I8396" s="410"/>
    </row>
    <row r="8397" spans="9:9">
      <c r="I8397" s="410"/>
    </row>
    <row r="8398" spans="9:9">
      <c r="I8398" s="410"/>
    </row>
    <row r="8399" spans="9:9">
      <c r="I8399" s="410"/>
    </row>
    <row r="8400" spans="9:9">
      <c r="I8400" s="410"/>
    </row>
    <row r="8401" spans="9:9">
      <c r="I8401" s="410"/>
    </row>
    <row r="8402" spans="9:9">
      <c r="I8402" s="410"/>
    </row>
    <row r="8403" spans="9:9">
      <c r="I8403" s="410"/>
    </row>
    <row r="8404" spans="9:9">
      <c r="I8404" s="410"/>
    </row>
    <row r="8405" spans="9:9">
      <c r="I8405" s="410"/>
    </row>
    <row r="8406" spans="9:9">
      <c r="I8406" s="410"/>
    </row>
    <row r="8407" spans="9:9">
      <c r="I8407" s="410"/>
    </row>
    <row r="8408" spans="9:9">
      <c r="I8408" s="410"/>
    </row>
    <row r="8409" spans="9:9">
      <c r="I8409" s="410"/>
    </row>
    <row r="8410" spans="9:9">
      <c r="I8410" s="410"/>
    </row>
    <row r="8411" spans="9:9">
      <c r="I8411" s="410"/>
    </row>
    <row r="8412" spans="9:9">
      <c r="I8412" s="410"/>
    </row>
    <row r="8413" spans="9:9">
      <c r="I8413" s="410"/>
    </row>
    <row r="8414" spans="9:9">
      <c r="I8414" s="410"/>
    </row>
    <row r="8415" spans="9:9">
      <c r="I8415" s="410"/>
    </row>
    <row r="8416" spans="9:9">
      <c r="I8416" s="410"/>
    </row>
    <row r="8417" spans="9:9">
      <c r="I8417" s="410"/>
    </row>
    <row r="8418" spans="9:9">
      <c r="I8418" s="410"/>
    </row>
    <row r="8419" spans="9:9">
      <c r="I8419" s="410"/>
    </row>
    <row r="8420" spans="9:9">
      <c r="I8420" s="410"/>
    </row>
    <row r="8421" spans="9:9">
      <c r="I8421" s="410"/>
    </row>
    <row r="8422" spans="9:9">
      <c r="I8422" s="410"/>
    </row>
    <row r="8423" spans="9:9">
      <c r="I8423" s="410"/>
    </row>
    <row r="8424" spans="9:9">
      <c r="I8424" s="410"/>
    </row>
    <row r="8425" spans="9:9">
      <c r="I8425" s="410"/>
    </row>
    <row r="8426" spans="9:9">
      <c r="I8426" s="410"/>
    </row>
    <row r="8427" spans="9:9">
      <c r="I8427" s="410"/>
    </row>
    <row r="8428" spans="9:9">
      <c r="I8428" s="410"/>
    </row>
    <row r="8429" spans="9:9">
      <c r="I8429" s="410"/>
    </row>
    <row r="8430" spans="9:9">
      <c r="I8430" s="410"/>
    </row>
    <row r="8431" spans="9:9">
      <c r="I8431" s="410"/>
    </row>
    <row r="8432" spans="9:9">
      <c r="I8432" s="410"/>
    </row>
    <row r="8433" spans="9:9">
      <c r="I8433" s="410"/>
    </row>
    <row r="8434" spans="9:9">
      <c r="I8434" s="410"/>
    </row>
    <row r="8435" spans="9:9">
      <c r="I8435" s="410"/>
    </row>
    <row r="8436" spans="9:9">
      <c r="I8436" s="410"/>
    </row>
    <row r="8437" spans="9:9">
      <c r="I8437" s="410"/>
    </row>
    <row r="8438" spans="9:9">
      <c r="I8438" s="410"/>
    </row>
    <row r="8439" spans="9:9">
      <c r="I8439" s="410"/>
    </row>
    <row r="8440" spans="9:9">
      <c r="I8440" s="410"/>
    </row>
    <row r="8441" spans="9:9">
      <c r="I8441" s="410"/>
    </row>
    <row r="8442" spans="9:9">
      <c r="I8442" s="410"/>
    </row>
    <row r="8443" spans="9:9">
      <c r="I8443" s="410"/>
    </row>
    <row r="8444" spans="9:9">
      <c r="I8444" s="410"/>
    </row>
    <row r="8445" spans="9:9">
      <c r="I8445" s="410"/>
    </row>
    <row r="8446" spans="9:9">
      <c r="I8446" s="410"/>
    </row>
    <row r="8447" spans="9:9">
      <c r="I8447" s="410"/>
    </row>
    <row r="8448" spans="9:9">
      <c r="I8448" s="410"/>
    </row>
    <row r="8449" spans="9:9">
      <c r="I8449" s="410"/>
    </row>
    <row r="8450" spans="9:9">
      <c r="I8450" s="410"/>
    </row>
    <row r="8451" spans="9:9">
      <c r="I8451" s="410"/>
    </row>
    <row r="8452" spans="9:9">
      <c r="I8452" s="410"/>
    </row>
    <row r="8453" spans="9:9">
      <c r="I8453" s="410"/>
    </row>
    <row r="8454" spans="9:9">
      <c r="I8454" s="410"/>
    </row>
    <row r="8455" spans="9:9">
      <c r="I8455" s="410"/>
    </row>
    <row r="8456" spans="9:9">
      <c r="I8456" s="410"/>
    </row>
    <row r="8457" spans="9:9">
      <c r="I8457" s="410"/>
    </row>
    <row r="8458" spans="9:9">
      <c r="I8458" s="410"/>
    </row>
    <row r="8459" spans="9:9">
      <c r="I8459" s="410"/>
    </row>
    <row r="8460" spans="9:9">
      <c r="I8460" s="410"/>
    </row>
    <row r="8461" spans="9:9">
      <c r="I8461" s="410"/>
    </row>
    <row r="8462" spans="9:9">
      <c r="I8462" s="410"/>
    </row>
    <row r="8463" spans="9:9">
      <c r="I8463" s="410"/>
    </row>
    <row r="8464" spans="9:9">
      <c r="I8464" s="410"/>
    </row>
    <row r="8465" spans="9:9">
      <c r="I8465" s="410"/>
    </row>
    <row r="8466" spans="9:9">
      <c r="I8466" s="410"/>
    </row>
    <row r="8467" spans="9:9">
      <c r="I8467" s="410"/>
    </row>
    <row r="8468" spans="9:9">
      <c r="I8468" s="410"/>
    </row>
    <row r="8469" spans="9:9">
      <c r="I8469" s="410"/>
    </row>
    <row r="8470" spans="9:9">
      <c r="I8470" s="410"/>
    </row>
    <row r="8471" spans="9:9">
      <c r="I8471" s="410"/>
    </row>
    <row r="8472" spans="9:9">
      <c r="I8472" s="410"/>
    </row>
    <row r="8473" spans="9:9">
      <c r="I8473" s="410"/>
    </row>
    <row r="8474" spans="9:9">
      <c r="I8474" s="410"/>
    </row>
    <row r="8475" spans="9:9">
      <c r="I8475" s="410"/>
    </row>
    <row r="8476" spans="9:9">
      <c r="I8476" s="410"/>
    </row>
    <row r="8477" spans="9:9">
      <c r="I8477" s="410"/>
    </row>
    <row r="8478" spans="9:9">
      <c r="I8478" s="410"/>
    </row>
    <row r="8479" spans="9:9">
      <c r="I8479" s="410"/>
    </row>
    <row r="8480" spans="9:9">
      <c r="I8480" s="410"/>
    </row>
    <row r="8481" spans="9:9">
      <c r="I8481" s="410"/>
    </row>
    <row r="8482" spans="9:9">
      <c r="I8482" s="410"/>
    </row>
    <row r="8483" spans="9:9">
      <c r="I8483" s="410"/>
    </row>
    <row r="8484" spans="9:9">
      <c r="I8484" s="410"/>
    </row>
    <row r="8485" spans="9:9">
      <c r="I8485" s="410"/>
    </row>
    <row r="8486" spans="9:9">
      <c r="I8486" s="410"/>
    </row>
    <row r="8487" spans="9:9">
      <c r="I8487" s="410"/>
    </row>
    <row r="8488" spans="9:9">
      <c r="I8488" s="410"/>
    </row>
    <row r="8489" spans="9:9">
      <c r="I8489" s="410"/>
    </row>
    <row r="8490" spans="9:9">
      <c r="I8490" s="410"/>
    </row>
    <row r="8491" spans="9:9">
      <c r="I8491" s="410"/>
    </row>
    <row r="8492" spans="9:9">
      <c r="I8492" s="410"/>
    </row>
    <row r="8493" spans="9:9">
      <c r="I8493" s="410"/>
    </row>
    <row r="8494" spans="9:9">
      <c r="I8494" s="410"/>
    </row>
    <row r="8495" spans="9:9">
      <c r="I8495" s="410"/>
    </row>
    <row r="8496" spans="9:9">
      <c r="I8496" s="410"/>
    </row>
    <row r="8497" spans="9:9">
      <c r="I8497" s="410"/>
    </row>
    <row r="8498" spans="9:9">
      <c r="I8498" s="410"/>
    </row>
    <row r="8499" spans="9:9">
      <c r="I8499" s="410"/>
    </row>
    <row r="8500" spans="9:9">
      <c r="I8500" s="410"/>
    </row>
    <row r="8501" spans="9:9">
      <c r="I8501" s="410"/>
    </row>
    <row r="8502" spans="9:9">
      <c r="I8502" s="410"/>
    </row>
    <row r="8503" spans="9:9">
      <c r="I8503" s="410"/>
    </row>
    <row r="8504" spans="9:9">
      <c r="I8504" s="410"/>
    </row>
    <row r="8505" spans="9:9">
      <c r="I8505" s="410"/>
    </row>
    <row r="8506" spans="9:9">
      <c r="I8506" s="410"/>
    </row>
    <row r="8507" spans="9:9">
      <c r="I8507" s="410"/>
    </row>
    <row r="8508" spans="9:9">
      <c r="I8508" s="410"/>
    </row>
    <row r="8509" spans="9:9">
      <c r="I8509" s="410"/>
    </row>
    <row r="8510" spans="9:9">
      <c r="I8510" s="410"/>
    </row>
    <row r="8511" spans="9:9">
      <c r="I8511" s="410"/>
    </row>
    <row r="8512" spans="9:9">
      <c r="I8512" s="410"/>
    </row>
    <row r="8513" spans="9:9">
      <c r="I8513" s="410"/>
    </row>
    <row r="8514" spans="9:9">
      <c r="I8514" s="410"/>
    </row>
    <row r="8515" spans="9:9">
      <c r="I8515" s="410"/>
    </row>
  </sheetData>
  <customSheetViews>
    <customSheetView guid="{BA9DD912-BB3C-40B9-B8D4-2F3BB33695CD}" scale="70" showPageBreaks="1" topLeftCell="A31">
      <selection activeCell="J16" sqref="J16"/>
      <pageMargins left="0.15748031496062992" right="0.15748031496062992" top="0.27559055118110237" bottom="0.22" header="0.15748031496062992" footer="0.19"/>
      <printOptions horizontalCentered="1"/>
      <pageSetup paperSize="9" firstPageNumber="8" orientation="landscape" useFirstPageNumber="1" r:id="rId1"/>
      <headerFooter alignWithMargins="0"/>
    </customSheetView>
    <customSheetView guid="{50D6D28B-5697-48B1-897B-3DAEBACB1D6A}" topLeftCell="A16">
      <selection activeCell="F44" sqref="F44"/>
      <pageMargins left="0.15748031496062992" right="0.15748031496062992" top="0.27559055118110237" bottom="0.22" header="0.15748031496062992" footer="0.19"/>
      <printOptions horizontalCentered="1"/>
      <pageSetup paperSize="9" firstPageNumber="8" orientation="landscape" useFirstPageNumber="1" r:id="rId2"/>
      <headerFooter alignWithMargins="0"/>
    </customSheetView>
    <customSheetView guid="{8D44251F-CD28-4FD5-87FF-B69A5EBE7DBB}" topLeftCell="A16">
      <selection activeCell="F44" sqref="F44"/>
      <pageMargins left="0.15748031496062992" right="0.15748031496062992" top="0.27559055118110237" bottom="0.22" header="0.15748031496062992" footer="0.19"/>
      <printOptions horizontalCentered="1"/>
      <pageSetup paperSize="9" firstPageNumber="8" orientation="landscape" useFirstPageNumber="1" r:id="rId3"/>
      <headerFooter alignWithMargins="0"/>
    </customSheetView>
  </customSheetViews>
  <mergeCells count="12">
    <mergeCell ref="A6:J6"/>
    <mergeCell ref="I10:I11"/>
    <mergeCell ref="J10:J11"/>
    <mergeCell ref="E8:E11"/>
    <mergeCell ref="F9:F11"/>
    <mergeCell ref="G9:J9"/>
    <mergeCell ref="G10:G11"/>
    <mergeCell ref="H10:H11"/>
    <mergeCell ref="I7:J7"/>
    <mergeCell ref="A8:C10"/>
    <mergeCell ref="D8:D11"/>
    <mergeCell ref="F8:J8"/>
  </mergeCells>
  <phoneticPr fontId="6" type="noConversion"/>
  <printOptions horizontalCentered="1"/>
  <pageMargins left="0.15748031496062992" right="0.15748031496062992" top="0.27559055118110237" bottom="0.22" header="0.15748031496062992" footer="0.19"/>
  <pageSetup paperSize="9" firstPageNumber="8" orientation="landscape" useFirstPageNumber="1"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J56"/>
  <sheetViews>
    <sheetView topLeftCell="A9" zoomScaleSheetLayoutView="80" workbookViewId="0">
      <selection activeCell="E15" sqref="E15"/>
    </sheetView>
  </sheetViews>
  <sheetFormatPr defaultColWidth="9.140625" defaultRowHeight="15"/>
  <cols>
    <col min="1" max="3" width="6.140625" style="1" customWidth="1"/>
    <col min="4" max="4" width="4.28515625" style="1" customWidth="1"/>
    <col min="5" max="5" width="84.85546875" style="1" customWidth="1"/>
    <col min="6" max="6" width="11.7109375" style="1" hidden="1" customWidth="1"/>
    <col min="7" max="9" width="13" style="1" customWidth="1"/>
    <col min="10" max="10" width="11.85546875" style="1" bestFit="1" customWidth="1"/>
    <col min="11" max="16384" width="9.140625" style="1"/>
  </cols>
  <sheetData>
    <row r="1" spans="1:9">
      <c r="A1" s="712" t="s">
        <v>101</v>
      </c>
      <c r="B1" s="712"/>
      <c r="C1" s="712"/>
      <c r="D1" s="712"/>
      <c r="E1" s="712"/>
      <c r="F1" s="712"/>
      <c r="G1" s="712"/>
      <c r="H1" s="712"/>
      <c r="I1" s="712"/>
    </row>
    <row r="2" spans="1:9">
      <c r="A2" s="129"/>
      <c r="B2" s="129"/>
      <c r="C2" s="129"/>
      <c r="D2" s="129"/>
      <c r="E2" s="129"/>
      <c r="F2" s="129"/>
      <c r="G2" s="129"/>
      <c r="H2" s="50"/>
      <c r="I2" s="393" t="s">
        <v>210</v>
      </c>
    </row>
    <row r="3" spans="1:9">
      <c r="A3" s="91"/>
      <c r="B3" s="91"/>
      <c r="C3" s="91"/>
      <c r="D3" s="91"/>
      <c r="E3" s="91"/>
      <c r="F3" s="91"/>
      <c r="G3" s="91"/>
      <c r="H3" s="50"/>
      <c r="I3" s="393" t="s">
        <v>436</v>
      </c>
    </row>
    <row r="4" spans="1:9">
      <c r="A4" s="91"/>
      <c r="B4" s="91"/>
      <c r="C4" s="91"/>
      <c r="D4" s="91"/>
      <c r="E4" s="91"/>
      <c r="F4" s="91"/>
      <c r="G4" s="91"/>
      <c r="H4" s="50"/>
      <c r="I4" s="393" t="s">
        <v>211</v>
      </c>
    </row>
    <row r="5" spans="1:9">
      <c r="A5" s="91"/>
      <c r="B5" s="91"/>
      <c r="C5" s="91"/>
      <c r="D5" s="91"/>
      <c r="E5" s="91"/>
      <c r="F5" s="91"/>
      <c r="G5" s="91"/>
      <c r="H5" s="91"/>
      <c r="I5" s="393" t="s">
        <v>43</v>
      </c>
    </row>
    <row r="6" spans="1:9" ht="41.25" customHeight="1">
      <c r="A6" s="713" t="s">
        <v>572</v>
      </c>
      <c r="B6" s="713"/>
      <c r="C6" s="713"/>
      <c r="D6" s="713"/>
      <c r="E6" s="713"/>
      <c r="F6" s="713"/>
      <c r="G6" s="713"/>
      <c r="H6" s="713"/>
      <c r="I6" s="713"/>
    </row>
    <row r="7" spans="1:9" ht="15.75" customHeight="1" thickBot="1">
      <c r="A7" s="503"/>
      <c r="B7" s="503"/>
      <c r="C7" s="503"/>
      <c r="D7" s="503"/>
      <c r="E7" s="503"/>
      <c r="F7" s="503"/>
      <c r="G7" s="503"/>
      <c r="H7" s="721" t="s">
        <v>1</v>
      </c>
      <c r="I7" s="721"/>
    </row>
    <row r="8" spans="1:9" ht="78" customHeight="1">
      <c r="A8" s="678" t="s">
        <v>44</v>
      </c>
      <c r="B8" s="717"/>
      <c r="C8" s="717"/>
      <c r="D8" s="718" t="s">
        <v>240</v>
      </c>
      <c r="E8" s="710" t="s">
        <v>37</v>
      </c>
      <c r="F8" s="710" t="s">
        <v>99</v>
      </c>
      <c r="G8" s="710"/>
      <c r="H8" s="710"/>
      <c r="I8" s="719"/>
    </row>
    <row r="9" spans="1:9" ht="18.75" customHeight="1">
      <c r="A9" s="714" t="s">
        <v>241</v>
      </c>
      <c r="B9" s="715" t="s">
        <v>242</v>
      </c>
      <c r="C9" s="716" t="s">
        <v>243</v>
      </c>
      <c r="D9" s="716"/>
      <c r="E9" s="711"/>
      <c r="F9" s="711"/>
      <c r="G9" s="711"/>
      <c r="H9" s="711"/>
      <c r="I9" s="720"/>
    </row>
    <row r="10" spans="1:9" ht="39.75" customHeight="1">
      <c r="A10" s="714"/>
      <c r="B10" s="715"/>
      <c r="C10" s="716"/>
      <c r="D10" s="716"/>
      <c r="E10" s="711"/>
      <c r="F10" s="394" t="s">
        <v>51</v>
      </c>
      <c r="G10" s="394" t="s">
        <v>52</v>
      </c>
      <c r="H10" s="394" t="s">
        <v>53</v>
      </c>
      <c r="I10" s="395" t="s">
        <v>14</v>
      </c>
    </row>
    <row r="11" spans="1:9" ht="17.25">
      <c r="A11" s="206"/>
      <c r="B11" s="66"/>
      <c r="C11" s="66"/>
      <c r="D11" s="66"/>
      <c r="E11" s="394" t="s">
        <v>15</v>
      </c>
      <c r="F11" s="202">
        <f>+F13</f>
        <v>0</v>
      </c>
      <c r="G11" s="202">
        <f>+G13</f>
        <v>262880.5</v>
      </c>
      <c r="H11" s="202">
        <f>+H13</f>
        <v>1015024</v>
      </c>
      <c r="I11" s="504">
        <f>+I13</f>
        <v>1606223.2000000002</v>
      </c>
    </row>
    <row r="12" spans="1:9" ht="21" customHeight="1">
      <c r="A12" s="206"/>
      <c r="B12" s="66"/>
      <c r="C12" s="66"/>
      <c r="D12" s="66"/>
      <c r="E12" s="93" t="s">
        <v>100</v>
      </c>
      <c r="F12" s="202"/>
      <c r="G12" s="202"/>
      <c r="H12" s="202"/>
      <c r="I12" s="504"/>
    </row>
    <row r="13" spans="1:9" ht="26.25" customHeight="1">
      <c r="A13" s="207"/>
      <c r="B13" s="67"/>
      <c r="C13" s="67"/>
      <c r="D13" s="67"/>
      <c r="E13" s="92" t="s">
        <v>1424</v>
      </c>
      <c r="F13" s="202">
        <f>+F15</f>
        <v>0</v>
      </c>
      <c r="G13" s="202">
        <f>+G15</f>
        <v>262880.5</v>
      </c>
      <c r="H13" s="202">
        <f>+H15</f>
        <v>1015024</v>
      </c>
      <c r="I13" s="504">
        <f>+I15</f>
        <v>1606223.2000000002</v>
      </c>
    </row>
    <row r="14" spans="1:9" ht="17.25">
      <c r="A14" s="207"/>
      <c r="B14" s="67"/>
      <c r="C14" s="67"/>
      <c r="D14" s="67"/>
      <c r="E14" s="93" t="s">
        <v>100</v>
      </c>
      <c r="F14" s="203"/>
      <c r="G14" s="203"/>
      <c r="H14" s="203"/>
      <c r="I14" s="208"/>
    </row>
    <row r="15" spans="1:9" ht="99" customHeight="1">
      <c r="A15" s="505" t="s">
        <v>12</v>
      </c>
      <c r="B15" s="414" t="s">
        <v>11</v>
      </c>
      <c r="C15" s="414" t="s">
        <v>11</v>
      </c>
      <c r="D15" s="414" t="s">
        <v>571</v>
      </c>
      <c r="E15" s="133" t="str">
        <f>'N 6.2'!E16</f>
        <v>ՀՀ կառավարությանն առընթեր ոստիկանության Ճանապարհային ոստիկանության կողմից արձանագրված խախտումների համար վարչական տուգանքների գանձումների, գրանցման-քննական ծառայությունների դիմաց վճարումներ և այլ վճարովի ծառայություններ</v>
      </c>
      <c r="F15" s="381">
        <f>+'N 5'!C83</f>
        <v>0</v>
      </c>
      <c r="G15" s="381">
        <f>+'N 5'!D83</f>
        <v>262880.5</v>
      </c>
      <c r="H15" s="381">
        <f>+'N 5'!E83</f>
        <v>1015024</v>
      </c>
      <c r="I15" s="504">
        <f>+'N 5'!F83</f>
        <v>1606223.2000000002</v>
      </c>
    </row>
    <row r="16" spans="1:9" hidden="1">
      <c r="A16" s="26"/>
      <c r="B16" s="27"/>
      <c r="C16" s="27"/>
      <c r="D16" s="27"/>
      <c r="E16" s="301" t="s">
        <v>45</v>
      </c>
      <c r="F16" s="302"/>
      <c r="G16" s="302"/>
      <c r="H16" s="302"/>
      <c r="I16" s="303"/>
    </row>
    <row r="17" spans="1:10" ht="27" hidden="1">
      <c r="A17" s="26"/>
      <c r="B17" s="27"/>
      <c r="C17" s="27"/>
      <c r="D17" s="27"/>
      <c r="E17" s="48" t="s">
        <v>73</v>
      </c>
      <c r="F17" s="204" t="e">
        <f>#REF!</f>
        <v>#REF!</v>
      </c>
      <c r="G17" s="204" t="e">
        <f>#REF!</f>
        <v>#REF!</v>
      </c>
      <c r="H17" s="204" t="e">
        <f>#REF!</f>
        <v>#REF!</v>
      </c>
      <c r="I17" s="209" t="e">
        <f>#REF!</f>
        <v>#REF!</v>
      </c>
    </row>
    <row r="18" spans="1:10" ht="42" hidden="1" customHeight="1">
      <c r="A18" s="26"/>
      <c r="B18" s="27"/>
      <c r="C18" s="27"/>
      <c r="D18" s="27"/>
      <c r="E18" s="48" t="s">
        <v>66</v>
      </c>
      <c r="F18" s="204"/>
      <c r="G18" s="204"/>
      <c r="H18" s="204"/>
      <c r="I18" s="210"/>
    </row>
    <row r="19" spans="1:10" ht="70.5" hidden="1" customHeight="1">
      <c r="A19" s="26"/>
      <c r="B19" s="27"/>
      <c r="C19" s="27"/>
      <c r="D19" s="27"/>
      <c r="E19" s="48" t="s">
        <v>72</v>
      </c>
      <c r="F19" s="204" t="e">
        <f>#REF!</f>
        <v>#REF!</v>
      </c>
      <c r="G19" s="204" t="e">
        <f>#REF!</f>
        <v>#REF!</v>
      </c>
      <c r="H19" s="204" t="e">
        <f>#REF!</f>
        <v>#REF!</v>
      </c>
      <c r="I19" s="209" t="e">
        <f>#REF!</f>
        <v>#REF!</v>
      </c>
    </row>
    <row r="20" spans="1:10" ht="41.25" hidden="1" customHeight="1">
      <c r="A20" s="26"/>
      <c r="B20" s="27"/>
      <c r="C20" s="27"/>
      <c r="D20" s="27"/>
      <c r="E20" s="48" t="s">
        <v>67</v>
      </c>
      <c r="F20" s="205"/>
      <c r="G20" s="205"/>
      <c r="H20" s="205"/>
      <c r="I20" s="210"/>
    </row>
    <row r="21" spans="1:10" ht="17.25">
      <c r="A21" s="26"/>
      <c r="B21" s="27"/>
      <c r="C21" s="27"/>
      <c r="D21" s="27"/>
      <c r="E21" s="133" t="s">
        <v>7</v>
      </c>
      <c r="F21" s="205"/>
      <c r="G21" s="205"/>
      <c r="H21" s="205"/>
      <c r="I21" s="210"/>
    </row>
    <row r="22" spans="1:10" ht="41.25" customHeight="1">
      <c r="A22" s="305"/>
      <c r="B22" s="134"/>
      <c r="C22" s="134"/>
      <c r="D22" s="134"/>
      <c r="E22" s="132" t="str">
        <f>'N 6.2'!E18</f>
        <v>ՀՀ ոստիկանության ՃՈ Իջևանի ՀՔԲ նոր վարչական շենքի կառուցում, հեղինակային և տեխնիկական հսկողություն</v>
      </c>
      <c r="F22" s="136">
        <f>+'N 8'!G428+'N 8'!G430+'N 8'!G432</f>
        <v>0</v>
      </c>
      <c r="G22" s="136">
        <f>+'N 8'!H428+'N 8'!H430+'N 8'!H432</f>
        <v>15090</v>
      </c>
      <c r="H22" s="136">
        <f>+'N 8'!I428+'N 8'!I430+'N 8'!I432</f>
        <v>22636</v>
      </c>
      <c r="I22" s="136">
        <f>+'N 8'!J428+'N 8'!J430+'N 8'!J432</f>
        <v>30180.600000000002</v>
      </c>
      <c r="J22" s="1" t="str">
        <f>IF('N 6.2'!K18=0,"",'N 6.2'!K18)</f>
        <v/>
      </c>
    </row>
    <row r="23" spans="1:10" ht="34.5" hidden="1">
      <c r="A23" s="305"/>
      <c r="B23" s="134"/>
      <c r="C23" s="134"/>
      <c r="D23" s="134"/>
      <c r="E23" s="132" t="str">
        <f>'N 6.2'!E19</f>
        <v>ՀՀ ոստիկանության ՃՈ Իջևանի ՀՔԲ նոր վարչական շենքի տեխնիկական հսկողություն /2016թ.-ի պարտավորություն/</v>
      </c>
      <c r="F23" s="136"/>
      <c r="G23" s="353">
        <f>'N 6.2'!F19</f>
        <v>1340</v>
      </c>
      <c r="H23" s="353">
        <f>'N 6.2'!G19</f>
        <v>1340</v>
      </c>
      <c r="I23" s="304">
        <f>'N 6.2'!F19</f>
        <v>1340</v>
      </c>
      <c r="J23" s="1" t="str">
        <f>IF('N 6.2'!K19=0,"",'N 6.2'!K19)</f>
        <v/>
      </c>
    </row>
    <row r="24" spans="1:10" ht="58.5" customHeight="1">
      <c r="A24" s="305"/>
      <c r="B24" s="134"/>
      <c r="C24" s="134"/>
      <c r="D24" s="134"/>
      <c r="E24" s="132" t="str">
        <f>'N 6.2'!E20</f>
        <v>ՀՀ ոստիկանության Շիրակի մարզային վարչության Կումայրիի բաժնի նոր վարչական շենքի կառուցում, հեղինակային և տեխնիկական հսկողություն</v>
      </c>
      <c r="F24" s="136">
        <f>+'N 8'!G429+'N 8'!G431+'N 8'!G433</f>
        <v>0</v>
      </c>
      <c r="G24" s="136">
        <f>+'N 8'!H429+'N 8'!H431+'N 8'!H433</f>
        <v>88000</v>
      </c>
      <c r="H24" s="136">
        <f>+'N 8'!I429+'N 8'!I431+'N 8'!I433</f>
        <v>330000</v>
      </c>
      <c r="I24" s="136">
        <f>+'N 8'!J429+'N 8'!J431+'N 8'!J433</f>
        <v>449000</v>
      </c>
      <c r="J24" s="1" t="str">
        <f>IF('N 6.2'!K20=0,"",'N 6.2'!K20)</f>
        <v/>
      </c>
    </row>
    <row r="25" spans="1:10" ht="46.5" customHeight="1">
      <c r="A25" s="305"/>
      <c r="B25" s="134"/>
      <c r="C25" s="134"/>
      <c r="D25" s="134"/>
      <c r="E25" s="132" t="str">
        <f>'N 6.2'!E22</f>
        <v>ՃՈ խորհրդակցությունների դահլիճի կապիտալ շինարարական աշխատանքներ, տեխնիկական և հեղինակային հսկողություն</v>
      </c>
      <c r="F25" s="135">
        <f>+'N 8'!G437+'N 8'!G438+'N 8'!G439</f>
        <v>0</v>
      </c>
      <c r="G25" s="135">
        <f>+'N 8'!H437+'N 8'!H438+'N 8'!H439</f>
        <v>13502</v>
      </c>
      <c r="H25" s="135">
        <f>+'N 8'!I437+'N 8'!I438+'N 8'!I439</f>
        <v>20254</v>
      </c>
      <c r="I25" s="135">
        <f>+'N 8'!J437+'N 8'!J438+'N 8'!J439</f>
        <v>27004.999999999996</v>
      </c>
      <c r="J25" s="1" t="str">
        <f>IF('N 6.2'!K22=0,"",'N 6.2'!K22)</f>
        <v/>
      </c>
    </row>
    <row r="26" spans="1:10" ht="48" customHeight="1">
      <c r="A26" s="305"/>
      <c r="B26" s="134"/>
      <c r="C26" s="134"/>
      <c r="D26" s="134"/>
      <c r="E26" s="132" t="str">
        <f>'N 6.2'!E23</f>
        <v xml:space="preserve">Երևան-Աշտարակ մայրուղու ձախակողմյան հատվածում գտնվող անշարժ պահակետի նախագծային  աշխատանքներ </v>
      </c>
      <c r="F26" s="135">
        <v>0</v>
      </c>
      <c r="G26" s="354">
        <f>+'N 8'!H600</f>
        <v>3000</v>
      </c>
      <c r="H26" s="354">
        <f>+'N 8'!I600</f>
        <v>3000</v>
      </c>
      <c r="I26" s="304">
        <f>'N 6.2'!F23</f>
        <v>3000</v>
      </c>
      <c r="J26" s="1" t="str">
        <f>IF('N 6.2'!K23=0,"",'N 6.2'!K23)</f>
        <v/>
      </c>
    </row>
    <row r="27" spans="1:10" ht="46.5" customHeight="1">
      <c r="A27" s="305"/>
      <c r="B27" s="134"/>
      <c r="C27" s="134"/>
      <c r="D27" s="134"/>
      <c r="E27" s="132" t="str">
        <f>'N 6.2'!E24</f>
        <v xml:space="preserve">Մասիսի անշարժ պահակետի վերանորոգման նախագծային աշխատանքներ </v>
      </c>
      <c r="F27" s="136">
        <v>0</v>
      </c>
      <c r="G27" s="354">
        <f>+'N 8'!H612</f>
        <v>1200</v>
      </c>
      <c r="H27" s="354">
        <f>+'N 8'!I612</f>
        <v>1200</v>
      </c>
      <c r="I27" s="304">
        <f>'N 6.2'!F24</f>
        <v>1200</v>
      </c>
      <c r="J27" s="1" t="str">
        <f>IF('N 6.2'!K24=0,"",'N 6.2'!K24)</f>
        <v/>
      </c>
    </row>
    <row r="28" spans="1:10" ht="47.25" customHeight="1">
      <c r="A28" s="305"/>
      <c r="B28" s="134"/>
      <c r="C28" s="134"/>
      <c r="D28" s="134"/>
      <c r="E28" s="132" t="str">
        <f>'N 6.2'!E25</f>
        <v xml:space="preserve">ՀՀ ոստիկանության ՃՈ Կապանի ՀՔԲ-ի վարչական շենքում ջեռուցման համակարգի նախագծային աշխատանքներ </v>
      </c>
      <c r="F28" s="136">
        <v>0</v>
      </c>
      <c r="G28" s="354">
        <f>+'N 8'!H613</f>
        <v>300</v>
      </c>
      <c r="H28" s="354">
        <f>+'N 8'!I613</f>
        <v>300</v>
      </c>
      <c r="I28" s="304">
        <f>'N 6.2'!F25</f>
        <v>300</v>
      </c>
      <c r="J28" s="1" t="str">
        <f>IF('N 6.2'!K25=0,"",'N 6.2'!K25)</f>
        <v/>
      </c>
    </row>
    <row r="29" spans="1:10" ht="62.25" customHeight="1">
      <c r="A29" s="305"/>
      <c r="B29" s="134"/>
      <c r="C29" s="134"/>
      <c r="D29" s="134"/>
      <c r="E29" s="132" t="str">
        <f>'N 6.2'!E26</f>
        <v xml:space="preserve">ՀՀ ոստիկանության Նոր Նորքի վարչական շրջանում նոր հենակետի կառուցման նախագծանախահաշվային փաստաթղթերի կազմում </v>
      </c>
      <c r="F29" s="136">
        <v>0</v>
      </c>
      <c r="G29" s="354">
        <f>+'N 8'!H601</f>
        <v>1020</v>
      </c>
      <c r="H29" s="354">
        <f>+'N 8'!I601</f>
        <v>1020</v>
      </c>
      <c r="I29" s="304">
        <f>'N 6.2'!F26</f>
        <v>1020</v>
      </c>
      <c r="J29" s="1" t="str">
        <f>IF('N 6.2'!K26=0,"",'N 6.2'!K26)</f>
        <v/>
      </c>
    </row>
    <row r="30" spans="1:10" ht="62.25" customHeight="1">
      <c r="A30" s="305"/>
      <c r="B30" s="134"/>
      <c r="C30" s="134"/>
      <c r="D30" s="134"/>
      <c r="E30" s="132" t="str">
        <f>'N 6.2'!E27</f>
        <v xml:space="preserve">ՀՀ ոստիկանության Մալաթիա Սեբաստիա վարչական շրջանում նոր հենակետի կառուցման նախագծանախահաշվային փաստաթղթերի կազմում </v>
      </c>
      <c r="F30" s="136">
        <v>0</v>
      </c>
      <c r="G30" s="354">
        <f>+'N 8'!H602</f>
        <v>1020</v>
      </c>
      <c r="H30" s="354">
        <f>+'N 8'!I602</f>
        <v>1020</v>
      </c>
      <c r="I30" s="304">
        <f>'N 6.2'!F27</f>
        <v>1020</v>
      </c>
      <c r="J30" s="1" t="str">
        <f>IF('N 6.2'!K27=0,"",'N 6.2'!K27)</f>
        <v/>
      </c>
    </row>
    <row r="31" spans="1:10" ht="56.25" customHeight="1">
      <c r="A31" s="305"/>
      <c r="B31" s="134"/>
      <c r="C31" s="134"/>
      <c r="D31" s="134"/>
      <c r="E31" s="132" t="str">
        <f>'N 6.2'!E28</f>
        <v>ՀՀ ոստիկանության ստորաբաժանումների ջեռուցման համակարգի վերանորոգման աշխատանքների նախագծանախահաշվային փաստաթղթերի կազմում</v>
      </c>
      <c r="F31" s="136">
        <v>0</v>
      </c>
      <c r="G31" s="354">
        <f>+'N 8'!H603</f>
        <v>1140</v>
      </c>
      <c r="H31" s="354">
        <f>+'N 8'!I603</f>
        <v>1140</v>
      </c>
      <c r="I31" s="304">
        <f>'N 6.2'!F28</f>
        <v>1140</v>
      </c>
      <c r="J31" s="1" t="str">
        <f>IF('N 6.2'!K28=0,"",'N 6.2'!K28)</f>
        <v/>
      </c>
    </row>
    <row r="32" spans="1:10" ht="57.75" customHeight="1">
      <c r="A32" s="305"/>
      <c r="B32" s="134"/>
      <c r="C32" s="134"/>
      <c r="D32" s="134"/>
      <c r="E32" s="132" t="str">
        <f>'N 6.2'!E29</f>
        <v>ՀՀ ոստիկանության տնտեսական վարչության ավտոտնտեսության վերանորոգման  նախագծանախահաշվային փաստաթղթերի կազմում</v>
      </c>
      <c r="F32" s="136">
        <v>0</v>
      </c>
      <c r="G32" s="354">
        <f>+'N 8'!H604</f>
        <v>960</v>
      </c>
      <c r="H32" s="354">
        <f>+'N 8'!I604</f>
        <v>960</v>
      </c>
      <c r="I32" s="304">
        <f>'N 6.2'!F29</f>
        <v>960</v>
      </c>
      <c r="J32" s="1" t="str">
        <f>IF('N 6.2'!K29=0,"",'N 6.2'!K29)</f>
        <v/>
      </c>
    </row>
    <row r="33" spans="1:10" ht="54" customHeight="1">
      <c r="A33" s="305"/>
      <c r="B33" s="134"/>
      <c r="C33" s="134"/>
      <c r="D33" s="134"/>
      <c r="E33" s="132" t="str">
        <f>'N 6.2'!E30</f>
        <v>ՀՀ ոստիկանության տնտեսական վարչության բազայի պարիսպի վերանորոգման  նախագծանախահաշվային փաստաթղթերի կազմում</v>
      </c>
      <c r="F33" s="136">
        <v>0</v>
      </c>
      <c r="G33" s="354">
        <f>+'N 8'!H605</f>
        <v>600</v>
      </c>
      <c r="H33" s="354">
        <f>+'N 8'!I605</f>
        <v>600</v>
      </c>
      <c r="I33" s="304">
        <f>'N 6.2'!F30</f>
        <v>600</v>
      </c>
      <c r="J33" s="1" t="str">
        <f>IF('N 6.2'!K30=0,"",'N 6.2'!K30)</f>
        <v/>
      </c>
    </row>
    <row r="34" spans="1:10" ht="55.5" customHeight="1">
      <c r="A34" s="305"/>
      <c r="B34" s="134"/>
      <c r="C34" s="134"/>
      <c r="D34" s="134"/>
      <c r="E34" s="132" t="str">
        <f>'N 6.2'!E31</f>
        <v>ՀՀ ոստիկանության ստորաբաժանումներում արտաքին գազաֆիկացման  նախագծանախահաշվային փաստաթղթերի կազմում</v>
      </c>
      <c r="F34" s="136">
        <v>0</v>
      </c>
      <c r="G34" s="354">
        <f>+'N 8'!H606</f>
        <v>300</v>
      </c>
      <c r="H34" s="354">
        <f>+'N 8'!I606</f>
        <v>300</v>
      </c>
      <c r="I34" s="304">
        <f>'N 6.2'!F31</f>
        <v>300</v>
      </c>
      <c r="J34" s="1" t="str">
        <f>IF('N 6.2'!K31=0,"",'N 6.2'!K31)</f>
        <v/>
      </c>
    </row>
    <row r="35" spans="1:10" ht="75.75" customHeight="1">
      <c r="A35" s="305"/>
      <c r="B35" s="134"/>
      <c r="C35" s="134"/>
      <c r="D35" s="134"/>
      <c r="E35" s="132" t="str">
        <f>'N 6.2'!E32</f>
        <v>ՀՀ ոստիկանության կապի և տեղեկատվական տեխնոլոգիաների վարչության 2րդ բաժնի ռադիոկենտրոնի բաժանմունքի վերանորոգման  նախագծանախահաշվային փաստաթղթերի կազմում</v>
      </c>
      <c r="F35" s="136">
        <v>0</v>
      </c>
      <c r="G35" s="354">
        <f>+'N 8'!H607</f>
        <v>600</v>
      </c>
      <c r="H35" s="354">
        <f>+'N 8'!I607</f>
        <v>600</v>
      </c>
      <c r="I35" s="304">
        <f>'N 6.2'!F32</f>
        <v>600</v>
      </c>
      <c r="J35" s="1" t="str">
        <f>IF('N 6.2'!K32=0,"",'N 6.2'!K32)</f>
        <v/>
      </c>
    </row>
    <row r="36" spans="1:10" ht="58.5" customHeight="1">
      <c r="A36" s="305"/>
      <c r="B36" s="134"/>
      <c r="C36" s="134"/>
      <c r="D36" s="134"/>
      <c r="E36" s="132" t="str">
        <f>'N 6.2'!E33</f>
        <v>ՀՀոստիկանության Մաշտոցի անձնագրային բաժանմունքի վերանորոգման նախագծանախահաշվային փաստաթղթերի կազմում</v>
      </c>
      <c r="F36" s="136">
        <v>0</v>
      </c>
      <c r="G36" s="354">
        <f>+'N 8'!H608</f>
        <v>240</v>
      </c>
      <c r="H36" s="354">
        <f>+'N 8'!I608</f>
        <v>240</v>
      </c>
      <c r="I36" s="304">
        <f>'N 6.2'!F33</f>
        <v>240</v>
      </c>
      <c r="J36" s="1" t="str">
        <f>IF('N 6.2'!K33=0,"",'N 6.2'!K33)</f>
        <v/>
      </c>
    </row>
    <row r="37" spans="1:10" ht="44.25" customHeight="1">
      <c r="A37" s="305"/>
      <c r="B37" s="134"/>
      <c r="C37" s="134"/>
      <c r="D37" s="134"/>
      <c r="E37" s="132" t="str">
        <f>'N 6.2'!E34</f>
        <v>ՀՀ ոստիկանության Ինտերպոլի ԱԿԲ-ի վերանորոգման  նախագծանախահաշվային փաստաթղթերի կազմում</v>
      </c>
      <c r="F37" s="136">
        <v>0</v>
      </c>
      <c r="G37" s="354">
        <f>+'N 8'!H609</f>
        <v>300</v>
      </c>
      <c r="H37" s="354">
        <f>+'N 8'!I609</f>
        <v>300</v>
      </c>
      <c r="I37" s="304">
        <f>'N 6.2'!F34</f>
        <v>300</v>
      </c>
      <c r="J37" s="1" t="str">
        <f>IF('N 6.2'!K34=0,"",'N 6.2'!K34)</f>
        <v/>
      </c>
    </row>
    <row r="38" spans="1:10" ht="44.25" customHeight="1">
      <c r="A38" s="305"/>
      <c r="B38" s="134"/>
      <c r="C38" s="134"/>
      <c r="D38" s="134"/>
      <c r="E38" s="132" t="str">
        <f>'N 6.2'!E35</f>
        <v>ՀՀ ոստիկանության ՊՊԾ գնդի ջեռուցման մոնտաժման նախագծանախահաշվային փաստաթղթերի կազմում</v>
      </c>
      <c r="F38" s="136">
        <v>0</v>
      </c>
      <c r="G38" s="354">
        <f>+'N 8'!H610</f>
        <v>3000</v>
      </c>
      <c r="H38" s="354">
        <f>+'N 8'!I610</f>
        <v>3000</v>
      </c>
      <c r="I38" s="304">
        <f>'N 6.2'!F35</f>
        <v>3000</v>
      </c>
      <c r="J38" s="1" t="str">
        <f>IF('N 6.2'!K35=0,"",'N 6.2'!K35)</f>
        <v/>
      </c>
    </row>
    <row r="39" spans="1:10" ht="59.25" customHeight="1">
      <c r="A39" s="305"/>
      <c r="B39" s="134"/>
      <c r="C39" s="134"/>
      <c r="D39" s="134"/>
      <c r="E39" s="132" t="str">
        <f>'N 6.2'!E36</f>
        <v>ՀՀ ոստիկանության Գուգարքի բաժանմունքի ջեռուցման համակարգի մոնտաժման նախագծանախահաշվային փաստաթղթերի կազմում</v>
      </c>
      <c r="F39" s="136">
        <v>0</v>
      </c>
      <c r="G39" s="354">
        <f>+'N 8'!H611</f>
        <v>240</v>
      </c>
      <c r="H39" s="354">
        <f>+'N 8'!I611</f>
        <v>240</v>
      </c>
      <c r="I39" s="304">
        <f>'N 6.2'!F36</f>
        <v>240</v>
      </c>
      <c r="J39" s="1" t="str">
        <f>IF('N 6.2'!K36=0,"",'N 6.2'!K36)</f>
        <v/>
      </c>
    </row>
    <row r="40" spans="1:10" ht="51.75">
      <c r="A40" s="134"/>
      <c r="B40" s="134"/>
      <c r="C40" s="134"/>
      <c r="D40" s="134"/>
      <c r="E40" s="132" t="str">
        <f>+'N 6.2'!E37</f>
        <v xml:space="preserve">ՀՀ ոստիկանության վարչական շենքի բակի պարիսպապատման և պատուհանների ճաղավանդակների  տեղադրման աշխատանքների նախագծա-նախահաշվային փաստաթղթերի կազմում </v>
      </c>
      <c r="G40" s="354">
        <f>+'N 8'!H614</f>
        <v>500</v>
      </c>
      <c r="H40" s="354">
        <f>+'N 8'!I614</f>
        <v>500</v>
      </c>
      <c r="I40" s="304">
        <f>+'N 8'!J614</f>
        <v>500</v>
      </c>
    </row>
    <row r="41" spans="1:10" ht="51.75">
      <c r="A41" s="134"/>
      <c r="B41" s="134"/>
      <c r="C41" s="134"/>
      <c r="D41" s="134"/>
      <c r="E41" s="132" t="str">
        <f>+'N 6.2'!E38</f>
        <v xml:space="preserve">ՀՀ ոստիկանության տնտեսական վարչության ավտոտնտեսության շին-վերանորոգման աշխատանքների նախագծա-նախահաշվային փաստաթղթերի կազմում </v>
      </c>
      <c r="G41" s="354">
        <f>+'N 8'!H615</f>
        <v>950</v>
      </c>
      <c r="H41" s="354">
        <f>+'N 8'!I615</f>
        <v>950</v>
      </c>
      <c r="I41" s="304">
        <f>+'N 8'!J615</f>
        <v>950</v>
      </c>
    </row>
    <row r="42" spans="1:10" ht="51.75">
      <c r="A42" s="134"/>
      <c r="B42" s="134"/>
      <c r="C42" s="134"/>
      <c r="D42" s="134"/>
      <c r="E42" s="132" t="str">
        <f>+'N 6.2'!E39</f>
        <v xml:space="preserve">ՀՀ ոստիկանության Արագածոտնի ՄՎ Ապարանի բաժնի հերթապահ մասի և ՁՊՎ-ի կապիտալ վերանորոգման  նախագծա-նախահաշվային փաստաթղթերի կազմում </v>
      </c>
      <c r="G42" s="354">
        <f>+'N 8'!H616</f>
        <v>500</v>
      </c>
      <c r="H42" s="354">
        <f>+'N 8'!I616</f>
        <v>500</v>
      </c>
      <c r="I42" s="304">
        <f>+'N 8'!J616</f>
        <v>500</v>
      </c>
    </row>
    <row r="43" spans="1:10" ht="51.75">
      <c r="A43" s="134"/>
      <c r="B43" s="134"/>
      <c r="C43" s="134"/>
      <c r="D43" s="134"/>
      <c r="E43" s="132" t="str">
        <f>+'N 6.2'!E40</f>
        <v xml:space="preserve">ՀՀ ոստիկանության ստորաբաժանումների Հրազդանի, Անիի, Ամասիաի ջեռուցման համակարգի վերանորոգման  նախագծա-նախահաշվային փաստաթղթերի կազմում </v>
      </c>
      <c r="G43" s="354">
        <f>+'N 8'!H617</f>
        <v>900</v>
      </c>
      <c r="H43" s="354">
        <f>+'N 8'!I617</f>
        <v>900</v>
      </c>
      <c r="I43" s="304">
        <f>+'N 8'!J617</f>
        <v>900</v>
      </c>
    </row>
    <row r="44" spans="1:10" ht="34.5">
      <c r="A44" s="134"/>
      <c r="B44" s="134"/>
      <c r="C44" s="134"/>
      <c r="D44" s="134"/>
      <c r="E44" s="132" t="str">
        <f>+'N 6.2'!E41</f>
        <v xml:space="preserve">ՀՀ ոստիկանության ՊՊԾ գնդի զորանոց մասնաշենքի տանիքի կապիտալ վերանորոգման  նախագծա-նախահաշվային փաստաթղթերի կազմում </v>
      </c>
      <c r="G44" s="354">
        <f>+'N 8'!H618</f>
        <v>1000</v>
      </c>
      <c r="H44" s="354">
        <f>+'N 8'!I618</f>
        <v>1000</v>
      </c>
      <c r="I44" s="304">
        <f>+'N 8'!J618</f>
        <v>1000</v>
      </c>
    </row>
    <row r="45" spans="1:10" ht="51.75">
      <c r="A45" s="134"/>
      <c r="B45" s="134"/>
      <c r="C45" s="134"/>
      <c r="D45" s="134"/>
      <c r="E45" s="132" t="str">
        <f>+'N 6.2'!E42</f>
        <v xml:space="preserve">ՀՀ ոստիկանության բուժ. վարչության պոլիկլինիկայի մասնաշենքի տանիքի կապիտալ վերանորոգման  նախագծա-նախահաշվային փաստաթղթերի կազմում </v>
      </c>
      <c r="G45" s="354">
        <f>+'N 8'!H619</f>
        <v>500</v>
      </c>
      <c r="H45" s="354">
        <f>+'N 8'!I619</f>
        <v>500</v>
      </c>
      <c r="I45" s="304">
        <f>+'N 8'!J619</f>
        <v>500</v>
      </c>
    </row>
    <row r="46" spans="1:10" ht="51.75">
      <c r="A46" s="134"/>
      <c r="B46" s="134"/>
      <c r="C46" s="134"/>
      <c r="D46" s="134"/>
      <c r="E46" s="132" t="str">
        <f>+'N 6.2'!E43</f>
        <v>ՀՀ ոստիկանության ստորաբաժանումների ջեռուցման համակարգի վերանորոգման աշխատանքների նախագծանախահաշվային փաստաթղթերի կազմում</v>
      </c>
      <c r="G46" s="354">
        <f>+'N 8'!H620</f>
        <v>950</v>
      </c>
      <c r="H46" s="354">
        <f>+'N 8'!I620</f>
        <v>950</v>
      </c>
      <c r="I46" s="304">
        <f>+'N 8'!J620</f>
        <v>950</v>
      </c>
    </row>
    <row r="47" spans="1:10" ht="51.75">
      <c r="A47" s="134"/>
      <c r="B47" s="134"/>
      <c r="C47" s="134"/>
      <c r="D47" s="134"/>
      <c r="E47" s="132" t="str">
        <f>+'N 6.2'!E44</f>
        <v xml:space="preserve">ՀՀ ոստիկանության վարչական շենքի կապիտալ վերանորոգման և սերվերային սենյակի հողանցման աշխատանքների  նախագծա-նախահաշվային փաստաթղթերի կազմում </v>
      </c>
      <c r="G47" s="354">
        <f>+'N 8'!H621</f>
        <v>1000</v>
      </c>
      <c r="H47" s="354">
        <f>+'N 8'!I621</f>
        <v>1000</v>
      </c>
      <c r="I47" s="304">
        <f>+'N 8'!J621</f>
        <v>1000</v>
      </c>
    </row>
    <row r="48" spans="1:10" ht="69">
      <c r="A48" s="134"/>
      <c r="B48" s="134"/>
      <c r="C48" s="134"/>
      <c r="D48" s="134"/>
      <c r="E48" s="132" t="str">
        <f>+'N 6.2'!E45</f>
        <v xml:space="preserve">ՀՀ ոստիկանության ստորաբաժանումների մուտքի մետաղական կոնստրուկցիաներով վերազիման  և Արագածոտնի ՄՎ վարչական շենքի պատուհանների մետաղական ճաղավանդակներով ուժեղացման նախագծանախահաշվային փաստաթղթերի կազմում </v>
      </c>
      <c r="G48" s="354">
        <f>+'N 8'!H622</f>
        <v>950</v>
      </c>
      <c r="H48" s="354">
        <f>+'N 8'!I622</f>
        <v>950</v>
      </c>
      <c r="I48" s="304">
        <f>+'N 8'!J622</f>
        <v>950</v>
      </c>
    </row>
    <row r="49" spans="1:9" ht="51.75">
      <c r="A49" s="134"/>
      <c r="B49" s="134"/>
      <c r="C49" s="134"/>
      <c r="D49" s="134"/>
      <c r="E49" s="132" t="str">
        <f>+'N 6.2'!E46</f>
        <v xml:space="preserve">ՀՀ ոստիկանության Քանաքեռ-Զեյթունի անձնագրային բաժանմունքի կապիտալ վերանորոգման նախագծանախահաշվային  փաստաթղթերի կազմում </v>
      </c>
      <c r="G49" s="354">
        <f>+'N 8'!H623</f>
        <v>175</v>
      </c>
      <c r="H49" s="354">
        <f>+'N 8'!I623</f>
        <v>175</v>
      </c>
      <c r="I49" s="304">
        <f>+'N 8'!J623</f>
        <v>175</v>
      </c>
    </row>
    <row r="50" spans="1:9" ht="51.75">
      <c r="A50" s="134"/>
      <c r="B50" s="134"/>
      <c r="C50" s="134"/>
      <c r="D50" s="134"/>
      <c r="E50" s="132" t="str">
        <f>+'N 6.2'!E47</f>
        <v xml:space="preserve">ՀՀ ոստիկանության  վարչական շենքի աջ թևի 3, 4-րդ հարկերի սանհանգույցների և աշխատասենյակների կապիտալ վերանորոգման նախագծանախահաշվային փաստաթղթերի կազմում </v>
      </c>
      <c r="G50" s="354">
        <f>+'N 8'!H624</f>
        <v>150</v>
      </c>
      <c r="H50" s="354">
        <f>+'N 8'!I624</f>
        <v>150</v>
      </c>
      <c r="I50" s="304">
        <f>+'N 8'!J624</f>
        <v>150</v>
      </c>
    </row>
    <row r="51" spans="1:9" ht="51.75">
      <c r="A51" s="134"/>
      <c r="B51" s="134"/>
      <c r="C51" s="134"/>
      <c r="D51" s="134"/>
      <c r="E51" s="132" t="str">
        <f>+'N 6.2'!E48</f>
        <v xml:space="preserve">ՀՀ ոստիկանության Երևանի քաղաքի վարչության Էրեբունու բաժնի վարչական շենքի  տանիքի և  աշխատասենյակների կապիտալ վերանորոգման նախագծանախահաշվային  փաստաթղթերի կազմում </v>
      </c>
      <c r="G51" s="354">
        <f>+'N 8'!H625</f>
        <v>100</v>
      </c>
      <c r="H51" s="354">
        <f>+'N 8'!I625</f>
        <v>100</v>
      </c>
      <c r="I51" s="304">
        <f>+'N 8'!J625</f>
        <v>100</v>
      </c>
    </row>
    <row r="52" spans="1:9" ht="51.75">
      <c r="A52" s="134"/>
      <c r="B52" s="134"/>
      <c r="C52" s="134"/>
      <c r="D52" s="134"/>
      <c r="E52" s="132" t="str">
        <f>+'N 6.2'!E49</f>
        <v xml:space="preserve">ՀՀ ոստիկանության Երևանի քաղաքի վարչության վարչական շենքի  տանիքի և  աշխատասենյակների կապիտալ վերանորոգմաննախագծանախահաշվային փաստաթղթերի կազմում </v>
      </c>
      <c r="G52" s="354">
        <f>+'N 8'!H626</f>
        <v>120</v>
      </c>
      <c r="H52" s="354">
        <f>+'N 8'!I626</f>
        <v>120</v>
      </c>
      <c r="I52" s="304">
        <f>+'N 8'!J626</f>
        <v>120</v>
      </c>
    </row>
    <row r="53" spans="1:9" ht="34.5">
      <c r="A53" s="134"/>
      <c r="B53" s="134"/>
      <c r="C53" s="134"/>
      <c r="D53" s="134"/>
      <c r="E53" s="132" t="str">
        <f>+'N 6.2'!E50</f>
        <v xml:space="preserve">ՀՀ ոստիկանության վարչական շենքի տանիքի և հենապատի վերանորոգմաննախագծանախահաշվային փաստաթղթերի կազմում </v>
      </c>
      <c r="G53" s="354">
        <f>+'N 8'!H627</f>
        <v>200</v>
      </c>
      <c r="H53" s="354">
        <f>+'N 8'!I627</f>
        <v>200</v>
      </c>
      <c r="I53" s="304">
        <f>+'N 8'!J627</f>
        <v>200</v>
      </c>
    </row>
    <row r="54" spans="1:9" ht="34.5">
      <c r="A54" s="134"/>
      <c r="B54" s="134"/>
      <c r="C54" s="134"/>
      <c r="D54" s="134"/>
      <c r="E54" s="132" t="str">
        <f>+'N 6.2'!E51</f>
        <v xml:space="preserve">ՀՀ ոստիկանության Ինտերպոլի ԱԿԲ-ի վարչական շենքի վերանորոգման նախագծանախահաշվային  փաստաթղթերի կազմում </v>
      </c>
      <c r="G54" s="354">
        <f>+'N 8'!H628</f>
        <v>550</v>
      </c>
      <c r="H54" s="354">
        <f>+'N 8'!I628</f>
        <v>550</v>
      </c>
      <c r="I54" s="304">
        <f>+'N 8'!J628</f>
        <v>550</v>
      </c>
    </row>
    <row r="55" spans="1:9" ht="34.5">
      <c r="A55" s="134"/>
      <c r="B55" s="134"/>
      <c r="C55" s="134"/>
      <c r="D55" s="134"/>
      <c r="E55" s="132" t="str">
        <f>+'N 6.2'!E52</f>
        <v xml:space="preserve">ՀՀ ոստիկանության Մալաթիայի անձնագրային բաժանմունքի կապիտալ վերանորոգման նախագծանախահաշվային փաստաթղթերի կազմում   </v>
      </c>
      <c r="G55" s="354">
        <f>+'N 8'!H629</f>
        <v>130</v>
      </c>
      <c r="H55" s="354">
        <f>+'N 8'!I629</f>
        <v>130</v>
      </c>
      <c r="I55" s="304">
        <f>+'N 8'!J629</f>
        <v>130</v>
      </c>
    </row>
    <row r="56" spans="1:9" ht="34.5">
      <c r="A56" s="134"/>
      <c r="B56" s="134"/>
      <c r="C56" s="134"/>
      <c r="D56" s="134"/>
      <c r="E56" s="132" t="str">
        <f>+'N 6.2'!E53</f>
        <v xml:space="preserve">ՀՀ ոստիկանության Նոր-Նորքի անձնագրային բաժանմունքի կապիտալ վերանորոգման նախագծանախահաշվային փաստաթղթերի կազմում   </v>
      </c>
      <c r="G56" s="354">
        <f>+'N 8'!H630</f>
        <v>100</v>
      </c>
      <c r="H56" s="354">
        <f>+'N 8'!I630</f>
        <v>100</v>
      </c>
      <c r="I56" s="304">
        <f>+'N 8'!J630</f>
        <v>100</v>
      </c>
    </row>
  </sheetData>
  <customSheetViews>
    <customSheetView guid="{BA9DD912-BB3C-40B9-B8D4-2F3BB33695CD}" scale="85" showPageBreaks="1" hiddenRows="1" hiddenColumns="1" topLeftCell="A15">
      <selection activeCell="I15" sqref="I15"/>
      <pageMargins left="0.2" right="0.15748031496063" top="0.27559055118110198" bottom="0.2" header="0.22" footer="0.196850393700787"/>
      <printOptions horizontalCentered="1"/>
      <pageSetup paperSize="9" firstPageNumber="9" orientation="landscape" useFirstPageNumber="1" r:id="rId1"/>
    </customSheetView>
    <customSheetView guid="{50D6D28B-5697-48B1-897B-3DAEBACB1D6A}" hiddenRows="1" hiddenColumns="1" topLeftCell="A15">
      <selection activeCell="E25" sqref="E25"/>
      <pageMargins left="0.2" right="0.15748031496063" top="0.27559055118110198" bottom="0.2" header="0.22" footer="0.196850393700787"/>
      <printOptions horizontalCentered="1"/>
      <pageSetup paperSize="9" firstPageNumber="9" orientation="landscape" useFirstPageNumber="1" r:id="rId2"/>
    </customSheetView>
    <customSheetView guid="{8D44251F-CD28-4FD5-87FF-B69A5EBE7DBB}" hiddenRows="1" hiddenColumns="1" topLeftCell="A15">
      <selection activeCell="E25" sqref="E25"/>
      <pageMargins left="0.2" right="0.15748031496063" top="0.27559055118110198" bottom="0.2" header="0.22" footer="0.196850393700787"/>
      <printOptions horizontalCentered="1"/>
      <pageSetup paperSize="9" firstPageNumber="9" orientation="landscape" useFirstPageNumber="1" r:id="rId3"/>
    </customSheetView>
  </customSheetViews>
  <mergeCells count="10">
    <mergeCell ref="E8:E10"/>
    <mergeCell ref="A1:I1"/>
    <mergeCell ref="A6:I6"/>
    <mergeCell ref="A9:A10"/>
    <mergeCell ref="B9:B10"/>
    <mergeCell ref="C9:C10"/>
    <mergeCell ref="A8:C8"/>
    <mergeCell ref="D8:D10"/>
    <mergeCell ref="F8:I9"/>
    <mergeCell ref="H7:I7"/>
  </mergeCells>
  <phoneticPr fontId="6" type="noConversion"/>
  <printOptions horizontalCentered="1"/>
  <pageMargins left="0.2" right="0.15748031496063" top="0.27559055118110198" bottom="0.2" header="0.22" footer="0.196850393700787"/>
  <pageSetup paperSize="9" firstPageNumber="9" orientation="landscape" useFirstPageNumber="1"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I14"/>
  <sheetViews>
    <sheetView topLeftCell="A13" zoomScale="90" zoomScaleNormal="90" zoomScaleSheetLayoutView="100" workbookViewId="0">
      <selection activeCell="F11" sqref="F11"/>
    </sheetView>
  </sheetViews>
  <sheetFormatPr defaultColWidth="9.140625" defaultRowHeight="15"/>
  <cols>
    <col min="1" max="1" width="8.7109375" style="116" customWidth="1"/>
    <col min="2" max="2" width="7.85546875" style="116" customWidth="1"/>
    <col min="3" max="3" width="7.42578125" style="116" customWidth="1"/>
    <col min="4" max="4" width="36.42578125" style="117" customWidth="1"/>
    <col min="5" max="5" width="21.5703125" style="117" customWidth="1"/>
    <col min="6" max="6" width="17.140625" style="117" customWidth="1"/>
    <col min="7" max="7" width="38.140625" style="116" customWidth="1"/>
    <col min="8" max="16384" width="9.140625" style="116"/>
  </cols>
  <sheetData>
    <row r="1" spans="1:9" s="1" customFormat="1">
      <c r="B1" s="131"/>
      <c r="C1" s="131"/>
      <c r="D1" s="131"/>
      <c r="E1" s="131"/>
      <c r="F1" s="131"/>
      <c r="G1" s="130" t="s">
        <v>101</v>
      </c>
      <c r="H1" s="131"/>
      <c r="I1" s="131"/>
    </row>
    <row r="2" spans="1:9" s="1" customFormat="1">
      <c r="A2" s="129"/>
      <c r="B2" s="129"/>
      <c r="C2" s="129"/>
      <c r="D2" s="129"/>
      <c r="E2" s="129"/>
      <c r="F2" s="129"/>
      <c r="G2" s="178" t="s">
        <v>210</v>
      </c>
      <c r="H2" s="50"/>
    </row>
    <row r="3" spans="1:9" s="1" customFormat="1">
      <c r="A3" s="91"/>
      <c r="B3" s="91"/>
      <c r="C3" s="91"/>
      <c r="D3" s="91"/>
      <c r="E3" s="91"/>
      <c r="F3" s="91"/>
      <c r="G3" s="178" t="s">
        <v>436</v>
      </c>
      <c r="H3" s="50"/>
    </row>
    <row r="4" spans="1:9" s="1" customFormat="1">
      <c r="A4" s="91"/>
      <c r="B4" s="91"/>
      <c r="C4" s="91"/>
      <c r="D4" s="91"/>
      <c r="E4" s="91"/>
      <c r="F4" s="91"/>
      <c r="G4" s="178" t="s">
        <v>211</v>
      </c>
      <c r="H4" s="50"/>
    </row>
    <row r="5" spans="1:9">
      <c r="G5" s="49" t="s">
        <v>102</v>
      </c>
    </row>
    <row r="6" spans="1:9">
      <c r="B6" s="117"/>
      <c r="C6" s="117"/>
      <c r="G6" s="118"/>
    </row>
    <row r="7" spans="1:9" ht="46.5" customHeight="1">
      <c r="A7" s="722" t="s">
        <v>1421</v>
      </c>
      <c r="B7" s="722"/>
      <c r="C7" s="722"/>
      <c r="D7" s="722"/>
      <c r="E7" s="722"/>
      <c r="F7" s="722"/>
      <c r="G7" s="722"/>
    </row>
    <row r="8" spans="1:9" ht="22.5" customHeight="1" thickBot="1">
      <c r="A8" s="119"/>
      <c r="B8" s="119"/>
      <c r="C8" s="119"/>
      <c r="D8" s="119"/>
      <c r="E8" s="119"/>
      <c r="F8" s="723"/>
      <c r="G8" s="723"/>
    </row>
    <row r="9" spans="1:9" ht="80.25" customHeight="1">
      <c r="A9" s="724" t="s">
        <v>44</v>
      </c>
      <c r="B9" s="725"/>
      <c r="C9" s="726"/>
      <c r="D9" s="727" t="s">
        <v>103</v>
      </c>
      <c r="E9" s="729" t="s">
        <v>104</v>
      </c>
      <c r="F9" s="729" t="s">
        <v>0</v>
      </c>
      <c r="G9" s="731" t="s">
        <v>105</v>
      </c>
    </row>
    <row r="10" spans="1:9" ht="62.25" customHeight="1">
      <c r="A10" s="212" t="s">
        <v>18</v>
      </c>
      <c r="B10" s="142" t="s">
        <v>19</v>
      </c>
      <c r="C10" s="142" t="s">
        <v>20</v>
      </c>
      <c r="D10" s="728"/>
      <c r="E10" s="730"/>
      <c r="F10" s="730"/>
      <c r="G10" s="732"/>
    </row>
    <row r="11" spans="1:9" ht="85.5" customHeight="1">
      <c r="A11" s="212"/>
      <c r="B11" s="142"/>
      <c r="C11" s="142"/>
      <c r="D11" s="307"/>
      <c r="E11" s="211" t="s">
        <v>34</v>
      </c>
      <c r="F11" s="143">
        <f>+F12+F13</f>
        <v>870000</v>
      </c>
      <c r="G11" s="308"/>
    </row>
    <row r="12" spans="1:9" s="59" customFormat="1" ht="186.75" customHeight="1">
      <c r="A12" s="195" t="s">
        <v>12</v>
      </c>
      <c r="B12" s="196" t="s">
        <v>11</v>
      </c>
      <c r="C12" s="196" t="s">
        <v>11</v>
      </c>
      <c r="D12" s="85" t="s">
        <v>376</v>
      </c>
      <c r="E12" s="220"/>
      <c r="F12" s="221">
        <f>+'N 6,1'!H83</f>
        <v>750000</v>
      </c>
      <c r="G12" s="309" t="s">
        <v>377</v>
      </c>
    </row>
    <row r="13" spans="1:9" s="59" customFormat="1" ht="188.25" customHeight="1" thickBot="1">
      <c r="A13" s="310" t="s">
        <v>12</v>
      </c>
      <c r="B13" s="311" t="s">
        <v>11</v>
      </c>
      <c r="C13" s="311" t="s">
        <v>11</v>
      </c>
      <c r="D13" s="312" t="s">
        <v>378</v>
      </c>
      <c r="E13" s="313"/>
      <c r="F13" s="314">
        <f>+'N 6,1'!H85</f>
        <v>120000</v>
      </c>
      <c r="G13" s="120" t="s">
        <v>4</v>
      </c>
    </row>
    <row r="14" spans="1:9" ht="128.25" hidden="1">
      <c r="A14" s="121" t="s">
        <v>12</v>
      </c>
      <c r="B14" s="121" t="s">
        <v>11</v>
      </c>
      <c r="C14" s="121" t="s">
        <v>11</v>
      </c>
      <c r="D14" s="122" t="s">
        <v>106</v>
      </c>
      <c r="E14" s="123" t="s">
        <v>34</v>
      </c>
      <c r="F14" s="124">
        <v>70000</v>
      </c>
      <c r="G14" s="125" t="s">
        <v>107</v>
      </c>
    </row>
  </sheetData>
  <customSheetViews>
    <customSheetView guid="{BA9DD912-BB3C-40B9-B8D4-2F3BB33695CD}" scale="90" showPageBreaks="1" hiddenRows="1" topLeftCell="A13">
      <selection activeCell="F12" sqref="F12"/>
      <pageMargins left="0.2" right="0.19" top="0.35" bottom="0.26" header="0.2" footer="0.2"/>
      <pageSetup orientation="landscape" r:id="rId1"/>
      <headerFooter alignWithMargins="0"/>
    </customSheetView>
    <customSheetView guid="{50D6D28B-5697-48B1-897B-3DAEBACB1D6A}" hiddenRows="1" topLeftCell="A13">
      <selection activeCell="F13" sqref="F13"/>
      <pageMargins left="0.2" right="0.19" top="0.35" bottom="0.26" header="0.2" footer="0.2"/>
      <pageSetup orientation="landscape" r:id="rId2"/>
      <headerFooter alignWithMargins="0"/>
    </customSheetView>
    <customSheetView guid="{8D44251F-CD28-4FD5-87FF-B69A5EBE7DBB}" hiddenRows="1" topLeftCell="A13">
      <selection activeCell="F13" sqref="F13"/>
      <pageMargins left="0.2" right="0.19" top="0.35" bottom="0.26" header="0.2" footer="0.2"/>
      <pageSetup orientation="landscape" r:id="rId3"/>
      <headerFooter alignWithMargins="0"/>
    </customSheetView>
  </customSheetViews>
  <mergeCells count="7">
    <mergeCell ref="A7:G7"/>
    <mergeCell ref="F8:G8"/>
    <mergeCell ref="A9:C9"/>
    <mergeCell ref="D9:D10"/>
    <mergeCell ref="E9:E10"/>
    <mergeCell ref="F9:F10"/>
    <mergeCell ref="G9:G10"/>
  </mergeCells>
  <phoneticPr fontId="56" type="noConversion"/>
  <pageMargins left="0.2" right="0.19" top="0.35" bottom="0.26" header="0.2" footer="0.2"/>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25</vt:i4>
      </vt:variant>
    </vt:vector>
  </HeadingPairs>
  <TitlesOfParts>
    <vt:vector size="38" baseType="lpstr">
      <vt:lpstr>N 1</vt:lpstr>
      <vt:lpstr>N 2</vt:lpstr>
      <vt:lpstr>N 3</vt:lpstr>
      <vt:lpstr>N 4</vt:lpstr>
      <vt:lpstr>N 5</vt:lpstr>
      <vt:lpstr>N 6,1</vt:lpstr>
      <vt:lpstr>N 6.2</vt:lpstr>
      <vt:lpstr>N 6.3</vt:lpstr>
      <vt:lpstr>N 6.4</vt:lpstr>
      <vt:lpstr>N 7</vt:lpstr>
      <vt:lpstr>N 8</vt:lpstr>
      <vt:lpstr>9.1</vt:lpstr>
      <vt:lpstr>9.2</vt:lpstr>
      <vt:lpstr>'9.2'!_edn1</vt:lpstr>
      <vt:lpstr>'9.2'!_edn10</vt:lpstr>
      <vt:lpstr>'9.2'!_edn11</vt:lpstr>
      <vt:lpstr>'9.2'!_edn12</vt:lpstr>
      <vt:lpstr>'9.2'!_edn13</vt:lpstr>
      <vt:lpstr>'9.2'!_edn14</vt:lpstr>
      <vt:lpstr>'9.2'!_edn15</vt:lpstr>
      <vt:lpstr>'9.2'!_edn2</vt:lpstr>
      <vt:lpstr>'9.2'!_edn3</vt:lpstr>
      <vt:lpstr>'9.2'!_edn4</vt:lpstr>
      <vt:lpstr>'9.2'!_edn5</vt:lpstr>
      <vt:lpstr>'9.2'!_edn6</vt:lpstr>
      <vt:lpstr>'9.2'!_edn7</vt:lpstr>
      <vt:lpstr>'9.2'!_edn8</vt:lpstr>
      <vt:lpstr>'9.2'!_edn9</vt:lpstr>
      <vt:lpstr>'9.2'!_ednref13</vt:lpstr>
      <vt:lpstr>'9.2'!_ednref14</vt:lpstr>
      <vt:lpstr>'9.2'!OLE_LINK1</vt:lpstr>
      <vt:lpstr>'N 2'!Print_Area</vt:lpstr>
      <vt:lpstr>'N 3'!Print_Area</vt:lpstr>
      <vt:lpstr>'N 5'!Print_Area</vt:lpstr>
      <vt:lpstr>'N 6,1'!Print_Area</vt:lpstr>
      <vt:lpstr>'N 8'!Print_Area</vt:lpstr>
      <vt:lpstr>'N 2'!Print_Titles</vt:lpstr>
      <vt:lpstr>'N 4'!Print_Titles</vt:lpstr>
    </vt:vector>
  </TitlesOfParts>
  <Company>Power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 User;TATEVIK</dc:creator>
  <cp:lastModifiedBy>Petikyan</cp:lastModifiedBy>
  <cp:lastPrinted>2017-04-18T07:06:42Z</cp:lastPrinted>
  <dcterms:created xsi:type="dcterms:W3CDTF">2005-12-26T18:09:45Z</dcterms:created>
  <dcterms:modified xsi:type="dcterms:W3CDTF">2017-04-19T07:21:09Z</dcterms:modified>
</cp:coreProperties>
</file>