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elenap\Desktop\տրանշին\Ardir\"/>
    </mc:Choice>
  </mc:AlternateContent>
  <bookViews>
    <workbookView xWindow="0" yWindow="0" windowWidth="28800" windowHeight="11880" activeTab="4"/>
  </bookViews>
  <sheets>
    <sheet name="Հավելված 1" sheetId="2" r:id="rId1"/>
    <sheet name=" Հավելված 2" sheetId="3" r:id="rId2"/>
    <sheet name="Հավելված 3 " sheetId="7" r:id="rId3"/>
    <sheet name="Հավելված 4.1" sheetId="5" r:id="rId4"/>
    <sheet name="Հավելված 4.2" sheetId="8" r:id="rId5"/>
  </sheets>
  <definedNames>
    <definedName name="_xlnm.Print_Area" localSheetId="2">'Հավելված 3 '!$A$1:$O$74</definedName>
    <definedName name="_xlnm.Print_Area" localSheetId="3">'Հավելված 4.1'!$A$1:$E$79</definedName>
    <definedName name="_xlnm.Print_Area" localSheetId="4">'Հավելված 4.2'!$A$1:$E$76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4" i="7" l="1"/>
  <c r="J74" i="7"/>
  <c r="O73" i="7"/>
  <c r="O72" i="7" s="1"/>
  <c r="O71" i="7" s="1"/>
  <c r="O70" i="7" s="1"/>
  <c r="O68" i="7" s="1"/>
  <c r="O66" i="7" s="1"/>
  <c r="N73" i="7"/>
  <c r="N72" i="7" s="1"/>
  <c r="N71" i="7" s="1"/>
  <c r="N70" i="7" s="1"/>
  <c r="N68" i="7" s="1"/>
  <c r="N66" i="7" s="1"/>
  <c r="M73" i="7"/>
  <c r="L73" i="7"/>
  <c r="K73" i="7"/>
  <c r="K72" i="7" s="1"/>
  <c r="K71" i="7" s="1"/>
  <c r="K70" i="7" s="1"/>
  <c r="K68" i="7" s="1"/>
  <c r="K66" i="7" s="1"/>
  <c r="J73" i="7"/>
  <c r="J72" i="7" s="1"/>
  <c r="J71" i="7" s="1"/>
  <c r="J70" i="7" s="1"/>
  <c r="J68" i="7" s="1"/>
  <c r="J66" i="7" s="1"/>
  <c r="M72" i="7"/>
  <c r="M71" i="7" s="1"/>
  <c r="M70" i="7" s="1"/>
  <c r="M68" i="7" s="1"/>
  <c r="M66" i="7" s="1"/>
  <c r="L72" i="7"/>
  <c r="L71" i="7" s="1"/>
  <c r="L70" i="7" s="1"/>
  <c r="L68" i="7" s="1"/>
  <c r="L66" i="7" s="1"/>
  <c r="M65" i="7"/>
  <c r="J65" i="7"/>
  <c r="J64" i="7" s="1"/>
  <c r="J63" i="7" s="1"/>
  <c r="J62" i="7" s="1"/>
  <c r="J61" i="7" s="1"/>
  <c r="J59" i="7" s="1"/>
  <c r="J57" i="7" s="1"/>
  <c r="O64" i="7"/>
  <c r="O63" i="7" s="1"/>
  <c r="O62" i="7" s="1"/>
  <c r="O61" i="7" s="1"/>
  <c r="O59" i="7" s="1"/>
  <c r="O57" i="7" s="1"/>
  <c r="N64" i="7"/>
  <c r="N63" i="7" s="1"/>
  <c r="N62" i="7" s="1"/>
  <c r="N61" i="7" s="1"/>
  <c r="N59" i="7" s="1"/>
  <c r="N57" i="7" s="1"/>
  <c r="M64" i="7"/>
  <c r="L64" i="7"/>
  <c r="L63" i="7" s="1"/>
  <c r="L62" i="7" s="1"/>
  <c r="L61" i="7" s="1"/>
  <c r="L59" i="7" s="1"/>
  <c r="L57" i="7" s="1"/>
  <c r="K64" i="7"/>
  <c r="K63" i="7" s="1"/>
  <c r="K62" i="7" s="1"/>
  <c r="K61" i="7" s="1"/>
  <c r="K59" i="7" s="1"/>
  <c r="K57" i="7" s="1"/>
  <c r="M63" i="7"/>
  <c r="M62" i="7" s="1"/>
  <c r="M61" i="7" s="1"/>
  <c r="M59" i="7" s="1"/>
  <c r="M57" i="7" s="1"/>
  <c r="K55" i="7"/>
  <c r="K54" i="7" s="1"/>
  <c r="K53" i="7" s="1"/>
  <c r="K52" i="7" s="1"/>
  <c r="K50" i="7" s="1"/>
  <c r="K48" i="7" s="1"/>
  <c r="L55" i="7"/>
  <c r="L54" i="7" s="1"/>
  <c r="L53" i="7" s="1"/>
  <c r="L52" i="7" s="1"/>
  <c r="L50" i="7" s="1"/>
  <c r="L48" i="7" s="1"/>
  <c r="N55" i="7"/>
  <c r="N54" i="7" s="1"/>
  <c r="N53" i="7" s="1"/>
  <c r="N52" i="7" s="1"/>
  <c r="N50" i="7" s="1"/>
  <c r="N48" i="7" s="1"/>
  <c r="O55" i="7"/>
  <c r="O54" i="7" s="1"/>
  <c r="O53" i="7" s="1"/>
  <c r="O52" i="7" s="1"/>
  <c r="O50" i="7" s="1"/>
  <c r="O48" i="7" s="1"/>
  <c r="M56" i="7"/>
  <c r="M55" i="7" s="1"/>
  <c r="M54" i="7" s="1"/>
  <c r="M53" i="7" s="1"/>
  <c r="M52" i="7" s="1"/>
  <c r="M50" i="7" s="1"/>
  <c r="M48" i="7" s="1"/>
  <c r="J56" i="7"/>
  <c r="J55" i="7" s="1"/>
  <c r="J54" i="7" s="1"/>
  <c r="J53" i="7" s="1"/>
  <c r="J52" i="7" s="1"/>
  <c r="J50" i="7" s="1"/>
  <c r="J48" i="7" s="1"/>
  <c r="K45" i="7"/>
  <c r="K44" i="7" s="1"/>
  <c r="K43" i="7" s="1"/>
  <c r="K42" i="7" s="1"/>
  <c r="K40" i="7" s="1"/>
  <c r="K38" i="7" s="1"/>
  <c r="L45" i="7"/>
  <c r="L44" i="7" s="1"/>
  <c r="L43" i="7" s="1"/>
  <c r="L42" i="7" s="1"/>
  <c r="L40" i="7" s="1"/>
  <c r="L38" i="7" s="1"/>
  <c r="N45" i="7"/>
  <c r="N44" i="7" s="1"/>
  <c r="N43" i="7" s="1"/>
  <c r="N42" i="7" s="1"/>
  <c r="N40" i="7" s="1"/>
  <c r="N38" i="7" s="1"/>
  <c r="O45" i="7"/>
  <c r="O44" i="7" s="1"/>
  <c r="O43" i="7" s="1"/>
  <c r="O42" i="7" s="1"/>
  <c r="O40" i="7" s="1"/>
  <c r="O38" i="7" s="1"/>
  <c r="M47" i="7"/>
  <c r="M45" i="7" s="1"/>
  <c r="M44" i="7" s="1"/>
  <c r="M43" i="7" s="1"/>
  <c r="M42" i="7" s="1"/>
  <c r="M40" i="7" s="1"/>
  <c r="M38" i="7" s="1"/>
  <c r="M46" i="7"/>
  <c r="J47" i="7"/>
  <c r="J46" i="7"/>
  <c r="K33" i="7"/>
  <c r="L33" i="7"/>
  <c r="N33" i="7"/>
  <c r="O33" i="7"/>
  <c r="M35" i="7"/>
  <c r="M34" i="7"/>
  <c r="J35" i="7"/>
  <c r="J34" i="7"/>
  <c r="K36" i="7"/>
  <c r="L36" i="7"/>
  <c r="L32" i="7" s="1"/>
  <c r="L31" i="7" s="1"/>
  <c r="L29" i="7" s="1"/>
  <c r="L27" i="7" s="1"/>
  <c r="N36" i="7"/>
  <c r="O36" i="7"/>
  <c r="M37" i="7"/>
  <c r="M36" i="7" s="1"/>
  <c r="J37" i="7"/>
  <c r="J36" i="7" s="1"/>
  <c r="J26" i="7"/>
  <c r="J25" i="7" s="1"/>
  <c r="J24" i="7" s="1"/>
  <c r="K22" i="7"/>
  <c r="K21" i="7" s="1"/>
  <c r="L22" i="7"/>
  <c r="L21" i="7" s="1"/>
  <c r="N22" i="7"/>
  <c r="N21" i="7" s="1"/>
  <c r="O22" i="7"/>
  <c r="O21" i="7" s="1"/>
  <c r="K25" i="7"/>
  <c r="K24" i="7" s="1"/>
  <c r="L25" i="7"/>
  <c r="L24" i="7" s="1"/>
  <c r="N25" i="7"/>
  <c r="N24" i="7" s="1"/>
  <c r="O25" i="7"/>
  <c r="O24" i="7" s="1"/>
  <c r="M26" i="7"/>
  <c r="M25" i="7" s="1"/>
  <c r="M24" i="7" s="1"/>
  <c r="M23" i="7"/>
  <c r="M22" i="7" s="1"/>
  <c r="M21" i="7" s="1"/>
  <c r="J23" i="7"/>
  <c r="J22" i="7" s="1"/>
  <c r="J21" i="7" s="1"/>
  <c r="J20" i="7" l="1"/>
  <c r="J19" i="7" s="1"/>
  <c r="J17" i="7" s="1"/>
  <c r="J15" i="7" s="1"/>
  <c r="O20" i="7"/>
  <c r="L20" i="7"/>
  <c r="N11" i="7"/>
  <c r="L11" i="7"/>
  <c r="M20" i="7"/>
  <c r="K20" i="7"/>
  <c r="O11" i="7"/>
  <c r="M11" i="7"/>
  <c r="K11" i="7"/>
  <c r="N32" i="7"/>
  <c r="N31" i="7" s="1"/>
  <c r="N29" i="7" s="1"/>
  <c r="N27" i="7" s="1"/>
  <c r="N20" i="7"/>
  <c r="M33" i="7"/>
  <c r="K32" i="7"/>
  <c r="K31" i="7" s="1"/>
  <c r="K29" i="7" s="1"/>
  <c r="K27" i="7" s="1"/>
  <c r="J33" i="7"/>
  <c r="J32" i="7" s="1"/>
  <c r="J31" i="7" s="1"/>
  <c r="J29" i="7" s="1"/>
  <c r="J27" i="7" s="1"/>
  <c r="O32" i="7"/>
  <c r="O31" i="7" s="1"/>
  <c r="O29" i="7" s="1"/>
  <c r="O27" i="7" s="1"/>
  <c r="J45" i="7"/>
  <c r="J44" i="7" s="1"/>
  <c r="J43" i="7" s="1"/>
  <c r="M32" i="7"/>
  <c r="M31" i="7" s="1"/>
  <c r="M29" i="7" s="1"/>
  <c r="M27" i="7" s="1"/>
  <c r="J52" i="3"/>
  <c r="I52" i="3"/>
  <c r="J47" i="3"/>
  <c r="I47" i="3"/>
  <c r="J42" i="3"/>
  <c r="J38" i="3" s="1"/>
  <c r="I42" i="3"/>
  <c r="I38" i="3" s="1"/>
  <c r="I40" i="3" s="1"/>
  <c r="J37" i="3"/>
  <c r="J36" i="3"/>
  <c r="I36" i="3"/>
  <c r="I32" i="3" s="1"/>
  <c r="I37" i="3"/>
  <c r="J31" i="3"/>
  <c r="I31" i="3"/>
  <c r="J30" i="3"/>
  <c r="I30" i="3"/>
  <c r="J29" i="3"/>
  <c r="I29" i="3"/>
  <c r="I25" i="3" s="1"/>
  <c r="J24" i="3"/>
  <c r="I24" i="3"/>
  <c r="J23" i="3"/>
  <c r="J19" i="3" s="1"/>
  <c r="I23" i="3"/>
  <c r="I19" i="3" s="1"/>
  <c r="I21" i="3" s="1"/>
  <c r="F44" i="2"/>
  <c r="E44" i="2"/>
  <c r="F38" i="2"/>
  <c r="E38" i="2"/>
  <c r="F32" i="2"/>
  <c r="E32" i="2"/>
  <c r="F14" i="2"/>
  <c r="F20" i="2"/>
  <c r="F7" i="2" s="1"/>
  <c r="E20" i="2"/>
  <c r="E7" i="2" s="1"/>
  <c r="F26" i="2"/>
  <c r="E26" i="2"/>
  <c r="E14" i="2"/>
  <c r="N19" i="7" l="1"/>
  <c r="N10" i="7"/>
  <c r="M19" i="7"/>
  <c r="M10" i="7"/>
  <c r="J10" i="7"/>
  <c r="O19" i="7"/>
  <c r="O10" i="7"/>
  <c r="J42" i="7"/>
  <c r="J40" i="7" s="1"/>
  <c r="J38" i="7" s="1"/>
  <c r="J12" i="7" s="1"/>
  <c r="J11" i="7"/>
  <c r="K19" i="7"/>
  <c r="K10" i="7"/>
  <c r="J9" i="7"/>
  <c r="L19" i="7"/>
  <c r="L10" i="7"/>
  <c r="J40" i="3"/>
  <c r="H40" i="3"/>
  <c r="G40" i="3"/>
  <c r="J43" i="3"/>
  <c r="J45" i="3" s="1"/>
  <c r="I43" i="3"/>
  <c r="I45" i="3" s="1"/>
  <c r="H43" i="3"/>
  <c r="H45" i="3" s="1"/>
  <c r="G43" i="3"/>
  <c r="G45" i="3" s="1"/>
  <c r="L17" i="7" l="1"/>
  <c r="L15" i="7" s="1"/>
  <c r="L12" i="7" s="1"/>
  <c r="L9" i="7"/>
  <c r="M17" i="7"/>
  <c r="M15" i="7" s="1"/>
  <c r="M12" i="7" s="1"/>
  <c r="M9" i="7"/>
  <c r="N17" i="7"/>
  <c r="N15" i="7" s="1"/>
  <c r="N12" i="7" s="1"/>
  <c r="N9" i="7"/>
  <c r="K17" i="7"/>
  <c r="K15" i="7" s="1"/>
  <c r="K12" i="7" s="1"/>
  <c r="K9" i="7"/>
  <c r="O17" i="7"/>
  <c r="O15" i="7" s="1"/>
  <c r="O12" i="7" s="1"/>
  <c r="O9" i="7"/>
  <c r="D7" i="2"/>
  <c r="G13" i="3" l="1"/>
  <c r="G11" i="3" s="1"/>
  <c r="G9" i="3" s="1"/>
  <c r="G8" i="3" s="1"/>
  <c r="G19" i="3"/>
  <c r="G21" i="3" s="1"/>
  <c r="G25" i="3"/>
  <c r="G27" i="3" s="1"/>
  <c r="G32" i="3"/>
  <c r="G34" i="3" s="1"/>
  <c r="G48" i="3"/>
  <c r="G50" i="3" s="1"/>
  <c r="H13" i="3" l="1"/>
  <c r="H11" i="3" s="1"/>
  <c r="H9" i="3" s="1"/>
  <c r="H8" i="3" s="1"/>
  <c r="H48" i="3"/>
  <c r="H50" i="3" s="1"/>
  <c r="I48" i="3"/>
  <c r="J48" i="3"/>
  <c r="J50" i="3" s="1"/>
  <c r="H32" i="3"/>
  <c r="H34" i="3" s="1"/>
  <c r="I34" i="3"/>
  <c r="J32" i="3"/>
  <c r="J34" i="3" s="1"/>
  <c r="H25" i="3"/>
  <c r="H27" i="3" s="1"/>
  <c r="I27" i="3"/>
  <c r="J25" i="3"/>
  <c r="J27" i="3" s="1"/>
  <c r="I50" i="3" l="1"/>
  <c r="I17" i="3"/>
  <c r="E11" i="7"/>
  <c r="F11" i="7"/>
  <c r="D11" i="7"/>
  <c r="E36" i="7"/>
  <c r="E32" i="7" s="1"/>
  <c r="F36" i="7"/>
  <c r="F32" i="7" s="1"/>
  <c r="D36" i="7"/>
  <c r="D32" i="7" s="1"/>
  <c r="F44" i="7"/>
  <c r="D44" i="7"/>
  <c r="F12" i="7"/>
  <c r="E12" i="7"/>
  <c r="D12" i="7"/>
  <c r="E21" i="7"/>
  <c r="E20" i="7" s="1"/>
  <c r="F21" i="7"/>
  <c r="F20" i="7" s="1"/>
  <c r="D21" i="7"/>
  <c r="D20" i="7" s="1"/>
  <c r="E10" i="7" l="1"/>
  <c r="E9" i="7" s="1"/>
  <c r="E19" i="7"/>
  <c r="E17" i="7" s="1"/>
  <c r="E15" i="7" s="1"/>
  <c r="D10" i="7"/>
  <c r="D9" i="7" s="1"/>
  <c r="D19" i="7"/>
  <c r="D17" i="7" s="1"/>
  <c r="D15" i="7" s="1"/>
  <c r="F10" i="7"/>
  <c r="F9" i="7" s="1"/>
  <c r="F19" i="7"/>
  <c r="F17" i="7" s="1"/>
  <c r="F15" i="7" s="1"/>
  <c r="H19" i="3" l="1"/>
  <c r="H21" i="3" s="1"/>
  <c r="J21" i="3" l="1"/>
  <c r="J17" i="3"/>
  <c r="J15" i="3" l="1"/>
  <c r="J13" i="3"/>
  <c r="J11" i="3" s="1"/>
  <c r="J9" i="3" s="1"/>
  <c r="J8" i="3" s="1"/>
  <c r="I15" i="3"/>
  <c r="I13" i="3"/>
  <c r="I11" i="3" s="1"/>
  <c r="I9" i="3" s="1"/>
  <c r="I8" i="3" s="1"/>
</calcChain>
</file>

<file path=xl/sharedStrings.xml><?xml version="1.0" encoding="utf-8"?>
<sst xmlns="http://schemas.openxmlformats.org/spreadsheetml/2006/main" count="473" uniqueCount="152">
  <si>
    <t>հազար  դրամներով</t>
  </si>
  <si>
    <t>Ծրագիր</t>
  </si>
  <si>
    <t>Միջոցառում</t>
  </si>
  <si>
    <t xml:space="preserve"> Ծրագրային դասիչը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</si>
  <si>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</si>
  <si>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</si>
  <si>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</si>
  <si>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Ծրագրի միջոցառումներ</t>
  </si>
  <si>
    <t xml:space="preserve"> Միջոցառման անվանումը`</t>
  </si>
  <si>
    <t xml:space="preserve"> Միջոցառման նկարագրությունը`</t>
  </si>
  <si>
    <t xml:space="preserve"> Միջոցառման տեսակը</t>
  </si>
  <si>
    <t xml:space="preserve"> Ծառայությունների մատուցում</t>
  </si>
  <si>
    <t xml:space="preserve"> Հանրության կողմից անմիջականորեն օգտագործվող ակտիվների հետ կապված միջոցառումներ</t>
  </si>
  <si>
    <t xml:space="preserve"> 1049</t>
  </si>
  <si>
    <t xml:space="preserve"> Ճանապարհային ցանցի բարելավում</t>
  </si>
  <si>
    <t xml:space="preserve"> Ճանապարհային ցանցի բարելավում և անվտանգ երթևեկության ապահովում</t>
  </si>
  <si>
    <t xml:space="preserve"> Ճանապարհների ծածկի որակի և փոխադրումների արդյունավետության բարելավում՝ ճանապարհների վիճակով պայմանավորված պատահարների նվազում</t>
  </si>
  <si>
    <t xml:space="preserve"> Հավելված N 1
</t>
  </si>
  <si>
    <t>«ՀԱՅԱՍՏԱՆԻ  ՀԱՆՐԱՊԵՏՈՒԹՅԱՆ 2019 ԹՎԱԿԱՆԻ ՊԵՏԱԿԱՆ ԲՅՈՒՋԵԻ ՄԱՍԻՆ» ՀԱՅԱՍՏԱՆԻ  ՀԱՆՐԱՊԵՏՈՒԹՅԱՆ ՕՐԵՆՔԻ N 1 ՀԱՎԵԼՎԱԾԻ N2  ԱՂՅՈՒՍԱԿՈՒՄ ԿԱՏԱՐՎՈՂ ՎԵՐԱԲԱՇԽՈՒՄԸ ԵՎ ՀԱՅԱՍՏԱՆԻ  ՀԱՆՐԱՊԵՏՈՒԹՅԱՆ ԿԱՌԱՎԱՐՈՒԹՅԱՆ 2018 ԹՎԱԿԱՆԻ ԴԵԿՏԵՄԲԵՐԻ 27-Ի N 1515-Ն ՈՐՈՇՄԱՆ N 5 ՀԱՎԵԼՎԱԾԻ N1  ԱՂՅՈՒՍԱԿՈՒՄ ԿԱՏԱՐՎՈՂ ՓՈՓՈԽՈՒԹՅՈՒՆՆԵՐԸ</t>
  </si>
  <si>
    <t>Ծրագրային դասիչը</t>
  </si>
  <si>
    <t>Բյուջետային գլխավոր կարգադրիչների, ծրագրերի և միջոցառումների անվանումները</t>
  </si>
  <si>
    <t xml:space="preserve"> Առաջին կիսամյակ</t>
  </si>
  <si>
    <t xml:space="preserve"> Ինն ամիս</t>
  </si>
  <si>
    <t xml:space="preserve"> Տարի</t>
  </si>
  <si>
    <t xml:space="preserve">ՀՀ կառավարության 2019 թվականի
-ի  N       -Ն որոշման 
</t>
  </si>
  <si>
    <t xml:space="preserve"> այդ թվում` բյուջետային ծախսերի տնտեսագիտական դասակարգման հոդվածներ</t>
  </si>
  <si>
    <t>Ցուցանիշների փոփոխությունը (ավելացումները նշված են դրական նշանով, իսկ նվազեցումները` փակագծերում)</t>
  </si>
  <si>
    <t xml:space="preserve"> Գործառական դասիչը</t>
  </si>
  <si>
    <t xml:space="preserve"> Բյուջետային ծախսերի գործառական դասակարգման բաժինների, խմբերի և դասերի, բյուջետային ծրագրերի միջոցառումների,  բյուջետային հատկացումների գլխավոր կարգադրիչների անվանումները</t>
  </si>
  <si>
    <t xml:space="preserve"> Բաժին</t>
  </si>
  <si>
    <t xml:space="preserve"> Խումբ</t>
  </si>
  <si>
    <t xml:space="preserve"> Դաս</t>
  </si>
  <si>
    <t xml:space="preserve"> Միջոցա ռում</t>
  </si>
  <si>
    <t xml:space="preserve"> ԸՆԴԱՄԵՆԸ ԾԱԽՍԵՐ</t>
  </si>
  <si>
    <t xml:space="preserve"> 04</t>
  </si>
  <si>
    <t xml:space="preserve"> ՏՆՏԵՍԱԿԱՆ ՀԱՐԱԲԵՐՈՒԹՅՈՒՆՆԵՐ</t>
  </si>
  <si>
    <t xml:space="preserve"> այդ թվում`</t>
  </si>
  <si>
    <t xml:space="preserve"> 05</t>
  </si>
  <si>
    <t xml:space="preserve"> Տրանսպորտ</t>
  </si>
  <si>
    <t xml:space="preserve"> 01</t>
  </si>
  <si>
    <t xml:space="preserve"> Ճանապարհային տրանսպորտ</t>
  </si>
  <si>
    <t xml:space="preserve"> այդ թվում` ըստ կատարողների</t>
  </si>
  <si>
    <t xml:space="preserve"> ՈՉ ՖԻՆԱՆՍԱԿԱՆ ԱԿՏԻՎՆԵՐԻ ԳԾՈՎ ԾԱԽՍԵՐ</t>
  </si>
  <si>
    <t xml:space="preserve"> ՀԻՄՆԱԿԱՆ ՄԻՋՈՑՆԵՐ</t>
  </si>
  <si>
    <t xml:space="preserve"> ՇԵՆՔԵՐ ԵՎ ՇԻՆՈՒԹՅՈՒՆՆԵՐ</t>
  </si>
  <si>
    <t xml:space="preserve"> - Շենքերի և շինությունների կապիտալ վերանորոգում</t>
  </si>
  <si>
    <t>հազար դրամներով</t>
  </si>
  <si>
    <t xml:space="preserve"> ՄԱՍ 2. ՊԵՏԱԿԱՆ ՄԱՐՄՆԻ ԳԾՈՎ ԱՐԴՅՈՒՆՔԱՅԻՆ (ԿԱՏԱՐՈՂԱԿԱՆ) ՑՈՒՑԱՆԻՇՆԵՐԸ </t>
  </si>
  <si>
    <t xml:space="preserve"> Ծրագրի դասիչը </t>
  </si>
  <si>
    <t xml:space="preserve"> Ծրագրի անվանումը </t>
  </si>
  <si>
    <t xml:space="preserve"> Ծրագրի միջոցառումները </t>
  </si>
  <si>
    <t xml:space="preserve"> Ծրագրի դասիչը` </t>
  </si>
  <si>
    <t xml:space="preserve"> Միջոցառման դասիչը` </t>
  </si>
  <si>
    <t xml:space="preserve"> Առաջին կիսամյակ </t>
  </si>
  <si>
    <t xml:space="preserve"> Ինն ամիս </t>
  </si>
  <si>
    <t xml:space="preserve"> Տարի </t>
  </si>
  <si>
    <t xml:space="preserve"> Միջոցառման անվանումը` </t>
  </si>
  <si>
    <t xml:space="preserve"> Նկարագրությունը` </t>
  </si>
  <si>
    <t xml:space="preserve"> Միջոցառման տեսակը` </t>
  </si>
  <si>
    <t xml:space="preserve"> Ծառայությունների մատուցում </t>
  </si>
  <si>
    <t xml:space="preserve"> Արդյունքի չափորոշիչներ </t>
  </si>
  <si>
    <t xml:space="preserve"> Միջոցառման վրա կատարվող ծախսը (հազար դրամ) </t>
  </si>
  <si>
    <t xml:space="preserve"> Հանրության կողմից անմիջականորեն օգտագործվող ակտիվների հետ կապված միջոցառումներ </t>
  </si>
  <si>
    <t xml:space="preserve"> 1049 </t>
  </si>
  <si>
    <t xml:space="preserve"> Ճանապարհային ցանցի բարելավում </t>
  </si>
  <si>
    <t xml:space="preserve"> 21005</t>
  </si>
  <si>
    <t xml:space="preserve"> Եվրոպական ներդրումային բանկի աջակցությամբ իրականացվող Մ6 Վանաձոր-Ալավերդի-Վրաստանի սահման միջպետական նշանակության ճանապարհի կառուցում և հիմնանորոգում</t>
  </si>
  <si>
    <t xml:space="preserve"> Մ6 Վանաձոր-Ալավերդի-Վրաստանի սահման միջպետական նշանակության ճանապարհի վերակառուցում՝ թունելների վերակառուցում՝ կամուրջների և ուղեանցների վերակառուցում</t>
  </si>
  <si>
    <t xml:space="preserve"> Առաջին եռամսյակ</t>
  </si>
  <si>
    <t xml:space="preserve"> Ընդամենը </t>
  </si>
  <si>
    <t xml:space="preserve"> այդ թվում </t>
  </si>
  <si>
    <t>Ճանապարհային ցանցի բարելավում</t>
  </si>
  <si>
    <t xml:space="preserve"> ԸՆԹԱՑԻԿ ԾԱԽՍԵՐ</t>
  </si>
  <si>
    <t xml:space="preserve"> ԾԱՌԱՅՈՒԹՅՈՒՆՆԵՐԻ  ԵՎ   ԱՊՐԱՆՔՆԵՐԻ  ՁԵՌՔԲԵՐՈՒՄ</t>
  </si>
  <si>
    <t xml:space="preserve"> ԱՅԼ  ԾԱԽՍԵՐ</t>
  </si>
  <si>
    <t>Բյուջետային հատկացումների գլխավոր կարգադրիչների, ծրագրերի, միջոցառումների և միջոցառումները կատարող պետական մարմինների անվանումները</t>
  </si>
  <si>
    <t>Առաջին եռամսյակ</t>
  </si>
  <si>
    <t>Առաջին կիսամյակ</t>
  </si>
  <si>
    <t>Ինն ամիս</t>
  </si>
  <si>
    <t>Տարի</t>
  </si>
  <si>
    <t>Միջոց_x000D_
առում</t>
  </si>
  <si>
    <t xml:space="preserve"> Վարկային
միջոցներ </t>
  </si>
  <si>
    <t>ԸՆԴԱՄԵՆԸ_x000D_
այդ թվում`</t>
  </si>
  <si>
    <t xml:space="preserve"> - ԸՆԹԱՑԻԿ ԾԱԽՍԵՐ </t>
  </si>
  <si>
    <t xml:space="preserve"> - ՈՉ ՖԻՆԱՆՍԱԿԱՆ ԱԿՏԻՎՆԵՐԻ ԳԾՈՎ ԾԱԽՍԵՐ </t>
  </si>
  <si>
    <t>այդ թվում`</t>
  </si>
  <si>
    <t xml:space="preserve"> Համաֆին-անսավորում </t>
  </si>
  <si>
    <t>Հավելված N 4</t>
  </si>
  <si>
    <t xml:space="preserve"> Միջոցառումն իրականացնողի անվանումը՛ </t>
  </si>
  <si>
    <t xml:space="preserve"> Մասնագիտացված միավոր </t>
  </si>
  <si>
    <t xml:space="preserve"> Խորհրդատվությունների (պայմանագրերի) քանակը, հատ </t>
  </si>
  <si>
    <t xml:space="preserve"> Միջոցառումն իրականացնողի անվանումը? </t>
  </si>
  <si>
    <t xml:space="preserve"> Խորհրդատուների քանակ </t>
  </si>
  <si>
    <t xml:space="preserve"> 21005 </t>
  </si>
  <si>
    <t xml:space="preserve"> Եվրոպական ներդրումային բանկի աջակցությամբ իրականացվող Մ6 Վանաձոր-Ալավերդի-Վրաստանի սահման միջպետական նշանակության ճանապարհի կառուցում և հիմնանորոգում </t>
  </si>
  <si>
    <t xml:space="preserve"> Մ6 Վանաձոր-Ալավերդի-Վրաստանի սահման միջպետական նշանակության ճանապարհի վերակառուցում՝ թունելների վերակառուցում՝ կամուրջների և ուղեանցների վերակառուցում </t>
  </si>
  <si>
    <t xml:space="preserve"> Հավելված N2
</t>
  </si>
  <si>
    <t>Հավելված N 3</t>
  </si>
  <si>
    <t>Աղյուսակ N 1</t>
  </si>
  <si>
    <t>Աղյուսակ N 2</t>
  </si>
  <si>
    <t>Ցուցանիշների փոփոխությունը (ավելացումները նշված են դրական նշանով)</t>
  </si>
  <si>
    <t>Ցուցանիշների փոփոխությունը (նվազեցումները նշված են  փակագծերում)</t>
  </si>
  <si>
    <t xml:space="preserve"> </t>
  </si>
  <si>
    <t>ՀԱՅԱՍՏԱՆԻ ՀԱՆՐԱՊԵՏՈՒԹՅԱՆ ԿԱՌԱՎԱՐՈՒԹՅԱՆ 2018 ԹՎԱԿԱՆԻ ԴԵԿՏԵՄԲԵՐԻ 27-Ի N 1515-Ն ՈՐՈՇՄԱՆ N 3 ԵՎ 4 ՀԱՎԵԼՎԱԾՆԵՐՈՒՄ ԿԱՏԱՐՎՈՂ ՓՈՓՈԽՈՒԹՅՈՒՆՆԵՐԸ</t>
  </si>
  <si>
    <t>«ՀԱՅԱՍՏԱՆԻ  ՀԱՆՐԱՊԵՏՈՒԹՅԱՆ 2019 ԹՎԱԿԱՆԻ ՊԵՏԱԿԱՆ ԲՅՈՒՋԵԻ ՄԱՍԻՆ» ՀԱՅԱՍՏԱՆԻ  ՀԱՆՐԱՊԵՏՈՒԹՅԱՆ ՕՐԵՆՔԻ N 1 ՀԱՎԵԼՎԱԾԻ N2  ԱՂՅՈՒՍԱԿՈՒՄ ԵՎ  ՀԱՅԱՍՏԱՆԻ  ՀԱՆՐԱՊԵՏՈՒԹՅԱՆ ԿԱՌԱՎԱՐՈՒԹՅԱՆ 2018 ԹՎԱԿԱՆԻ ԴԵԿՏԵՄԲԵՐԻ 27-Ի N 1515-Ն ՈՐՈՇՄԱՆ N 5 ՀԱՎԵԼՎԱԾԻ N3  ԱՂՅՈՒՍԱԿՈՒՄ ԿԱՏԱՐՎՈՂ ՓՈՓՈԽՈՒԹՅՈՒՆՆԵՐԸ</t>
  </si>
  <si>
    <t xml:space="preserve">  ՀՀ  տարածքային կառավարման և ենթակառուցվածքների նախարարություն</t>
  </si>
  <si>
    <t xml:space="preserve">ՀԱՅԱՍՏԱՆԻ ՀԱՆՐԱՊԵՏՈՒԹՅԱՆ ԿԱՌԱՎԱՐՈՒԹՅԱՆ 2018 ԹՎԱԿԱՆԻ ԴԵԿՏԵՄԲԵՐԻ 27-Ի N 1515-Ն ՈՐՈՇՄԱՆ N11 ՀԱՎԵԼՎԱԾԻ  11.8 ԱՂՅՈՒՍԱԿՈՒՄ  ԿԱՏԱՐՎՈՂ ՓՈՓՈԽՈՒԹՅՈՒՆՆԵՐԸ </t>
  </si>
  <si>
    <t xml:space="preserve"> ՀՀ  տարածքային կառավարման և ենթակառուցվածքների նախարարություն </t>
  </si>
  <si>
    <t xml:space="preserve">ՀԱՅԱՍՏԱՆԻ ՀԱՆՐԱՊԵՏՈՒԹՅԱՆ ԿԱՌԱՎԱՐՈՒԹՅԱՆ 2018 ԹՎԱԿԱՆԻ ԴԵԿՏԵՄԲԵՐԻ 27-Ի N 1515-Ն ՈՐՈՇՄԱՆ  N11.1 ՀԱՎԵԼՎԱԾԻ  11.1.8 ԱՂՅՈՒՍԱԿՈՒՄ ԿԱՏԱՐՎՈՂ ՓՈՓՈԽՈՒԹՅՈՒՆՆԵՐԸ </t>
  </si>
  <si>
    <t xml:space="preserve"> ՀՀ  տարածքային կառավարման և ենթակառուցվածքների նախարարություն</t>
  </si>
  <si>
    <t>ՀՀ տարածքային կառավարման և ենթակառուցվածքների նախարարություն
այդ թվում`</t>
  </si>
  <si>
    <t xml:space="preserve"> 11006</t>
  </si>
  <si>
    <t xml:space="preserve"> Համաշխարհային բանկի աջակցությամբ իրականացվող Կենսական նշանակության ճանապարհային ցանցի բարելավման լրացուցիչ ծրագրի շրջանակներում համակարգում և կառավարում</t>
  </si>
  <si>
    <t xml:space="preserve"> Կենսական նշանակության ավտոճանապարհների վերականգնման նախագծերի մշակման ծառայություններ՝ ճանապարհների վիճակի տեխնիկական հսկողության խորհրդատվական ծառայություններ՝ ծրագրի աուդիտի ծախսերհսկողության խորհրդատվական ծառայություններ՝ ծրագրի աուդիտի ծախսեր</t>
  </si>
  <si>
    <t xml:space="preserve"> 21003</t>
  </si>
  <si>
    <t xml:space="preserve"> Համաշխարհային բանկի աջակցությամբ իրականացվող կենսական նշանակության ճանապարհային ցանցի բարելավման լրացուցիչ ծրագրի շրջանակներում ավտոճանապարհների բարեկարգման աշխատանքներ</t>
  </si>
  <si>
    <t xml:space="preserve"> 21006</t>
  </si>
  <si>
    <t xml:space="preserve"> Ասիական զարգացման բանկի աջակցությամբ իրականացվող Հյուսիս-հարավ միջանցքի զարգացման վարկային ծրագիր՝ Տրանշ 2</t>
  </si>
  <si>
    <t xml:space="preserve"> 21011</t>
  </si>
  <si>
    <t xml:space="preserve"> Ասիական զարգացման բանկի աջակցությամբ իրականացվող Հյուսիս-հարավ միջանցքի զարգացման վարկային ծրագիր՝ Տրանշ 3</t>
  </si>
  <si>
    <t xml:space="preserve"> Ասիական զարգացման բանկի աջակցությամբ իրականացվող Հյուսիս-հարավ միջանցքի  զարգացման  ծրագրի իրականացման նպատակով, համաձայն Վարկային համաձայնագրի, նախագծի ճանապարհային երթևեկության անվտանգության բարելավմանն ուղղված միջոցառումներ:    Տրանշ 3_x000D_
</t>
  </si>
  <si>
    <t xml:space="preserve"> 11011</t>
  </si>
  <si>
    <t xml:space="preserve"> Ասիական զարգացման բանկի աջակցությամբ իրականացվող Հյուսիս-հարավ միջանցքի զարգացման ծրագրի համակարգում և կառավարում (Տրանշ 3)</t>
  </si>
  <si>
    <t xml:space="preserve"> Համաշխարհային բանկի աջակցությամբ իրականացվող կենսական նշանակության ավտոճանապարհների բարեկարգման աշխատանքներ_x000D_</t>
  </si>
  <si>
    <t xml:space="preserve"> Ասիական զարգացման բանկի աջակցությամբ իրականացվող Հյուսիս-հարավ միջանցքի  զարգացման  ծրագրի իրականացման նպատակով, համաձայն Վարկային համաձայնագրի, նախագծի ճանապարհային երթևեկության անվտանգության բարելավմանն ուղղված միջոցառումներ: 2-րդ Տրանշ_x000D_</t>
  </si>
  <si>
    <t xml:space="preserve"> Ասիական զարգացման բանկի աջակցությամբ իրականացվող Հյուսիս-հարավ միջանցքի զարգացման ծրագրի իրականացման նպատակով ճանապարհային երթևեկության անվտանգության բարելավման նպատակով խորհրդատվության տրամադրում: Հատված Թալին-Լանջիկ (Տրանշ 3)_x000D_
</t>
  </si>
  <si>
    <t>Պարտադիր վճարներ</t>
  </si>
  <si>
    <t>Արտասահմանյան գործուղումների գծով ծախսեր</t>
  </si>
  <si>
    <t xml:space="preserve"> - Գործառնական և բանկային ծառայությունների ծախսեր</t>
  </si>
  <si>
    <t xml:space="preserve"> - Կապի ծառայություններ</t>
  </si>
  <si>
    <t xml:space="preserve"> - Այլ ծախսեր</t>
  </si>
  <si>
    <t xml:space="preserve"> - Այլ մեքենաներ և սարքավորումներ</t>
  </si>
  <si>
    <t xml:space="preserve"> - Շենքերի և շինությունների շինարարություն</t>
  </si>
  <si>
    <t>ԳՈՐԾՈՂՈՒՄՆԵՐԻ ԵՎ ՇՐՋԱԳԱՅՈՒԹՅՈՒՆՆԵՐԻ ԾԱԽՍԵՐ</t>
  </si>
  <si>
    <t xml:space="preserve"> - Արտասահմանյան գործուղումների գծով ծախսեր</t>
  </si>
  <si>
    <t>Հարկեր, պարտադիր վճարներ և տույժեր, որոնք կառավարման տարբեր մակարդակների կողմից կիրառվում են միմյանց նկատմամբ, որից</t>
  </si>
  <si>
    <t>ՇԱՐՈՒՆԱԿԱԿԱՆ ԾԱԽՍԵՐ</t>
  </si>
  <si>
    <t xml:space="preserve"> Կենսական նշանակության ավտոճանապարհների վերականգնման նախագծերի մշակման ծառայություններ՝ ճանապարհների վիճակի տեխնիկական հսկողության խորհրդատվական ծառայություններ՝ ծրագրի աուդիտի ծախսերհսկողության խորհրդատվական ծառայություններ՝ ծրագրի աուդիտի ծախսեր </t>
  </si>
  <si>
    <t>Ասիական զարգացման բանկի աջակցությամբ իրականացվող Հյուսիս-հարավ միջանցքի զարգացման ծրագրի համակարգում և կառավարում (Տրանշ 3)</t>
  </si>
  <si>
    <t xml:space="preserve"> Ասիական զարգացման բանկի աջակցությամբ իրականացվող Հյուսիս-հարավ միջանցքի  զարգացման  ծրագրի իրականացման նպատակով ճանապարհային երթևեկության անվտանգության բարելավման նպատակով խորհրդատվության տրամադրում: Հատված Թալին-Լանջիկ (Տրանշ 3)
</t>
  </si>
  <si>
    <t xml:space="preserve"> Համաշխարհային բանկի աջակցությամբ իրականացվող կենսական նշանակության ավտոճանապարհների բարեկարգման աշխատանքներ
</t>
  </si>
  <si>
    <t xml:space="preserve"> Վերականգնվող ավտոճանապարհների երկարությունը, կիլոմետր </t>
  </si>
  <si>
    <t xml:space="preserve"> Ծրագրի իրականցման արդյունքում անհարթության  IRI ցուցանիշի միջին թվաբանականը, մ/կմ, ոչ ավել </t>
  </si>
  <si>
    <t>Ասիական զարգացման բանկի աջակցությամբ իրականացվող Հյուսիս-հարավ միջանցքի զարգացման վարկային ծրագիր՝ Տրանշ 2</t>
  </si>
  <si>
    <t xml:space="preserve">  Ասիական զարգացման բանկի աջակցությամբ իրականացվող Հյուսիս-հարավ միջանցքի  զարգացման  ծրագրի իրականացման նպատակով, համաձայն Վարկային համաձայնագրի, նախագծի   ճանապարհային երթևեկության անվտանգության բարելավմանն ուղղված միջոցառումներ: 2-րդ Տրանշ</t>
  </si>
  <si>
    <t xml:space="preserve"> Կապալառուների քանակը, հատ </t>
  </si>
  <si>
    <t>Ասիական զարգացման բանկի աջակցությամբ իրականացվող Հյուսիս-հարավ միջանցքի զարգացման վարկային ծրագիր՝ Տրանշ 3</t>
  </si>
  <si>
    <t xml:space="preserve">   Ասիական զարգացման բանկի աջակցությամբ իրականացվող Հյուսիս-հարավ միջանցքի  զարգացման  ծրագրի իրականացման նպատակով, համաձայն Վարկային համաձայնագրի, նախագծի ճանապարհային երթևեկության անվտանգության բարելավմանն ուղղված միջոցառումներ: Տրանշ 3</t>
  </si>
  <si>
    <t xml:space="preserve">Հատված Թալին-Լանջիկ 71+500 կմ - 90+200կմ կառուցման կապալառուների քանակը </t>
  </si>
  <si>
    <t xml:space="preserve"> -  Այլ ծախսեր</t>
  </si>
  <si>
    <t xml:space="preserve">ՀՀ կառավարության 2019 թվականի
-ի  N       -Ն որոշման </t>
  </si>
  <si>
    <t>-  Պարտադիր վճարներ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</si>
</sst>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_-* #,##0.00\ _₽_-;\-* #,##0.00\ _₽_-;_-* &quot;-&quot;??\ _₽_-;_-@_-"/>
    <numFmt numFmtId="165" formatCode="#,##0.0_);\(#,##0.0\)"/>
    <numFmt numFmtId="166" formatCode="_(* #,##0.0_);_(* \(#,##0.0\);_(* &quot;-&quot;??_);_(@_)"/>
    <numFmt numFmtId="167" formatCode="##,##0.0;\(##,##0.0\);\-"/>
    <numFmt numFmtId="168" formatCode="_-* #,##0.0\ _₽_-;\-* #,##0.0\ _₽_-;_-* &quot;-&quot;??\ _₽_-;_-@_-"/>
    <numFmt numFmtId="169" formatCode="_-* #,##0.00_р_._-;\-* #,##0.00_р_._-;_-* &quot;-&quot;??_р_._-;_-@_-"/>
    <numFmt numFmtId="170" formatCode="0.0"/>
    <numFmt numFmtId="171" formatCode="_(* #,##0_);_(* \(#,##0\);_(* &quot;-&quot;??_);_(@_)"/>
  </numFmts>
  <fonts count="28" x14ac:knownFonts="1">
    <font>
      <sz val="10"/>
      <name val="Arial Armenian"/>
      <family val="2"/>
    </font>
    <font>
      <b/>
      <sz val="10"/>
      <name val="GHEA Grapalat"/>
      <family val="3"/>
    </font>
    <font>
      <b/>
      <sz val="11"/>
      <name val="GHEA Grapalat"/>
      <family val="3"/>
    </font>
    <font>
      <sz val="10"/>
      <name val="GHEA Grapalat"/>
      <family val="3"/>
    </font>
    <font>
      <sz val="10"/>
      <name val="Arial Armenian"/>
      <family val="2"/>
    </font>
    <font>
      <sz val="8"/>
      <name val="GHEA Grapalat"/>
      <family val="2"/>
    </font>
    <font>
      <b/>
      <sz val="8"/>
      <name val="GHEA Grapalat"/>
      <family val="2"/>
    </font>
    <font>
      <sz val="11"/>
      <name val="GHEA Grapalat"/>
      <family val="3"/>
    </font>
    <font>
      <b/>
      <i/>
      <sz val="11"/>
      <name val="GHEA Grapalat"/>
      <family val="3"/>
    </font>
    <font>
      <sz val="10"/>
      <color indexed="8"/>
      <name val="MS Sans Serif"/>
      <family val="2"/>
    </font>
    <font>
      <sz val="10"/>
      <name val="Arial"/>
      <family val="2"/>
      <charset val="204"/>
    </font>
    <font>
      <i/>
      <sz val="10"/>
      <name val="GHEA Grapalat"/>
      <family val="3"/>
    </font>
    <font>
      <sz val="10"/>
      <name val="Times Armenian"/>
      <family val="1"/>
    </font>
    <font>
      <b/>
      <i/>
      <sz val="10"/>
      <name val="GHEA Grapalat"/>
      <family val="3"/>
    </font>
    <font>
      <sz val="12"/>
      <color rgb="FF000000"/>
      <name val="GHEA Grapalat"/>
      <family val="3"/>
    </font>
    <font>
      <sz val="10"/>
      <color rgb="FF000000"/>
      <name val="GHEA Grapalat"/>
      <family val="3"/>
    </font>
    <font>
      <b/>
      <sz val="12"/>
      <color rgb="FF000000"/>
      <name val="GHEA Grapalat"/>
      <family val="3"/>
    </font>
    <font>
      <b/>
      <sz val="10"/>
      <color rgb="FF000000"/>
      <name val="GHEA Grapalat"/>
      <family val="3"/>
    </font>
    <font>
      <b/>
      <sz val="11"/>
      <color rgb="FF000000"/>
      <name val="GHEA Grapalat"/>
      <family val="3"/>
    </font>
    <font>
      <b/>
      <i/>
      <sz val="12"/>
      <color rgb="FF000000"/>
      <name val="GHEA Grapalat"/>
      <family val="3"/>
    </font>
    <font>
      <b/>
      <sz val="14"/>
      <name val="GHEA Grapalat"/>
      <family val="2"/>
    </font>
    <font>
      <b/>
      <sz val="8"/>
      <name val="GHEA Grapalat"/>
      <family val="3"/>
    </font>
    <font>
      <i/>
      <sz val="8"/>
      <name val="GHEA Grapalat"/>
      <family val="3"/>
    </font>
    <font>
      <b/>
      <sz val="11"/>
      <color theme="1"/>
      <name val="GHEA Grapalat"/>
      <family val="3"/>
    </font>
    <font>
      <b/>
      <i/>
      <sz val="11"/>
      <color theme="1"/>
      <name val="GHEA Grapalat"/>
      <family val="3"/>
    </font>
    <font>
      <sz val="9"/>
      <name val="GHEA Grapalat"/>
      <family val="3"/>
    </font>
    <font>
      <b/>
      <sz val="9"/>
      <name val="GHEA Grapalat"/>
      <family val="3"/>
    </font>
    <font>
      <b/>
      <i/>
      <sz val="10.5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/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167" fontId="5" fillId="0" borderId="0" applyFill="0" applyBorder="0" applyProtection="0">
      <alignment horizontal="right" vertical="top"/>
    </xf>
    <xf numFmtId="167" fontId="6" fillId="0" borderId="0" applyFill="0" applyBorder="0" applyProtection="0">
      <alignment horizontal="right" vertical="top"/>
    </xf>
    <xf numFmtId="0" fontId="4" fillId="0" borderId="0"/>
    <xf numFmtId="0" fontId="9" fillId="0" borderId="0"/>
    <xf numFmtId="0" fontId="10" fillId="0" borderId="0"/>
    <xf numFmtId="169" fontId="4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162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3" fillId="0" borderId="5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0" xfId="0" applyFont="1"/>
    <xf numFmtId="0" fontId="7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165" fontId="3" fillId="0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167" fontId="3" fillId="0" borderId="5" xfId="2" applyNumberFormat="1" applyFont="1" applyBorder="1" applyAlignment="1">
      <alignment horizontal="right" vertical="top"/>
    </xf>
    <xf numFmtId="0" fontId="11" fillId="0" borderId="6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5" xfId="0" applyFont="1" applyBorder="1"/>
    <xf numFmtId="166" fontId="7" fillId="0" borderId="5" xfId="0" applyNumberFormat="1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167" fontId="3" fillId="0" borderId="15" xfId="2" applyNumberFormat="1" applyFont="1" applyBorder="1" applyAlignment="1">
      <alignment horizontal="right" vertical="top"/>
    </xf>
    <xf numFmtId="166" fontId="3" fillId="0" borderId="5" xfId="0" applyNumberFormat="1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167" fontId="7" fillId="0" borderId="9" xfId="2" applyNumberFormat="1" applyFont="1" applyBorder="1" applyAlignment="1">
      <alignment horizontal="right" vertical="top"/>
    </xf>
    <xf numFmtId="0" fontId="2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170" fontId="2" fillId="0" borderId="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166" fontId="1" fillId="0" borderId="5" xfId="0" applyNumberFormat="1" applyFont="1" applyBorder="1" applyAlignment="1">
      <alignment horizontal="left" vertical="top" wrapTex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165" fontId="14" fillId="0" borderId="0" xfId="0" applyNumberFormat="1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165" fontId="1" fillId="0" borderId="5" xfId="8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 wrapText="1"/>
    </xf>
    <xf numFmtId="165" fontId="16" fillId="0" borderId="5" xfId="0" applyNumberFormat="1" applyFont="1" applyFill="1" applyBorder="1" applyAlignment="1">
      <alignment horizontal="right" vertical="center" shrinkToFi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center" vertical="center" wrapText="1"/>
    </xf>
    <xf numFmtId="1" fontId="16" fillId="0" borderId="5" xfId="0" applyNumberFormat="1" applyFont="1" applyFill="1" applyBorder="1" applyAlignment="1">
      <alignment horizontal="center" vertical="center" shrinkToFit="1"/>
    </xf>
    <xf numFmtId="165" fontId="14" fillId="0" borderId="5" xfId="0" applyNumberFormat="1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165" fontId="14" fillId="0" borderId="0" xfId="0" applyNumberFormat="1" applyFont="1" applyFill="1" applyBorder="1" applyAlignment="1">
      <alignment horizontal="left" vertical="center"/>
    </xf>
    <xf numFmtId="0" fontId="18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165" fontId="16" fillId="0" borderId="5" xfId="0" applyNumberFormat="1" applyFont="1" applyFill="1" applyBorder="1" applyAlignment="1">
      <alignment horizontal="right" vertical="center"/>
    </xf>
    <xf numFmtId="165" fontId="14" fillId="0" borderId="5" xfId="0" applyNumberFormat="1" applyFont="1" applyFill="1" applyBorder="1" applyAlignment="1">
      <alignment horizontal="right" vertical="center"/>
    </xf>
    <xf numFmtId="165" fontId="19" fillId="0" borderId="5" xfId="0" applyNumberFormat="1" applyFont="1" applyFill="1" applyBorder="1" applyAlignment="1">
      <alignment horizontal="right" vertical="center"/>
    </xf>
    <xf numFmtId="167" fontId="8" fillId="0" borderId="5" xfId="3" applyNumberFormat="1" applyFont="1" applyBorder="1" applyAlignment="1">
      <alignment horizontal="right" vertical="top"/>
    </xf>
    <xf numFmtId="166" fontId="13" fillId="0" borderId="5" xfId="0" applyNumberFormat="1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2" borderId="5" xfId="0" applyFont="1" applyFill="1" applyBorder="1" applyAlignment="1">
      <alignment vertical="center" wrapText="1"/>
    </xf>
    <xf numFmtId="170" fontId="2" fillId="0" borderId="17" xfId="0" applyNumberFormat="1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0" borderId="5" xfId="0" applyFont="1" applyBorder="1" applyAlignment="1">
      <alignment horizontal="center" vertical="top" wrapText="1"/>
    </xf>
    <xf numFmtId="0" fontId="22" fillId="0" borderId="5" xfId="0" applyFont="1" applyBorder="1" applyAlignment="1">
      <alignment horizontal="left" vertical="top" wrapText="1"/>
    </xf>
    <xf numFmtId="0" fontId="22" fillId="0" borderId="5" xfId="0" applyFont="1" applyBorder="1" applyAlignment="1">
      <alignment horizontal="right" vertical="top" wrapText="1"/>
    </xf>
    <xf numFmtId="168" fontId="22" fillId="0" borderId="5" xfId="1" applyNumberFormat="1" applyFont="1" applyBorder="1" applyAlignment="1">
      <alignment horizontal="right" vertical="top" wrapText="1"/>
    </xf>
    <xf numFmtId="43" fontId="22" fillId="0" borderId="5" xfId="1" applyNumberFormat="1" applyFont="1" applyBorder="1" applyAlignment="1">
      <alignment horizontal="right" vertical="top" wrapText="1"/>
    </xf>
    <xf numFmtId="0" fontId="21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0" fillId="0" borderId="0" xfId="0" applyFont="1" applyAlignment="1">
      <alignment horizontal="right" vertical="top" wrapText="1"/>
    </xf>
    <xf numFmtId="0" fontId="11" fillId="0" borderId="20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11" fillId="0" borderId="23" xfId="0" applyFont="1" applyBorder="1" applyAlignment="1">
      <alignment horizontal="left" vertical="top" wrapText="1"/>
    </xf>
    <xf numFmtId="0" fontId="11" fillId="0" borderId="2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 wrapText="1"/>
    </xf>
    <xf numFmtId="0" fontId="22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7" fillId="0" borderId="5" xfId="0" quotePrefix="1" applyFont="1" applyBorder="1" applyAlignment="1">
      <alignment horizontal="left" vertical="top" wrapText="1"/>
    </xf>
    <xf numFmtId="0" fontId="23" fillId="0" borderId="5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top" wrapText="1"/>
    </xf>
    <xf numFmtId="171" fontId="22" fillId="0" borderId="5" xfId="1" applyNumberFormat="1" applyFont="1" applyBorder="1" applyAlignment="1">
      <alignment horizontal="right" vertical="top" wrapText="1"/>
    </xf>
    <xf numFmtId="0" fontId="3" fillId="0" borderId="5" xfId="0" applyFont="1" applyBorder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0" fontId="26" fillId="0" borderId="0" xfId="0" applyFont="1" applyAlignment="1">
      <alignment horizontal="right" vertical="top" wrapText="1"/>
    </xf>
    <xf numFmtId="2" fontId="1" fillId="2" borderId="0" xfId="0" applyNumberFormat="1" applyFont="1" applyFill="1" applyAlignment="1">
      <alignment horizontal="right" vertical="center"/>
    </xf>
    <xf numFmtId="167" fontId="7" fillId="0" borderId="8" xfId="2" applyNumberFormat="1" applyFont="1" applyBorder="1" applyAlignment="1">
      <alignment horizontal="center" vertical="top"/>
    </xf>
    <xf numFmtId="167" fontId="8" fillId="0" borderId="5" xfId="3" applyNumberFormat="1" applyFont="1" applyBorder="1" applyAlignment="1">
      <alignment horizontal="center" vertical="top"/>
    </xf>
    <xf numFmtId="167" fontId="3" fillId="0" borderId="11" xfId="2" applyNumberFormat="1" applyFont="1" applyBorder="1" applyAlignment="1">
      <alignment horizontal="center" vertical="top"/>
    </xf>
    <xf numFmtId="166" fontId="3" fillId="0" borderId="5" xfId="0" applyNumberFormat="1" applyFont="1" applyBorder="1" applyAlignment="1">
      <alignment horizontal="center" vertical="top" wrapText="1"/>
    </xf>
    <xf numFmtId="166" fontId="1" fillId="0" borderId="5" xfId="0" applyNumberFormat="1" applyFont="1" applyBorder="1" applyAlignment="1">
      <alignment horizontal="center" vertical="top" wrapText="1"/>
    </xf>
    <xf numFmtId="166" fontId="13" fillId="0" borderId="5" xfId="0" applyNumberFormat="1" applyFont="1" applyBorder="1" applyAlignment="1">
      <alignment horizontal="center" vertical="top" wrapText="1"/>
    </xf>
    <xf numFmtId="0" fontId="27" fillId="0" borderId="5" xfId="0" applyFont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top" wrapText="1"/>
    </xf>
    <xf numFmtId="49" fontId="7" fillId="0" borderId="5" xfId="0" applyNumberFormat="1" applyFont="1" applyBorder="1" applyAlignment="1">
      <alignment horizontal="left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167" fontId="3" fillId="0" borderId="13" xfId="2" applyNumberFormat="1" applyFont="1" applyBorder="1" applyAlignment="1">
      <alignment horizontal="center" vertical="top"/>
    </xf>
    <xf numFmtId="167" fontId="3" fillId="0" borderId="10" xfId="2" applyNumberFormat="1" applyFont="1" applyBorder="1" applyAlignment="1">
      <alignment horizontal="center" vertical="top"/>
    </xf>
    <xf numFmtId="167" fontId="3" fillId="0" borderId="14" xfId="2" applyNumberFormat="1" applyFont="1" applyBorder="1" applyAlignment="1">
      <alignment horizontal="center" vertical="top"/>
    </xf>
    <xf numFmtId="2" fontId="26" fillId="2" borderId="0" xfId="0" applyNumberFormat="1" applyFont="1" applyFill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2" fontId="1" fillId="2" borderId="0" xfId="0" applyNumberFormat="1" applyFont="1" applyFill="1" applyAlignment="1">
      <alignment horizontal="right" vertic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20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13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165" fontId="1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center" vertical="center" wrapText="1"/>
    </xf>
    <xf numFmtId="165" fontId="15" fillId="0" borderId="0" xfId="0" applyNumberFormat="1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center" vertical="center" wrapText="1"/>
    </xf>
    <xf numFmtId="165" fontId="17" fillId="0" borderId="5" xfId="0" applyNumberFormat="1" applyFont="1" applyFill="1" applyBorder="1" applyAlignment="1">
      <alignment horizontal="center" vertical="center" wrapText="1"/>
    </xf>
    <xf numFmtId="165" fontId="1" fillId="0" borderId="5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165" fontId="1" fillId="0" borderId="5" xfId="8" applyNumberFormat="1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top" wrapText="1"/>
    </xf>
    <xf numFmtId="0" fontId="22" fillId="0" borderId="3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22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1" fillId="0" borderId="5" xfId="0" applyFont="1" applyBorder="1" applyAlignment="1">
      <alignment horizontal="left" vertical="top" wrapText="1"/>
    </xf>
  </cellXfs>
  <cellStyles count="9">
    <cellStyle name="Comma" xfId="1" builtinId="3"/>
    <cellStyle name="Comma 2" xfId="8"/>
    <cellStyle name="Normal" xfId="0" builtinId="0"/>
    <cellStyle name="Normal 4" xfId="6"/>
    <cellStyle name="SN_241" xfId="2"/>
    <cellStyle name="SN_b" xfId="3"/>
    <cellStyle name="Style 1" xfId="5"/>
    <cellStyle name="Обычный 2" xfId="4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view="pageBreakPreview" zoomScale="120" zoomScaleNormal="100" zoomScaleSheetLayoutView="120" workbookViewId="0">
      <selection activeCell="C5" sqref="C5:C6"/>
    </sheetView>
  </sheetViews>
  <sheetFormatPr defaultRowHeight="13.5" x14ac:dyDescent="0.2"/>
  <cols>
    <col min="1" max="1" width="8.7109375" style="13" customWidth="1"/>
    <col min="2" max="2" width="12.7109375" style="13" customWidth="1"/>
    <col min="3" max="3" width="76.28515625" style="13" customWidth="1"/>
    <col min="4" max="4" width="13.85546875" style="13" hidden="1" customWidth="1"/>
    <col min="5" max="5" width="18.42578125" style="13" customWidth="1"/>
    <col min="6" max="6" width="17.140625" style="13" customWidth="1"/>
    <col min="7" max="258" width="9.140625" style="13"/>
    <col min="259" max="260" width="5.7109375" style="13" customWidth="1"/>
    <col min="261" max="261" width="76.28515625" style="13" customWidth="1"/>
    <col min="262" max="262" width="17.85546875" style="13" customWidth="1"/>
    <col min="263" max="514" width="9.140625" style="13"/>
    <col min="515" max="516" width="5.7109375" style="13" customWidth="1"/>
    <col min="517" max="517" width="76.28515625" style="13" customWidth="1"/>
    <col min="518" max="518" width="17.85546875" style="13" customWidth="1"/>
    <col min="519" max="770" width="9.140625" style="13"/>
    <col min="771" max="772" width="5.7109375" style="13" customWidth="1"/>
    <col min="773" max="773" width="76.28515625" style="13" customWidth="1"/>
    <col min="774" max="774" width="17.85546875" style="13" customWidth="1"/>
    <col min="775" max="1026" width="9.140625" style="13"/>
    <col min="1027" max="1028" width="5.7109375" style="13" customWidth="1"/>
    <col min="1029" max="1029" width="76.28515625" style="13" customWidth="1"/>
    <col min="1030" max="1030" width="17.85546875" style="13" customWidth="1"/>
    <col min="1031" max="1282" width="9.140625" style="13"/>
    <col min="1283" max="1284" width="5.7109375" style="13" customWidth="1"/>
    <col min="1285" max="1285" width="76.28515625" style="13" customWidth="1"/>
    <col min="1286" max="1286" width="17.85546875" style="13" customWidth="1"/>
    <col min="1287" max="1538" width="9.140625" style="13"/>
    <col min="1539" max="1540" width="5.7109375" style="13" customWidth="1"/>
    <col min="1541" max="1541" width="76.28515625" style="13" customWidth="1"/>
    <col min="1542" max="1542" width="17.85546875" style="13" customWidth="1"/>
    <col min="1543" max="1794" width="9.140625" style="13"/>
    <col min="1795" max="1796" width="5.7109375" style="13" customWidth="1"/>
    <col min="1797" max="1797" width="76.28515625" style="13" customWidth="1"/>
    <col min="1798" max="1798" width="17.85546875" style="13" customWidth="1"/>
    <col min="1799" max="2050" width="9.140625" style="13"/>
    <col min="2051" max="2052" width="5.7109375" style="13" customWidth="1"/>
    <col min="2053" max="2053" width="76.28515625" style="13" customWidth="1"/>
    <col min="2054" max="2054" width="17.85546875" style="13" customWidth="1"/>
    <col min="2055" max="2306" width="9.140625" style="13"/>
    <col min="2307" max="2308" width="5.7109375" style="13" customWidth="1"/>
    <col min="2309" max="2309" width="76.28515625" style="13" customWidth="1"/>
    <col min="2310" max="2310" width="17.85546875" style="13" customWidth="1"/>
    <col min="2311" max="2562" width="9.140625" style="13"/>
    <col min="2563" max="2564" width="5.7109375" style="13" customWidth="1"/>
    <col min="2565" max="2565" width="76.28515625" style="13" customWidth="1"/>
    <col min="2566" max="2566" width="17.85546875" style="13" customWidth="1"/>
    <col min="2567" max="2818" width="9.140625" style="13"/>
    <col min="2819" max="2820" width="5.7109375" style="13" customWidth="1"/>
    <col min="2821" max="2821" width="76.28515625" style="13" customWidth="1"/>
    <col min="2822" max="2822" width="17.85546875" style="13" customWidth="1"/>
    <col min="2823" max="3074" width="9.140625" style="13"/>
    <col min="3075" max="3076" width="5.7109375" style="13" customWidth="1"/>
    <col min="3077" max="3077" width="76.28515625" style="13" customWidth="1"/>
    <col min="3078" max="3078" width="17.85546875" style="13" customWidth="1"/>
    <col min="3079" max="3330" width="9.140625" style="13"/>
    <col min="3331" max="3332" width="5.7109375" style="13" customWidth="1"/>
    <col min="3333" max="3333" width="76.28515625" style="13" customWidth="1"/>
    <col min="3334" max="3334" width="17.85546875" style="13" customWidth="1"/>
    <col min="3335" max="3586" width="9.140625" style="13"/>
    <col min="3587" max="3588" width="5.7109375" style="13" customWidth="1"/>
    <col min="3589" max="3589" width="76.28515625" style="13" customWidth="1"/>
    <col min="3590" max="3590" width="17.85546875" style="13" customWidth="1"/>
    <col min="3591" max="3842" width="9.140625" style="13"/>
    <col min="3843" max="3844" width="5.7109375" style="13" customWidth="1"/>
    <col min="3845" max="3845" width="76.28515625" style="13" customWidth="1"/>
    <col min="3846" max="3846" width="17.85546875" style="13" customWidth="1"/>
    <col min="3847" max="4098" width="9.140625" style="13"/>
    <col min="4099" max="4100" width="5.7109375" style="13" customWidth="1"/>
    <col min="4101" max="4101" width="76.28515625" style="13" customWidth="1"/>
    <col min="4102" max="4102" width="17.85546875" style="13" customWidth="1"/>
    <col min="4103" max="4354" width="9.140625" style="13"/>
    <col min="4355" max="4356" width="5.7109375" style="13" customWidth="1"/>
    <col min="4357" max="4357" width="76.28515625" style="13" customWidth="1"/>
    <col min="4358" max="4358" width="17.85546875" style="13" customWidth="1"/>
    <col min="4359" max="4610" width="9.140625" style="13"/>
    <col min="4611" max="4612" width="5.7109375" style="13" customWidth="1"/>
    <col min="4613" max="4613" width="76.28515625" style="13" customWidth="1"/>
    <col min="4614" max="4614" width="17.85546875" style="13" customWidth="1"/>
    <col min="4615" max="4866" width="9.140625" style="13"/>
    <col min="4867" max="4868" width="5.7109375" style="13" customWidth="1"/>
    <col min="4869" max="4869" width="76.28515625" style="13" customWidth="1"/>
    <col min="4870" max="4870" width="17.85546875" style="13" customWidth="1"/>
    <col min="4871" max="5122" width="9.140625" style="13"/>
    <col min="5123" max="5124" width="5.7109375" style="13" customWidth="1"/>
    <col min="5125" max="5125" width="76.28515625" style="13" customWidth="1"/>
    <col min="5126" max="5126" width="17.85546875" style="13" customWidth="1"/>
    <col min="5127" max="5378" width="9.140625" style="13"/>
    <col min="5379" max="5380" width="5.7109375" style="13" customWidth="1"/>
    <col min="5381" max="5381" width="76.28515625" style="13" customWidth="1"/>
    <col min="5382" max="5382" width="17.85546875" style="13" customWidth="1"/>
    <col min="5383" max="5634" width="9.140625" style="13"/>
    <col min="5635" max="5636" width="5.7109375" style="13" customWidth="1"/>
    <col min="5637" max="5637" width="76.28515625" style="13" customWidth="1"/>
    <col min="5638" max="5638" width="17.85546875" style="13" customWidth="1"/>
    <col min="5639" max="5890" width="9.140625" style="13"/>
    <col min="5891" max="5892" width="5.7109375" style="13" customWidth="1"/>
    <col min="5893" max="5893" width="76.28515625" style="13" customWidth="1"/>
    <col min="5894" max="5894" width="17.85546875" style="13" customWidth="1"/>
    <col min="5895" max="6146" width="9.140625" style="13"/>
    <col min="6147" max="6148" width="5.7109375" style="13" customWidth="1"/>
    <col min="6149" max="6149" width="76.28515625" style="13" customWidth="1"/>
    <col min="6150" max="6150" width="17.85546875" style="13" customWidth="1"/>
    <col min="6151" max="6402" width="9.140625" style="13"/>
    <col min="6403" max="6404" width="5.7109375" style="13" customWidth="1"/>
    <col min="6405" max="6405" width="76.28515625" style="13" customWidth="1"/>
    <col min="6406" max="6406" width="17.85546875" style="13" customWidth="1"/>
    <col min="6407" max="6658" width="9.140625" style="13"/>
    <col min="6659" max="6660" width="5.7109375" style="13" customWidth="1"/>
    <col min="6661" max="6661" width="76.28515625" style="13" customWidth="1"/>
    <col min="6662" max="6662" width="17.85546875" style="13" customWidth="1"/>
    <col min="6663" max="6914" width="9.140625" style="13"/>
    <col min="6915" max="6916" width="5.7109375" style="13" customWidth="1"/>
    <col min="6917" max="6917" width="76.28515625" style="13" customWidth="1"/>
    <col min="6918" max="6918" width="17.85546875" style="13" customWidth="1"/>
    <col min="6919" max="7170" width="9.140625" style="13"/>
    <col min="7171" max="7172" width="5.7109375" style="13" customWidth="1"/>
    <col min="7173" max="7173" width="76.28515625" style="13" customWidth="1"/>
    <col min="7174" max="7174" width="17.85546875" style="13" customWidth="1"/>
    <col min="7175" max="7426" width="9.140625" style="13"/>
    <col min="7427" max="7428" width="5.7109375" style="13" customWidth="1"/>
    <col min="7429" max="7429" width="76.28515625" style="13" customWidth="1"/>
    <col min="7430" max="7430" width="17.85546875" style="13" customWidth="1"/>
    <col min="7431" max="7682" width="9.140625" style="13"/>
    <col min="7683" max="7684" width="5.7109375" style="13" customWidth="1"/>
    <col min="7685" max="7685" width="76.28515625" style="13" customWidth="1"/>
    <col min="7686" max="7686" width="17.85546875" style="13" customWidth="1"/>
    <col min="7687" max="7938" width="9.140625" style="13"/>
    <col min="7939" max="7940" width="5.7109375" style="13" customWidth="1"/>
    <col min="7941" max="7941" width="76.28515625" style="13" customWidth="1"/>
    <col min="7942" max="7942" width="17.85546875" style="13" customWidth="1"/>
    <col min="7943" max="8194" width="9.140625" style="13"/>
    <col min="8195" max="8196" width="5.7109375" style="13" customWidth="1"/>
    <col min="8197" max="8197" width="76.28515625" style="13" customWidth="1"/>
    <col min="8198" max="8198" width="17.85546875" style="13" customWidth="1"/>
    <col min="8199" max="8450" width="9.140625" style="13"/>
    <col min="8451" max="8452" width="5.7109375" style="13" customWidth="1"/>
    <col min="8453" max="8453" width="76.28515625" style="13" customWidth="1"/>
    <col min="8454" max="8454" width="17.85546875" style="13" customWidth="1"/>
    <col min="8455" max="8706" width="9.140625" style="13"/>
    <col min="8707" max="8708" width="5.7109375" style="13" customWidth="1"/>
    <col min="8709" max="8709" width="76.28515625" style="13" customWidth="1"/>
    <col min="8710" max="8710" width="17.85546875" style="13" customWidth="1"/>
    <col min="8711" max="8962" width="9.140625" style="13"/>
    <col min="8963" max="8964" width="5.7109375" style="13" customWidth="1"/>
    <col min="8965" max="8965" width="76.28515625" style="13" customWidth="1"/>
    <col min="8966" max="8966" width="17.85546875" style="13" customWidth="1"/>
    <col min="8967" max="9218" width="9.140625" style="13"/>
    <col min="9219" max="9220" width="5.7109375" style="13" customWidth="1"/>
    <col min="9221" max="9221" width="76.28515625" style="13" customWidth="1"/>
    <col min="9222" max="9222" width="17.85546875" style="13" customWidth="1"/>
    <col min="9223" max="9474" width="9.140625" style="13"/>
    <col min="9475" max="9476" width="5.7109375" style="13" customWidth="1"/>
    <col min="9477" max="9477" width="76.28515625" style="13" customWidth="1"/>
    <col min="9478" max="9478" width="17.85546875" style="13" customWidth="1"/>
    <col min="9479" max="9730" width="9.140625" style="13"/>
    <col min="9731" max="9732" width="5.7109375" style="13" customWidth="1"/>
    <col min="9733" max="9733" width="76.28515625" style="13" customWidth="1"/>
    <col min="9734" max="9734" width="17.85546875" style="13" customWidth="1"/>
    <col min="9735" max="9986" width="9.140625" style="13"/>
    <col min="9987" max="9988" width="5.7109375" style="13" customWidth="1"/>
    <col min="9989" max="9989" width="76.28515625" style="13" customWidth="1"/>
    <col min="9990" max="9990" width="17.85546875" style="13" customWidth="1"/>
    <col min="9991" max="10242" width="9.140625" style="13"/>
    <col min="10243" max="10244" width="5.7109375" style="13" customWidth="1"/>
    <col min="10245" max="10245" width="76.28515625" style="13" customWidth="1"/>
    <col min="10246" max="10246" width="17.85546875" style="13" customWidth="1"/>
    <col min="10247" max="10498" width="9.140625" style="13"/>
    <col min="10499" max="10500" width="5.7109375" style="13" customWidth="1"/>
    <col min="10501" max="10501" width="76.28515625" style="13" customWidth="1"/>
    <col min="10502" max="10502" width="17.85546875" style="13" customWidth="1"/>
    <col min="10503" max="10754" width="9.140625" style="13"/>
    <col min="10755" max="10756" width="5.7109375" style="13" customWidth="1"/>
    <col min="10757" max="10757" width="76.28515625" style="13" customWidth="1"/>
    <col min="10758" max="10758" width="17.85546875" style="13" customWidth="1"/>
    <col min="10759" max="11010" width="9.140625" style="13"/>
    <col min="11011" max="11012" width="5.7109375" style="13" customWidth="1"/>
    <col min="11013" max="11013" width="76.28515625" style="13" customWidth="1"/>
    <col min="11014" max="11014" width="17.85546875" style="13" customWidth="1"/>
    <col min="11015" max="11266" width="9.140625" style="13"/>
    <col min="11267" max="11268" width="5.7109375" style="13" customWidth="1"/>
    <col min="11269" max="11269" width="76.28515625" style="13" customWidth="1"/>
    <col min="11270" max="11270" width="17.85546875" style="13" customWidth="1"/>
    <col min="11271" max="11522" width="9.140625" style="13"/>
    <col min="11523" max="11524" width="5.7109375" style="13" customWidth="1"/>
    <col min="11525" max="11525" width="76.28515625" style="13" customWidth="1"/>
    <col min="11526" max="11526" width="17.85546875" style="13" customWidth="1"/>
    <col min="11527" max="11778" width="9.140625" style="13"/>
    <col min="11779" max="11780" width="5.7109375" style="13" customWidth="1"/>
    <col min="11781" max="11781" width="76.28515625" style="13" customWidth="1"/>
    <col min="11782" max="11782" width="17.85546875" style="13" customWidth="1"/>
    <col min="11783" max="12034" width="9.140625" style="13"/>
    <col min="12035" max="12036" width="5.7109375" style="13" customWidth="1"/>
    <col min="12037" max="12037" width="76.28515625" style="13" customWidth="1"/>
    <col min="12038" max="12038" width="17.85546875" style="13" customWidth="1"/>
    <col min="12039" max="12290" width="9.140625" style="13"/>
    <col min="12291" max="12292" width="5.7109375" style="13" customWidth="1"/>
    <col min="12293" max="12293" width="76.28515625" style="13" customWidth="1"/>
    <col min="12294" max="12294" width="17.85546875" style="13" customWidth="1"/>
    <col min="12295" max="12546" width="9.140625" style="13"/>
    <col min="12547" max="12548" width="5.7109375" style="13" customWidth="1"/>
    <col min="12549" max="12549" width="76.28515625" style="13" customWidth="1"/>
    <col min="12550" max="12550" width="17.85546875" style="13" customWidth="1"/>
    <col min="12551" max="12802" width="9.140625" style="13"/>
    <col min="12803" max="12804" width="5.7109375" style="13" customWidth="1"/>
    <col min="12805" max="12805" width="76.28515625" style="13" customWidth="1"/>
    <col min="12806" max="12806" width="17.85546875" style="13" customWidth="1"/>
    <col min="12807" max="13058" width="9.140625" style="13"/>
    <col min="13059" max="13060" width="5.7109375" style="13" customWidth="1"/>
    <col min="13061" max="13061" width="76.28515625" style="13" customWidth="1"/>
    <col min="13062" max="13062" width="17.85546875" style="13" customWidth="1"/>
    <col min="13063" max="13314" width="9.140625" style="13"/>
    <col min="13315" max="13316" width="5.7109375" style="13" customWidth="1"/>
    <col min="13317" max="13317" width="76.28515625" style="13" customWidth="1"/>
    <col min="13318" max="13318" width="17.85546875" style="13" customWidth="1"/>
    <col min="13319" max="13570" width="9.140625" style="13"/>
    <col min="13571" max="13572" width="5.7109375" style="13" customWidth="1"/>
    <col min="13573" max="13573" width="76.28515625" style="13" customWidth="1"/>
    <col min="13574" max="13574" width="17.85546875" style="13" customWidth="1"/>
    <col min="13575" max="13826" width="9.140625" style="13"/>
    <col min="13827" max="13828" width="5.7109375" style="13" customWidth="1"/>
    <col min="13829" max="13829" width="76.28515625" style="13" customWidth="1"/>
    <col min="13830" max="13830" width="17.85546875" style="13" customWidth="1"/>
    <col min="13831" max="14082" width="9.140625" style="13"/>
    <col min="14083" max="14084" width="5.7109375" style="13" customWidth="1"/>
    <col min="14085" max="14085" width="76.28515625" style="13" customWidth="1"/>
    <col min="14086" max="14086" width="17.85546875" style="13" customWidth="1"/>
    <col min="14087" max="14338" width="9.140625" style="13"/>
    <col min="14339" max="14340" width="5.7109375" style="13" customWidth="1"/>
    <col min="14341" max="14341" width="76.28515625" style="13" customWidth="1"/>
    <col min="14342" max="14342" width="17.85546875" style="13" customWidth="1"/>
    <col min="14343" max="14594" width="9.140625" style="13"/>
    <col min="14595" max="14596" width="5.7109375" style="13" customWidth="1"/>
    <col min="14597" max="14597" width="76.28515625" style="13" customWidth="1"/>
    <col min="14598" max="14598" width="17.85546875" style="13" customWidth="1"/>
    <col min="14599" max="14850" width="9.140625" style="13"/>
    <col min="14851" max="14852" width="5.7109375" style="13" customWidth="1"/>
    <col min="14853" max="14853" width="76.28515625" style="13" customWidth="1"/>
    <col min="14854" max="14854" width="17.85546875" style="13" customWidth="1"/>
    <col min="14855" max="15106" width="9.140625" style="13"/>
    <col min="15107" max="15108" width="5.7109375" style="13" customWidth="1"/>
    <col min="15109" max="15109" width="76.28515625" style="13" customWidth="1"/>
    <col min="15110" max="15110" width="17.85546875" style="13" customWidth="1"/>
    <col min="15111" max="15362" width="9.140625" style="13"/>
    <col min="15363" max="15364" width="5.7109375" style="13" customWidth="1"/>
    <col min="15365" max="15365" width="76.28515625" style="13" customWidth="1"/>
    <col min="15366" max="15366" width="17.85546875" style="13" customWidth="1"/>
    <col min="15367" max="15618" width="9.140625" style="13"/>
    <col min="15619" max="15620" width="5.7109375" style="13" customWidth="1"/>
    <col min="15621" max="15621" width="76.28515625" style="13" customWidth="1"/>
    <col min="15622" max="15622" width="17.85546875" style="13" customWidth="1"/>
    <col min="15623" max="15874" width="9.140625" style="13"/>
    <col min="15875" max="15876" width="5.7109375" style="13" customWidth="1"/>
    <col min="15877" max="15877" width="76.28515625" style="13" customWidth="1"/>
    <col min="15878" max="15878" width="17.85546875" style="13" customWidth="1"/>
    <col min="15879" max="16130" width="9.140625" style="13"/>
    <col min="16131" max="16132" width="5.7109375" style="13" customWidth="1"/>
    <col min="16133" max="16133" width="76.28515625" style="13" customWidth="1"/>
    <col min="16134" max="16134" width="17.85546875" style="13" customWidth="1"/>
    <col min="16135" max="16384" width="9.140625" style="13"/>
  </cols>
  <sheetData>
    <row r="1" spans="1:6" ht="19.5" customHeight="1" x14ac:dyDescent="0.2">
      <c r="D1" s="95"/>
      <c r="E1" s="95"/>
      <c r="F1" s="96" t="s">
        <v>17</v>
      </c>
    </row>
    <row r="2" spans="1:6" ht="32.25" customHeight="1" x14ac:dyDescent="0.2">
      <c r="D2" s="123" t="s">
        <v>150</v>
      </c>
      <c r="E2" s="123"/>
      <c r="F2" s="123"/>
    </row>
    <row r="3" spans="1:6" ht="63.75" customHeight="1" x14ac:dyDescent="0.2">
      <c r="A3" s="124" t="s">
        <v>18</v>
      </c>
      <c r="B3" s="124"/>
      <c r="C3" s="124"/>
      <c r="D3" s="124"/>
      <c r="E3" s="124"/>
      <c r="F3" s="124"/>
    </row>
    <row r="4" spans="1:6" ht="24.75" customHeight="1" x14ac:dyDescent="0.2">
      <c r="A4" s="15"/>
      <c r="B4" s="15"/>
      <c r="C4" s="22" t="s">
        <v>102</v>
      </c>
      <c r="D4" s="15"/>
      <c r="E4" s="127" t="s">
        <v>46</v>
      </c>
      <c r="F4" s="127"/>
    </row>
    <row r="5" spans="1:6" ht="57" customHeight="1" x14ac:dyDescent="0.2">
      <c r="A5" s="125" t="s">
        <v>19</v>
      </c>
      <c r="B5" s="125"/>
      <c r="C5" s="125" t="s">
        <v>20</v>
      </c>
      <c r="D5" s="126" t="s">
        <v>26</v>
      </c>
      <c r="E5" s="128"/>
      <c r="F5" s="129"/>
    </row>
    <row r="6" spans="1:6" ht="15" customHeight="1" x14ac:dyDescent="0.2">
      <c r="A6" s="16" t="s">
        <v>1</v>
      </c>
      <c r="B6" s="16" t="s">
        <v>2</v>
      </c>
      <c r="C6" s="126"/>
      <c r="D6" s="3" t="s">
        <v>21</v>
      </c>
      <c r="E6" s="3" t="s">
        <v>22</v>
      </c>
      <c r="F6" s="3" t="s">
        <v>23</v>
      </c>
    </row>
    <row r="7" spans="1:6" x14ac:dyDescent="0.2">
      <c r="A7" s="112" t="s">
        <v>13</v>
      </c>
      <c r="B7" s="116"/>
      <c r="C7" s="81" t="s">
        <v>4</v>
      </c>
      <c r="D7" s="19">
        <f t="shared" ref="D7" si="0">SUM(D20+D26+D44+D14)</f>
        <v>0</v>
      </c>
      <c r="E7" s="120">
        <f>SUM(E20+E26+E44+E14+E32+E38)</f>
        <v>0</v>
      </c>
      <c r="F7" s="120">
        <f>SUM(F20+F26+F44+F14+F32+F38)</f>
        <v>0</v>
      </c>
    </row>
    <row r="8" spans="1:6" x14ac:dyDescent="0.2">
      <c r="A8" s="113"/>
      <c r="B8" s="116"/>
      <c r="C8" s="82" t="s">
        <v>14</v>
      </c>
      <c r="D8" s="18"/>
      <c r="E8" s="121"/>
      <c r="F8" s="121"/>
    </row>
    <row r="9" spans="1:6" x14ac:dyDescent="0.2">
      <c r="A9" s="113"/>
      <c r="B9" s="116"/>
      <c r="C9" s="83" t="s">
        <v>5</v>
      </c>
      <c r="D9" s="21"/>
      <c r="E9" s="121"/>
      <c r="F9" s="121"/>
    </row>
    <row r="10" spans="1:6" x14ac:dyDescent="0.2">
      <c r="A10" s="113"/>
      <c r="B10" s="116"/>
      <c r="C10" s="82" t="s">
        <v>15</v>
      </c>
      <c r="D10" s="18"/>
      <c r="E10" s="121"/>
      <c r="F10" s="121"/>
    </row>
    <row r="11" spans="1:6" x14ac:dyDescent="0.2">
      <c r="A11" s="113"/>
      <c r="B11" s="116"/>
      <c r="C11" s="84" t="s">
        <v>6</v>
      </c>
      <c r="D11" s="24"/>
      <c r="E11" s="121"/>
      <c r="F11" s="121"/>
    </row>
    <row r="12" spans="1:6" ht="27" x14ac:dyDescent="0.2">
      <c r="A12" s="115"/>
      <c r="B12" s="116"/>
      <c r="C12" s="85" t="s">
        <v>16</v>
      </c>
      <c r="D12" s="18"/>
      <c r="E12" s="122"/>
      <c r="F12" s="122"/>
    </row>
    <row r="13" spans="1:6" x14ac:dyDescent="0.2">
      <c r="A13" s="116" t="s">
        <v>7</v>
      </c>
      <c r="B13" s="116"/>
      <c r="C13" s="116"/>
      <c r="D13" s="116"/>
      <c r="E13" s="116"/>
      <c r="F13" s="116"/>
    </row>
    <row r="14" spans="1:6" x14ac:dyDescent="0.2">
      <c r="A14" s="112"/>
      <c r="B14" s="117" t="s">
        <v>111</v>
      </c>
      <c r="C14" s="21" t="s">
        <v>8</v>
      </c>
      <c r="D14" s="3">
        <v>0</v>
      </c>
      <c r="E14" s="120">
        <f>640+2400+160+600</f>
        <v>3800</v>
      </c>
      <c r="F14" s="120">
        <f>640+2400+160+600</f>
        <v>3800</v>
      </c>
    </row>
    <row r="15" spans="1:6" ht="40.5" x14ac:dyDescent="0.2">
      <c r="A15" s="113"/>
      <c r="B15" s="118"/>
      <c r="C15" s="18" t="s">
        <v>112</v>
      </c>
      <c r="D15" s="3"/>
      <c r="E15" s="121"/>
      <c r="F15" s="121"/>
    </row>
    <row r="16" spans="1:6" x14ac:dyDescent="0.2">
      <c r="A16" s="113"/>
      <c r="B16" s="118"/>
      <c r="C16" s="21" t="s">
        <v>9</v>
      </c>
      <c r="D16" s="3"/>
      <c r="E16" s="121"/>
      <c r="F16" s="121"/>
    </row>
    <row r="17" spans="1:6" ht="54" x14ac:dyDescent="0.2">
      <c r="A17" s="113"/>
      <c r="B17" s="118"/>
      <c r="C17" s="18" t="s">
        <v>113</v>
      </c>
      <c r="D17" s="3"/>
      <c r="E17" s="121"/>
      <c r="F17" s="121"/>
    </row>
    <row r="18" spans="1:6" x14ac:dyDescent="0.2">
      <c r="A18" s="113"/>
      <c r="B18" s="118"/>
      <c r="C18" s="21" t="s">
        <v>10</v>
      </c>
      <c r="D18" s="3"/>
      <c r="E18" s="121"/>
      <c r="F18" s="121"/>
    </row>
    <row r="19" spans="1:6" x14ac:dyDescent="0.2">
      <c r="A19" s="113"/>
      <c r="B19" s="119"/>
      <c r="C19" s="18" t="s">
        <v>11</v>
      </c>
      <c r="D19" s="3"/>
      <c r="E19" s="122"/>
      <c r="F19" s="122"/>
    </row>
    <row r="20" spans="1:6" x14ac:dyDescent="0.2">
      <c r="A20" s="113"/>
      <c r="B20" s="116" t="s">
        <v>121</v>
      </c>
      <c r="C20" s="86" t="s">
        <v>8</v>
      </c>
      <c r="D20" s="19"/>
      <c r="E20" s="120">
        <f>200000-360+60+300</f>
        <v>200000</v>
      </c>
      <c r="F20" s="120">
        <f>200000-360+60+300</f>
        <v>200000</v>
      </c>
    </row>
    <row r="21" spans="1:6" ht="27" x14ac:dyDescent="0.2">
      <c r="A21" s="113"/>
      <c r="B21" s="116"/>
      <c r="C21" s="85" t="s">
        <v>122</v>
      </c>
      <c r="D21" s="18"/>
      <c r="E21" s="121"/>
      <c r="F21" s="121"/>
    </row>
    <row r="22" spans="1:6" x14ac:dyDescent="0.2">
      <c r="A22" s="113"/>
      <c r="B22" s="116"/>
      <c r="C22" s="81" t="s">
        <v>9</v>
      </c>
      <c r="D22" s="25"/>
      <c r="E22" s="121"/>
      <c r="F22" s="121"/>
    </row>
    <row r="23" spans="1:6" ht="55.5" customHeight="1" x14ac:dyDescent="0.2">
      <c r="A23" s="113"/>
      <c r="B23" s="116"/>
      <c r="C23" s="82" t="s">
        <v>125</v>
      </c>
      <c r="D23" s="18"/>
      <c r="E23" s="121"/>
      <c r="F23" s="121"/>
    </row>
    <row r="24" spans="1:6" x14ac:dyDescent="0.2">
      <c r="A24" s="113"/>
      <c r="B24" s="116"/>
      <c r="C24" s="83" t="s">
        <v>10</v>
      </c>
      <c r="D24" s="18"/>
      <c r="E24" s="121"/>
      <c r="F24" s="121"/>
    </row>
    <row r="25" spans="1:6" x14ac:dyDescent="0.2">
      <c r="A25" s="113"/>
      <c r="B25" s="116"/>
      <c r="C25" s="82" t="s">
        <v>11</v>
      </c>
      <c r="D25" s="18"/>
      <c r="E25" s="122"/>
      <c r="F25" s="122"/>
    </row>
    <row r="26" spans="1:6" x14ac:dyDescent="0.2">
      <c r="A26" s="113"/>
      <c r="B26" s="110" t="s">
        <v>114</v>
      </c>
      <c r="C26" s="20" t="s">
        <v>8</v>
      </c>
      <c r="D26" s="19"/>
      <c r="E26" s="120">
        <f>9300-3040+2200-760</f>
        <v>7700</v>
      </c>
      <c r="F26" s="120">
        <f>9300-3040+2200-760</f>
        <v>7700</v>
      </c>
    </row>
    <row r="27" spans="1:6" ht="43.5" customHeight="1" x14ac:dyDescent="0.2">
      <c r="A27" s="113"/>
      <c r="B27" s="110"/>
      <c r="C27" s="17" t="s">
        <v>115</v>
      </c>
      <c r="D27" s="18"/>
      <c r="E27" s="121"/>
      <c r="F27" s="121"/>
    </row>
    <row r="28" spans="1:6" x14ac:dyDescent="0.2">
      <c r="A28" s="113"/>
      <c r="B28" s="110"/>
      <c r="C28" s="20" t="s">
        <v>9</v>
      </c>
      <c r="D28" s="18"/>
      <c r="E28" s="121"/>
      <c r="F28" s="121"/>
    </row>
    <row r="29" spans="1:6" ht="27" x14ac:dyDescent="0.2">
      <c r="A29" s="113"/>
      <c r="B29" s="110"/>
      <c r="C29" s="17" t="s">
        <v>123</v>
      </c>
      <c r="D29" s="18"/>
      <c r="E29" s="121"/>
      <c r="F29" s="121"/>
    </row>
    <row r="30" spans="1:6" x14ac:dyDescent="0.2">
      <c r="A30" s="113"/>
      <c r="B30" s="110"/>
      <c r="C30" s="20" t="s">
        <v>10</v>
      </c>
      <c r="D30" s="18"/>
      <c r="E30" s="121"/>
      <c r="F30" s="121"/>
    </row>
    <row r="31" spans="1:6" ht="27" x14ac:dyDescent="0.2">
      <c r="A31" s="113"/>
      <c r="B31" s="111"/>
      <c r="C31" s="17" t="s">
        <v>12</v>
      </c>
      <c r="D31" s="18"/>
      <c r="E31" s="122"/>
      <c r="F31" s="122"/>
    </row>
    <row r="32" spans="1:6" s="72" customFormat="1" x14ac:dyDescent="0.2">
      <c r="A32" s="113"/>
      <c r="B32" s="109" t="s">
        <v>65</v>
      </c>
      <c r="C32" s="17" t="s">
        <v>8</v>
      </c>
      <c r="D32" s="79"/>
      <c r="E32" s="120">
        <f>-742000-140800</f>
        <v>-882800</v>
      </c>
      <c r="F32" s="120">
        <f>-742000-140800</f>
        <v>-882800</v>
      </c>
    </row>
    <row r="33" spans="1:6" s="72" customFormat="1" ht="40.5" x14ac:dyDescent="0.2">
      <c r="A33" s="113"/>
      <c r="B33" s="110"/>
      <c r="C33" s="17" t="s">
        <v>66</v>
      </c>
      <c r="D33" s="79"/>
      <c r="E33" s="121"/>
      <c r="F33" s="121"/>
    </row>
    <row r="34" spans="1:6" s="72" customFormat="1" x14ac:dyDescent="0.2">
      <c r="A34" s="113"/>
      <c r="B34" s="110"/>
      <c r="C34" s="17" t="s">
        <v>9</v>
      </c>
      <c r="D34" s="79"/>
      <c r="E34" s="121"/>
      <c r="F34" s="121"/>
    </row>
    <row r="35" spans="1:6" s="72" customFormat="1" ht="40.5" x14ac:dyDescent="0.2">
      <c r="A35" s="113"/>
      <c r="B35" s="110"/>
      <c r="C35" s="17" t="s">
        <v>67</v>
      </c>
      <c r="D35" s="79"/>
      <c r="E35" s="121"/>
      <c r="F35" s="121"/>
    </row>
    <row r="36" spans="1:6" s="72" customFormat="1" x14ac:dyDescent="0.2">
      <c r="A36" s="113"/>
      <c r="B36" s="110"/>
      <c r="C36" s="17" t="s">
        <v>10</v>
      </c>
      <c r="D36" s="79"/>
      <c r="E36" s="121"/>
      <c r="F36" s="121"/>
    </row>
    <row r="37" spans="1:6" s="72" customFormat="1" ht="27" x14ac:dyDescent="0.2">
      <c r="A37" s="113"/>
      <c r="B37" s="111"/>
      <c r="C37" s="17" t="s">
        <v>12</v>
      </c>
      <c r="D37" s="79"/>
      <c r="E37" s="122"/>
      <c r="F37" s="122"/>
    </row>
    <row r="38" spans="1:6" s="72" customFormat="1" x14ac:dyDescent="0.2">
      <c r="A38" s="113"/>
      <c r="B38" s="109" t="s">
        <v>116</v>
      </c>
      <c r="C38" s="17" t="s">
        <v>8</v>
      </c>
      <c r="D38" s="79"/>
      <c r="E38" s="120">
        <f>-1385426.5-457136.4</f>
        <v>-1842562.9</v>
      </c>
      <c r="F38" s="120">
        <f>-1385426.5-457136.4</f>
        <v>-1842562.9</v>
      </c>
    </row>
    <row r="39" spans="1:6" s="72" customFormat="1" ht="28.5" customHeight="1" x14ac:dyDescent="0.2">
      <c r="A39" s="113"/>
      <c r="B39" s="110"/>
      <c r="C39" s="17" t="s">
        <v>117</v>
      </c>
      <c r="D39" s="79"/>
      <c r="E39" s="121"/>
      <c r="F39" s="121"/>
    </row>
    <row r="40" spans="1:6" s="72" customFormat="1" x14ac:dyDescent="0.2">
      <c r="A40" s="113"/>
      <c r="B40" s="110"/>
      <c r="C40" s="17" t="s">
        <v>9</v>
      </c>
      <c r="D40" s="79"/>
      <c r="E40" s="121"/>
      <c r="F40" s="121"/>
    </row>
    <row r="41" spans="1:6" s="72" customFormat="1" ht="54" x14ac:dyDescent="0.2">
      <c r="A41" s="113"/>
      <c r="B41" s="110"/>
      <c r="C41" s="17" t="s">
        <v>124</v>
      </c>
      <c r="D41" s="79"/>
      <c r="E41" s="121"/>
      <c r="F41" s="121"/>
    </row>
    <row r="42" spans="1:6" s="72" customFormat="1" x14ac:dyDescent="0.2">
      <c r="A42" s="113"/>
      <c r="B42" s="110"/>
      <c r="C42" s="17" t="s">
        <v>10</v>
      </c>
      <c r="D42" s="79"/>
      <c r="E42" s="121"/>
      <c r="F42" s="121"/>
    </row>
    <row r="43" spans="1:6" s="72" customFormat="1" ht="27" x14ac:dyDescent="0.2">
      <c r="A43" s="113"/>
      <c r="B43" s="111"/>
      <c r="C43" s="17" t="s">
        <v>12</v>
      </c>
      <c r="D43" s="79"/>
      <c r="E43" s="122"/>
      <c r="F43" s="122"/>
    </row>
    <row r="44" spans="1:6" x14ac:dyDescent="0.2">
      <c r="A44" s="113"/>
      <c r="B44" s="109" t="s">
        <v>118</v>
      </c>
      <c r="C44" s="20" t="s">
        <v>8</v>
      </c>
      <c r="D44" s="19"/>
      <c r="E44" s="120">
        <f>2118126.5+395736.4</f>
        <v>2513862.9</v>
      </c>
      <c r="F44" s="120">
        <f>2118126.5+395736.4</f>
        <v>2513862.9</v>
      </c>
    </row>
    <row r="45" spans="1:6" ht="27" x14ac:dyDescent="0.2">
      <c r="A45" s="113"/>
      <c r="B45" s="110"/>
      <c r="C45" s="17" t="s">
        <v>119</v>
      </c>
      <c r="D45" s="18"/>
      <c r="E45" s="121"/>
      <c r="F45" s="121"/>
    </row>
    <row r="46" spans="1:6" x14ac:dyDescent="0.2">
      <c r="A46" s="113"/>
      <c r="B46" s="110"/>
      <c r="C46" s="20" t="s">
        <v>9</v>
      </c>
      <c r="D46" s="18"/>
      <c r="E46" s="121"/>
      <c r="F46" s="121"/>
    </row>
    <row r="47" spans="1:6" ht="52.5" customHeight="1" x14ac:dyDescent="0.2">
      <c r="A47" s="113"/>
      <c r="B47" s="110"/>
      <c r="C47" s="17" t="s">
        <v>120</v>
      </c>
      <c r="D47" s="18"/>
      <c r="E47" s="121"/>
      <c r="F47" s="121"/>
    </row>
    <row r="48" spans="1:6" x14ac:dyDescent="0.2">
      <c r="A48" s="113"/>
      <c r="B48" s="110"/>
      <c r="C48" s="20" t="s">
        <v>10</v>
      </c>
      <c r="D48" s="18"/>
      <c r="E48" s="121"/>
      <c r="F48" s="121"/>
    </row>
    <row r="49" spans="1:6" ht="27" x14ac:dyDescent="0.2">
      <c r="A49" s="114"/>
      <c r="B49" s="111"/>
      <c r="C49" s="17" t="s">
        <v>12</v>
      </c>
      <c r="D49" s="18"/>
      <c r="E49" s="122"/>
      <c r="F49" s="122"/>
    </row>
  </sheetData>
  <mergeCells count="30">
    <mergeCell ref="D2:F2"/>
    <mergeCell ref="A3:F3"/>
    <mergeCell ref="A13:F13"/>
    <mergeCell ref="A5:B5"/>
    <mergeCell ref="C5:C6"/>
    <mergeCell ref="E4:F4"/>
    <mergeCell ref="D5:F5"/>
    <mergeCell ref="E7:E12"/>
    <mergeCell ref="F7:F12"/>
    <mergeCell ref="E44:E49"/>
    <mergeCell ref="F44:F49"/>
    <mergeCell ref="E38:E43"/>
    <mergeCell ref="F38:F43"/>
    <mergeCell ref="E32:E37"/>
    <mergeCell ref="F32:F37"/>
    <mergeCell ref="E26:E31"/>
    <mergeCell ref="F26:F31"/>
    <mergeCell ref="E20:E25"/>
    <mergeCell ref="F20:F25"/>
    <mergeCell ref="E14:E19"/>
    <mergeCell ref="F14:F19"/>
    <mergeCell ref="B44:B49"/>
    <mergeCell ref="A14:A49"/>
    <mergeCell ref="A7:A12"/>
    <mergeCell ref="B7:B12"/>
    <mergeCell ref="B14:B19"/>
    <mergeCell ref="B20:B25"/>
    <mergeCell ref="B26:B31"/>
    <mergeCell ref="B32:B37"/>
    <mergeCell ref="B38:B43"/>
  </mergeCells>
  <pageMargins left="0.7" right="0.7" top="0.75" bottom="0.75" header="0.3" footer="0.3"/>
  <pageSetup paperSize="9" scale="68" orientation="landscape" r:id="rId1"/>
  <rowBreaks count="1" manualBreakCount="1">
    <brk id="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view="pageBreakPreview" topLeftCell="A31" zoomScaleNormal="100" zoomScaleSheetLayoutView="100" workbookViewId="0">
      <selection activeCell="L12" sqref="L12"/>
    </sheetView>
  </sheetViews>
  <sheetFormatPr defaultRowHeight="16.5" x14ac:dyDescent="0.3"/>
  <cols>
    <col min="1" max="4" width="9.140625" style="5"/>
    <col min="5" max="5" width="11.28515625" style="5" customWidth="1"/>
    <col min="6" max="6" width="56.85546875" style="5" customWidth="1"/>
    <col min="7" max="7" width="15.85546875" style="5" hidden="1" customWidth="1"/>
    <col min="8" max="8" width="14" style="5" hidden="1" customWidth="1"/>
    <col min="9" max="9" width="17.28515625" style="5" customWidth="1"/>
    <col min="10" max="10" width="17.85546875" style="5" customWidth="1"/>
    <col min="11" max="11" width="15.7109375" style="5" customWidth="1"/>
    <col min="12" max="16384" width="9.140625" style="5"/>
  </cols>
  <sheetData>
    <row r="1" spans="1:10" ht="15" customHeight="1" x14ac:dyDescent="0.3">
      <c r="H1" s="80"/>
      <c r="I1" s="80"/>
      <c r="J1" s="14" t="s">
        <v>96</v>
      </c>
    </row>
    <row r="2" spans="1:10" ht="60" customHeight="1" x14ac:dyDescent="0.3">
      <c r="H2" s="133" t="s">
        <v>24</v>
      </c>
      <c r="I2" s="133"/>
      <c r="J2" s="133"/>
    </row>
    <row r="3" spans="1:10" ht="45" customHeight="1" x14ac:dyDescent="0.3">
      <c r="B3" s="132" t="s">
        <v>103</v>
      </c>
      <c r="C3" s="132"/>
      <c r="D3" s="132"/>
      <c r="E3" s="132"/>
      <c r="F3" s="132"/>
      <c r="G3" s="132"/>
      <c r="H3" s="132"/>
      <c r="I3" s="132"/>
      <c r="J3" s="132"/>
    </row>
    <row r="4" spans="1:10" ht="27" x14ac:dyDescent="0.3">
      <c r="J4" s="11" t="s">
        <v>0</v>
      </c>
    </row>
    <row r="5" spans="1:10" ht="95.25" customHeight="1" x14ac:dyDescent="0.3">
      <c r="A5" s="134" t="s">
        <v>27</v>
      </c>
      <c r="B5" s="134"/>
      <c r="C5" s="134"/>
      <c r="D5" s="134" t="s">
        <v>3</v>
      </c>
      <c r="E5" s="134"/>
      <c r="F5" s="134" t="s">
        <v>28</v>
      </c>
      <c r="G5" s="139" t="s">
        <v>26</v>
      </c>
      <c r="H5" s="140"/>
      <c r="I5" s="140"/>
      <c r="J5" s="141"/>
    </row>
    <row r="6" spans="1:10" ht="16.5" customHeight="1" x14ac:dyDescent="0.3">
      <c r="A6" s="134"/>
      <c r="B6" s="134"/>
      <c r="C6" s="134"/>
      <c r="D6" s="134"/>
      <c r="E6" s="134"/>
      <c r="F6" s="134"/>
      <c r="G6" s="142" t="s">
        <v>68</v>
      </c>
      <c r="H6" s="135" t="s">
        <v>21</v>
      </c>
      <c r="I6" s="137" t="s">
        <v>22</v>
      </c>
      <c r="J6" s="130" t="s">
        <v>23</v>
      </c>
    </row>
    <row r="7" spans="1:10" ht="31.5" customHeight="1" x14ac:dyDescent="0.3">
      <c r="A7" s="4" t="s">
        <v>29</v>
      </c>
      <c r="B7" s="4" t="s">
        <v>30</v>
      </c>
      <c r="C7" s="4" t="s">
        <v>31</v>
      </c>
      <c r="D7" s="4" t="s">
        <v>1</v>
      </c>
      <c r="E7" s="4" t="s">
        <v>32</v>
      </c>
      <c r="F7" s="134"/>
      <c r="G7" s="143"/>
      <c r="H7" s="136"/>
      <c r="I7" s="138"/>
      <c r="J7" s="131"/>
    </row>
    <row r="8" spans="1:10" ht="21.75" customHeight="1" x14ac:dyDescent="0.3">
      <c r="A8" s="9"/>
      <c r="B8" s="9"/>
      <c r="C8" s="9"/>
      <c r="D8" s="9"/>
      <c r="E8" s="9"/>
      <c r="F8" s="10" t="s">
        <v>33</v>
      </c>
      <c r="G8" s="37">
        <f>G9</f>
        <v>0</v>
      </c>
      <c r="H8" s="37">
        <f t="shared" ref="H8:J8" si="0">H9</f>
        <v>0</v>
      </c>
      <c r="I8" s="37">
        <f t="shared" si="0"/>
        <v>0</v>
      </c>
      <c r="J8" s="37">
        <f t="shared" si="0"/>
        <v>0</v>
      </c>
    </row>
    <row r="9" spans="1:10" ht="19.5" customHeight="1" x14ac:dyDescent="0.3">
      <c r="A9" s="7" t="s">
        <v>34</v>
      </c>
      <c r="B9" s="6"/>
      <c r="C9" s="6"/>
      <c r="D9" s="6"/>
      <c r="E9" s="6"/>
      <c r="F9" s="7" t="s">
        <v>35</v>
      </c>
      <c r="G9" s="37">
        <f>G11</f>
        <v>0</v>
      </c>
      <c r="H9" s="37">
        <f t="shared" ref="H9:J9" si="1">H11</f>
        <v>0</v>
      </c>
      <c r="I9" s="37">
        <f t="shared" si="1"/>
        <v>0</v>
      </c>
      <c r="J9" s="37">
        <f t="shared" si="1"/>
        <v>0</v>
      </c>
    </row>
    <row r="10" spans="1:10" x14ac:dyDescent="0.3">
      <c r="A10" s="6"/>
      <c r="B10" s="6"/>
      <c r="C10" s="6"/>
      <c r="D10" s="6"/>
      <c r="E10" s="6"/>
      <c r="F10" s="107" t="s">
        <v>36</v>
      </c>
      <c r="G10" s="37"/>
      <c r="H10" s="37"/>
      <c r="I10" s="37"/>
      <c r="J10" s="37"/>
    </row>
    <row r="11" spans="1:10" x14ac:dyDescent="0.3">
      <c r="A11" s="6"/>
      <c r="B11" s="7" t="s">
        <v>37</v>
      </c>
      <c r="C11" s="6"/>
      <c r="D11" s="6"/>
      <c r="E11" s="6"/>
      <c r="F11" s="30" t="s">
        <v>38</v>
      </c>
      <c r="G11" s="37">
        <f>G13</f>
        <v>0</v>
      </c>
      <c r="H11" s="37">
        <f t="shared" ref="H11:J11" si="2">H13</f>
        <v>0</v>
      </c>
      <c r="I11" s="37">
        <f t="shared" si="2"/>
        <v>0</v>
      </c>
      <c r="J11" s="37">
        <f t="shared" si="2"/>
        <v>0</v>
      </c>
    </row>
    <row r="12" spans="1:10" x14ac:dyDescent="0.3">
      <c r="A12" s="6"/>
      <c r="B12" s="6"/>
      <c r="C12" s="6"/>
      <c r="D12" s="6"/>
      <c r="E12" s="6"/>
      <c r="F12" s="17" t="s">
        <v>36</v>
      </c>
      <c r="G12" s="37"/>
      <c r="H12" s="37"/>
      <c r="I12" s="37"/>
      <c r="J12" s="37"/>
    </row>
    <row r="13" spans="1:10" x14ac:dyDescent="0.3">
      <c r="A13" s="6"/>
      <c r="B13" s="6"/>
      <c r="C13" s="7" t="s">
        <v>39</v>
      </c>
      <c r="D13" s="6"/>
      <c r="E13" s="6"/>
      <c r="F13" s="30" t="s">
        <v>40</v>
      </c>
      <c r="G13" s="37">
        <f>G17</f>
        <v>0</v>
      </c>
      <c r="H13" s="37">
        <f t="shared" ref="H13:J13" si="3">H17</f>
        <v>0</v>
      </c>
      <c r="I13" s="37">
        <f t="shared" si="3"/>
        <v>0</v>
      </c>
      <c r="J13" s="37">
        <f t="shared" si="3"/>
        <v>0</v>
      </c>
    </row>
    <row r="14" spans="1:10" x14ac:dyDescent="0.3">
      <c r="A14" s="6"/>
      <c r="B14" s="6"/>
      <c r="C14" s="7"/>
      <c r="D14" s="6"/>
      <c r="E14" s="6"/>
      <c r="F14" s="106" t="s">
        <v>85</v>
      </c>
      <c r="G14" s="37"/>
      <c r="H14" s="37"/>
      <c r="I14" s="37"/>
      <c r="J14" s="37"/>
    </row>
    <row r="15" spans="1:10" ht="37.5" customHeight="1" x14ac:dyDescent="0.3">
      <c r="A15" s="6"/>
      <c r="B15" s="6"/>
      <c r="C15" s="7"/>
      <c r="D15" s="6"/>
      <c r="E15" s="6"/>
      <c r="F15" s="69" t="s">
        <v>109</v>
      </c>
      <c r="G15" s="37"/>
      <c r="H15" s="37"/>
      <c r="I15" s="37">
        <f>+I17</f>
        <v>0</v>
      </c>
      <c r="J15" s="37">
        <f>+J17</f>
        <v>0</v>
      </c>
    </row>
    <row r="16" spans="1:10" x14ac:dyDescent="0.3">
      <c r="A16" s="6"/>
      <c r="B16" s="6"/>
      <c r="C16" s="7"/>
      <c r="D16" s="6"/>
      <c r="E16" s="6"/>
      <c r="F16" s="106" t="s">
        <v>85</v>
      </c>
      <c r="G16" s="37"/>
      <c r="H16" s="37"/>
      <c r="I16" s="37"/>
      <c r="J16" s="37"/>
    </row>
    <row r="17" spans="1:10" ht="21.75" customHeight="1" x14ac:dyDescent="0.3">
      <c r="A17" s="6"/>
      <c r="B17" s="6"/>
      <c r="C17" s="7"/>
      <c r="D17" s="6">
        <v>1049</v>
      </c>
      <c r="E17" s="8"/>
      <c r="F17" s="71" t="s">
        <v>71</v>
      </c>
      <c r="G17" s="70"/>
      <c r="H17" s="37"/>
      <c r="I17" s="37">
        <f>+I19+I25+I32+I38+I43+I48</f>
        <v>0</v>
      </c>
      <c r="J17" s="37">
        <f>+J19+J25+J32+J38+J43+J48</f>
        <v>0</v>
      </c>
    </row>
    <row r="18" spans="1:10" x14ac:dyDescent="0.3">
      <c r="A18" s="6"/>
      <c r="B18" s="6"/>
      <c r="C18" s="7"/>
      <c r="D18" s="6"/>
      <c r="E18" s="6"/>
      <c r="F18" s="106" t="s">
        <v>85</v>
      </c>
      <c r="G18" s="37"/>
      <c r="H18" s="37"/>
      <c r="I18" s="37"/>
      <c r="J18" s="37"/>
    </row>
    <row r="19" spans="1:10" ht="90" customHeight="1" x14ac:dyDescent="0.3">
      <c r="A19" s="6"/>
      <c r="B19" s="6"/>
      <c r="C19" s="6"/>
      <c r="D19" s="6"/>
      <c r="E19" s="6" t="s">
        <v>111</v>
      </c>
      <c r="F19" s="35" t="s">
        <v>112</v>
      </c>
      <c r="G19" s="37" t="e">
        <f>G23+G24+#REF!+#REF!</f>
        <v>#REF!</v>
      </c>
      <c r="H19" s="37" t="e">
        <f>H23+H24+#REF!+#REF!</f>
        <v>#REF!</v>
      </c>
      <c r="I19" s="37">
        <f>I23+I24</f>
        <v>3800</v>
      </c>
      <c r="J19" s="37">
        <f>J23+J24</f>
        <v>3800</v>
      </c>
    </row>
    <row r="20" spans="1:10" x14ac:dyDescent="0.3">
      <c r="A20" s="6"/>
      <c r="B20" s="6"/>
      <c r="C20" s="6"/>
      <c r="D20" s="6"/>
      <c r="E20" s="8"/>
      <c r="F20" s="94" t="s">
        <v>41</v>
      </c>
      <c r="G20" s="33"/>
      <c r="H20" s="34"/>
      <c r="I20" s="99"/>
      <c r="J20" s="99"/>
    </row>
    <row r="21" spans="1:10" ht="39" customHeight="1" x14ac:dyDescent="0.3">
      <c r="A21" s="6"/>
      <c r="B21" s="6"/>
      <c r="C21" s="6"/>
      <c r="D21" s="6"/>
      <c r="E21" s="8"/>
      <c r="F21" s="105" t="s">
        <v>109</v>
      </c>
      <c r="G21" s="64" t="e">
        <f>G19</f>
        <v>#REF!</v>
      </c>
      <c r="H21" s="64" t="e">
        <f t="shared" ref="H21:J21" si="4">H19</f>
        <v>#REF!</v>
      </c>
      <c r="I21" s="100">
        <f>I19</f>
        <v>3800</v>
      </c>
      <c r="J21" s="100">
        <f t="shared" si="4"/>
        <v>3800</v>
      </c>
    </row>
    <row r="22" spans="1:10" ht="27" x14ac:dyDescent="0.3">
      <c r="A22" s="26"/>
      <c r="B22" s="26"/>
      <c r="C22" s="26"/>
      <c r="D22" s="26"/>
      <c r="E22" s="27"/>
      <c r="F22" s="94" t="s">
        <v>25</v>
      </c>
      <c r="G22" s="18"/>
      <c r="H22" s="31"/>
      <c r="I22" s="101"/>
      <c r="J22" s="101"/>
    </row>
    <row r="23" spans="1:10" x14ac:dyDescent="0.3">
      <c r="A23" s="28"/>
      <c r="B23" s="28"/>
      <c r="C23" s="28"/>
      <c r="D23" s="28"/>
      <c r="E23" s="28"/>
      <c r="F23" s="29" t="s">
        <v>126</v>
      </c>
      <c r="G23" s="32"/>
      <c r="H23" s="32"/>
      <c r="I23" s="102">
        <f>640+160</f>
        <v>800</v>
      </c>
      <c r="J23" s="102">
        <f>640+160</f>
        <v>800</v>
      </c>
    </row>
    <row r="24" spans="1:10" x14ac:dyDescent="0.3">
      <c r="A24" s="28"/>
      <c r="B24" s="28"/>
      <c r="C24" s="28"/>
      <c r="D24" s="28"/>
      <c r="E24" s="28"/>
      <c r="F24" s="29" t="s">
        <v>127</v>
      </c>
      <c r="G24" s="32"/>
      <c r="H24" s="32"/>
      <c r="I24" s="102">
        <f>2400+600</f>
        <v>3000</v>
      </c>
      <c r="J24" s="102">
        <f>2400+600</f>
        <v>3000</v>
      </c>
    </row>
    <row r="25" spans="1:10" ht="66" x14ac:dyDescent="0.3">
      <c r="A25" s="28"/>
      <c r="B25" s="28"/>
      <c r="C25" s="28"/>
      <c r="D25" s="28"/>
      <c r="E25" s="6" t="s">
        <v>121</v>
      </c>
      <c r="F25" s="35" t="s">
        <v>122</v>
      </c>
      <c r="G25" s="39">
        <f>G29+G30+G31</f>
        <v>0</v>
      </c>
      <c r="H25" s="39">
        <f t="shared" ref="H25:J25" si="5">H29+H30+H31</f>
        <v>0</v>
      </c>
      <c r="I25" s="103">
        <f>I29+I30+I31</f>
        <v>200000</v>
      </c>
      <c r="J25" s="103">
        <f t="shared" si="5"/>
        <v>200000</v>
      </c>
    </row>
    <row r="26" spans="1:10" x14ac:dyDescent="0.3">
      <c r="A26" s="28"/>
      <c r="B26" s="28"/>
      <c r="C26" s="28"/>
      <c r="D26" s="28"/>
      <c r="E26" s="28"/>
      <c r="F26" s="94" t="s">
        <v>41</v>
      </c>
      <c r="G26" s="32"/>
      <c r="H26" s="32"/>
      <c r="I26" s="102"/>
      <c r="J26" s="102"/>
    </row>
    <row r="27" spans="1:10" ht="38.25" customHeight="1" x14ac:dyDescent="0.3">
      <c r="A27" s="28"/>
      <c r="B27" s="28"/>
      <c r="C27" s="28"/>
      <c r="D27" s="28"/>
      <c r="E27" s="28"/>
      <c r="F27" s="105" t="s">
        <v>109</v>
      </c>
      <c r="G27" s="65">
        <f>G25</f>
        <v>0</v>
      </c>
      <c r="H27" s="65">
        <f t="shared" ref="H27:J27" si="6">H25</f>
        <v>0</v>
      </c>
      <c r="I27" s="104">
        <f t="shared" si="6"/>
        <v>200000</v>
      </c>
      <c r="J27" s="104">
        <f t="shared" si="6"/>
        <v>200000</v>
      </c>
    </row>
    <row r="28" spans="1:10" ht="30" customHeight="1" x14ac:dyDescent="0.3">
      <c r="A28" s="28"/>
      <c r="B28" s="28"/>
      <c r="C28" s="28"/>
      <c r="D28" s="28"/>
      <c r="E28" s="28"/>
      <c r="F28" s="94" t="s">
        <v>25</v>
      </c>
      <c r="G28" s="32"/>
      <c r="H28" s="32"/>
      <c r="I28" s="102"/>
      <c r="J28" s="102"/>
    </row>
    <row r="29" spans="1:10" ht="33" x14ac:dyDescent="0.3">
      <c r="A29" s="28"/>
      <c r="B29" s="28"/>
      <c r="C29" s="28"/>
      <c r="D29" s="28"/>
      <c r="E29" s="28"/>
      <c r="F29" s="23" t="s">
        <v>128</v>
      </c>
      <c r="G29" s="32"/>
      <c r="H29" s="32"/>
      <c r="I29" s="102">
        <f>60</f>
        <v>60</v>
      </c>
      <c r="J29" s="102">
        <f>60</f>
        <v>60</v>
      </c>
    </row>
    <row r="30" spans="1:10" x14ac:dyDescent="0.3">
      <c r="A30" s="28"/>
      <c r="B30" s="28"/>
      <c r="C30" s="28"/>
      <c r="D30" s="28"/>
      <c r="E30" s="28"/>
      <c r="F30" s="90" t="s">
        <v>129</v>
      </c>
      <c r="G30" s="32"/>
      <c r="H30" s="32"/>
      <c r="I30" s="102">
        <f>300</f>
        <v>300</v>
      </c>
      <c r="J30" s="102">
        <f>300</f>
        <v>300</v>
      </c>
    </row>
    <row r="31" spans="1:10" x14ac:dyDescent="0.3">
      <c r="A31" s="28"/>
      <c r="B31" s="28"/>
      <c r="C31" s="28"/>
      <c r="D31" s="28"/>
      <c r="E31" s="28"/>
      <c r="F31" s="29" t="s">
        <v>130</v>
      </c>
      <c r="G31" s="32"/>
      <c r="H31" s="32"/>
      <c r="I31" s="102">
        <f>200000-360</f>
        <v>199640</v>
      </c>
      <c r="J31" s="102">
        <f>200000-360</f>
        <v>199640</v>
      </c>
    </row>
    <row r="32" spans="1:10" ht="82.5" x14ac:dyDescent="0.3">
      <c r="A32" s="28"/>
      <c r="B32" s="28"/>
      <c r="C32" s="28"/>
      <c r="D32" s="28"/>
      <c r="E32" s="6" t="s">
        <v>114</v>
      </c>
      <c r="F32" s="35" t="s">
        <v>115</v>
      </c>
      <c r="G32" s="39">
        <f>G36+G37</f>
        <v>0</v>
      </c>
      <c r="H32" s="39">
        <f t="shared" ref="H32:J32" si="7">H36+H37</f>
        <v>0</v>
      </c>
      <c r="I32" s="103">
        <f>I36+I37</f>
        <v>7700</v>
      </c>
      <c r="J32" s="103">
        <f t="shared" si="7"/>
        <v>7700</v>
      </c>
    </row>
    <row r="33" spans="1:10" x14ac:dyDescent="0.3">
      <c r="A33" s="28"/>
      <c r="B33" s="28"/>
      <c r="C33" s="28"/>
      <c r="D33" s="28"/>
      <c r="E33" s="28"/>
      <c r="F33" s="94" t="s">
        <v>41</v>
      </c>
      <c r="G33" s="32"/>
      <c r="H33" s="32"/>
      <c r="I33" s="102"/>
      <c r="J33" s="102"/>
    </row>
    <row r="34" spans="1:10" ht="35.25" customHeight="1" x14ac:dyDescent="0.3">
      <c r="A34" s="28"/>
      <c r="B34" s="28"/>
      <c r="C34" s="28"/>
      <c r="D34" s="28"/>
      <c r="E34" s="28"/>
      <c r="F34" s="105" t="s">
        <v>109</v>
      </c>
      <c r="G34" s="65">
        <f>G32</f>
        <v>0</v>
      </c>
      <c r="H34" s="65">
        <f t="shared" ref="H34:J34" si="8">H32</f>
        <v>0</v>
      </c>
      <c r="I34" s="104">
        <f t="shared" si="8"/>
        <v>7700</v>
      </c>
      <c r="J34" s="104">
        <f t="shared" si="8"/>
        <v>7700</v>
      </c>
    </row>
    <row r="35" spans="1:10" ht="31.5" customHeight="1" x14ac:dyDescent="0.3">
      <c r="A35" s="28"/>
      <c r="B35" s="28"/>
      <c r="C35" s="28"/>
      <c r="D35" s="28"/>
      <c r="E35" s="28"/>
      <c r="F35" s="94" t="s">
        <v>25</v>
      </c>
      <c r="G35" s="32"/>
      <c r="H35" s="32"/>
      <c r="I35" s="102"/>
      <c r="J35" s="102"/>
    </row>
    <row r="36" spans="1:10" ht="21" customHeight="1" x14ac:dyDescent="0.3">
      <c r="A36" s="28"/>
      <c r="B36" s="28"/>
      <c r="C36" s="28"/>
      <c r="D36" s="28"/>
      <c r="E36" s="28"/>
      <c r="F36" s="23" t="s">
        <v>45</v>
      </c>
      <c r="G36" s="32"/>
      <c r="H36" s="32"/>
      <c r="I36" s="102">
        <f>-3040-760</f>
        <v>-3800</v>
      </c>
      <c r="J36" s="102">
        <f>-3040-760</f>
        <v>-3800</v>
      </c>
    </row>
    <row r="37" spans="1:10" ht="21" customHeight="1" x14ac:dyDescent="0.3">
      <c r="A37" s="28"/>
      <c r="B37" s="28"/>
      <c r="C37" s="28"/>
      <c r="D37" s="28"/>
      <c r="E37" s="28"/>
      <c r="F37" s="23" t="s">
        <v>131</v>
      </c>
      <c r="G37" s="32"/>
      <c r="H37" s="32"/>
      <c r="I37" s="102">
        <f>2200+9300</f>
        <v>11500</v>
      </c>
      <c r="J37" s="102">
        <f>2200+9300</f>
        <v>11500</v>
      </c>
    </row>
    <row r="38" spans="1:10" ht="72.75" customHeight="1" x14ac:dyDescent="0.3">
      <c r="A38" s="28"/>
      <c r="B38" s="28"/>
      <c r="C38" s="28"/>
      <c r="D38" s="28"/>
      <c r="E38" s="6" t="s">
        <v>65</v>
      </c>
      <c r="F38" s="35" t="s">
        <v>66</v>
      </c>
      <c r="G38" s="32"/>
      <c r="H38" s="32"/>
      <c r="I38" s="103">
        <f>I42</f>
        <v>-882800</v>
      </c>
      <c r="J38" s="103">
        <f>J42</f>
        <v>-882800</v>
      </c>
    </row>
    <row r="39" spans="1:10" x14ac:dyDescent="0.3">
      <c r="A39" s="28"/>
      <c r="B39" s="28"/>
      <c r="C39" s="28"/>
      <c r="D39" s="28"/>
      <c r="E39" s="28"/>
      <c r="F39" s="94" t="s">
        <v>41</v>
      </c>
      <c r="G39" s="32"/>
      <c r="H39" s="32"/>
      <c r="I39" s="102"/>
      <c r="J39" s="102"/>
    </row>
    <row r="40" spans="1:10" ht="39" customHeight="1" x14ac:dyDescent="0.3">
      <c r="A40" s="28"/>
      <c r="B40" s="28"/>
      <c r="C40" s="28"/>
      <c r="D40" s="28"/>
      <c r="E40" s="28"/>
      <c r="F40" s="105" t="s">
        <v>109</v>
      </c>
      <c r="G40" s="65">
        <f>G38</f>
        <v>0</v>
      </c>
      <c r="H40" s="65">
        <f t="shared" ref="H40:J40" si="9">H38</f>
        <v>0</v>
      </c>
      <c r="I40" s="104">
        <f>I38</f>
        <v>-882800</v>
      </c>
      <c r="J40" s="104">
        <f t="shared" si="9"/>
        <v>-882800</v>
      </c>
    </row>
    <row r="41" spans="1:10" ht="36.75" customHeight="1" x14ac:dyDescent="0.3">
      <c r="A41" s="28"/>
      <c r="B41" s="28"/>
      <c r="C41" s="28"/>
      <c r="D41" s="28"/>
      <c r="E41" s="28"/>
      <c r="F41" s="94" t="s">
        <v>25</v>
      </c>
      <c r="G41" s="32"/>
      <c r="H41" s="32"/>
      <c r="I41" s="102"/>
      <c r="J41" s="102"/>
    </row>
    <row r="42" spans="1:10" ht="23.25" customHeight="1" x14ac:dyDescent="0.3">
      <c r="A42" s="28"/>
      <c r="B42" s="28"/>
      <c r="C42" s="28"/>
      <c r="D42" s="28"/>
      <c r="E42" s="28"/>
      <c r="F42" s="36" t="s">
        <v>45</v>
      </c>
      <c r="G42" s="32"/>
      <c r="H42" s="32"/>
      <c r="I42" s="102">
        <f>-742000-140800</f>
        <v>-882800</v>
      </c>
      <c r="J42" s="102">
        <f>-742000-140800</f>
        <v>-882800</v>
      </c>
    </row>
    <row r="43" spans="1:10" ht="49.5" x14ac:dyDescent="0.3">
      <c r="A43" s="28"/>
      <c r="B43" s="28"/>
      <c r="C43" s="28"/>
      <c r="D43" s="28"/>
      <c r="E43" s="6" t="s">
        <v>116</v>
      </c>
      <c r="F43" s="35" t="s">
        <v>117</v>
      </c>
      <c r="G43" s="39">
        <f>G47</f>
        <v>0</v>
      </c>
      <c r="H43" s="39">
        <f t="shared" ref="H43:J43" si="10">H47</f>
        <v>0</v>
      </c>
      <c r="I43" s="103">
        <f t="shared" si="10"/>
        <v>-1842562.9</v>
      </c>
      <c r="J43" s="103">
        <f t="shared" si="10"/>
        <v>-1842562.9</v>
      </c>
    </row>
    <row r="44" spans="1:10" x14ac:dyDescent="0.3">
      <c r="A44" s="28"/>
      <c r="B44" s="28"/>
      <c r="C44" s="28"/>
      <c r="D44" s="28"/>
      <c r="E44" s="28"/>
      <c r="F44" s="94" t="s">
        <v>41</v>
      </c>
      <c r="G44" s="32"/>
      <c r="H44" s="32"/>
      <c r="I44" s="102"/>
      <c r="J44" s="102"/>
    </row>
    <row r="45" spans="1:10" ht="39.75" customHeight="1" x14ac:dyDescent="0.3">
      <c r="A45" s="28"/>
      <c r="B45" s="28"/>
      <c r="C45" s="28"/>
      <c r="D45" s="28"/>
      <c r="E45" s="28"/>
      <c r="F45" s="105" t="s">
        <v>109</v>
      </c>
      <c r="G45" s="65">
        <f>G43</f>
        <v>0</v>
      </c>
      <c r="H45" s="65">
        <f t="shared" ref="H45:J45" si="11">H43</f>
        <v>0</v>
      </c>
      <c r="I45" s="104">
        <f t="shared" si="11"/>
        <v>-1842562.9</v>
      </c>
      <c r="J45" s="104">
        <f t="shared" si="11"/>
        <v>-1842562.9</v>
      </c>
    </row>
    <row r="46" spans="1:10" ht="33.75" customHeight="1" x14ac:dyDescent="0.3">
      <c r="A46" s="28"/>
      <c r="B46" s="28"/>
      <c r="C46" s="28"/>
      <c r="D46" s="28"/>
      <c r="E46" s="28"/>
      <c r="F46" s="94" t="s">
        <v>25</v>
      </c>
      <c r="G46" s="32"/>
      <c r="H46" s="32"/>
      <c r="I46" s="102"/>
      <c r="J46" s="102"/>
    </row>
    <row r="47" spans="1:10" ht="21" customHeight="1" x14ac:dyDescent="0.3">
      <c r="A47" s="28"/>
      <c r="B47" s="28"/>
      <c r="C47" s="28"/>
      <c r="D47" s="28"/>
      <c r="E47" s="28"/>
      <c r="F47" s="36" t="s">
        <v>132</v>
      </c>
      <c r="G47" s="32"/>
      <c r="H47" s="32"/>
      <c r="I47" s="102">
        <f>-1385426.5-457136.4</f>
        <v>-1842562.9</v>
      </c>
      <c r="J47" s="102">
        <f>-1385426.5-457136.4</f>
        <v>-1842562.9</v>
      </c>
    </row>
    <row r="48" spans="1:10" ht="60.75" customHeight="1" x14ac:dyDescent="0.3">
      <c r="A48" s="28"/>
      <c r="B48" s="28"/>
      <c r="C48" s="28"/>
      <c r="D48" s="28"/>
      <c r="E48" s="6" t="s">
        <v>118</v>
      </c>
      <c r="F48" s="35" t="s">
        <v>119</v>
      </c>
      <c r="G48" s="39">
        <f>G52</f>
        <v>0</v>
      </c>
      <c r="H48" s="39">
        <f t="shared" ref="H48:J48" si="12">H52</f>
        <v>0</v>
      </c>
      <c r="I48" s="103">
        <f t="shared" si="12"/>
        <v>2513862.9</v>
      </c>
      <c r="J48" s="103">
        <f t="shared" si="12"/>
        <v>2513862.9</v>
      </c>
    </row>
    <row r="49" spans="1:10" x14ac:dyDescent="0.3">
      <c r="A49" s="28"/>
      <c r="B49" s="28"/>
      <c r="C49" s="28"/>
      <c r="D49" s="28"/>
      <c r="E49" s="28"/>
      <c r="F49" s="94" t="s">
        <v>41</v>
      </c>
      <c r="G49" s="32"/>
      <c r="H49" s="32"/>
      <c r="I49" s="102"/>
      <c r="J49" s="102"/>
    </row>
    <row r="50" spans="1:10" ht="31.5" x14ac:dyDescent="0.3">
      <c r="A50" s="28"/>
      <c r="B50" s="28"/>
      <c r="C50" s="28"/>
      <c r="D50" s="28"/>
      <c r="E50" s="28"/>
      <c r="F50" s="105" t="s">
        <v>109</v>
      </c>
      <c r="G50" s="65">
        <f>G48</f>
        <v>0</v>
      </c>
      <c r="H50" s="65">
        <f t="shared" ref="H50:J50" si="13">H48</f>
        <v>0</v>
      </c>
      <c r="I50" s="104">
        <f t="shared" si="13"/>
        <v>2513862.9</v>
      </c>
      <c r="J50" s="104">
        <f t="shared" si="13"/>
        <v>2513862.9</v>
      </c>
    </row>
    <row r="51" spans="1:10" ht="27" x14ac:dyDescent="0.3">
      <c r="A51" s="28"/>
      <c r="B51" s="28"/>
      <c r="C51" s="28"/>
      <c r="D51" s="28"/>
      <c r="E51" s="28"/>
      <c r="F51" s="94" t="s">
        <v>25</v>
      </c>
      <c r="G51" s="32"/>
      <c r="H51" s="32"/>
      <c r="I51" s="102"/>
      <c r="J51" s="102"/>
    </row>
    <row r="52" spans="1:10" ht="21" customHeight="1" x14ac:dyDescent="0.3">
      <c r="A52" s="28"/>
      <c r="B52" s="28"/>
      <c r="C52" s="28"/>
      <c r="D52" s="28"/>
      <c r="E52" s="28"/>
      <c r="F52" s="36" t="s">
        <v>132</v>
      </c>
      <c r="G52" s="32"/>
      <c r="H52" s="32"/>
      <c r="I52" s="102">
        <f>2118126.5+395736.4</f>
        <v>2513862.9</v>
      </c>
      <c r="J52" s="102">
        <f>2118126.5+395736.4</f>
        <v>2513862.9</v>
      </c>
    </row>
  </sheetData>
  <mergeCells count="10">
    <mergeCell ref="J6:J7"/>
    <mergeCell ref="B3:J3"/>
    <mergeCell ref="H2:J2"/>
    <mergeCell ref="A5:C6"/>
    <mergeCell ref="D5:E6"/>
    <mergeCell ref="F5:F7"/>
    <mergeCell ref="H6:H7"/>
    <mergeCell ref="I6:I7"/>
    <mergeCell ref="G5:J5"/>
    <mergeCell ref="G6:G7"/>
  </mergeCells>
  <pageMargins left="0.7" right="0.7" top="0.75" bottom="0.75" header="0.3" footer="0.3"/>
  <pageSetup paperSize="9" scale="80" orientation="landscape" r:id="rId1"/>
  <rowBreaks count="1" manualBreakCount="1">
    <brk id="33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"/>
  <sheetViews>
    <sheetView view="pageBreakPreview" topLeftCell="A55" zoomScaleNormal="100" zoomScaleSheetLayoutView="100" workbookViewId="0">
      <selection activeCell="C25" sqref="C25"/>
    </sheetView>
  </sheetViews>
  <sheetFormatPr defaultRowHeight="17.25" x14ac:dyDescent="0.2"/>
  <cols>
    <col min="1" max="1" width="9.7109375" style="44" customWidth="1"/>
    <col min="2" max="2" width="8.28515625" style="55" customWidth="1"/>
    <col min="3" max="3" width="54.28515625" style="56" customWidth="1"/>
    <col min="4" max="9" width="14.5703125" style="57" hidden="1" customWidth="1"/>
    <col min="10" max="10" width="17" style="57" customWidth="1"/>
    <col min="11" max="11" width="16.7109375" style="57" customWidth="1"/>
    <col min="12" max="12" width="14.5703125" style="57" customWidth="1"/>
    <col min="13" max="13" width="17" style="57" customWidth="1"/>
    <col min="14" max="14" width="17.5703125" style="57" customWidth="1"/>
    <col min="15" max="15" width="14.5703125" style="57" customWidth="1"/>
    <col min="16" max="16384" width="9.140625" style="44"/>
  </cols>
  <sheetData>
    <row r="1" spans="1:15" ht="15.75" customHeight="1" x14ac:dyDescent="0.2">
      <c r="A1" s="40"/>
      <c r="B1" s="41"/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144" t="s">
        <v>97</v>
      </c>
      <c r="O1" s="144"/>
    </row>
    <row r="2" spans="1:15" s="5" customFormat="1" ht="28.5" customHeight="1" x14ac:dyDescent="0.3">
      <c r="M2" s="133" t="s">
        <v>24</v>
      </c>
      <c r="N2" s="133"/>
      <c r="O2" s="133"/>
    </row>
    <row r="3" spans="1:15" ht="15.75" customHeight="1" x14ac:dyDescent="0.2">
      <c r="A3" s="40"/>
      <c r="B3" s="41"/>
      <c r="C3" s="42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54" customHeight="1" x14ac:dyDescent="0.2">
      <c r="A4" s="145" t="s">
        <v>104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</row>
    <row r="5" spans="1:15" ht="20.25" customHeight="1" x14ac:dyDescent="0.2">
      <c r="A5" s="40"/>
      <c r="B5" s="41"/>
      <c r="C5" s="42"/>
      <c r="D5" s="43"/>
      <c r="E5" s="43"/>
      <c r="F5" s="43"/>
      <c r="G5" s="43"/>
      <c r="H5" s="43"/>
      <c r="I5" s="43"/>
      <c r="J5" s="43"/>
      <c r="K5" s="43"/>
      <c r="L5" s="43"/>
      <c r="M5" s="43"/>
      <c r="N5" s="146" t="s">
        <v>46</v>
      </c>
      <c r="O5" s="146"/>
    </row>
    <row r="6" spans="1:15" s="45" customFormat="1" ht="45.75" customHeight="1" x14ac:dyDescent="0.2">
      <c r="A6" s="147" t="s">
        <v>19</v>
      </c>
      <c r="B6" s="147"/>
      <c r="C6" s="147" t="s">
        <v>75</v>
      </c>
      <c r="D6" s="148" t="s">
        <v>76</v>
      </c>
      <c r="E6" s="148"/>
      <c r="F6" s="148"/>
      <c r="G6" s="149" t="s">
        <v>77</v>
      </c>
      <c r="H6" s="149"/>
      <c r="I6" s="149"/>
      <c r="J6" s="149" t="s">
        <v>78</v>
      </c>
      <c r="K6" s="149"/>
      <c r="L6" s="149"/>
      <c r="M6" s="149" t="s">
        <v>79</v>
      </c>
      <c r="N6" s="149"/>
      <c r="O6" s="149"/>
    </row>
    <row r="7" spans="1:15" s="45" customFormat="1" x14ac:dyDescent="0.2">
      <c r="A7" s="147" t="s">
        <v>1</v>
      </c>
      <c r="B7" s="150" t="s">
        <v>80</v>
      </c>
      <c r="C7" s="147"/>
      <c r="D7" s="151" t="s">
        <v>69</v>
      </c>
      <c r="E7" s="151" t="s">
        <v>70</v>
      </c>
      <c r="F7" s="151"/>
      <c r="G7" s="151" t="s">
        <v>69</v>
      </c>
      <c r="H7" s="151" t="s">
        <v>70</v>
      </c>
      <c r="I7" s="151"/>
      <c r="J7" s="151" t="s">
        <v>69</v>
      </c>
      <c r="K7" s="151" t="s">
        <v>70</v>
      </c>
      <c r="L7" s="151"/>
      <c r="M7" s="151" t="s">
        <v>69</v>
      </c>
      <c r="N7" s="151" t="s">
        <v>70</v>
      </c>
      <c r="O7" s="151"/>
    </row>
    <row r="8" spans="1:15" s="45" customFormat="1" ht="47.25" customHeight="1" x14ac:dyDescent="0.2">
      <c r="A8" s="147"/>
      <c r="B8" s="150"/>
      <c r="C8" s="147"/>
      <c r="D8" s="151"/>
      <c r="E8" s="46" t="s">
        <v>81</v>
      </c>
      <c r="F8" s="46" t="s">
        <v>86</v>
      </c>
      <c r="G8" s="151"/>
      <c r="H8" s="46" t="s">
        <v>81</v>
      </c>
      <c r="I8" s="46" t="s">
        <v>86</v>
      </c>
      <c r="J8" s="151"/>
      <c r="K8" s="46" t="s">
        <v>81</v>
      </c>
      <c r="L8" s="46" t="s">
        <v>86</v>
      </c>
      <c r="M8" s="151"/>
      <c r="N8" s="46" t="s">
        <v>81</v>
      </c>
      <c r="O8" s="46" t="s">
        <v>86</v>
      </c>
    </row>
    <row r="9" spans="1:15" s="45" customFormat="1" ht="35.25" customHeight="1" x14ac:dyDescent="0.2">
      <c r="A9" s="47"/>
      <c r="B9" s="48"/>
      <c r="C9" s="58" t="s">
        <v>82</v>
      </c>
      <c r="D9" s="61" t="e">
        <f>SUM(D10:D11)</f>
        <v>#REF!</v>
      </c>
      <c r="E9" s="61" t="e">
        <f t="shared" ref="E9:F9" si="0">SUM(E10:E11)</f>
        <v>#REF!</v>
      </c>
      <c r="F9" s="61" t="e">
        <f t="shared" si="0"/>
        <v>#REF!</v>
      </c>
      <c r="G9" s="61"/>
      <c r="H9" s="61"/>
      <c r="I9" s="61"/>
      <c r="J9" s="61">
        <f>J19+J31+J42+J52+J61+J70</f>
        <v>0</v>
      </c>
      <c r="K9" s="61">
        <f t="shared" ref="K9:O9" si="1">K19+K31+K42+K52+K61+K70</f>
        <v>0</v>
      </c>
      <c r="L9" s="61">
        <f t="shared" si="1"/>
        <v>0</v>
      </c>
      <c r="M9" s="61">
        <f t="shared" si="1"/>
        <v>0</v>
      </c>
      <c r="N9" s="61">
        <f t="shared" si="1"/>
        <v>0</v>
      </c>
      <c r="O9" s="61">
        <f t="shared" si="1"/>
        <v>0</v>
      </c>
    </row>
    <row r="10" spans="1:15" s="45" customFormat="1" ht="24" customHeight="1" x14ac:dyDescent="0.2">
      <c r="A10" s="50"/>
      <c r="B10" s="51"/>
      <c r="C10" s="58" t="s">
        <v>83</v>
      </c>
      <c r="D10" s="49" t="e">
        <f>SUM(D20+D32+D43)</f>
        <v>#REF!</v>
      </c>
      <c r="E10" s="49" t="e">
        <f>SUM(E20+E32+E43)</f>
        <v>#REF!</v>
      </c>
      <c r="F10" s="49" t="e">
        <f>SUM(F20+F32+F43)</f>
        <v>#REF!</v>
      </c>
      <c r="G10" s="49"/>
      <c r="H10" s="49"/>
      <c r="I10" s="49"/>
      <c r="J10" s="49">
        <f>J20+J32</f>
        <v>203800</v>
      </c>
      <c r="K10" s="49">
        <f t="shared" ref="K10:O10" si="2">K20+K32</f>
        <v>3040</v>
      </c>
      <c r="L10" s="49">
        <f t="shared" si="2"/>
        <v>200760</v>
      </c>
      <c r="M10" s="49">
        <f t="shared" si="2"/>
        <v>203800</v>
      </c>
      <c r="N10" s="49">
        <f t="shared" si="2"/>
        <v>3040</v>
      </c>
      <c r="O10" s="49">
        <f t="shared" si="2"/>
        <v>200760</v>
      </c>
    </row>
    <row r="11" spans="1:15" s="45" customFormat="1" ht="34.5" customHeight="1" x14ac:dyDescent="0.2">
      <c r="A11" s="50"/>
      <c r="B11" s="51"/>
      <c r="C11" s="58" t="s">
        <v>84</v>
      </c>
      <c r="D11" s="49">
        <f>SUM(D53)</f>
        <v>-77200</v>
      </c>
      <c r="E11" s="49">
        <f t="shared" ref="E11:F11" si="3">SUM(E53)</f>
        <v>-58000</v>
      </c>
      <c r="F11" s="49">
        <f t="shared" si="3"/>
        <v>-19200</v>
      </c>
      <c r="G11" s="49"/>
      <c r="H11" s="49"/>
      <c r="I11" s="49"/>
      <c r="J11" s="49">
        <f>J43+J53+J62+J71</f>
        <v>-203800</v>
      </c>
      <c r="K11" s="49">
        <f t="shared" ref="K11:O11" si="4">K43+K53+K62+K71</f>
        <v>-3040</v>
      </c>
      <c r="L11" s="49">
        <f t="shared" si="4"/>
        <v>-200760</v>
      </c>
      <c r="M11" s="49">
        <f t="shared" si="4"/>
        <v>-203800</v>
      </c>
      <c r="N11" s="49">
        <f t="shared" si="4"/>
        <v>-3040</v>
      </c>
      <c r="O11" s="49">
        <f t="shared" si="4"/>
        <v>-200760</v>
      </c>
    </row>
    <row r="12" spans="1:15" s="45" customFormat="1" ht="53.25" customHeight="1" x14ac:dyDescent="0.2">
      <c r="A12" s="47"/>
      <c r="B12" s="48"/>
      <c r="C12" s="91" t="s">
        <v>110</v>
      </c>
      <c r="D12" s="61">
        <f>SUM(D14)</f>
        <v>0</v>
      </c>
      <c r="E12" s="61">
        <f t="shared" ref="E12:F12" si="5">SUM(E14)</f>
        <v>0</v>
      </c>
      <c r="F12" s="61">
        <f t="shared" si="5"/>
        <v>0</v>
      </c>
      <c r="G12" s="61"/>
      <c r="H12" s="61"/>
      <c r="I12" s="61"/>
      <c r="J12" s="61">
        <f>J15+J27+J38+J48+J57+J66</f>
        <v>0</v>
      </c>
      <c r="K12" s="61">
        <f t="shared" ref="K12:O12" si="6">K15+K27+K38+K48+K57+K66</f>
        <v>0</v>
      </c>
      <c r="L12" s="61">
        <f t="shared" si="6"/>
        <v>0</v>
      </c>
      <c r="M12" s="61">
        <f t="shared" si="6"/>
        <v>0</v>
      </c>
      <c r="N12" s="61">
        <f t="shared" si="6"/>
        <v>0</v>
      </c>
      <c r="O12" s="61">
        <f t="shared" si="6"/>
        <v>0</v>
      </c>
    </row>
    <row r="13" spans="1:15" x14ac:dyDescent="0.2">
      <c r="A13" s="52">
        <v>1049</v>
      </c>
      <c r="B13" s="48"/>
      <c r="C13" s="59" t="s">
        <v>71</v>
      </c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</row>
    <row r="14" spans="1:15" x14ac:dyDescent="0.2">
      <c r="A14" s="50"/>
      <c r="B14" s="51"/>
      <c r="C14" s="60" t="s">
        <v>85</v>
      </c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</row>
    <row r="15" spans="1:15" ht="82.5" x14ac:dyDescent="0.2">
      <c r="A15" s="54"/>
      <c r="B15" s="6" t="s">
        <v>111</v>
      </c>
      <c r="C15" s="38" t="s">
        <v>112</v>
      </c>
      <c r="D15" s="61" t="e">
        <f>SUM(D17)</f>
        <v>#REF!</v>
      </c>
      <c r="E15" s="61" t="e">
        <f t="shared" ref="E15:F15" si="7">SUM(E17)</f>
        <v>#REF!</v>
      </c>
      <c r="F15" s="61" t="e">
        <f t="shared" si="7"/>
        <v>#REF!</v>
      </c>
      <c r="G15" s="61"/>
      <c r="H15" s="61"/>
      <c r="I15" s="61"/>
      <c r="J15" s="61">
        <f>J17</f>
        <v>3800</v>
      </c>
      <c r="K15" s="61">
        <f t="shared" ref="K15:O15" si="8">K17</f>
        <v>3040</v>
      </c>
      <c r="L15" s="61">
        <f t="shared" si="8"/>
        <v>760</v>
      </c>
      <c r="M15" s="61">
        <f t="shared" si="8"/>
        <v>3800</v>
      </c>
      <c r="N15" s="61">
        <f t="shared" si="8"/>
        <v>3040</v>
      </c>
      <c r="O15" s="61">
        <f t="shared" si="8"/>
        <v>760</v>
      </c>
    </row>
    <row r="16" spans="1:15" x14ac:dyDescent="0.2">
      <c r="A16" s="54"/>
      <c r="B16" s="36"/>
      <c r="C16" s="36" t="s">
        <v>41</v>
      </c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</row>
    <row r="17" spans="1:15" ht="33" x14ac:dyDescent="0.2">
      <c r="A17" s="54"/>
      <c r="B17" s="36"/>
      <c r="C17" s="92" t="s">
        <v>109</v>
      </c>
      <c r="D17" s="63" t="e">
        <f>SUM(D19)</f>
        <v>#REF!</v>
      </c>
      <c r="E17" s="63" t="e">
        <f t="shared" ref="E17:F17" si="9">SUM(E19)</f>
        <v>#REF!</v>
      </c>
      <c r="F17" s="63" t="e">
        <f t="shared" si="9"/>
        <v>#REF!</v>
      </c>
      <c r="G17" s="63"/>
      <c r="H17" s="63"/>
      <c r="I17" s="63"/>
      <c r="J17" s="63">
        <f>J19</f>
        <v>3800</v>
      </c>
      <c r="K17" s="63">
        <f t="shared" ref="K17:O17" si="10">K19</f>
        <v>3040</v>
      </c>
      <c r="L17" s="63">
        <f t="shared" si="10"/>
        <v>760</v>
      </c>
      <c r="M17" s="63">
        <f t="shared" si="10"/>
        <v>3800</v>
      </c>
      <c r="N17" s="63">
        <f t="shared" si="10"/>
        <v>3040</v>
      </c>
      <c r="O17" s="63">
        <f t="shared" si="10"/>
        <v>760</v>
      </c>
    </row>
    <row r="18" spans="1:15" ht="33" x14ac:dyDescent="0.2">
      <c r="A18" s="54"/>
      <c r="B18" s="36"/>
      <c r="C18" s="36" t="s">
        <v>25</v>
      </c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</row>
    <row r="19" spans="1:15" x14ac:dyDescent="0.2">
      <c r="A19" s="54"/>
      <c r="B19" s="36"/>
      <c r="C19" s="36" t="s">
        <v>33</v>
      </c>
      <c r="D19" s="62" t="e">
        <f>SUM(D20)</f>
        <v>#REF!</v>
      </c>
      <c r="E19" s="62" t="e">
        <f t="shared" ref="E19:F19" si="11">SUM(E20)</f>
        <v>#REF!</v>
      </c>
      <c r="F19" s="62" t="e">
        <f t="shared" si="11"/>
        <v>#REF!</v>
      </c>
      <c r="G19" s="62"/>
      <c r="H19" s="62"/>
      <c r="I19" s="62"/>
      <c r="J19" s="62">
        <f>J20</f>
        <v>3800</v>
      </c>
      <c r="K19" s="62">
        <f t="shared" ref="K19:O19" si="12">K20</f>
        <v>3040</v>
      </c>
      <c r="L19" s="62">
        <f t="shared" si="12"/>
        <v>760</v>
      </c>
      <c r="M19" s="62">
        <f t="shared" si="12"/>
        <v>3800</v>
      </c>
      <c r="N19" s="62">
        <f t="shared" si="12"/>
        <v>3040</v>
      </c>
      <c r="O19" s="62">
        <f t="shared" si="12"/>
        <v>760</v>
      </c>
    </row>
    <row r="20" spans="1:15" x14ac:dyDescent="0.2">
      <c r="A20" s="54"/>
      <c r="B20" s="36"/>
      <c r="C20" s="36" t="s">
        <v>72</v>
      </c>
      <c r="D20" s="62" t="e">
        <f>SUM(D21+D24+#REF!)</f>
        <v>#REF!</v>
      </c>
      <c r="E20" s="62" t="e">
        <f>SUM(E21+E24+#REF!)</f>
        <v>#REF!</v>
      </c>
      <c r="F20" s="62" t="e">
        <f>SUM(F21+F24+#REF!)</f>
        <v>#REF!</v>
      </c>
      <c r="G20" s="62"/>
      <c r="H20" s="62"/>
      <c r="I20" s="62"/>
      <c r="J20" s="62">
        <f>J21+J24</f>
        <v>3800</v>
      </c>
      <c r="K20" s="62">
        <f t="shared" ref="K20:O20" si="13">K21+K24</f>
        <v>3040</v>
      </c>
      <c r="L20" s="62">
        <f t="shared" si="13"/>
        <v>760</v>
      </c>
      <c r="M20" s="62">
        <f t="shared" si="13"/>
        <v>3800</v>
      </c>
      <c r="N20" s="62">
        <f t="shared" si="13"/>
        <v>3040</v>
      </c>
      <c r="O20" s="62">
        <f t="shared" si="13"/>
        <v>760</v>
      </c>
    </row>
    <row r="21" spans="1:15" ht="33" x14ac:dyDescent="0.2">
      <c r="A21" s="54"/>
      <c r="B21" s="36"/>
      <c r="C21" s="36" t="s">
        <v>73</v>
      </c>
      <c r="D21" s="62" t="e">
        <f>SUM(#REF!+D22)</f>
        <v>#REF!</v>
      </c>
      <c r="E21" s="62" t="e">
        <f>SUM(#REF!+E22)</f>
        <v>#REF!</v>
      </c>
      <c r="F21" s="62" t="e">
        <f>SUM(#REF!+F22)</f>
        <v>#REF!</v>
      </c>
      <c r="G21" s="62"/>
      <c r="H21" s="62"/>
      <c r="I21" s="62"/>
      <c r="J21" s="62">
        <f>J22</f>
        <v>3000</v>
      </c>
      <c r="K21" s="62">
        <f t="shared" ref="K21:O21" si="14">K22</f>
        <v>2400</v>
      </c>
      <c r="L21" s="62">
        <f t="shared" si="14"/>
        <v>600</v>
      </c>
      <c r="M21" s="62">
        <f t="shared" si="14"/>
        <v>3000</v>
      </c>
      <c r="N21" s="62">
        <f t="shared" si="14"/>
        <v>2400</v>
      </c>
      <c r="O21" s="62">
        <f t="shared" si="14"/>
        <v>600</v>
      </c>
    </row>
    <row r="22" spans="1:15" ht="33" x14ac:dyDescent="0.3">
      <c r="A22" s="54"/>
      <c r="B22" s="28"/>
      <c r="C22" s="29" t="s">
        <v>133</v>
      </c>
      <c r="D22" s="62">
        <v>-542</v>
      </c>
      <c r="E22" s="62">
        <v>-379</v>
      </c>
      <c r="F22" s="62">
        <v>-163</v>
      </c>
      <c r="G22" s="62"/>
      <c r="H22" s="62"/>
      <c r="I22" s="62"/>
      <c r="J22" s="62">
        <f>J23</f>
        <v>3000</v>
      </c>
      <c r="K22" s="62">
        <f t="shared" ref="K22:O22" si="15">K23</f>
        <v>2400</v>
      </c>
      <c r="L22" s="62">
        <f t="shared" si="15"/>
        <v>600</v>
      </c>
      <c r="M22" s="62">
        <f t="shared" si="15"/>
        <v>3000</v>
      </c>
      <c r="N22" s="62">
        <f t="shared" si="15"/>
        <v>2400</v>
      </c>
      <c r="O22" s="62">
        <f t="shared" si="15"/>
        <v>600</v>
      </c>
    </row>
    <row r="23" spans="1:15" x14ac:dyDescent="0.3">
      <c r="A23" s="54"/>
      <c r="B23" s="28"/>
      <c r="C23" s="29" t="s">
        <v>134</v>
      </c>
      <c r="D23" s="62">
        <v>-542</v>
      </c>
      <c r="E23" s="62">
        <v>-379</v>
      </c>
      <c r="F23" s="62">
        <v>-163</v>
      </c>
      <c r="G23" s="62"/>
      <c r="H23" s="62"/>
      <c r="I23" s="62"/>
      <c r="J23" s="62">
        <f>K23+L23</f>
        <v>3000</v>
      </c>
      <c r="K23" s="62">
        <v>2400</v>
      </c>
      <c r="L23" s="62">
        <v>600</v>
      </c>
      <c r="M23" s="62">
        <f>N23+O23</f>
        <v>3000</v>
      </c>
      <c r="N23" s="62">
        <v>2400</v>
      </c>
      <c r="O23" s="62">
        <v>600</v>
      </c>
    </row>
    <row r="24" spans="1:15" x14ac:dyDescent="0.3">
      <c r="A24" s="54"/>
      <c r="B24" s="28"/>
      <c r="C24" s="36" t="s">
        <v>74</v>
      </c>
      <c r="D24" s="62">
        <v>-5000</v>
      </c>
      <c r="E24" s="62"/>
      <c r="F24" s="62">
        <v>-5000</v>
      </c>
      <c r="G24" s="62"/>
      <c r="H24" s="62"/>
      <c r="I24" s="62"/>
      <c r="J24" s="62">
        <f>J25</f>
        <v>800</v>
      </c>
      <c r="K24" s="62">
        <f t="shared" ref="K24:O24" si="16">K25</f>
        <v>640</v>
      </c>
      <c r="L24" s="62">
        <f t="shared" si="16"/>
        <v>160</v>
      </c>
      <c r="M24" s="62">
        <f t="shared" si="16"/>
        <v>800</v>
      </c>
      <c r="N24" s="62">
        <f t="shared" si="16"/>
        <v>640</v>
      </c>
      <c r="O24" s="62">
        <f t="shared" si="16"/>
        <v>160</v>
      </c>
    </row>
    <row r="25" spans="1:15" ht="49.5" x14ac:dyDescent="0.3">
      <c r="A25" s="54"/>
      <c r="B25" s="28"/>
      <c r="C25" s="36" t="s">
        <v>135</v>
      </c>
      <c r="D25" s="62">
        <v>-5000</v>
      </c>
      <c r="E25" s="62"/>
      <c r="F25" s="62">
        <v>-5000</v>
      </c>
      <c r="G25" s="62"/>
      <c r="H25" s="62"/>
      <c r="I25" s="62"/>
      <c r="J25" s="62">
        <f>J26</f>
        <v>800</v>
      </c>
      <c r="K25" s="62">
        <f t="shared" ref="K25:O25" si="17">K26</f>
        <v>640</v>
      </c>
      <c r="L25" s="62">
        <f t="shared" si="17"/>
        <v>160</v>
      </c>
      <c r="M25" s="62">
        <f t="shared" si="17"/>
        <v>800</v>
      </c>
      <c r="N25" s="62">
        <f t="shared" si="17"/>
        <v>640</v>
      </c>
      <c r="O25" s="62">
        <f t="shared" si="17"/>
        <v>160</v>
      </c>
    </row>
    <row r="26" spans="1:15" x14ac:dyDescent="0.3">
      <c r="A26" s="54"/>
      <c r="B26" s="28"/>
      <c r="C26" s="108" t="s">
        <v>151</v>
      </c>
      <c r="D26" s="62">
        <v>542</v>
      </c>
      <c r="E26" s="62">
        <v>379</v>
      </c>
      <c r="F26" s="62">
        <v>163</v>
      </c>
      <c r="G26" s="62"/>
      <c r="H26" s="62"/>
      <c r="I26" s="62"/>
      <c r="J26" s="62">
        <f>K26+L26</f>
        <v>800</v>
      </c>
      <c r="K26" s="62">
        <v>640</v>
      </c>
      <c r="L26" s="62">
        <v>160</v>
      </c>
      <c r="M26" s="62">
        <f>N26+O26</f>
        <v>800</v>
      </c>
      <c r="N26" s="62">
        <v>640</v>
      </c>
      <c r="O26" s="62">
        <v>160</v>
      </c>
    </row>
    <row r="27" spans="1:15" ht="66" x14ac:dyDescent="0.3">
      <c r="A27" s="54"/>
      <c r="B27" s="28">
        <v>11011</v>
      </c>
      <c r="C27" s="35" t="s">
        <v>122</v>
      </c>
      <c r="D27" s="61">
        <v>76200</v>
      </c>
      <c r="E27" s="61">
        <v>58000</v>
      </c>
      <c r="F27" s="61">
        <v>18200</v>
      </c>
      <c r="G27" s="61"/>
      <c r="H27" s="61"/>
      <c r="I27" s="61"/>
      <c r="J27" s="61">
        <f>J29</f>
        <v>200000</v>
      </c>
      <c r="K27" s="61">
        <f t="shared" ref="K27:O27" si="18">K29</f>
        <v>0</v>
      </c>
      <c r="L27" s="61">
        <f t="shared" si="18"/>
        <v>200000</v>
      </c>
      <c r="M27" s="61">
        <f t="shared" si="18"/>
        <v>200000</v>
      </c>
      <c r="N27" s="61">
        <f t="shared" si="18"/>
        <v>0</v>
      </c>
      <c r="O27" s="61">
        <f t="shared" si="18"/>
        <v>200000</v>
      </c>
    </row>
    <row r="28" spans="1:15" x14ac:dyDescent="0.3">
      <c r="A28" s="54"/>
      <c r="B28" s="28"/>
      <c r="C28" s="36" t="s">
        <v>41</v>
      </c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</row>
    <row r="29" spans="1:15" ht="33" x14ac:dyDescent="0.3">
      <c r="A29" s="54"/>
      <c r="B29" s="28"/>
      <c r="C29" s="92" t="s">
        <v>109</v>
      </c>
      <c r="D29" s="63">
        <v>76200</v>
      </c>
      <c r="E29" s="63">
        <v>58000</v>
      </c>
      <c r="F29" s="63">
        <v>18200</v>
      </c>
      <c r="G29" s="63"/>
      <c r="H29" s="63"/>
      <c r="I29" s="63"/>
      <c r="J29" s="63">
        <f>J31</f>
        <v>200000</v>
      </c>
      <c r="K29" s="63">
        <f t="shared" ref="K29:O29" si="19">K31</f>
        <v>0</v>
      </c>
      <c r="L29" s="63">
        <f t="shared" si="19"/>
        <v>200000</v>
      </c>
      <c r="M29" s="63">
        <f t="shared" si="19"/>
        <v>200000</v>
      </c>
      <c r="N29" s="63">
        <f t="shared" si="19"/>
        <v>0</v>
      </c>
      <c r="O29" s="63">
        <f t="shared" si="19"/>
        <v>200000</v>
      </c>
    </row>
    <row r="30" spans="1:15" ht="33" x14ac:dyDescent="0.3">
      <c r="A30" s="54"/>
      <c r="B30" s="28"/>
      <c r="C30" s="36" t="s">
        <v>25</v>
      </c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</row>
    <row r="31" spans="1:15" x14ac:dyDescent="0.3">
      <c r="A31" s="54"/>
      <c r="B31" s="28"/>
      <c r="C31" s="36" t="s">
        <v>33</v>
      </c>
      <c r="D31" s="62">
        <v>76200</v>
      </c>
      <c r="E31" s="62">
        <v>58000</v>
      </c>
      <c r="F31" s="62">
        <v>18200</v>
      </c>
      <c r="G31" s="62"/>
      <c r="H31" s="62"/>
      <c r="I31" s="62"/>
      <c r="J31" s="62">
        <f>J32</f>
        <v>200000</v>
      </c>
      <c r="K31" s="62">
        <f t="shared" ref="K31:O31" si="20">K32</f>
        <v>0</v>
      </c>
      <c r="L31" s="62">
        <f t="shared" si="20"/>
        <v>200000</v>
      </c>
      <c r="M31" s="62">
        <f t="shared" si="20"/>
        <v>200000</v>
      </c>
      <c r="N31" s="62">
        <f t="shared" si="20"/>
        <v>0</v>
      </c>
      <c r="O31" s="62">
        <f t="shared" si="20"/>
        <v>200000</v>
      </c>
    </row>
    <row r="32" spans="1:15" x14ac:dyDescent="0.3">
      <c r="A32" s="54"/>
      <c r="B32" s="28"/>
      <c r="C32" s="36" t="s">
        <v>72</v>
      </c>
      <c r="D32" s="62">
        <f>SUM(D33+D36)</f>
        <v>75700</v>
      </c>
      <c r="E32" s="62">
        <f t="shared" ref="E32:F32" si="21">SUM(E33+E36)</f>
        <v>58000</v>
      </c>
      <c r="F32" s="62">
        <f t="shared" si="21"/>
        <v>17700</v>
      </c>
      <c r="G32" s="62"/>
      <c r="H32" s="62"/>
      <c r="I32" s="62"/>
      <c r="J32" s="62">
        <f>J33+J36</f>
        <v>200000</v>
      </c>
      <c r="K32" s="62">
        <f t="shared" ref="K32:O32" si="22">K33+K36</f>
        <v>0</v>
      </c>
      <c r="L32" s="62">
        <f t="shared" si="22"/>
        <v>200000</v>
      </c>
      <c r="M32" s="62">
        <f t="shared" si="22"/>
        <v>200000</v>
      </c>
      <c r="N32" s="62">
        <f t="shared" si="22"/>
        <v>0</v>
      </c>
      <c r="O32" s="62">
        <f t="shared" si="22"/>
        <v>200000</v>
      </c>
    </row>
    <row r="33" spans="1:15" x14ac:dyDescent="0.3">
      <c r="A33" s="54"/>
      <c r="B33" s="28"/>
      <c r="C33" s="36" t="s">
        <v>136</v>
      </c>
      <c r="D33" s="62">
        <v>5500</v>
      </c>
      <c r="E33" s="62"/>
      <c r="F33" s="62">
        <v>5500</v>
      </c>
      <c r="G33" s="62"/>
      <c r="H33" s="62"/>
      <c r="I33" s="62"/>
      <c r="J33" s="62">
        <f>J34+J35</f>
        <v>360</v>
      </c>
      <c r="K33" s="62">
        <f t="shared" ref="K33:O33" si="23">K34+K35</f>
        <v>360</v>
      </c>
      <c r="L33" s="62">
        <f t="shared" si="23"/>
        <v>0</v>
      </c>
      <c r="M33" s="62">
        <f t="shared" si="23"/>
        <v>360</v>
      </c>
      <c r="N33" s="62">
        <f t="shared" si="23"/>
        <v>360</v>
      </c>
      <c r="O33" s="62">
        <f t="shared" si="23"/>
        <v>0</v>
      </c>
    </row>
    <row r="34" spans="1:15" ht="33" x14ac:dyDescent="0.3">
      <c r="A34" s="54"/>
      <c r="B34" s="28"/>
      <c r="C34" s="36" t="s">
        <v>128</v>
      </c>
      <c r="D34" s="62">
        <v>5500</v>
      </c>
      <c r="E34" s="62"/>
      <c r="F34" s="62">
        <v>5500</v>
      </c>
      <c r="G34" s="62"/>
      <c r="H34" s="62"/>
      <c r="I34" s="62"/>
      <c r="J34" s="62">
        <f>K34+L34</f>
        <v>60</v>
      </c>
      <c r="K34" s="62">
        <v>60</v>
      </c>
      <c r="L34" s="62">
        <v>0</v>
      </c>
      <c r="M34" s="62">
        <f>N34+O34</f>
        <v>60</v>
      </c>
      <c r="N34" s="62">
        <v>60</v>
      </c>
      <c r="O34" s="62">
        <v>0</v>
      </c>
    </row>
    <row r="35" spans="1:15" x14ac:dyDescent="0.3">
      <c r="A35" s="54"/>
      <c r="B35" s="28"/>
      <c r="C35" s="90" t="s">
        <v>129</v>
      </c>
      <c r="D35" s="62">
        <v>5500</v>
      </c>
      <c r="E35" s="62"/>
      <c r="F35" s="62">
        <v>5500</v>
      </c>
      <c r="G35" s="62"/>
      <c r="H35" s="62"/>
      <c r="I35" s="62"/>
      <c r="J35" s="62">
        <f>K35+L35</f>
        <v>300</v>
      </c>
      <c r="K35" s="62">
        <v>300</v>
      </c>
      <c r="L35" s="62">
        <v>0</v>
      </c>
      <c r="M35" s="62">
        <f>N35+O35</f>
        <v>300</v>
      </c>
      <c r="N35" s="62">
        <v>300</v>
      </c>
      <c r="O35" s="62">
        <v>0</v>
      </c>
    </row>
    <row r="36" spans="1:15" x14ac:dyDescent="0.3">
      <c r="A36" s="54"/>
      <c r="B36" s="28"/>
      <c r="C36" s="36" t="s">
        <v>74</v>
      </c>
      <c r="D36" s="62">
        <f>SUM(D37:D37)</f>
        <v>70200</v>
      </c>
      <c r="E36" s="62">
        <f>SUM(E37:E37)</f>
        <v>58000</v>
      </c>
      <c r="F36" s="62">
        <f>SUM(F37:F37)</f>
        <v>12200</v>
      </c>
      <c r="G36" s="62"/>
      <c r="H36" s="62"/>
      <c r="I36" s="62"/>
      <c r="J36" s="62">
        <f>J37</f>
        <v>199640</v>
      </c>
      <c r="K36" s="62">
        <f t="shared" ref="K36:O36" si="24">K37</f>
        <v>-360</v>
      </c>
      <c r="L36" s="62">
        <f t="shared" si="24"/>
        <v>200000</v>
      </c>
      <c r="M36" s="62">
        <f t="shared" si="24"/>
        <v>199640</v>
      </c>
      <c r="N36" s="62">
        <f t="shared" si="24"/>
        <v>-360</v>
      </c>
      <c r="O36" s="62">
        <f t="shared" si="24"/>
        <v>200000</v>
      </c>
    </row>
    <row r="37" spans="1:15" x14ac:dyDescent="0.3">
      <c r="A37" s="54"/>
      <c r="B37" s="28"/>
      <c r="C37" s="36" t="s">
        <v>149</v>
      </c>
      <c r="D37" s="62">
        <v>70200</v>
      </c>
      <c r="E37" s="62">
        <v>58000</v>
      </c>
      <c r="F37" s="62">
        <v>12200</v>
      </c>
      <c r="G37" s="62"/>
      <c r="H37" s="62"/>
      <c r="I37" s="62"/>
      <c r="J37" s="62">
        <f>K37+L37</f>
        <v>199640</v>
      </c>
      <c r="K37" s="62">
        <v>-360</v>
      </c>
      <c r="L37" s="62">
        <v>200000</v>
      </c>
      <c r="M37" s="62">
        <f>N37+O37</f>
        <v>199640</v>
      </c>
      <c r="N37" s="62">
        <v>-360</v>
      </c>
      <c r="O37" s="62">
        <v>200000</v>
      </c>
    </row>
    <row r="38" spans="1:15" ht="82.5" x14ac:dyDescent="0.3">
      <c r="A38" s="54"/>
      <c r="B38" s="28" t="s">
        <v>114</v>
      </c>
      <c r="C38" s="35" t="s">
        <v>115</v>
      </c>
      <c r="D38" s="61">
        <v>1000</v>
      </c>
      <c r="E38" s="61">
        <v>0</v>
      </c>
      <c r="F38" s="61">
        <v>1000</v>
      </c>
      <c r="G38" s="61"/>
      <c r="H38" s="61"/>
      <c r="I38" s="61"/>
      <c r="J38" s="61">
        <f>J40</f>
        <v>7700</v>
      </c>
      <c r="K38" s="61">
        <f t="shared" ref="K38:O38" si="25">K40</f>
        <v>6260</v>
      </c>
      <c r="L38" s="61">
        <f t="shared" si="25"/>
        <v>1440</v>
      </c>
      <c r="M38" s="61">
        <f t="shared" si="25"/>
        <v>7700</v>
      </c>
      <c r="N38" s="61">
        <f t="shared" si="25"/>
        <v>6260</v>
      </c>
      <c r="O38" s="61">
        <f t="shared" si="25"/>
        <v>1440</v>
      </c>
    </row>
    <row r="39" spans="1:15" x14ac:dyDescent="0.3">
      <c r="A39" s="54"/>
      <c r="B39" s="28"/>
      <c r="C39" s="36" t="s">
        <v>41</v>
      </c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</row>
    <row r="40" spans="1:15" ht="38.25" customHeight="1" x14ac:dyDescent="0.3">
      <c r="A40" s="54"/>
      <c r="B40" s="28"/>
      <c r="C40" s="92" t="s">
        <v>109</v>
      </c>
      <c r="D40" s="63">
        <v>1000</v>
      </c>
      <c r="E40" s="63">
        <v>0</v>
      </c>
      <c r="F40" s="63">
        <v>1000</v>
      </c>
      <c r="G40" s="63"/>
      <c r="H40" s="63"/>
      <c r="I40" s="63"/>
      <c r="J40" s="63">
        <f>J42</f>
        <v>7700</v>
      </c>
      <c r="K40" s="63">
        <f t="shared" ref="K40:O40" si="26">K42</f>
        <v>6260</v>
      </c>
      <c r="L40" s="63">
        <f t="shared" si="26"/>
        <v>1440</v>
      </c>
      <c r="M40" s="63">
        <f t="shared" si="26"/>
        <v>7700</v>
      </c>
      <c r="N40" s="63">
        <f t="shared" si="26"/>
        <v>6260</v>
      </c>
      <c r="O40" s="63">
        <f t="shared" si="26"/>
        <v>1440</v>
      </c>
    </row>
    <row r="41" spans="1:15" ht="33" x14ac:dyDescent="0.3">
      <c r="A41" s="54"/>
      <c r="B41" s="28"/>
      <c r="C41" s="36" t="s">
        <v>25</v>
      </c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</row>
    <row r="42" spans="1:15" x14ac:dyDescent="0.3">
      <c r="A42" s="54"/>
      <c r="B42" s="28"/>
      <c r="C42" s="36" t="s">
        <v>33</v>
      </c>
      <c r="D42" s="62">
        <v>1000</v>
      </c>
      <c r="E42" s="62"/>
      <c r="F42" s="62">
        <v>1000</v>
      </c>
      <c r="G42" s="62"/>
      <c r="H42" s="62"/>
      <c r="I42" s="62"/>
      <c r="J42" s="62">
        <f>J43</f>
        <v>7700</v>
      </c>
      <c r="K42" s="62">
        <f t="shared" ref="K42:O42" si="27">K43</f>
        <v>6260</v>
      </c>
      <c r="L42" s="62">
        <f t="shared" si="27"/>
        <v>1440</v>
      </c>
      <c r="M42" s="62">
        <f t="shared" si="27"/>
        <v>7700</v>
      </c>
      <c r="N42" s="62">
        <f t="shared" si="27"/>
        <v>6260</v>
      </c>
      <c r="O42" s="62">
        <f t="shared" si="27"/>
        <v>1440</v>
      </c>
    </row>
    <row r="43" spans="1:15" x14ac:dyDescent="0.3">
      <c r="A43" s="54"/>
      <c r="B43" s="28"/>
      <c r="C43" s="36" t="s">
        <v>42</v>
      </c>
      <c r="D43" s="62">
        <v>1000</v>
      </c>
      <c r="E43" s="62"/>
      <c r="F43" s="62">
        <v>1000</v>
      </c>
      <c r="G43" s="62"/>
      <c r="H43" s="62"/>
      <c r="I43" s="62"/>
      <c r="J43" s="62">
        <f>J44</f>
        <v>7700</v>
      </c>
      <c r="K43" s="62">
        <f t="shared" ref="K43:O43" si="28">K44</f>
        <v>6260</v>
      </c>
      <c r="L43" s="62">
        <f t="shared" si="28"/>
        <v>1440</v>
      </c>
      <c r="M43" s="62">
        <f t="shared" si="28"/>
        <v>7700</v>
      </c>
      <c r="N43" s="62">
        <f t="shared" si="28"/>
        <v>6260</v>
      </c>
      <c r="O43" s="62">
        <f t="shared" si="28"/>
        <v>1440</v>
      </c>
    </row>
    <row r="44" spans="1:15" x14ac:dyDescent="0.3">
      <c r="A44" s="54"/>
      <c r="B44" s="28"/>
      <c r="C44" s="36" t="s">
        <v>43</v>
      </c>
      <c r="D44" s="62">
        <f>SUM(D45+D47)</f>
        <v>1000</v>
      </c>
      <c r="E44" s="62"/>
      <c r="F44" s="62">
        <f t="shared" ref="F44" si="29">SUM(F45+F47)</f>
        <v>1000</v>
      </c>
      <c r="G44" s="62"/>
      <c r="H44" s="62"/>
      <c r="I44" s="62"/>
      <c r="J44" s="62">
        <f>J45</f>
        <v>7700</v>
      </c>
      <c r="K44" s="62">
        <f t="shared" ref="K44:O44" si="30">K45</f>
        <v>6260</v>
      </c>
      <c r="L44" s="62">
        <f t="shared" si="30"/>
        <v>1440</v>
      </c>
      <c r="M44" s="62">
        <f t="shared" si="30"/>
        <v>7700</v>
      </c>
      <c r="N44" s="62">
        <f t="shared" si="30"/>
        <v>6260</v>
      </c>
      <c r="O44" s="62">
        <f t="shared" si="30"/>
        <v>1440</v>
      </c>
    </row>
    <row r="45" spans="1:15" x14ac:dyDescent="0.3">
      <c r="A45" s="54"/>
      <c r="B45" s="28"/>
      <c r="C45" s="36" t="s">
        <v>44</v>
      </c>
      <c r="D45" s="62">
        <v>600</v>
      </c>
      <c r="E45" s="62"/>
      <c r="F45" s="62">
        <v>600</v>
      </c>
      <c r="G45" s="62"/>
      <c r="H45" s="62"/>
      <c r="I45" s="62"/>
      <c r="J45" s="62">
        <f>J46+J47</f>
        <v>7700</v>
      </c>
      <c r="K45" s="62">
        <f t="shared" ref="K45:O45" si="31">K46+K47</f>
        <v>6260</v>
      </c>
      <c r="L45" s="62">
        <f t="shared" si="31"/>
        <v>1440</v>
      </c>
      <c r="M45" s="62">
        <f t="shared" si="31"/>
        <v>7700</v>
      </c>
      <c r="N45" s="62">
        <f t="shared" si="31"/>
        <v>6260</v>
      </c>
      <c r="O45" s="62">
        <f t="shared" si="31"/>
        <v>1440</v>
      </c>
    </row>
    <row r="46" spans="1:15" ht="33" x14ac:dyDescent="0.3">
      <c r="A46" s="54"/>
      <c r="B46" s="28"/>
      <c r="C46" s="36" t="s">
        <v>45</v>
      </c>
      <c r="D46" s="62">
        <v>600</v>
      </c>
      <c r="E46" s="62"/>
      <c r="F46" s="62">
        <v>600</v>
      </c>
      <c r="G46" s="62"/>
      <c r="H46" s="62"/>
      <c r="I46" s="62"/>
      <c r="J46" s="62">
        <f>K46+L46</f>
        <v>-3800</v>
      </c>
      <c r="K46" s="62">
        <v>-3040</v>
      </c>
      <c r="L46" s="62">
        <v>-760</v>
      </c>
      <c r="M46" s="62">
        <f>N46+O46</f>
        <v>-3800</v>
      </c>
      <c r="N46" s="62">
        <v>-3040</v>
      </c>
      <c r="O46" s="62">
        <v>-760</v>
      </c>
    </row>
    <row r="47" spans="1:15" x14ac:dyDescent="0.3">
      <c r="A47" s="54"/>
      <c r="B47" s="28"/>
      <c r="C47" s="36" t="s">
        <v>131</v>
      </c>
      <c r="D47" s="62">
        <v>400</v>
      </c>
      <c r="E47" s="62"/>
      <c r="F47" s="62">
        <v>400</v>
      </c>
      <c r="G47" s="62"/>
      <c r="H47" s="62"/>
      <c r="I47" s="62"/>
      <c r="J47" s="62">
        <f>K47+L47</f>
        <v>11500</v>
      </c>
      <c r="K47" s="62">
        <v>9300</v>
      </c>
      <c r="L47" s="62">
        <v>2200</v>
      </c>
      <c r="M47" s="62">
        <f>N47+O47</f>
        <v>11500</v>
      </c>
      <c r="N47" s="62">
        <v>9300</v>
      </c>
      <c r="O47" s="62">
        <v>2200</v>
      </c>
    </row>
    <row r="48" spans="1:15" ht="82.5" x14ac:dyDescent="0.3">
      <c r="A48" s="54"/>
      <c r="B48" s="28" t="s">
        <v>65</v>
      </c>
      <c r="C48" s="35" t="s">
        <v>66</v>
      </c>
      <c r="D48" s="61">
        <v>-77200</v>
      </c>
      <c r="E48" s="61">
        <v>-58000</v>
      </c>
      <c r="F48" s="61">
        <v>-19200</v>
      </c>
      <c r="G48" s="61"/>
      <c r="H48" s="61"/>
      <c r="I48" s="61"/>
      <c r="J48" s="61">
        <f>J50</f>
        <v>-882800</v>
      </c>
      <c r="K48" s="61">
        <f t="shared" ref="K48:O48" si="32">K50</f>
        <v>-742000</v>
      </c>
      <c r="L48" s="61">
        <f t="shared" si="32"/>
        <v>-140800</v>
      </c>
      <c r="M48" s="61">
        <f t="shared" si="32"/>
        <v>-882800</v>
      </c>
      <c r="N48" s="61">
        <f t="shared" si="32"/>
        <v>-742000</v>
      </c>
      <c r="O48" s="61">
        <f t="shared" si="32"/>
        <v>-140800</v>
      </c>
    </row>
    <row r="49" spans="1:15" x14ac:dyDescent="0.3">
      <c r="A49" s="54"/>
      <c r="B49" s="28"/>
      <c r="C49" s="36" t="s">
        <v>41</v>
      </c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</row>
    <row r="50" spans="1:15" ht="33" x14ac:dyDescent="0.3">
      <c r="A50" s="54"/>
      <c r="B50" s="28"/>
      <c r="C50" s="92" t="s">
        <v>109</v>
      </c>
      <c r="D50" s="63">
        <v>-77200</v>
      </c>
      <c r="E50" s="63">
        <v>-58000</v>
      </c>
      <c r="F50" s="63">
        <v>-19200</v>
      </c>
      <c r="G50" s="63"/>
      <c r="H50" s="63"/>
      <c r="I50" s="63"/>
      <c r="J50" s="63">
        <f>J52</f>
        <v>-882800</v>
      </c>
      <c r="K50" s="63">
        <f t="shared" ref="K50:O50" si="33">K52</f>
        <v>-742000</v>
      </c>
      <c r="L50" s="63">
        <f t="shared" si="33"/>
        <v>-140800</v>
      </c>
      <c r="M50" s="63">
        <f t="shared" si="33"/>
        <v>-882800</v>
      </c>
      <c r="N50" s="63">
        <f t="shared" si="33"/>
        <v>-742000</v>
      </c>
      <c r="O50" s="63">
        <f t="shared" si="33"/>
        <v>-140800</v>
      </c>
    </row>
    <row r="51" spans="1:15" ht="33" x14ac:dyDescent="0.3">
      <c r="A51" s="54"/>
      <c r="B51" s="28"/>
      <c r="C51" s="36" t="s">
        <v>25</v>
      </c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</row>
    <row r="52" spans="1:15" x14ac:dyDescent="0.3">
      <c r="A52" s="54"/>
      <c r="B52" s="28"/>
      <c r="C52" s="36" t="s">
        <v>33</v>
      </c>
      <c r="D52" s="62">
        <v>-77200</v>
      </c>
      <c r="E52" s="62">
        <v>-58000</v>
      </c>
      <c r="F52" s="62">
        <v>-19200</v>
      </c>
      <c r="G52" s="62"/>
      <c r="H52" s="62"/>
      <c r="I52" s="62"/>
      <c r="J52" s="62">
        <f>J53</f>
        <v>-882800</v>
      </c>
      <c r="K52" s="62">
        <f t="shared" ref="K52:O52" si="34">K53</f>
        <v>-742000</v>
      </c>
      <c r="L52" s="62">
        <f t="shared" si="34"/>
        <v>-140800</v>
      </c>
      <c r="M52" s="62">
        <f t="shared" si="34"/>
        <v>-882800</v>
      </c>
      <c r="N52" s="62">
        <f t="shared" si="34"/>
        <v>-742000</v>
      </c>
      <c r="O52" s="62">
        <f t="shared" si="34"/>
        <v>-140800</v>
      </c>
    </row>
    <row r="53" spans="1:15" ht="24.75" customHeight="1" x14ac:dyDescent="0.3">
      <c r="A53" s="54"/>
      <c r="B53" s="28"/>
      <c r="C53" s="36" t="s">
        <v>42</v>
      </c>
      <c r="D53" s="62">
        <v>-77200</v>
      </c>
      <c r="E53" s="62">
        <v>-58000</v>
      </c>
      <c r="F53" s="62">
        <v>-19200</v>
      </c>
      <c r="G53" s="62"/>
      <c r="H53" s="62"/>
      <c r="I53" s="62"/>
      <c r="J53" s="62">
        <f>J54</f>
        <v>-882800</v>
      </c>
      <c r="K53" s="62">
        <f t="shared" ref="K53:O53" si="35">K54</f>
        <v>-742000</v>
      </c>
      <c r="L53" s="62">
        <f t="shared" si="35"/>
        <v>-140800</v>
      </c>
      <c r="M53" s="62">
        <f t="shared" si="35"/>
        <v>-882800</v>
      </c>
      <c r="N53" s="62">
        <f t="shared" si="35"/>
        <v>-742000</v>
      </c>
      <c r="O53" s="62">
        <f t="shared" si="35"/>
        <v>-140800</v>
      </c>
    </row>
    <row r="54" spans="1:15" x14ac:dyDescent="0.3">
      <c r="A54" s="54"/>
      <c r="B54" s="28"/>
      <c r="C54" s="36" t="s">
        <v>43</v>
      </c>
      <c r="D54" s="62">
        <v>-77200</v>
      </c>
      <c r="E54" s="62">
        <v>-58000</v>
      </c>
      <c r="F54" s="62">
        <v>-19200</v>
      </c>
      <c r="G54" s="62"/>
      <c r="H54" s="62"/>
      <c r="I54" s="62"/>
      <c r="J54" s="62">
        <f>J55</f>
        <v>-882800</v>
      </c>
      <c r="K54" s="62">
        <f t="shared" ref="K54:O54" si="36">K55</f>
        <v>-742000</v>
      </c>
      <c r="L54" s="62">
        <f t="shared" si="36"/>
        <v>-140800</v>
      </c>
      <c r="M54" s="62">
        <f t="shared" si="36"/>
        <v>-882800</v>
      </c>
      <c r="N54" s="62">
        <f t="shared" si="36"/>
        <v>-742000</v>
      </c>
      <c r="O54" s="62">
        <f t="shared" si="36"/>
        <v>-140800</v>
      </c>
    </row>
    <row r="55" spans="1:15" x14ac:dyDescent="0.3">
      <c r="A55" s="54"/>
      <c r="B55" s="28"/>
      <c r="C55" s="36" t="s">
        <v>44</v>
      </c>
      <c r="D55" s="62">
        <v>-77200</v>
      </c>
      <c r="E55" s="62">
        <v>-58000</v>
      </c>
      <c r="F55" s="62">
        <v>-19200</v>
      </c>
      <c r="G55" s="62"/>
      <c r="H55" s="62"/>
      <c r="I55" s="62"/>
      <c r="J55" s="62">
        <f>J56</f>
        <v>-882800</v>
      </c>
      <c r="K55" s="62">
        <f t="shared" ref="K55:O55" si="37">K56</f>
        <v>-742000</v>
      </c>
      <c r="L55" s="62">
        <f t="shared" si="37"/>
        <v>-140800</v>
      </c>
      <c r="M55" s="62">
        <f t="shared" si="37"/>
        <v>-882800</v>
      </c>
      <c r="N55" s="62">
        <f t="shared" si="37"/>
        <v>-742000</v>
      </c>
      <c r="O55" s="62">
        <f t="shared" si="37"/>
        <v>-140800</v>
      </c>
    </row>
    <row r="56" spans="1:15" ht="33" x14ac:dyDescent="0.3">
      <c r="A56" s="54"/>
      <c r="B56" s="28"/>
      <c r="C56" s="36" t="s">
        <v>45</v>
      </c>
      <c r="D56" s="62">
        <v>-77200</v>
      </c>
      <c r="E56" s="62">
        <v>-58000</v>
      </c>
      <c r="F56" s="62">
        <v>-19200</v>
      </c>
      <c r="G56" s="62"/>
      <c r="H56" s="62"/>
      <c r="I56" s="62"/>
      <c r="J56" s="62">
        <f>K56+L56</f>
        <v>-882800</v>
      </c>
      <c r="K56" s="62">
        <v>-742000</v>
      </c>
      <c r="L56" s="62">
        <v>-140800</v>
      </c>
      <c r="M56" s="62">
        <f>N56+O56</f>
        <v>-882800</v>
      </c>
      <c r="N56" s="62">
        <v>-742000</v>
      </c>
      <c r="O56" s="62">
        <v>-140800</v>
      </c>
    </row>
    <row r="57" spans="1:15" ht="49.5" x14ac:dyDescent="0.3">
      <c r="A57" s="54"/>
      <c r="B57" s="28" t="s">
        <v>116</v>
      </c>
      <c r="C57" s="35" t="s">
        <v>117</v>
      </c>
      <c r="D57" s="61">
        <v>-77200</v>
      </c>
      <c r="E57" s="61">
        <v>-58000</v>
      </c>
      <c r="F57" s="61">
        <v>-19200</v>
      </c>
      <c r="G57" s="61"/>
      <c r="H57" s="61"/>
      <c r="I57" s="61"/>
      <c r="J57" s="61">
        <f>J59</f>
        <v>-1842562.9</v>
      </c>
      <c r="K57" s="61">
        <f t="shared" ref="K57:O57" si="38">K59</f>
        <v>-1385426.5</v>
      </c>
      <c r="L57" s="61">
        <f t="shared" si="38"/>
        <v>-457136.4</v>
      </c>
      <c r="M57" s="61">
        <f t="shared" si="38"/>
        <v>-1842562.9</v>
      </c>
      <c r="N57" s="61">
        <f t="shared" si="38"/>
        <v>-1385426.5</v>
      </c>
      <c r="O57" s="61">
        <f t="shared" si="38"/>
        <v>-457136.4</v>
      </c>
    </row>
    <row r="58" spans="1:15" x14ac:dyDescent="0.3">
      <c r="A58" s="54"/>
      <c r="B58" s="28"/>
      <c r="C58" s="36" t="s">
        <v>41</v>
      </c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</row>
    <row r="59" spans="1:15" ht="33" x14ac:dyDescent="0.3">
      <c r="A59" s="54"/>
      <c r="B59" s="28"/>
      <c r="C59" s="92" t="s">
        <v>109</v>
      </c>
      <c r="D59" s="63">
        <v>-77200</v>
      </c>
      <c r="E59" s="63">
        <v>-58000</v>
      </c>
      <c r="F59" s="63">
        <v>-19200</v>
      </c>
      <c r="G59" s="63"/>
      <c r="H59" s="63"/>
      <c r="I59" s="63"/>
      <c r="J59" s="63">
        <f>J61</f>
        <v>-1842562.9</v>
      </c>
      <c r="K59" s="63">
        <f t="shared" ref="K59:O59" si="39">K61</f>
        <v>-1385426.5</v>
      </c>
      <c r="L59" s="63">
        <f t="shared" si="39"/>
        <v>-457136.4</v>
      </c>
      <c r="M59" s="63">
        <f t="shared" si="39"/>
        <v>-1842562.9</v>
      </c>
      <c r="N59" s="63">
        <f t="shared" si="39"/>
        <v>-1385426.5</v>
      </c>
      <c r="O59" s="63">
        <f t="shared" si="39"/>
        <v>-457136.4</v>
      </c>
    </row>
    <row r="60" spans="1:15" ht="33" x14ac:dyDescent="0.3">
      <c r="A60" s="54"/>
      <c r="B60" s="28"/>
      <c r="C60" s="36" t="s">
        <v>25</v>
      </c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</row>
    <row r="61" spans="1:15" x14ac:dyDescent="0.3">
      <c r="A61" s="54"/>
      <c r="B61" s="28"/>
      <c r="C61" s="36" t="s">
        <v>33</v>
      </c>
      <c r="D61" s="62">
        <v>-77200</v>
      </c>
      <c r="E61" s="62">
        <v>-58000</v>
      </c>
      <c r="F61" s="62">
        <v>-19200</v>
      </c>
      <c r="G61" s="62"/>
      <c r="H61" s="62"/>
      <c r="I61" s="62"/>
      <c r="J61" s="62">
        <f>J62</f>
        <v>-1842562.9</v>
      </c>
      <c r="K61" s="62">
        <f t="shared" ref="K61:K64" si="40">K62</f>
        <v>-1385426.5</v>
      </c>
      <c r="L61" s="62">
        <f t="shared" ref="L61:L64" si="41">L62</f>
        <v>-457136.4</v>
      </c>
      <c r="M61" s="62">
        <f t="shared" ref="M61:M64" si="42">M62</f>
        <v>-1842562.9</v>
      </c>
      <c r="N61" s="62">
        <f t="shared" ref="N61:N64" si="43">N62</f>
        <v>-1385426.5</v>
      </c>
      <c r="O61" s="62">
        <f t="shared" ref="O61:O64" si="44">O62</f>
        <v>-457136.4</v>
      </c>
    </row>
    <row r="62" spans="1:15" x14ac:dyDescent="0.3">
      <c r="A62" s="54"/>
      <c r="B62" s="28"/>
      <c r="C62" s="36" t="s">
        <v>42</v>
      </c>
      <c r="D62" s="62">
        <v>-77200</v>
      </c>
      <c r="E62" s="62">
        <v>-58000</v>
      </c>
      <c r="F62" s="62">
        <v>-19200</v>
      </c>
      <c r="G62" s="62"/>
      <c r="H62" s="62"/>
      <c r="I62" s="62"/>
      <c r="J62" s="62">
        <f>J63</f>
        <v>-1842562.9</v>
      </c>
      <c r="K62" s="62">
        <f t="shared" si="40"/>
        <v>-1385426.5</v>
      </c>
      <c r="L62" s="62">
        <f t="shared" si="41"/>
        <v>-457136.4</v>
      </c>
      <c r="M62" s="62">
        <f t="shared" si="42"/>
        <v>-1842562.9</v>
      </c>
      <c r="N62" s="62">
        <f t="shared" si="43"/>
        <v>-1385426.5</v>
      </c>
      <c r="O62" s="62">
        <f t="shared" si="44"/>
        <v>-457136.4</v>
      </c>
    </row>
    <row r="63" spans="1:15" x14ac:dyDescent="0.3">
      <c r="A63" s="54"/>
      <c r="B63" s="28"/>
      <c r="C63" s="36" t="s">
        <v>43</v>
      </c>
      <c r="D63" s="62">
        <v>-77200</v>
      </c>
      <c r="E63" s="62">
        <v>-58000</v>
      </c>
      <c r="F63" s="62">
        <v>-19200</v>
      </c>
      <c r="G63" s="62"/>
      <c r="H63" s="62"/>
      <c r="I63" s="62"/>
      <c r="J63" s="62">
        <f>J64</f>
        <v>-1842562.9</v>
      </c>
      <c r="K63" s="62">
        <f t="shared" si="40"/>
        <v>-1385426.5</v>
      </c>
      <c r="L63" s="62">
        <f t="shared" si="41"/>
        <v>-457136.4</v>
      </c>
      <c r="M63" s="62">
        <f t="shared" si="42"/>
        <v>-1842562.9</v>
      </c>
      <c r="N63" s="62">
        <f t="shared" si="43"/>
        <v>-1385426.5</v>
      </c>
      <c r="O63" s="62">
        <f t="shared" si="44"/>
        <v>-457136.4</v>
      </c>
    </row>
    <row r="64" spans="1:15" x14ac:dyDescent="0.3">
      <c r="A64" s="54"/>
      <c r="B64" s="28"/>
      <c r="C64" s="36" t="s">
        <v>44</v>
      </c>
      <c r="D64" s="62">
        <v>-77200</v>
      </c>
      <c r="E64" s="62">
        <v>-58000</v>
      </c>
      <c r="F64" s="62">
        <v>-19200</v>
      </c>
      <c r="G64" s="62"/>
      <c r="H64" s="62"/>
      <c r="I64" s="62"/>
      <c r="J64" s="62">
        <f>J65</f>
        <v>-1842562.9</v>
      </c>
      <c r="K64" s="62">
        <f t="shared" si="40"/>
        <v>-1385426.5</v>
      </c>
      <c r="L64" s="62">
        <f t="shared" si="41"/>
        <v>-457136.4</v>
      </c>
      <c r="M64" s="62">
        <f t="shared" si="42"/>
        <v>-1842562.9</v>
      </c>
      <c r="N64" s="62">
        <f t="shared" si="43"/>
        <v>-1385426.5</v>
      </c>
      <c r="O64" s="62">
        <f t="shared" si="44"/>
        <v>-457136.4</v>
      </c>
    </row>
    <row r="65" spans="1:15" x14ac:dyDescent="0.3">
      <c r="A65" s="54"/>
      <c r="B65" s="28"/>
      <c r="C65" s="36" t="s">
        <v>132</v>
      </c>
      <c r="D65" s="62">
        <v>-77200</v>
      </c>
      <c r="E65" s="62">
        <v>-58000</v>
      </c>
      <c r="F65" s="62">
        <v>-19200</v>
      </c>
      <c r="G65" s="62"/>
      <c r="H65" s="62"/>
      <c r="I65" s="62"/>
      <c r="J65" s="62">
        <f>K65+L65</f>
        <v>-1842562.9</v>
      </c>
      <c r="K65" s="62">
        <v>-1385426.5</v>
      </c>
      <c r="L65" s="62">
        <v>-457136.4</v>
      </c>
      <c r="M65" s="62">
        <f>N65+O65</f>
        <v>-1842562.9</v>
      </c>
      <c r="N65" s="62">
        <v>-1385426.5</v>
      </c>
      <c r="O65" s="62">
        <v>-457136.4</v>
      </c>
    </row>
    <row r="66" spans="1:15" ht="49.5" x14ac:dyDescent="0.3">
      <c r="A66" s="54"/>
      <c r="B66" s="28" t="s">
        <v>118</v>
      </c>
      <c r="C66" s="35" t="s">
        <v>119</v>
      </c>
      <c r="D66" s="61">
        <v>-77200</v>
      </c>
      <c r="E66" s="61">
        <v>-58000</v>
      </c>
      <c r="F66" s="61">
        <v>-19200</v>
      </c>
      <c r="G66" s="61"/>
      <c r="H66" s="61"/>
      <c r="I66" s="61"/>
      <c r="J66" s="61">
        <f>J68</f>
        <v>2513862.9</v>
      </c>
      <c r="K66" s="61">
        <f t="shared" ref="K66:O66" si="45">K68</f>
        <v>2118126.5</v>
      </c>
      <c r="L66" s="61">
        <f t="shared" si="45"/>
        <v>395736.4</v>
      </c>
      <c r="M66" s="61">
        <f t="shared" si="45"/>
        <v>2513862.9</v>
      </c>
      <c r="N66" s="61">
        <f t="shared" si="45"/>
        <v>2118126.5</v>
      </c>
      <c r="O66" s="61">
        <f t="shared" si="45"/>
        <v>395736.4</v>
      </c>
    </row>
    <row r="67" spans="1:15" x14ac:dyDescent="0.3">
      <c r="A67" s="54"/>
      <c r="B67" s="28"/>
      <c r="C67" s="36" t="s">
        <v>41</v>
      </c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</row>
    <row r="68" spans="1:15" ht="33" x14ac:dyDescent="0.3">
      <c r="A68" s="54"/>
      <c r="B68" s="28"/>
      <c r="C68" s="92" t="s">
        <v>109</v>
      </c>
      <c r="D68" s="63">
        <v>-77200</v>
      </c>
      <c r="E68" s="63">
        <v>-58000</v>
      </c>
      <c r="F68" s="63">
        <v>-19200</v>
      </c>
      <c r="G68" s="63"/>
      <c r="H68" s="63"/>
      <c r="I68" s="63"/>
      <c r="J68" s="63">
        <f>J70</f>
        <v>2513862.9</v>
      </c>
      <c r="K68" s="63">
        <f t="shared" ref="K68:O68" si="46">K70</f>
        <v>2118126.5</v>
      </c>
      <c r="L68" s="63">
        <f t="shared" si="46"/>
        <v>395736.4</v>
      </c>
      <c r="M68" s="63">
        <f t="shared" si="46"/>
        <v>2513862.9</v>
      </c>
      <c r="N68" s="63">
        <f t="shared" si="46"/>
        <v>2118126.5</v>
      </c>
      <c r="O68" s="63">
        <f t="shared" si="46"/>
        <v>395736.4</v>
      </c>
    </row>
    <row r="69" spans="1:15" ht="33" x14ac:dyDescent="0.3">
      <c r="A69" s="54"/>
      <c r="B69" s="28"/>
      <c r="C69" s="36" t="s">
        <v>25</v>
      </c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</row>
    <row r="70" spans="1:15" x14ac:dyDescent="0.3">
      <c r="A70" s="54"/>
      <c r="B70" s="28"/>
      <c r="C70" s="36" t="s">
        <v>33</v>
      </c>
      <c r="D70" s="62">
        <v>-77200</v>
      </c>
      <c r="E70" s="62">
        <v>-58000</v>
      </c>
      <c r="F70" s="62">
        <v>-19200</v>
      </c>
      <c r="G70" s="62"/>
      <c r="H70" s="62"/>
      <c r="I70" s="62"/>
      <c r="J70" s="62">
        <f>J71</f>
        <v>2513862.9</v>
      </c>
      <c r="K70" s="62">
        <f t="shared" ref="K70:K73" si="47">K71</f>
        <v>2118126.5</v>
      </c>
      <c r="L70" s="62">
        <f t="shared" ref="L70:L73" si="48">L71</f>
        <v>395736.4</v>
      </c>
      <c r="M70" s="62">
        <f t="shared" ref="M70:M73" si="49">M71</f>
        <v>2513862.9</v>
      </c>
      <c r="N70" s="62">
        <f t="shared" ref="N70:N73" si="50">N71</f>
        <v>2118126.5</v>
      </c>
      <c r="O70" s="62">
        <f t="shared" ref="O70:O73" si="51">O71</f>
        <v>395736.4</v>
      </c>
    </row>
    <row r="71" spans="1:15" x14ac:dyDescent="0.3">
      <c r="A71" s="54"/>
      <c r="B71" s="28"/>
      <c r="C71" s="36" t="s">
        <v>42</v>
      </c>
      <c r="D71" s="62">
        <v>-77200</v>
      </c>
      <c r="E71" s="62">
        <v>-58000</v>
      </c>
      <c r="F71" s="62">
        <v>-19200</v>
      </c>
      <c r="G71" s="62"/>
      <c r="H71" s="62"/>
      <c r="I71" s="62"/>
      <c r="J71" s="62">
        <f>J72</f>
        <v>2513862.9</v>
      </c>
      <c r="K71" s="62">
        <f t="shared" si="47"/>
        <v>2118126.5</v>
      </c>
      <c r="L71" s="62">
        <f t="shared" si="48"/>
        <v>395736.4</v>
      </c>
      <c r="M71" s="62">
        <f t="shared" si="49"/>
        <v>2513862.9</v>
      </c>
      <c r="N71" s="62">
        <f t="shared" si="50"/>
        <v>2118126.5</v>
      </c>
      <c r="O71" s="62">
        <f t="shared" si="51"/>
        <v>395736.4</v>
      </c>
    </row>
    <row r="72" spans="1:15" x14ac:dyDescent="0.3">
      <c r="A72" s="54"/>
      <c r="B72" s="28"/>
      <c r="C72" s="36" t="s">
        <v>43</v>
      </c>
      <c r="D72" s="62">
        <v>-77200</v>
      </c>
      <c r="E72" s="62">
        <v>-58000</v>
      </c>
      <c r="F72" s="62">
        <v>-19200</v>
      </c>
      <c r="G72" s="62"/>
      <c r="H72" s="62"/>
      <c r="I72" s="62"/>
      <c r="J72" s="62">
        <f>J73</f>
        <v>2513862.9</v>
      </c>
      <c r="K72" s="62">
        <f t="shared" si="47"/>
        <v>2118126.5</v>
      </c>
      <c r="L72" s="62">
        <f t="shared" si="48"/>
        <v>395736.4</v>
      </c>
      <c r="M72" s="62">
        <f t="shared" si="49"/>
        <v>2513862.9</v>
      </c>
      <c r="N72" s="62">
        <f t="shared" si="50"/>
        <v>2118126.5</v>
      </c>
      <c r="O72" s="62">
        <f t="shared" si="51"/>
        <v>395736.4</v>
      </c>
    </row>
    <row r="73" spans="1:15" x14ac:dyDescent="0.3">
      <c r="A73" s="54"/>
      <c r="B73" s="28"/>
      <c r="C73" s="36" t="s">
        <v>44</v>
      </c>
      <c r="D73" s="62">
        <v>-77200</v>
      </c>
      <c r="E73" s="62">
        <v>-58000</v>
      </c>
      <c r="F73" s="62">
        <v>-19200</v>
      </c>
      <c r="G73" s="62"/>
      <c r="H73" s="62"/>
      <c r="I73" s="62"/>
      <c r="J73" s="62">
        <f>J74</f>
        <v>2513862.9</v>
      </c>
      <c r="K73" s="62">
        <f t="shared" si="47"/>
        <v>2118126.5</v>
      </c>
      <c r="L73" s="62">
        <f t="shared" si="48"/>
        <v>395736.4</v>
      </c>
      <c r="M73" s="62">
        <f t="shared" si="49"/>
        <v>2513862.9</v>
      </c>
      <c r="N73" s="62">
        <f t="shared" si="50"/>
        <v>2118126.5</v>
      </c>
      <c r="O73" s="62">
        <f t="shared" si="51"/>
        <v>395736.4</v>
      </c>
    </row>
    <row r="74" spans="1:15" x14ac:dyDescent="0.3">
      <c r="A74" s="54"/>
      <c r="B74" s="28"/>
      <c r="C74" s="36" t="s">
        <v>132</v>
      </c>
      <c r="D74" s="62">
        <v>-77200</v>
      </c>
      <c r="E74" s="62">
        <v>-58000</v>
      </c>
      <c r="F74" s="62">
        <v>-19200</v>
      </c>
      <c r="G74" s="62"/>
      <c r="H74" s="62"/>
      <c r="I74" s="62"/>
      <c r="J74" s="62">
        <f>K74+L74</f>
        <v>2513862.9</v>
      </c>
      <c r="K74" s="62">
        <v>2118126.5</v>
      </c>
      <c r="L74" s="62">
        <v>395736.4</v>
      </c>
      <c r="M74" s="62">
        <f>N74+O74</f>
        <v>2513862.9</v>
      </c>
      <c r="N74" s="62">
        <v>2118126.5</v>
      </c>
      <c r="O74" s="62">
        <v>395736.4</v>
      </c>
    </row>
  </sheetData>
  <mergeCells count="20">
    <mergeCell ref="J7:J8"/>
    <mergeCell ref="K7:L7"/>
    <mergeCell ref="M7:M8"/>
    <mergeCell ref="N7:O7"/>
    <mergeCell ref="N1:O1"/>
    <mergeCell ref="A4:O4"/>
    <mergeCell ref="N5:O5"/>
    <mergeCell ref="A6:B6"/>
    <mergeCell ref="C6:C8"/>
    <mergeCell ref="D6:F6"/>
    <mergeCell ref="G6:I6"/>
    <mergeCell ref="J6:L6"/>
    <mergeCell ref="M6:O6"/>
    <mergeCell ref="A7:A8"/>
    <mergeCell ref="B7:B8"/>
    <mergeCell ref="D7:D8"/>
    <mergeCell ref="E7:F7"/>
    <mergeCell ref="M2:O2"/>
    <mergeCell ref="G7:G8"/>
    <mergeCell ref="H7:I7"/>
  </mergeCells>
  <pageMargins left="0.7" right="0.7" top="0.75" bottom="0.75" header="0.3" footer="0.3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view="pageBreakPreview" topLeftCell="A64" zoomScale="90" zoomScaleNormal="100" zoomScaleSheetLayoutView="90" workbookViewId="0">
      <selection activeCell="C70" sqref="C70:E70"/>
    </sheetView>
  </sheetViews>
  <sheetFormatPr defaultRowHeight="13.5" x14ac:dyDescent="0.2"/>
  <cols>
    <col min="1" max="1" width="29.7109375" style="12" customWidth="1"/>
    <col min="2" max="2" width="47.5703125" style="12" customWidth="1"/>
    <col min="3" max="3" width="15.28515625" style="13" hidden="1" customWidth="1"/>
    <col min="4" max="4" width="16.28515625" style="12" customWidth="1"/>
    <col min="5" max="5" width="17.7109375" style="12" customWidth="1"/>
    <col min="6" max="16384" width="9.140625" style="12"/>
  </cols>
  <sheetData>
    <row r="1" spans="1:6" ht="14.25" x14ac:dyDescent="0.2">
      <c r="E1" s="14" t="s">
        <v>87</v>
      </c>
    </row>
    <row r="2" spans="1:6" s="5" customFormat="1" ht="28.5" customHeight="1" x14ac:dyDescent="0.3">
      <c r="D2" s="133" t="s">
        <v>150</v>
      </c>
      <c r="E2" s="133"/>
      <c r="F2" s="98"/>
    </row>
    <row r="3" spans="1:6" s="72" customFormat="1" ht="14.25" x14ac:dyDescent="0.2">
      <c r="E3" s="14" t="s">
        <v>98</v>
      </c>
    </row>
    <row r="4" spans="1:6" ht="47.25" customHeight="1" x14ac:dyDescent="0.2">
      <c r="C4" s="133"/>
      <c r="D4" s="133"/>
      <c r="E4" s="133"/>
    </row>
    <row r="5" spans="1:6" ht="43.5" customHeight="1" x14ac:dyDescent="0.2">
      <c r="A5" s="154" t="s">
        <v>106</v>
      </c>
      <c r="B5" s="154"/>
      <c r="C5" s="154"/>
      <c r="D5" s="154"/>
      <c r="E5" s="154"/>
    </row>
    <row r="6" spans="1:6" s="1" customFormat="1" ht="27" customHeight="1" x14ac:dyDescent="0.2">
      <c r="A6" s="157" t="s">
        <v>105</v>
      </c>
      <c r="B6" s="157"/>
      <c r="C6" s="157"/>
      <c r="D6" s="157"/>
      <c r="E6" s="157"/>
    </row>
    <row r="7" spans="1:6" s="1" customFormat="1" ht="14.25" customHeight="1" x14ac:dyDescent="0.2">
      <c r="A7" s="158" t="s">
        <v>47</v>
      </c>
      <c r="B7" s="158"/>
      <c r="C7" s="158"/>
      <c r="D7" s="158"/>
      <c r="E7" s="158"/>
    </row>
    <row r="8" spans="1:6" s="1" customFormat="1" ht="12.75" x14ac:dyDescent="0.2">
      <c r="C8" s="2"/>
      <c r="D8" s="2"/>
      <c r="E8" s="2"/>
    </row>
    <row r="9" spans="1:6" s="1" customFormat="1" x14ac:dyDescent="0.2">
      <c r="A9" s="13"/>
      <c r="B9" s="13"/>
      <c r="C9" s="13"/>
      <c r="D9" s="13"/>
      <c r="E9" s="13"/>
    </row>
    <row r="10" spans="1:6" s="1" customFormat="1" x14ac:dyDescent="0.2">
      <c r="A10" s="13"/>
      <c r="B10" s="13"/>
      <c r="C10" s="13"/>
      <c r="D10" s="13"/>
      <c r="E10" s="13"/>
    </row>
    <row r="11" spans="1:6" s="1" customFormat="1" ht="12.75" x14ac:dyDescent="0.2">
      <c r="A11" s="66" t="s">
        <v>48</v>
      </c>
      <c r="B11" s="159" t="s">
        <v>49</v>
      </c>
      <c r="C11" s="159"/>
      <c r="D11" s="159"/>
      <c r="E11" s="159"/>
    </row>
    <row r="12" spans="1:6" s="1" customFormat="1" ht="12.75" x14ac:dyDescent="0.2">
      <c r="A12" s="67" t="s">
        <v>63</v>
      </c>
      <c r="B12" s="160" t="s">
        <v>64</v>
      </c>
      <c r="C12" s="160"/>
      <c r="D12" s="160"/>
      <c r="E12" s="160"/>
    </row>
    <row r="13" spans="1:6" s="1" customFormat="1" x14ac:dyDescent="0.2">
      <c r="A13" s="13"/>
      <c r="B13" s="13"/>
      <c r="C13" s="13"/>
      <c r="D13" s="13"/>
      <c r="E13" s="13"/>
    </row>
    <row r="14" spans="1:6" s="1" customFormat="1" ht="12.75" x14ac:dyDescent="0.2">
      <c r="A14" s="159" t="s">
        <v>50</v>
      </c>
      <c r="B14" s="159"/>
      <c r="C14" s="159"/>
      <c r="D14" s="159"/>
      <c r="E14" s="159"/>
    </row>
    <row r="15" spans="1:6" s="1" customFormat="1" ht="68.25" customHeight="1" x14ac:dyDescent="0.2">
      <c r="A15" s="18"/>
      <c r="B15" s="18"/>
      <c r="C15" s="116" t="s">
        <v>100</v>
      </c>
      <c r="D15" s="116"/>
      <c r="E15" s="116"/>
    </row>
    <row r="16" spans="1:6" s="1" customFormat="1" x14ac:dyDescent="0.2">
      <c r="A16" s="18" t="s">
        <v>51</v>
      </c>
      <c r="B16" s="74" t="s">
        <v>63</v>
      </c>
      <c r="C16" s="116"/>
      <c r="D16" s="116"/>
      <c r="E16" s="116"/>
    </row>
    <row r="17" spans="1:5" s="1" customFormat="1" ht="27" x14ac:dyDescent="0.2">
      <c r="A17" s="18" t="s">
        <v>52</v>
      </c>
      <c r="B17" s="74">
        <v>11006</v>
      </c>
      <c r="C17" s="73" t="s">
        <v>53</v>
      </c>
      <c r="D17" s="73" t="s">
        <v>54</v>
      </c>
      <c r="E17" s="73" t="s">
        <v>55</v>
      </c>
    </row>
    <row r="18" spans="1:5" s="1" customFormat="1" ht="51" customHeight="1" x14ac:dyDescent="0.2">
      <c r="A18" s="18" t="s">
        <v>56</v>
      </c>
      <c r="B18" s="88" t="s">
        <v>112</v>
      </c>
      <c r="C18" s="18"/>
      <c r="D18" s="18"/>
      <c r="E18" s="18"/>
    </row>
    <row r="19" spans="1:5" s="1" customFormat="1" ht="78" customHeight="1" x14ac:dyDescent="0.2">
      <c r="A19" s="18" t="s">
        <v>57</v>
      </c>
      <c r="B19" s="88" t="s">
        <v>137</v>
      </c>
      <c r="C19" s="18"/>
      <c r="D19" s="18"/>
      <c r="E19" s="18"/>
    </row>
    <row r="20" spans="1:5" s="1" customFormat="1" x14ac:dyDescent="0.2">
      <c r="A20" s="18" t="s">
        <v>58</v>
      </c>
      <c r="B20" s="74" t="s">
        <v>59</v>
      </c>
      <c r="C20" s="18"/>
      <c r="D20" s="18"/>
      <c r="E20" s="18"/>
    </row>
    <row r="21" spans="1:5" s="1" customFormat="1" ht="25.5" customHeight="1" x14ac:dyDescent="0.2">
      <c r="A21" s="18" t="s">
        <v>88</v>
      </c>
      <c r="B21" s="74" t="s">
        <v>89</v>
      </c>
      <c r="C21" s="18"/>
      <c r="D21" s="87"/>
      <c r="E21" s="87"/>
    </row>
    <row r="22" spans="1:5" s="1" customFormat="1" x14ac:dyDescent="0.2">
      <c r="A22" s="116" t="s">
        <v>60</v>
      </c>
      <c r="B22" s="116"/>
      <c r="C22" s="18"/>
      <c r="D22" s="18"/>
      <c r="E22" s="18"/>
    </row>
    <row r="23" spans="1:5" s="1" customFormat="1" ht="12.75" x14ac:dyDescent="0.2">
      <c r="A23" s="155" t="s">
        <v>90</v>
      </c>
      <c r="B23" s="155"/>
      <c r="C23" s="75"/>
      <c r="D23" s="75"/>
      <c r="E23" s="75"/>
    </row>
    <row r="24" spans="1:5" s="1" customFormat="1" x14ac:dyDescent="0.2">
      <c r="A24" s="156" t="s">
        <v>61</v>
      </c>
      <c r="B24" s="156"/>
      <c r="C24" s="76"/>
      <c r="D24" s="76">
        <v>3800</v>
      </c>
      <c r="E24" s="76">
        <v>3800</v>
      </c>
    </row>
    <row r="25" spans="1:5" s="1" customFormat="1" x14ac:dyDescent="0.2">
      <c r="A25" s="13"/>
      <c r="B25" s="13"/>
      <c r="C25" s="13"/>
      <c r="D25" s="13"/>
      <c r="E25" s="13"/>
    </row>
    <row r="26" spans="1:5" s="1" customFormat="1" ht="50.25" customHeight="1" x14ac:dyDescent="0.2">
      <c r="A26" s="18"/>
      <c r="B26" s="18"/>
      <c r="C26" s="116" t="s">
        <v>100</v>
      </c>
      <c r="D26" s="116"/>
      <c r="E26" s="116"/>
    </row>
    <row r="27" spans="1:5" s="1" customFormat="1" x14ac:dyDescent="0.2">
      <c r="A27" s="18" t="s">
        <v>51</v>
      </c>
      <c r="B27" s="74" t="s">
        <v>63</v>
      </c>
      <c r="C27" s="116"/>
      <c r="D27" s="116"/>
      <c r="E27" s="116"/>
    </row>
    <row r="28" spans="1:5" s="1" customFormat="1" ht="27" x14ac:dyDescent="0.2">
      <c r="A28" s="18" t="s">
        <v>52</v>
      </c>
      <c r="B28" s="74">
        <v>11011</v>
      </c>
      <c r="C28" s="73" t="s">
        <v>53</v>
      </c>
      <c r="D28" s="73" t="s">
        <v>54</v>
      </c>
      <c r="E28" s="73" t="s">
        <v>55</v>
      </c>
    </row>
    <row r="29" spans="1:5" s="1" customFormat="1" ht="38.25" customHeight="1" x14ac:dyDescent="0.2">
      <c r="A29" s="18" t="s">
        <v>56</v>
      </c>
      <c r="B29" s="74" t="s">
        <v>138</v>
      </c>
      <c r="C29" s="18"/>
      <c r="D29" s="18"/>
      <c r="E29" s="18"/>
    </row>
    <row r="30" spans="1:5" s="1" customFormat="1" ht="74.25" customHeight="1" x14ac:dyDescent="0.2">
      <c r="A30" s="18" t="s">
        <v>57</v>
      </c>
      <c r="B30" s="74" t="s">
        <v>139</v>
      </c>
      <c r="C30" s="18"/>
      <c r="D30" s="18"/>
      <c r="E30" s="18"/>
    </row>
    <row r="31" spans="1:5" s="1" customFormat="1" x14ac:dyDescent="0.2">
      <c r="A31" s="18" t="s">
        <v>58</v>
      </c>
      <c r="B31" s="74" t="s">
        <v>59</v>
      </c>
      <c r="C31" s="18"/>
      <c r="D31" s="18"/>
      <c r="E31" s="18"/>
    </row>
    <row r="32" spans="1:5" s="1" customFormat="1" ht="25.5" customHeight="1" x14ac:dyDescent="0.2">
      <c r="A32" s="18" t="s">
        <v>91</v>
      </c>
      <c r="B32" s="74" t="s">
        <v>89</v>
      </c>
      <c r="C32" s="18"/>
      <c r="D32" s="18"/>
      <c r="E32" s="18"/>
    </row>
    <row r="33" spans="1:5" s="1" customFormat="1" x14ac:dyDescent="0.2">
      <c r="A33" s="116" t="s">
        <v>60</v>
      </c>
      <c r="B33" s="116"/>
      <c r="C33" s="18"/>
      <c r="D33" s="18"/>
      <c r="E33" s="18"/>
    </row>
    <row r="34" spans="1:5" s="1" customFormat="1" ht="12.75" x14ac:dyDescent="0.2">
      <c r="A34" s="155" t="s">
        <v>92</v>
      </c>
      <c r="B34" s="155"/>
      <c r="C34" s="75"/>
      <c r="D34" s="75"/>
      <c r="E34" s="75"/>
    </row>
    <row r="35" spans="1:5" s="1" customFormat="1" x14ac:dyDescent="0.2">
      <c r="A35" s="156" t="s">
        <v>61</v>
      </c>
      <c r="B35" s="156"/>
      <c r="C35" s="76"/>
      <c r="D35" s="76">
        <v>200000</v>
      </c>
      <c r="E35" s="76">
        <v>200000</v>
      </c>
    </row>
    <row r="36" spans="1:5" s="1" customFormat="1" x14ac:dyDescent="0.2">
      <c r="A36" s="13"/>
      <c r="B36" s="13"/>
      <c r="C36" s="13"/>
      <c r="D36" s="13"/>
      <c r="E36" s="13"/>
    </row>
    <row r="37" spans="1:5" s="1" customFormat="1" ht="42.75" customHeight="1" x14ac:dyDescent="0.2">
      <c r="A37" s="18"/>
      <c r="B37" s="18"/>
      <c r="C37" s="116" t="s">
        <v>100</v>
      </c>
      <c r="D37" s="116"/>
      <c r="E37" s="116"/>
    </row>
    <row r="38" spans="1:5" s="1" customFormat="1" x14ac:dyDescent="0.2">
      <c r="A38" s="18" t="s">
        <v>51</v>
      </c>
      <c r="B38" s="74" t="s">
        <v>63</v>
      </c>
      <c r="C38" s="116"/>
      <c r="D38" s="116"/>
      <c r="E38" s="116"/>
    </row>
    <row r="39" spans="1:5" s="1" customFormat="1" ht="27" x14ac:dyDescent="0.2">
      <c r="A39" s="18" t="s">
        <v>52</v>
      </c>
      <c r="B39" s="74">
        <v>21003</v>
      </c>
      <c r="C39" s="73" t="s">
        <v>53</v>
      </c>
      <c r="D39" s="73" t="s">
        <v>54</v>
      </c>
      <c r="E39" s="73" t="s">
        <v>55</v>
      </c>
    </row>
    <row r="40" spans="1:5" s="1" customFormat="1" ht="55.5" customHeight="1" x14ac:dyDescent="0.2">
      <c r="A40" s="18" t="s">
        <v>56</v>
      </c>
      <c r="B40" s="74" t="s">
        <v>115</v>
      </c>
      <c r="C40" s="18"/>
      <c r="D40" s="18"/>
      <c r="E40" s="18"/>
    </row>
    <row r="41" spans="1:5" s="1" customFormat="1" ht="38.25" customHeight="1" x14ac:dyDescent="0.2">
      <c r="A41" s="18" t="s">
        <v>57</v>
      </c>
      <c r="B41" s="74" t="s">
        <v>140</v>
      </c>
      <c r="C41" s="18"/>
      <c r="D41" s="18"/>
      <c r="E41" s="18"/>
    </row>
    <row r="42" spans="1:5" s="1" customFormat="1" ht="25.5" customHeight="1" x14ac:dyDescent="0.2">
      <c r="A42" s="18" t="s">
        <v>58</v>
      </c>
      <c r="B42" s="74" t="s">
        <v>62</v>
      </c>
      <c r="C42" s="18"/>
      <c r="D42" s="18"/>
      <c r="E42" s="18"/>
    </row>
    <row r="43" spans="1:5" s="1" customFormat="1" ht="25.5" customHeight="1" x14ac:dyDescent="0.2">
      <c r="A43" s="18" t="s">
        <v>88</v>
      </c>
      <c r="B43" s="74" t="s">
        <v>89</v>
      </c>
      <c r="C43" s="18"/>
      <c r="D43" s="18"/>
      <c r="E43" s="18"/>
    </row>
    <row r="44" spans="1:5" s="1" customFormat="1" x14ac:dyDescent="0.2">
      <c r="A44" s="116" t="s">
        <v>60</v>
      </c>
      <c r="B44" s="116"/>
      <c r="C44" s="18"/>
      <c r="D44" s="18"/>
      <c r="E44" s="18"/>
    </row>
    <row r="45" spans="1:5" s="1" customFormat="1" x14ac:dyDescent="0.2">
      <c r="A45" s="155" t="s">
        <v>141</v>
      </c>
      <c r="B45" s="155"/>
      <c r="C45" s="89"/>
      <c r="D45" s="75"/>
      <c r="E45" s="75"/>
    </row>
    <row r="46" spans="1:5" s="1" customFormat="1" x14ac:dyDescent="0.2">
      <c r="A46" s="155" t="s">
        <v>142</v>
      </c>
      <c r="B46" s="155"/>
      <c r="C46" s="89"/>
      <c r="D46" s="75"/>
      <c r="E46" s="75"/>
    </row>
    <row r="47" spans="1:5" s="1" customFormat="1" x14ac:dyDescent="0.2">
      <c r="A47" s="156" t="s">
        <v>61</v>
      </c>
      <c r="B47" s="156"/>
      <c r="C47" s="77"/>
      <c r="D47" s="77">
        <v>7700</v>
      </c>
      <c r="E47" s="77">
        <v>7700</v>
      </c>
    </row>
    <row r="49" spans="1:5" ht="57.75" customHeight="1" x14ac:dyDescent="0.2">
      <c r="A49" s="89"/>
      <c r="B49" s="89"/>
      <c r="C49" s="116" t="s">
        <v>101</v>
      </c>
      <c r="D49" s="116"/>
      <c r="E49" s="116"/>
    </row>
    <row r="50" spans="1:5" x14ac:dyDescent="0.2">
      <c r="A50" s="89" t="s">
        <v>51</v>
      </c>
      <c r="B50" s="88" t="s">
        <v>63</v>
      </c>
      <c r="C50" s="116"/>
      <c r="D50" s="116"/>
      <c r="E50" s="116"/>
    </row>
    <row r="51" spans="1:5" ht="27" x14ac:dyDescent="0.2">
      <c r="A51" s="89" t="s">
        <v>52</v>
      </c>
      <c r="B51" s="88" t="s">
        <v>93</v>
      </c>
      <c r="C51" s="87" t="s">
        <v>53</v>
      </c>
      <c r="D51" s="87" t="s">
        <v>54</v>
      </c>
      <c r="E51" s="87" t="s">
        <v>55</v>
      </c>
    </row>
    <row r="52" spans="1:5" ht="51" x14ac:dyDescent="0.2">
      <c r="A52" s="89" t="s">
        <v>56</v>
      </c>
      <c r="B52" s="88" t="s">
        <v>94</v>
      </c>
      <c r="C52" s="89"/>
      <c r="D52" s="89"/>
      <c r="E52" s="89"/>
    </row>
    <row r="53" spans="1:5" ht="38.25" x14ac:dyDescent="0.2">
      <c r="A53" s="89" t="s">
        <v>57</v>
      </c>
      <c r="B53" s="88" t="s">
        <v>95</v>
      </c>
      <c r="C53" s="89"/>
      <c r="D53" s="89"/>
      <c r="E53" s="89"/>
    </row>
    <row r="54" spans="1:5" ht="25.5" x14ac:dyDescent="0.2">
      <c r="A54" s="89" t="s">
        <v>58</v>
      </c>
      <c r="B54" s="88" t="s">
        <v>62</v>
      </c>
      <c r="C54" s="89"/>
      <c r="D54" s="89"/>
      <c r="E54" s="89"/>
    </row>
    <row r="55" spans="1:5" ht="27" x14ac:dyDescent="0.2">
      <c r="A55" s="89" t="s">
        <v>88</v>
      </c>
      <c r="B55" s="88" t="s">
        <v>89</v>
      </c>
      <c r="C55" s="89"/>
      <c r="D55" s="89"/>
      <c r="E55" s="89"/>
    </row>
    <row r="56" spans="1:5" x14ac:dyDescent="0.2">
      <c r="A56" s="116" t="s">
        <v>60</v>
      </c>
      <c r="B56" s="116"/>
      <c r="C56" s="89"/>
      <c r="D56" s="89"/>
      <c r="E56" s="89"/>
    </row>
    <row r="57" spans="1:5" x14ac:dyDescent="0.2">
      <c r="A57" s="156" t="s">
        <v>61</v>
      </c>
      <c r="B57" s="156"/>
      <c r="C57" s="77"/>
      <c r="D57" s="77">
        <v>-882800</v>
      </c>
      <c r="E57" s="77">
        <v>-882800</v>
      </c>
    </row>
    <row r="59" spans="1:5" ht="41.25" customHeight="1" x14ac:dyDescent="0.2">
      <c r="A59" s="89"/>
      <c r="B59" s="89"/>
      <c r="C59" s="116" t="s">
        <v>101</v>
      </c>
      <c r="D59" s="116"/>
      <c r="E59" s="116"/>
    </row>
    <row r="60" spans="1:5" x14ac:dyDescent="0.2">
      <c r="A60" s="89" t="s">
        <v>51</v>
      </c>
      <c r="B60" s="88" t="s">
        <v>63</v>
      </c>
      <c r="C60" s="116"/>
      <c r="D60" s="116"/>
      <c r="E60" s="116"/>
    </row>
    <row r="61" spans="1:5" ht="27" x14ac:dyDescent="0.2">
      <c r="A61" s="89" t="s">
        <v>52</v>
      </c>
      <c r="B61" s="88">
        <v>21006</v>
      </c>
      <c r="C61" s="87" t="s">
        <v>53</v>
      </c>
      <c r="D61" s="87" t="s">
        <v>54</v>
      </c>
      <c r="E61" s="87" t="s">
        <v>55</v>
      </c>
    </row>
    <row r="62" spans="1:5" ht="38.25" x14ac:dyDescent="0.2">
      <c r="A62" s="89" t="s">
        <v>56</v>
      </c>
      <c r="B62" s="88" t="s">
        <v>143</v>
      </c>
      <c r="C62" s="89"/>
      <c r="D62" s="89"/>
      <c r="E62" s="89"/>
    </row>
    <row r="63" spans="1:5" ht="80.25" customHeight="1" x14ac:dyDescent="0.2">
      <c r="A63" s="89" t="s">
        <v>57</v>
      </c>
      <c r="B63" s="88" t="s">
        <v>144</v>
      </c>
      <c r="C63" s="89"/>
      <c r="D63" s="89"/>
      <c r="E63" s="89"/>
    </row>
    <row r="64" spans="1:5" ht="25.5" x14ac:dyDescent="0.2">
      <c r="A64" s="89" t="s">
        <v>58</v>
      </c>
      <c r="B64" s="88" t="s">
        <v>62</v>
      </c>
      <c r="C64" s="89"/>
      <c r="D64" s="89"/>
      <c r="E64" s="89"/>
    </row>
    <row r="65" spans="1:5" ht="27" x14ac:dyDescent="0.2">
      <c r="A65" s="89" t="s">
        <v>88</v>
      </c>
      <c r="B65" s="88" t="s">
        <v>89</v>
      </c>
      <c r="C65" s="89"/>
      <c r="D65" s="89"/>
      <c r="E65" s="89"/>
    </row>
    <row r="66" spans="1:5" x14ac:dyDescent="0.2">
      <c r="A66" s="116" t="s">
        <v>60</v>
      </c>
      <c r="B66" s="116"/>
      <c r="C66" s="89"/>
      <c r="D66" s="89"/>
      <c r="E66" s="89"/>
    </row>
    <row r="67" spans="1:5" s="72" customFormat="1" x14ac:dyDescent="0.2">
      <c r="A67" s="152" t="s">
        <v>145</v>
      </c>
      <c r="B67" s="153"/>
      <c r="C67" s="89"/>
      <c r="D67" s="93">
        <v>-1</v>
      </c>
      <c r="E67" s="93">
        <v>-1</v>
      </c>
    </row>
    <row r="68" spans="1:5" x14ac:dyDescent="0.2">
      <c r="A68" s="156" t="s">
        <v>61</v>
      </c>
      <c r="B68" s="156"/>
      <c r="C68" s="77"/>
      <c r="D68" s="77">
        <v>-1842562.9</v>
      </c>
      <c r="E68" s="77">
        <v>-1842562.9</v>
      </c>
    </row>
    <row r="70" spans="1:5" ht="61.5" customHeight="1" x14ac:dyDescent="0.2">
      <c r="A70" s="89"/>
      <c r="B70" s="89"/>
      <c r="C70" s="116" t="s">
        <v>100</v>
      </c>
      <c r="D70" s="116"/>
      <c r="E70" s="116"/>
    </row>
    <row r="71" spans="1:5" x14ac:dyDescent="0.2">
      <c r="A71" s="89" t="s">
        <v>51</v>
      </c>
      <c r="B71" s="88" t="s">
        <v>63</v>
      </c>
      <c r="C71" s="116"/>
      <c r="D71" s="116"/>
      <c r="E71" s="116"/>
    </row>
    <row r="72" spans="1:5" ht="27" x14ac:dyDescent="0.2">
      <c r="A72" s="89" t="s">
        <v>52</v>
      </c>
      <c r="B72" s="88">
        <v>21011</v>
      </c>
      <c r="C72" s="87" t="s">
        <v>53</v>
      </c>
      <c r="D72" s="87" t="s">
        <v>54</v>
      </c>
      <c r="E72" s="87" t="s">
        <v>55</v>
      </c>
    </row>
    <row r="73" spans="1:5" ht="38.25" x14ac:dyDescent="0.2">
      <c r="A73" s="89" t="s">
        <v>56</v>
      </c>
      <c r="B73" s="88" t="s">
        <v>146</v>
      </c>
      <c r="C73" s="89"/>
      <c r="D73" s="89"/>
      <c r="E73" s="89"/>
    </row>
    <row r="74" spans="1:5" ht="76.5" x14ac:dyDescent="0.2">
      <c r="A74" s="89" t="s">
        <v>57</v>
      </c>
      <c r="B74" s="88" t="s">
        <v>147</v>
      </c>
      <c r="C74" s="89"/>
      <c r="D74" s="89"/>
      <c r="E74" s="89"/>
    </row>
    <row r="75" spans="1:5" ht="25.5" x14ac:dyDescent="0.2">
      <c r="A75" s="89" t="s">
        <v>58</v>
      </c>
      <c r="B75" s="88" t="s">
        <v>62</v>
      </c>
      <c r="C75" s="89"/>
      <c r="D75" s="89"/>
      <c r="E75" s="89"/>
    </row>
    <row r="76" spans="1:5" ht="27" x14ac:dyDescent="0.2">
      <c r="A76" s="89" t="s">
        <v>88</v>
      </c>
      <c r="B76" s="88" t="s">
        <v>89</v>
      </c>
      <c r="C76" s="89"/>
      <c r="D76" s="89"/>
      <c r="E76" s="89"/>
    </row>
    <row r="77" spans="1:5" x14ac:dyDescent="0.2">
      <c r="A77" s="116" t="s">
        <v>60</v>
      </c>
      <c r="B77" s="116"/>
      <c r="C77" s="89"/>
      <c r="D77" s="89"/>
      <c r="E77" s="89"/>
    </row>
    <row r="78" spans="1:5" x14ac:dyDescent="0.2">
      <c r="A78" s="152" t="s">
        <v>148</v>
      </c>
      <c r="B78" s="153"/>
      <c r="C78" s="89"/>
      <c r="D78" s="93"/>
      <c r="E78" s="93"/>
    </row>
    <row r="79" spans="1:5" ht="19.5" customHeight="1" x14ac:dyDescent="0.2">
      <c r="A79" s="156" t="s">
        <v>61</v>
      </c>
      <c r="B79" s="156"/>
      <c r="C79" s="77"/>
      <c r="D79" s="77">
        <v>2513862.9</v>
      </c>
      <c r="E79" s="77">
        <v>2513862.9</v>
      </c>
    </row>
  </sheetData>
  <mergeCells count="38">
    <mergeCell ref="C15:E15"/>
    <mergeCell ref="C26:E26"/>
    <mergeCell ref="C37:E37"/>
    <mergeCell ref="A33:B33"/>
    <mergeCell ref="A6:E6"/>
    <mergeCell ref="A7:E7"/>
    <mergeCell ref="B11:E11"/>
    <mergeCell ref="B12:E12"/>
    <mergeCell ref="A14:E14"/>
    <mergeCell ref="A79:B79"/>
    <mergeCell ref="C60:E60"/>
    <mergeCell ref="A66:B66"/>
    <mergeCell ref="A68:B68"/>
    <mergeCell ref="A45:B45"/>
    <mergeCell ref="A46:B46"/>
    <mergeCell ref="A67:B67"/>
    <mergeCell ref="C49:E49"/>
    <mergeCell ref="C50:E50"/>
    <mergeCell ref="A56:B56"/>
    <mergeCell ref="A57:B57"/>
    <mergeCell ref="C59:E59"/>
    <mergeCell ref="A47:B47"/>
    <mergeCell ref="D2:E2"/>
    <mergeCell ref="C70:E70"/>
    <mergeCell ref="C71:E71"/>
    <mergeCell ref="A77:B77"/>
    <mergeCell ref="A78:B78"/>
    <mergeCell ref="C4:E4"/>
    <mergeCell ref="A5:E5"/>
    <mergeCell ref="A34:B34"/>
    <mergeCell ref="A35:B35"/>
    <mergeCell ref="C38:E38"/>
    <mergeCell ref="C16:E16"/>
    <mergeCell ref="A22:B22"/>
    <mergeCell ref="A23:B23"/>
    <mergeCell ref="A24:B24"/>
    <mergeCell ref="C27:E27"/>
    <mergeCell ref="A44:B44"/>
  </mergeCells>
  <pageMargins left="0.7" right="0.7" top="0.75" bottom="0.75" header="0.3" footer="0.3"/>
  <pageSetup paperSize="9" scale="61" orientation="landscape" r:id="rId1"/>
  <rowBreaks count="3" manualBreakCount="3">
    <brk id="21" max="4" man="1"/>
    <brk id="47" max="4" man="1"/>
    <brk id="79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6"/>
  <sheetViews>
    <sheetView tabSelected="1" topLeftCell="A67" zoomScaleNormal="100" zoomScaleSheetLayoutView="100" workbookViewId="0">
      <selection activeCell="C67" sqref="C67:E67"/>
    </sheetView>
  </sheetViews>
  <sheetFormatPr defaultRowHeight="13.5" x14ac:dyDescent="0.2"/>
  <cols>
    <col min="1" max="1" width="28.5703125" style="68" customWidth="1"/>
    <col min="2" max="2" width="47.5703125" style="68" customWidth="1"/>
    <col min="3" max="3" width="15.28515625" style="68" hidden="1" customWidth="1"/>
    <col min="4" max="5" width="15.28515625" style="68" customWidth="1"/>
    <col min="6" max="16384" width="9.140625" style="68"/>
  </cols>
  <sheetData>
    <row r="1" spans="1:6" x14ac:dyDescent="0.2">
      <c r="D1" s="95"/>
      <c r="E1" s="97" t="s">
        <v>87</v>
      </c>
    </row>
    <row r="2" spans="1:6" s="5" customFormat="1" ht="28.5" customHeight="1" x14ac:dyDescent="0.3">
      <c r="D2" s="123" t="s">
        <v>150</v>
      </c>
      <c r="E2" s="123"/>
      <c r="F2" s="98"/>
    </row>
    <row r="3" spans="1:6" s="72" customFormat="1" x14ac:dyDescent="0.2">
      <c r="D3" s="95"/>
      <c r="E3" s="97" t="s">
        <v>99</v>
      </c>
    </row>
    <row r="4" spans="1:6" ht="47.25" customHeight="1" x14ac:dyDescent="0.2">
      <c r="C4" s="133"/>
      <c r="D4" s="133"/>
      <c r="E4" s="133"/>
    </row>
    <row r="5" spans="1:6" ht="43.5" customHeight="1" x14ac:dyDescent="0.2">
      <c r="A5" s="154" t="s">
        <v>108</v>
      </c>
      <c r="B5" s="154"/>
      <c r="C5" s="154"/>
      <c r="D5" s="154"/>
      <c r="E5" s="154"/>
    </row>
    <row r="6" spans="1:6" s="1" customFormat="1" ht="25.5" customHeight="1" x14ac:dyDescent="0.2">
      <c r="A6" s="157" t="s">
        <v>107</v>
      </c>
      <c r="B6" s="157"/>
      <c r="C6" s="157"/>
      <c r="D6" s="157"/>
      <c r="E6" s="157"/>
    </row>
    <row r="7" spans="1:6" s="1" customFormat="1" ht="18" customHeight="1" x14ac:dyDescent="0.2">
      <c r="A7" s="158" t="s">
        <v>47</v>
      </c>
      <c r="B7" s="158"/>
      <c r="C7" s="158"/>
      <c r="D7" s="158"/>
      <c r="E7" s="158"/>
    </row>
    <row r="8" spans="1:6" s="1" customFormat="1" ht="12.75" x14ac:dyDescent="0.2">
      <c r="C8" s="2"/>
      <c r="D8" s="2"/>
      <c r="E8" s="2"/>
    </row>
    <row r="9" spans="1:6" s="1" customFormat="1" x14ac:dyDescent="0.2">
      <c r="A9" s="68"/>
      <c r="B9" s="68"/>
      <c r="C9" s="68"/>
      <c r="D9" s="68"/>
      <c r="E9" s="68"/>
    </row>
    <row r="10" spans="1:6" s="1" customFormat="1" ht="12.75" x14ac:dyDescent="0.2">
      <c r="A10" s="78" t="s">
        <v>48</v>
      </c>
      <c r="B10" s="161" t="s">
        <v>49</v>
      </c>
      <c r="C10" s="161"/>
      <c r="D10" s="161"/>
      <c r="E10" s="161"/>
    </row>
    <row r="11" spans="1:6" s="1" customFormat="1" ht="12.75" x14ac:dyDescent="0.2">
      <c r="A11" s="74" t="s">
        <v>63</v>
      </c>
      <c r="B11" s="155" t="s">
        <v>64</v>
      </c>
      <c r="C11" s="155"/>
      <c r="D11" s="155"/>
      <c r="E11" s="155"/>
    </row>
    <row r="12" spans="1:6" s="1" customFormat="1" ht="9.75" customHeight="1" x14ac:dyDescent="0.2">
      <c r="A12" s="161" t="s">
        <v>50</v>
      </c>
      <c r="B12" s="161"/>
      <c r="C12" s="161"/>
      <c r="D12" s="161"/>
      <c r="E12" s="161"/>
    </row>
    <row r="13" spans="1:6" s="1" customFormat="1" ht="63.75" customHeight="1" x14ac:dyDescent="0.2">
      <c r="A13" s="18" t="s">
        <v>51</v>
      </c>
      <c r="B13" s="74" t="s">
        <v>63</v>
      </c>
      <c r="C13" s="116" t="s">
        <v>100</v>
      </c>
      <c r="D13" s="116"/>
      <c r="E13" s="116"/>
    </row>
    <row r="14" spans="1:6" s="1" customFormat="1" ht="27" x14ac:dyDescent="0.2">
      <c r="A14" s="18" t="s">
        <v>52</v>
      </c>
      <c r="B14" s="88">
        <v>11006</v>
      </c>
      <c r="C14" s="73" t="s">
        <v>53</v>
      </c>
      <c r="D14" s="73" t="s">
        <v>54</v>
      </c>
      <c r="E14" s="73" t="s">
        <v>55</v>
      </c>
    </row>
    <row r="15" spans="1:6" s="1" customFormat="1" ht="51" customHeight="1" x14ac:dyDescent="0.2">
      <c r="A15" s="18" t="s">
        <v>56</v>
      </c>
      <c r="B15" s="88" t="s">
        <v>112</v>
      </c>
      <c r="C15" s="18"/>
      <c r="D15" s="18"/>
      <c r="E15" s="18"/>
    </row>
    <row r="16" spans="1:6" s="1" customFormat="1" ht="63.75" customHeight="1" x14ac:dyDescent="0.2">
      <c r="A16" s="18" t="s">
        <v>57</v>
      </c>
      <c r="B16" s="88" t="s">
        <v>137</v>
      </c>
      <c r="C16" s="18"/>
      <c r="D16" s="18"/>
      <c r="E16" s="18"/>
    </row>
    <row r="17" spans="1:5" s="1" customFormat="1" x14ac:dyDescent="0.2">
      <c r="A17" s="18" t="s">
        <v>58</v>
      </c>
      <c r="B17" s="74" t="s">
        <v>59</v>
      </c>
      <c r="C17" s="18"/>
      <c r="D17" s="18"/>
      <c r="E17" s="18"/>
    </row>
    <row r="18" spans="1:5" s="1" customFormat="1" ht="25.5" customHeight="1" x14ac:dyDescent="0.2">
      <c r="A18" s="18" t="s">
        <v>88</v>
      </c>
      <c r="B18" s="74" t="s">
        <v>89</v>
      </c>
      <c r="C18" s="18"/>
      <c r="D18" s="18"/>
      <c r="E18" s="18"/>
    </row>
    <row r="19" spans="1:5" s="1" customFormat="1" x14ac:dyDescent="0.2">
      <c r="A19" s="116" t="s">
        <v>60</v>
      </c>
      <c r="B19" s="116"/>
      <c r="C19" s="18"/>
      <c r="D19" s="18"/>
      <c r="E19" s="18"/>
    </row>
    <row r="20" spans="1:5" s="1" customFormat="1" ht="12.75" x14ac:dyDescent="0.2">
      <c r="A20" s="155" t="s">
        <v>90</v>
      </c>
      <c r="B20" s="155"/>
      <c r="C20" s="75"/>
      <c r="D20" s="75"/>
      <c r="E20" s="75"/>
    </row>
    <row r="21" spans="1:5" s="1" customFormat="1" x14ac:dyDescent="0.2">
      <c r="A21" s="156" t="s">
        <v>61</v>
      </c>
      <c r="B21" s="156"/>
      <c r="C21" s="76"/>
      <c r="D21" s="76">
        <v>3800</v>
      </c>
      <c r="E21" s="76">
        <v>3800</v>
      </c>
    </row>
    <row r="22" spans="1:5" s="1" customFormat="1" x14ac:dyDescent="0.2">
      <c r="A22" s="68"/>
      <c r="B22" s="68"/>
      <c r="C22" s="68"/>
      <c r="D22" s="68"/>
      <c r="E22" s="68"/>
    </row>
    <row r="23" spans="1:5" s="1" customFormat="1" ht="49.5" customHeight="1" x14ac:dyDescent="0.2">
      <c r="A23" s="18"/>
      <c r="B23" s="18"/>
      <c r="C23" s="116" t="s">
        <v>100</v>
      </c>
      <c r="D23" s="116"/>
      <c r="E23" s="116"/>
    </row>
    <row r="24" spans="1:5" s="1" customFormat="1" x14ac:dyDescent="0.2">
      <c r="A24" s="18" t="s">
        <v>51</v>
      </c>
      <c r="B24" s="74" t="s">
        <v>63</v>
      </c>
      <c r="C24" s="116"/>
      <c r="D24" s="116"/>
      <c r="E24" s="116"/>
    </row>
    <row r="25" spans="1:5" s="1" customFormat="1" ht="27" x14ac:dyDescent="0.2">
      <c r="A25" s="18" t="s">
        <v>52</v>
      </c>
      <c r="B25" s="88">
        <v>11011</v>
      </c>
      <c r="C25" s="73" t="s">
        <v>53</v>
      </c>
      <c r="D25" s="73" t="s">
        <v>54</v>
      </c>
      <c r="E25" s="73" t="s">
        <v>55</v>
      </c>
    </row>
    <row r="26" spans="1:5" s="1" customFormat="1" ht="38.25" customHeight="1" x14ac:dyDescent="0.2">
      <c r="A26" s="18" t="s">
        <v>56</v>
      </c>
      <c r="B26" s="88" t="s">
        <v>138</v>
      </c>
      <c r="C26" s="18"/>
      <c r="D26" s="18"/>
      <c r="E26" s="18"/>
    </row>
    <row r="27" spans="1:5" s="1" customFormat="1" ht="63.75" customHeight="1" x14ac:dyDescent="0.2">
      <c r="A27" s="18" t="s">
        <v>57</v>
      </c>
      <c r="B27" s="88" t="s">
        <v>139</v>
      </c>
      <c r="C27" s="18"/>
      <c r="D27" s="18"/>
      <c r="E27" s="18"/>
    </row>
    <row r="28" spans="1:5" s="1" customFormat="1" x14ac:dyDescent="0.2">
      <c r="A28" s="18" t="s">
        <v>58</v>
      </c>
      <c r="B28" s="74" t="s">
        <v>59</v>
      </c>
      <c r="C28" s="18"/>
      <c r="D28" s="18"/>
      <c r="E28" s="18"/>
    </row>
    <row r="29" spans="1:5" s="1" customFormat="1" ht="25.5" customHeight="1" x14ac:dyDescent="0.2">
      <c r="A29" s="18" t="s">
        <v>91</v>
      </c>
      <c r="B29" s="74" t="s">
        <v>89</v>
      </c>
      <c r="C29" s="18"/>
      <c r="D29" s="18"/>
      <c r="E29" s="18"/>
    </row>
    <row r="30" spans="1:5" s="1" customFormat="1" x14ac:dyDescent="0.2">
      <c r="A30" s="116" t="s">
        <v>60</v>
      </c>
      <c r="B30" s="116"/>
      <c r="C30" s="18"/>
      <c r="D30" s="18"/>
      <c r="E30" s="18"/>
    </row>
    <row r="31" spans="1:5" s="1" customFormat="1" ht="12.75" x14ac:dyDescent="0.2">
      <c r="A31" s="155" t="s">
        <v>92</v>
      </c>
      <c r="B31" s="155"/>
      <c r="C31" s="75"/>
      <c r="D31" s="75"/>
      <c r="E31" s="75"/>
    </row>
    <row r="32" spans="1:5" s="1" customFormat="1" x14ac:dyDescent="0.2">
      <c r="A32" s="156" t="s">
        <v>61</v>
      </c>
      <c r="B32" s="156"/>
      <c r="C32" s="76"/>
      <c r="D32" s="76">
        <v>200000</v>
      </c>
      <c r="E32" s="76">
        <v>200000</v>
      </c>
    </row>
    <row r="33" spans="1:5" s="1" customFormat="1" x14ac:dyDescent="0.2">
      <c r="A33" s="68"/>
      <c r="B33" s="68"/>
      <c r="C33" s="68"/>
      <c r="D33" s="68"/>
      <c r="E33" s="68"/>
    </row>
    <row r="34" spans="1:5" s="1" customFormat="1" ht="49.5" customHeight="1" x14ac:dyDescent="0.2">
      <c r="A34" s="89"/>
      <c r="B34" s="89"/>
      <c r="C34" s="116" t="s">
        <v>100</v>
      </c>
      <c r="D34" s="116"/>
      <c r="E34" s="116"/>
    </row>
    <row r="35" spans="1:5" s="1" customFormat="1" x14ac:dyDescent="0.2">
      <c r="A35" s="89" t="s">
        <v>51</v>
      </c>
      <c r="B35" s="88" t="s">
        <v>63</v>
      </c>
      <c r="C35" s="116"/>
      <c r="D35" s="116"/>
      <c r="E35" s="116"/>
    </row>
    <row r="36" spans="1:5" s="1" customFormat="1" ht="27" x14ac:dyDescent="0.2">
      <c r="A36" s="89" t="s">
        <v>52</v>
      </c>
      <c r="B36" s="88">
        <v>21003</v>
      </c>
      <c r="C36" s="87" t="s">
        <v>53</v>
      </c>
      <c r="D36" s="87" t="s">
        <v>54</v>
      </c>
      <c r="E36" s="87" t="s">
        <v>55</v>
      </c>
    </row>
    <row r="37" spans="1:5" s="1" customFormat="1" ht="51" customHeight="1" x14ac:dyDescent="0.2">
      <c r="A37" s="89" t="s">
        <v>56</v>
      </c>
      <c r="B37" s="88" t="s">
        <v>115</v>
      </c>
      <c r="C37" s="89"/>
      <c r="D37" s="89"/>
      <c r="E37" s="89"/>
    </row>
    <row r="38" spans="1:5" s="1" customFormat="1" ht="38.25" customHeight="1" x14ac:dyDescent="0.2">
      <c r="A38" s="89" t="s">
        <v>57</v>
      </c>
      <c r="B38" s="88" t="s">
        <v>140</v>
      </c>
      <c r="C38" s="89"/>
      <c r="D38" s="89"/>
      <c r="E38" s="89"/>
    </row>
    <row r="39" spans="1:5" s="1" customFormat="1" ht="25.5" customHeight="1" x14ac:dyDescent="0.2">
      <c r="A39" s="89" t="s">
        <v>58</v>
      </c>
      <c r="B39" s="88" t="s">
        <v>62</v>
      </c>
      <c r="C39" s="89"/>
      <c r="D39" s="89"/>
      <c r="E39" s="89"/>
    </row>
    <row r="40" spans="1:5" s="1" customFormat="1" ht="25.5" customHeight="1" x14ac:dyDescent="0.2">
      <c r="A40" s="89" t="s">
        <v>88</v>
      </c>
      <c r="B40" s="88" t="s">
        <v>89</v>
      </c>
      <c r="C40" s="89"/>
      <c r="D40" s="89"/>
      <c r="E40" s="89"/>
    </row>
    <row r="41" spans="1:5" s="1" customFormat="1" x14ac:dyDescent="0.2">
      <c r="A41" s="116" t="s">
        <v>60</v>
      </c>
      <c r="B41" s="116"/>
      <c r="C41" s="89"/>
      <c r="D41" s="89"/>
      <c r="E41" s="89"/>
    </row>
    <row r="42" spans="1:5" s="1" customFormat="1" ht="13.5" customHeight="1" x14ac:dyDescent="0.2">
      <c r="A42" s="155" t="s">
        <v>141</v>
      </c>
      <c r="B42" s="155"/>
      <c r="C42" s="89"/>
      <c r="D42" s="75"/>
      <c r="E42" s="75"/>
    </row>
    <row r="43" spans="1:5" x14ac:dyDescent="0.2">
      <c r="A43" s="155" t="s">
        <v>142</v>
      </c>
      <c r="B43" s="155"/>
      <c r="C43" s="89"/>
      <c r="D43" s="75"/>
      <c r="E43" s="75"/>
    </row>
    <row r="44" spans="1:5" x14ac:dyDescent="0.2">
      <c r="A44" s="156" t="s">
        <v>61</v>
      </c>
      <c r="B44" s="156"/>
      <c r="C44" s="77"/>
      <c r="D44" s="77">
        <v>7700</v>
      </c>
      <c r="E44" s="77">
        <v>7700</v>
      </c>
    </row>
    <row r="45" spans="1:5" x14ac:dyDescent="0.2">
      <c r="A45" s="72"/>
      <c r="B45" s="72"/>
      <c r="C45" s="72"/>
      <c r="D45" s="72"/>
      <c r="E45" s="72"/>
    </row>
    <row r="46" spans="1:5" ht="42" customHeight="1" x14ac:dyDescent="0.2">
      <c r="A46" s="89"/>
      <c r="B46" s="89"/>
      <c r="C46" s="116" t="s">
        <v>101</v>
      </c>
      <c r="D46" s="116"/>
      <c r="E46" s="116"/>
    </row>
    <row r="47" spans="1:5" x14ac:dyDescent="0.2">
      <c r="A47" s="89" t="s">
        <v>51</v>
      </c>
      <c r="B47" s="88" t="s">
        <v>63</v>
      </c>
      <c r="C47" s="116"/>
      <c r="D47" s="116"/>
      <c r="E47" s="116"/>
    </row>
    <row r="48" spans="1:5" ht="27" x14ac:dyDescent="0.2">
      <c r="A48" s="89" t="s">
        <v>52</v>
      </c>
      <c r="B48" s="88" t="s">
        <v>93</v>
      </c>
      <c r="C48" s="87" t="s">
        <v>53</v>
      </c>
      <c r="D48" s="87" t="s">
        <v>54</v>
      </c>
      <c r="E48" s="87" t="s">
        <v>55</v>
      </c>
    </row>
    <row r="49" spans="1:5" ht="51" x14ac:dyDescent="0.2">
      <c r="A49" s="89" t="s">
        <v>56</v>
      </c>
      <c r="B49" s="88" t="s">
        <v>94</v>
      </c>
      <c r="C49" s="89"/>
      <c r="D49" s="89"/>
      <c r="E49" s="89"/>
    </row>
    <row r="50" spans="1:5" ht="38.25" x14ac:dyDescent="0.2">
      <c r="A50" s="89" t="s">
        <v>57</v>
      </c>
      <c r="B50" s="88" t="s">
        <v>95</v>
      </c>
      <c r="C50" s="89"/>
      <c r="D50" s="89"/>
      <c r="E50" s="89"/>
    </row>
    <row r="51" spans="1:5" ht="25.5" x14ac:dyDescent="0.2">
      <c r="A51" s="89" t="s">
        <v>58</v>
      </c>
      <c r="B51" s="88" t="s">
        <v>62</v>
      </c>
      <c r="C51" s="89"/>
      <c r="D51" s="89"/>
      <c r="E51" s="89"/>
    </row>
    <row r="52" spans="1:5" ht="27" x14ac:dyDescent="0.2">
      <c r="A52" s="89" t="s">
        <v>88</v>
      </c>
      <c r="B52" s="88" t="s">
        <v>89</v>
      </c>
      <c r="C52" s="89"/>
      <c r="D52" s="89"/>
      <c r="E52" s="89"/>
    </row>
    <row r="53" spans="1:5" x14ac:dyDescent="0.2">
      <c r="A53" s="116" t="s">
        <v>60</v>
      </c>
      <c r="B53" s="116"/>
      <c r="C53" s="89"/>
      <c r="D53" s="89"/>
      <c r="E53" s="89"/>
    </row>
    <row r="54" spans="1:5" x14ac:dyDescent="0.2">
      <c r="A54" s="156" t="s">
        <v>61</v>
      </c>
      <c r="B54" s="156"/>
      <c r="C54" s="77"/>
      <c r="D54" s="77">
        <v>-882800</v>
      </c>
      <c r="E54" s="77">
        <v>-882800</v>
      </c>
    </row>
    <row r="55" spans="1:5" x14ac:dyDescent="0.2">
      <c r="A55" s="72"/>
      <c r="B55" s="72"/>
      <c r="C55" s="72"/>
      <c r="D55" s="72"/>
      <c r="E55" s="72"/>
    </row>
    <row r="56" spans="1:5" ht="42.75" customHeight="1" x14ac:dyDescent="0.2">
      <c r="A56" s="89"/>
      <c r="B56" s="89"/>
      <c r="C56" s="116" t="s">
        <v>101</v>
      </c>
      <c r="D56" s="116"/>
      <c r="E56" s="116"/>
    </row>
    <row r="57" spans="1:5" x14ac:dyDescent="0.2">
      <c r="A57" s="89" t="s">
        <v>51</v>
      </c>
      <c r="B57" s="88" t="s">
        <v>63</v>
      </c>
      <c r="C57" s="116"/>
      <c r="D57" s="116"/>
      <c r="E57" s="116"/>
    </row>
    <row r="58" spans="1:5" ht="27" x14ac:dyDescent="0.2">
      <c r="A58" s="89" t="s">
        <v>52</v>
      </c>
      <c r="B58" s="88">
        <v>21006</v>
      </c>
      <c r="C58" s="87" t="s">
        <v>53</v>
      </c>
      <c r="D58" s="87" t="s">
        <v>54</v>
      </c>
      <c r="E58" s="87" t="s">
        <v>55</v>
      </c>
    </row>
    <row r="59" spans="1:5" ht="38.25" x14ac:dyDescent="0.2">
      <c r="A59" s="89" t="s">
        <v>56</v>
      </c>
      <c r="B59" s="88" t="s">
        <v>143</v>
      </c>
      <c r="C59" s="89"/>
      <c r="D59" s="89"/>
      <c r="E59" s="89"/>
    </row>
    <row r="60" spans="1:5" ht="76.5" x14ac:dyDescent="0.2">
      <c r="A60" s="89" t="s">
        <v>57</v>
      </c>
      <c r="B60" s="88" t="s">
        <v>144</v>
      </c>
      <c r="C60" s="89"/>
      <c r="D60" s="89"/>
      <c r="E60" s="89"/>
    </row>
    <row r="61" spans="1:5" ht="25.5" x14ac:dyDescent="0.2">
      <c r="A61" s="89" t="s">
        <v>58</v>
      </c>
      <c r="B61" s="88" t="s">
        <v>62</v>
      </c>
      <c r="C61" s="89"/>
      <c r="D61" s="89"/>
      <c r="E61" s="89"/>
    </row>
    <row r="62" spans="1:5" ht="27" x14ac:dyDescent="0.2">
      <c r="A62" s="89" t="s">
        <v>88</v>
      </c>
      <c r="B62" s="88" t="s">
        <v>89</v>
      </c>
      <c r="C62" s="89"/>
      <c r="D62" s="89"/>
      <c r="E62" s="89"/>
    </row>
    <row r="63" spans="1:5" x14ac:dyDescent="0.2">
      <c r="A63" s="116" t="s">
        <v>60</v>
      </c>
      <c r="B63" s="116"/>
      <c r="C63" s="89"/>
      <c r="D63" s="89"/>
      <c r="E63" s="89"/>
    </row>
    <row r="64" spans="1:5" x14ac:dyDescent="0.2">
      <c r="A64" s="152" t="s">
        <v>145</v>
      </c>
      <c r="B64" s="153"/>
      <c r="C64" s="89"/>
      <c r="D64" s="93">
        <v>-1</v>
      </c>
      <c r="E64" s="93">
        <v>-1</v>
      </c>
    </row>
    <row r="65" spans="1:5" x14ac:dyDescent="0.2">
      <c r="A65" s="156" t="s">
        <v>61</v>
      </c>
      <c r="B65" s="156"/>
      <c r="C65" s="77"/>
      <c r="D65" s="77">
        <v>-1842562.9</v>
      </c>
      <c r="E65" s="77">
        <v>-1842562.9</v>
      </c>
    </row>
    <row r="66" spans="1:5" x14ac:dyDescent="0.2">
      <c r="A66" s="72"/>
      <c r="B66" s="72"/>
      <c r="C66" s="72"/>
      <c r="D66" s="72"/>
      <c r="E66" s="72"/>
    </row>
    <row r="67" spans="1:5" ht="43.5" customHeight="1" x14ac:dyDescent="0.2">
      <c r="A67" s="89"/>
      <c r="B67" s="89"/>
      <c r="C67" s="116" t="s">
        <v>100</v>
      </c>
      <c r="D67" s="116"/>
      <c r="E67" s="116"/>
    </row>
    <row r="68" spans="1:5" ht="33.75" customHeight="1" x14ac:dyDescent="0.2">
      <c r="A68" s="89" t="s">
        <v>51</v>
      </c>
      <c r="B68" s="88" t="s">
        <v>63</v>
      </c>
      <c r="C68" s="116"/>
      <c r="D68" s="116"/>
      <c r="E68" s="116"/>
    </row>
    <row r="69" spans="1:5" ht="27" x14ac:dyDescent="0.2">
      <c r="A69" s="89" t="s">
        <v>52</v>
      </c>
      <c r="B69" s="88">
        <v>21011</v>
      </c>
      <c r="C69" s="87" t="s">
        <v>53</v>
      </c>
      <c r="D69" s="87" t="s">
        <v>54</v>
      </c>
      <c r="E69" s="87" t="s">
        <v>55</v>
      </c>
    </row>
    <row r="70" spans="1:5" ht="38.25" x14ac:dyDescent="0.2">
      <c r="A70" s="89" t="s">
        <v>56</v>
      </c>
      <c r="B70" s="88" t="s">
        <v>146</v>
      </c>
      <c r="C70" s="89"/>
      <c r="D70" s="89"/>
      <c r="E70" s="89"/>
    </row>
    <row r="71" spans="1:5" ht="76.5" x14ac:dyDescent="0.2">
      <c r="A71" s="89" t="s">
        <v>57</v>
      </c>
      <c r="B71" s="88" t="s">
        <v>147</v>
      </c>
      <c r="C71" s="89"/>
      <c r="D71" s="89"/>
      <c r="E71" s="89"/>
    </row>
    <row r="72" spans="1:5" ht="25.5" x14ac:dyDescent="0.2">
      <c r="A72" s="89" t="s">
        <v>58</v>
      </c>
      <c r="B72" s="88" t="s">
        <v>62</v>
      </c>
      <c r="C72" s="89"/>
      <c r="D72" s="89"/>
      <c r="E72" s="89"/>
    </row>
    <row r="73" spans="1:5" ht="27" x14ac:dyDescent="0.2">
      <c r="A73" s="89" t="s">
        <v>88</v>
      </c>
      <c r="B73" s="88" t="s">
        <v>89</v>
      </c>
      <c r="C73" s="89"/>
      <c r="D73" s="89"/>
      <c r="E73" s="89"/>
    </row>
    <row r="74" spans="1:5" x14ac:dyDescent="0.2">
      <c r="A74" s="116" t="s">
        <v>60</v>
      </c>
      <c r="B74" s="116"/>
      <c r="C74" s="89"/>
      <c r="D74" s="89"/>
      <c r="E74" s="89"/>
    </row>
    <row r="75" spans="1:5" x14ac:dyDescent="0.2">
      <c r="A75" s="152" t="s">
        <v>148</v>
      </c>
      <c r="B75" s="153"/>
      <c r="C75" s="89"/>
      <c r="D75" s="93"/>
      <c r="E75" s="93"/>
    </row>
    <row r="76" spans="1:5" x14ac:dyDescent="0.2">
      <c r="A76" s="156" t="s">
        <v>61</v>
      </c>
      <c r="B76" s="156"/>
      <c r="C76" s="77"/>
      <c r="D76" s="77">
        <v>2513862.9</v>
      </c>
      <c r="E76" s="77">
        <v>2513862.9</v>
      </c>
    </row>
  </sheetData>
  <mergeCells count="37">
    <mergeCell ref="A63:B63"/>
    <mergeCell ref="A64:B64"/>
    <mergeCell ref="C47:E47"/>
    <mergeCell ref="A53:B53"/>
    <mergeCell ref="A54:B54"/>
    <mergeCell ref="C56:E56"/>
    <mergeCell ref="C57:E57"/>
    <mergeCell ref="A41:B41"/>
    <mergeCell ref="A42:B42"/>
    <mergeCell ref="A43:B43"/>
    <mergeCell ref="A44:B44"/>
    <mergeCell ref="C46:E46"/>
    <mergeCell ref="A21:B21"/>
    <mergeCell ref="C24:E24"/>
    <mergeCell ref="A30:B30"/>
    <mergeCell ref="A32:B32"/>
    <mergeCell ref="C35:E35"/>
    <mergeCell ref="B11:E11"/>
    <mergeCell ref="A12:E12"/>
    <mergeCell ref="A19:B19"/>
    <mergeCell ref="A20:B20"/>
    <mergeCell ref="D2:E2"/>
    <mergeCell ref="A76:B76"/>
    <mergeCell ref="A65:B65"/>
    <mergeCell ref="C67:E67"/>
    <mergeCell ref="C68:E68"/>
    <mergeCell ref="A74:B74"/>
    <mergeCell ref="A75:B75"/>
    <mergeCell ref="A31:B31"/>
    <mergeCell ref="C23:E23"/>
    <mergeCell ref="C34:E34"/>
    <mergeCell ref="C13:E13"/>
    <mergeCell ref="C4:E4"/>
    <mergeCell ref="A5:E5"/>
    <mergeCell ref="A6:E6"/>
    <mergeCell ref="A7:E7"/>
    <mergeCell ref="B10:E10"/>
  </mergeCells>
  <pageMargins left="0.7" right="0.7" top="0.75" bottom="0.75" header="0.3" footer="0.3"/>
  <pageSetup paperSize="9" scale="39" orientation="portrait" verticalDpi="4294967294" r:id="rId1"/>
  <rowBreaks count="2" manualBreakCount="2">
    <brk id="21" max="4" man="1"/>
    <brk id="4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Հավելված 1</vt:lpstr>
      <vt:lpstr> Հավելված 2</vt:lpstr>
      <vt:lpstr>Հավելված 3 </vt:lpstr>
      <vt:lpstr>Հավելված 4.1</vt:lpstr>
      <vt:lpstr>Հավելված 4.2</vt:lpstr>
      <vt:lpstr>'Հավելված 3 '!Print_Area</vt:lpstr>
      <vt:lpstr>'Հավելված 4.1'!Print_Area</vt:lpstr>
      <vt:lpstr>'Հավելված 4.2'!Print_Area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Hasmik Aperyan</dc:creator>
  <cp:keywords>https://mul2.gov.am/tasks/123500/oneclick/2havelvacner.xlsx?token=1e4e8144787a12cdbd411c6297616898</cp:keywords>
  <cp:lastModifiedBy>Yelena Petrosyan</cp:lastModifiedBy>
  <cp:lastPrinted>2019-09-06T08:26:10Z</cp:lastPrinted>
  <dcterms:created xsi:type="dcterms:W3CDTF">2019-08-26T06:51:46Z</dcterms:created>
  <dcterms:modified xsi:type="dcterms:W3CDTF">2019-09-06T08:27:32Z</dcterms:modified>
</cp:coreProperties>
</file>