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06" windowHeight="7654" tabRatio="863" activeTab="1"/>
  </bookViews>
  <sheets>
    <sheet name="Havelvats 1" sheetId="27" r:id="rId1"/>
    <sheet name="Havelvats 2 " sheetId="32" r:id="rId2"/>
    <sheet name="Havelvats 3" sheetId="36" r:id="rId3"/>
    <sheet name="Havelvats 4" sheetId="35" r:id="rId4"/>
    <sheet name="Havelvats 5" sheetId="43" r:id="rId5"/>
    <sheet name="Havelvats 6" sheetId="44" r:id="rId6"/>
    <sheet name="Havelvats 7" sheetId="28" r:id="rId7"/>
    <sheet name="Havelvats 8" sheetId="41" r:id="rId8"/>
    <sheet name="Havelvats 9 " sheetId="42" r:id="rId9"/>
  </sheets>
  <definedNames>
    <definedName name="AgencyCode" localSheetId="1">#REF!</definedName>
    <definedName name="AgencyCode" localSheetId="4">#REF!</definedName>
    <definedName name="AgencyCode" localSheetId="5">#REF!</definedName>
    <definedName name="AgencyCode" localSheetId="8">#REF!</definedName>
    <definedName name="AgencyCode">#REF!</definedName>
    <definedName name="AgencyName" localSheetId="1">#REF!</definedName>
    <definedName name="AgencyName" localSheetId="5">#REF!</definedName>
    <definedName name="AgencyName" localSheetId="8">#REF!</definedName>
    <definedName name="AgencyName">#REF!</definedName>
    <definedName name="davit" localSheetId="5">#REF!</definedName>
    <definedName name="davit" localSheetId="8">#REF!</definedName>
    <definedName name="davit">#REF!</definedName>
    <definedName name="Functional1" localSheetId="1">#REF!</definedName>
    <definedName name="Functional1" localSheetId="5">#REF!</definedName>
    <definedName name="Functional1" localSheetId="8">#REF!</definedName>
    <definedName name="Functional1">#REF!</definedName>
    <definedName name="ggg" localSheetId="5">#REF!</definedName>
    <definedName name="ggg" localSheetId="8">#REF!</definedName>
    <definedName name="ggg">#REF!</definedName>
    <definedName name="PANature" localSheetId="1">#REF!</definedName>
    <definedName name="PANature" localSheetId="5">#REF!</definedName>
    <definedName name="PANature" localSheetId="8">#REF!</definedName>
    <definedName name="PANature">#REF!</definedName>
    <definedName name="PAType" localSheetId="1">#REF!</definedName>
    <definedName name="PAType" localSheetId="5">#REF!</definedName>
    <definedName name="PAType" localSheetId="8">#REF!</definedName>
    <definedName name="PAType">#REF!</definedName>
    <definedName name="Performance2" localSheetId="1">#REF!</definedName>
    <definedName name="Performance2" localSheetId="5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5">#REF!</definedName>
    <definedName name="PerformanceType" localSheetId="8">#REF!</definedName>
    <definedName name="PerformanceType">#REF!</definedName>
    <definedName name="Հավելված" localSheetId="5">#REF!</definedName>
    <definedName name="Հավելված" localSheetId="8">#REF!</definedName>
    <definedName name="Հավելված">#REF!</definedName>
    <definedName name="Մաս" localSheetId="5">#REF!</definedName>
    <definedName name="Մաս" localSheetId="8">#REF!</definedName>
    <definedName name="Մաս">#REF!</definedName>
    <definedName name="շախմատիստ" localSheetId="5">#REF!</definedName>
    <definedName name="շախմատիստ" localSheetId="8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3" i="36"/>
  <c r="H13"/>
  <c r="E13"/>
  <c r="G17" i="43"/>
  <c r="G14" s="1"/>
  <c r="G94" i="42"/>
  <c r="G93" s="1"/>
  <c r="G92" s="1"/>
  <c r="G91" s="1"/>
  <c r="G90" s="1"/>
  <c r="G88" s="1"/>
  <c r="G86" s="1"/>
  <c r="I32" i="41"/>
  <c r="D82" i="28"/>
  <c r="D82" i="44"/>
  <c r="I24" i="41"/>
  <c r="G23" i="36"/>
  <c r="H23"/>
  <c r="E23"/>
  <c r="H164" i="32"/>
  <c r="G164"/>
  <c r="H154"/>
  <c r="H153" s="1"/>
  <c r="H152" s="1"/>
  <c r="H151" s="1"/>
  <c r="H150" s="1"/>
  <c r="H148" s="1"/>
  <c r="H146" s="1"/>
  <c r="E72" i="27" s="1"/>
  <c r="E82" i="44" s="1"/>
  <c r="G153" i="32"/>
  <c r="G152" s="1"/>
  <c r="G151" s="1"/>
  <c r="G150" s="1"/>
  <c r="G148" s="1"/>
  <c r="G146" s="1"/>
  <c r="D72" i="27" s="1"/>
  <c r="H92" i="32" l="1"/>
  <c r="H94" i="42"/>
  <c r="H93" s="1"/>
  <c r="H92" s="1"/>
  <c r="H91" s="1"/>
  <c r="H90" s="1"/>
  <c r="H88" s="1"/>
  <c r="H86" s="1"/>
  <c r="E82" i="28"/>
  <c r="G22" i="43"/>
  <c r="G26"/>
  <c r="G25" s="1"/>
  <c r="G20"/>
  <c r="G19" l="1"/>
  <c r="G31" i="32"/>
  <c r="G68"/>
  <c r="H50"/>
  <c r="G30" l="1"/>
  <c r="G29" s="1"/>
  <c r="G28" s="1"/>
  <c r="G27" s="1"/>
  <c r="G51" i="42"/>
  <c r="G50" s="1"/>
  <c r="G49" s="1"/>
  <c r="G48" s="1"/>
  <c r="G47" s="1"/>
  <c r="G45" s="1"/>
  <c r="G43" s="1"/>
  <c r="G41" s="1"/>
  <c r="G39" s="1"/>
  <c r="G37" s="1"/>
  <c r="H31" i="32"/>
  <c r="G67"/>
  <c r="G66" s="1"/>
  <c r="G65" s="1"/>
  <c r="G64" s="1"/>
  <c r="G62" s="1"/>
  <c r="H68"/>
  <c r="H67" s="1"/>
  <c r="H66" s="1"/>
  <c r="H65" s="1"/>
  <c r="H64" s="1"/>
  <c r="H62" s="1"/>
  <c r="G35" i="43"/>
  <c r="G34" s="1"/>
  <c r="G30" s="1"/>
  <c r="E96" i="44"/>
  <c r="D96"/>
  <c r="E36"/>
  <c r="D24"/>
  <c r="H30" i="32" l="1"/>
  <c r="H29" s="1"/>
  <c r="H28" s="1"/>
  <c r="H27" s="1"/>
  <c r="H51" i="42"/>
  <c r="H50" s="1"/>
  <c r="H49" s="1"/>
  <c r="H48" s="1"/>
  <c r="H47" s="1"/>
  <c r="H45" s="1"/>
  <c r="H43" s="1"/>
  <c r="H41" s="1"/>
  <c r="H39" s="1"/>
  <c r="H37" s="1"/>
  <c r="H60" i="32"/>
  <c r="E149" i="27" s="1"/>
  <c r="E166" i="44" s="1"/>
  <c r="E144" i="28"/>
  <c r="G60" i="32"/>
  <c r="D149" i="27" s="1"/>
  <c r="D166" i="44" s="1"/>
  <c r="D144" i="28"/>
  <c r="D72"/>
  <c r="D24" l="1"/>
  <c r="G85" i="42"/>
  <c r="G84" s="1"/>
  <c r="G83" s="1"/>
  <c r="G82" s="1"/>
  <c r="G81" s="1"/>
  <c r="G79" s="1"/>
  <c r="G77" s="1"/>
  <c r="G75" l="1"/>
  <c r="G73" s="1"/>
  <c r="G71" s="1"/>
  <c r="G69" s="1"/>
  <c r="G67" s="1"/>
  <c r="I40" i="41"/>
  <c r="I38" l="1"/>
  <c r="I37" s="1"/>
  <c r="I35" l="1"/>
  <c r="I34" s="1"/>
  <c r="I23"/>
  <c r="I22" s="1"/>
  <c r="I11" s="1"/>
  <c r="I14"/>
  <c r="I13" s="1"/>
  <c r="I19"/>
  <c r="F26" i="36" l="1"/>
  <c r="I12" i="41"/>
  <c r="I30"/>
  <c r="I29" s="1"/>
  <c r="I28" s="1"/>
  <c r="I27" s="1"/>
  <c r="F25" i="36" l="1"/>
  <c r="D26"/>
  <c r="E29" i="35" s="1"/>
  <c r="I18" i="41"/>
  <c r="I17" s="1"/>
  <c r="F23" i="36" l="1"/>
  <c r="D25"/>
  <c r="E28" i="35"/>
  <c r="E26" s="1"/>
  <c r="E24" s="1"/>
  <c r="E10" s="1"/>
  <c r="F29"/>
  <c r="F28" s="1"/>
  <c r="F26" s="1"/>
  <c r="F24" s="1"/>
  <c r="F10" s="1"/>
  <c r="H163" i="32"/>
  <c r="H162" s="1"/>
  <c r="H161" s="1"/>
  <c r="H159" s="1"/>
  <c r="H157" s="1"/>
  <c r="E98" i="27" s="1"/>
  <c r="E108" i="44" s="1"/>
  <c r="G163" i="32"/>
  <c r="G162" s="1"/>
  <c r="G161" s="1"/>
  <c r="G159" s="1"/>
  <c r="G157" s="1"/>
  <c r="D98" i="27" s="1"/>
  <c r="D108" i="44" s="1"/>
  <c r="G144" i="32"/>
  <c r="G143" s="1"/>
  <c r="G142" s="1"/>
  <c r="G141" s="1"/>
  <c r="G139" s="1"/>
  <c r="G137" s="1"/>
  <c r="G135" s="1"/>
  <c r="G15" i="43"/>
  <c r="H83" i="32"/>
  <c r="H211"/>
  <c r="H210" s="1"/>
  <c r="H209" s="1"/>
  <c r="G211"/>
  <c r="G210" s="1"/>
  <c r="G209" s="1"/>
  <c r="H201"/>
  <c r="H200" s="1"/>
  <c r="H198" s="1"/>
  <c r="H196" s="1"/>
  <c r="H194" s="1"/>
  <c r="G201"/>
  <c r="G200" s="1"/>
  <c r="G198" s="1"/>
  <c r="G196" s="1"/>
  <c r="G194" s="1"/>
  <c r="H192"/>
  <c r="G192"/>
  <c r="G191"/>
  <c r="G231"/>
  <c r="G230" s="1"/>
  <c r="G229" s="1"/>
  <c r="G221"/>
  <c r="G223"/>
  <c r="H241"/>
  <c r="G241"/>
  <c r="D23" i="36" l="1"/>
  <c r="F13"/>
  <c r="H240" i="32"/>
  <c r="H239" s="1"/>
  <c r="H238" s="1"/>
  <c r="H236" s="1"/>
  <c r="H234" s="1"/>
  <c r="E175" i="27" s="1"/>
  <c r="H82" i="32"/>
  <c r="H81" s="1"/>
  <c r="H80" s="1"/>
  <c r="H79" s="1"/>
  <c r="H77" s="1"/>
  <c r="H75" s="1"/>
  <c r="E36" i="28"/>
  <c r="G66" i="42"/>
  <c r="G65" s="1"/>
  <c r="G64" s="1"/>
  <c r="G63" s="1"/>
  <c r="G62" s="1"/>
  <c r="G60" s="1"/>
  <c r="G58" s="1"/>
  <c r="G56" s="1"/>
  <c r="G54" s="1"/>
  <c r="G52" s="1"/>
  <c r="D47" i="28"/>
  <c r="H155" i="32"/>
  <c r="E108" i="28"/>
  <c r="G155" i="32"/>
  <c r="D108" i="28"/>
  <c r="G190" i="32"/>
  <c r="G188" s="1"/>
  <c r="G186" s="1"/>
  <c r="G185" s="1"/>
  <c r="G183" s="1"/>
  <c r="G181" s="1"/>
  <c r="G179" s="1"/>
  <c r="H208"/>
  <c r="H207" s="1"/>
  <c r="H204" s="1"/>
  <c r="G208"/>
  <c r="G207" s="1"/>
  <c r="G204" s="1"/>
  <c r="G220"/>
  <c r="G219" s="1"/>
  <c r="G218" s="1"/>
  <c r="G216" s="1"/>
  <c r="D226" i="28" s="1"/>
  <c r="H191" i="32"/>
  <c r="H190" s="1"/>
  <c r="H188" s="1"/>
  <c r="H186" s="1"/>
  <c r="H185" s="1"/>
  <c r="H183" s="1"/>
  <c r="H181" s="1"/>
  <c r="H179" s="1"/>
  <c r="G133"/>
  <c r="G132" s="1"/>
  <c r="H232" l="1"/>
  <c r="E174" i="28"/>
  <c r="G35" i="42"/>
  <c r="G33" s="1"/>
  <c r="G32" s="1"/>
  <c r="E196" i="44"/>
  <c r="E168" i="27"/>
  <c r="G43" i="43" s="1"/>
  <c r="G42" s="1"/>
  <c r="G41" s="1"/>
  <c r="G10" s="1"/>
  <c r="H202" i="32"/>
  <c r="H177" s="1"/>
  <c r="E214" i="28"/>
  <c r="G202" i="32"/>
  <c r="G177" s="1"/>
  <c r="D214" i="28"/>
  <c r="G131" i="32"/>
  <c r="G130" s="1"/>
  <c r="G128" s="1"/>
  <c r="D162" i="27" l="1"/>
  <c r="D179" i="44" s="1"/>
  <c r="E78" i="27" l="1"/>
  <c r="H109" i="32" s="1"/>
  <c r="D78" i="27"/>
  <c r="G109" i="32" s="1"/>
  <c r="G108" l="1"/>
  <c r="G107" s="1"/>
  <c r="G106" s="1"/>
  <c r="G105" s="1"/>
  <c r="G103" s="1"/>
  <c r="G101" s="1"/>
  <c r="D96" i="28"/>
  <c r="H108" i="32"/>
  <c r="H107" s="1"/>
  <c r="H106" s="1"/>
  <c r="H105" s="1"/>
  <c r="H103" s="1"/>
  <c r="H101" s="1"/>
  <c r="E96" i="28"/>
  <c r="E91" i="27"/>
  <c r="D91"/>
  <c r="D155" l="1"/>
  <c r="D66" l="1"/>
  <c r="D59" s="1"/>
  <c r="D14"/>
  <c r="F39" i="35"/>
  <c r="E39"/>
  <c r="H28" i="36"/>
  <c r="E28"/>
  <c r="G32"/>
  <c r="H224" i="32" s="1"/>
  <c r="H223" s="1"/>
  <c r="F37" i="35"/>
  <c r="E37"/>
  <c r="E35" s="1"/>
  <c r="E33" s="1"/>
  <c r="E30"/>
  <c r="F30"/>
  <c r="F22"/>
  <c r="F20" s="1"/>
  <c r="F18" s="1"/>
  <c r="E124" i="27" s="1"/>
  <c r="E22" i="35"/>
  <c r="E20" s="1"/>
  <c r="E18" s="1"/>
  <c r="D124" i="27" s="1"/>
  <c r="F30" i="36"/>
  <c r="H222" i="32" s="1"/>
  <c r="H221" s="1"/>
  <c r="H220" s="1"/>
  <c r="H219" s="1"/>
  <c r="H218" s="1"/>
  <c r="H216" s="1"/>
  <c r="E226" i="28" s="1"/>
  <c r="E16" i="35"/>
  <c r="E14" s="1"/>
  <c r="E12" l="1"/>
  <c r="G127" i="32"/>
  <c r="G126" s="1"/>
  <c r="G125" s="1"/>
  <c r="G124" s="1"/>
  <c r="G123" s="1"/>
  <c r="G121" s="1"/>
  <c r="H59"/>
  <c r="H58" s="1"/>
  <c r="H57" s="1"/>
  <c r="H56" s="1"/>
  <c r="H55" s="1"/>
  <c r="H53" s="1"/>
  <c r="E143" i="27"/>
  <c r="E156" i="44" s="1"/>
  <c r="E133"/>
  <c r="E117" i="27"/>
  <c r="D133" i="44"/>
  <c r="D117" i="27"/>
  <c r="G59" i="32"/>
  <c r="G58" s="1"/>
  <c r="G57" s="1"/>
  <c r="G56" s="1"/>
  <c r="G55" s="1"/>
  <c r="G53" s="1"/>
  <c r="D143" i="27"/>
  <c r="D156" i="44" s="1"/>
  <c r="F35" i="35"/>
  <c r="F33" s="1"/>
  <c r="G28" i="36"/>
  <c r="D32"/>
  <c r="D47" i="44"/>
  <c r="F28" i="36"/>
  <c r="D72" i="44"/>
  <c r="D33" i="36"/>
  <c r="E21"/>
  <c r="D202" i="28" l="1"/>
  <c r="G119" i="32"/>
  <c r="G117" s="1"/>
  <c r="G51"/>
  <c r="D245" i="28"/>
  <c r="D34" i="27"/>
  <c r="H51" i="32"/>
  <c r="E245" i="28"/>
  <c r="G46" i="32"/>
  <c r="G32" i="43"/>
  <c r="D22" i="36"/>
  <c r="G19"/>
  <c r="F19"/>
  <c r="D21"/>
  <c r="H19"/>
  <c r="D31"/>
  <c r="G83" i="32" l="1"/>
  <c r="D36" i="44"/>
  <c r="D27" i="27"/>
  <c r="G45" i="32"/>
  <c r="G44" s="1"/>
  <c r="G43" s="1"/>
  <c r="H46"/>
  <c r="H45" s="1"/>
  <c r="H44" s="1"/>
  <c r="H43" s="1"/>
  <c r="D27" i="36"/>
  <c r="D30"/>
  <c r="E19"/>
  <c r="D19" s="1"/>
  <c r="D28"/>
  <c r="D36" i="28" l="1"/>
  <c r="G82" i="32"/>
  <c r="G81" s="1"/>
  <c r="G80" s="1"/>
  <c r="G79" s="1"/>
  <c r="G77" s="1"/>
  <c r="G75" s="1"/>
  <c r="D18" i="36"/>
  <c r="F17" i="35" s="1"/>
  <c r="F16" s="1"/>
  <c r="F14" s="1"/>
  <c r="H15" i="36"/>
  <c r="G15"/>
  <c r="F17"/>
  <c r="F15" s="1"/>
  <c r="H127" i="32" l="1"/>
  <c r="H126" s="1"/>
  <c r="H125" s="1"/>
  <c r="F12" i="35"/>
  <c r="D17" i="36"/>
  <c r="E15"/>
  <c r="G33" i="43"/>
  <c r="G38"/>
  <c r="D15" i="36" l="1"/>
  <c r="G31" i="43"/>
  <c r="E162" i="27"/>
  <c r="E155" s="1"/>
  <c r="H231" i="32"/>
  <c r="H230" s="1"/>
  <c r="H229" s="1"/>
  <c r="H228" s="1"/>
  <c r="H227" s="1"/>
  <c r="H225" s="1"/>
  <c r="G37" i="43"/>
  <c r="G29"/>
  <c r="E179" i="44" l="1"/>
  <c r="E157" i="28"/>
  <c r="H214" i="32"/>
  <c r="H212" s="1"/>
  <c r="G23" i="43"/>
  <c r="H145" i="32" s="1"/>
  <c r="G12" i="43"/>
  <c r="G28"/>
  <c r="E72" i="28" l="1"/>
  <c r="H85" i="42"/>
  <c r="H84" s="1"/>
  <c r="H83" s="1"/>
  <c r="H82" s="1"/>
  <c r="H81" s="1"/>
  <c r="H79" s="1"/>
  <c r="H77" s="1"/>
  <c r="H144" i="32"/>
  <c r="H143" s="1"/>
  <c r="H142" s="1"/>
  <c r="H141" s="1"/>
  <c r="H139" s="1"/>
  <c r="H137" s="1"/>
  <c r="H135" s="1"/>
  <c r="G27" i="43"/>
  <c r="D111" i="27"/>
  <c r="H134" i="32"/>
  <c r="E21" i="27"/>
  <c r="E24" i="44" s="1"/>
  <c r="E66" i="27"/>
  <c r="G11" i="43"/>
  <c r="H75" i="42" l="1"/>
  <c r="H73" s="1"/>
  <c r="H71" s="1"/>
  <c r="H69" s="1"/>
  <c r="H67" s="1"/>
  <c r="H11" i="36"/>
  <c r="G11"/>
  <c r="E11"/>
  <c r="E72" i="44"/>
  <c r="E59" i="27"/>
  <c r="E14"/>
  <c r="G176" i="32"/>
  <c r="D121" i="44"/>
  <c r="H133" i="32"/>
  <c r="H132" s="1"/>
  <c r="H131" s="1"/>
  <c r="H130" s="1"/>
  <c r="H128" s="1"/>
  <c r="E24" i="28"/>
  <c r="E111" i="27"/>
  <c r="E121" i="44" s="1"/>
  <c r="D104" i="27"/>
  <c r="H124" i="32"/>
  <c r="H123" s="1"/>
  <c r="H121" s="1"/>
  <c r="E202" i="28" s="1"/>
  <c r="E104" i="27" l="1"/>
  <c r="H176" i="32"/>
  <c r="H119"/>
  <c r="H117" s="1"/>
  <c r="G175" l="1"/>
  <c r="G174" s="1"/>
  <c r="H175"/>
  <c r="H174" s="1"/>
  <c r="G173" l="1"/>
  <c r="G172" s="1"/>
  <c r="G170" s="1"/>
  <c r="G168" s="1"/>
  <c r="H173"/>
  <c r="H172" s="1"/>
  <c r="H170" s="1"/>
  <c r="H168" s="1"/>
  <c r="G166" l="1"/>
  <c r="D121" i="28"/>
  <c r="H166" i="32"/>
  <c r="E121" i="28"/>
  <c r="H114" i="32"/>
  <c r="F11" i="36" l="1"/>
  <c r="H66" i="42" l="1"/>
  <c r="H65" s="1"/>
  <c r="H64" s="1"/>
  <c r="H63" s="1"/>
  <c r="H62" s="1"/>
  <c r="H60" s="1"/>
  <c r="H58" s="1"/>
  <c r="H56" s="1"/>
  <c r="H54" s="1"/>
  <c r="H52" s="1"/>
  <c r="E47" i="28"/>
  <c r="H35" i="42" l="1"/>
  <c r="H33" s="1"/>
  <c r="H32" s="1"/>
  <c r="D11" i="36"/>
  <c r="D13"/>
  <c r="G240" i="32" l="1"/>
  <c r="G239" s="1"/>
  <c r="G238" s="1"/>
  <c r="H112" l="1"/>
  <c r="H110" s="1"/>
  <c r="G236"/>
  <c r="G228" l="1"/>
  <c r="G227" s="1"/>
  <c r="G225" s="1"/>
  <c r="G214" s="1"/>
  <c r="G212" s="1"/>
  <c r="G234"/>
  <c r="D157" i="28" l="1"/>
  <c r="D174"/>
  <c r="D175" i="27"/>
  <c r="G232" i="32"/>
  <c r="G114" s="1"/>
  <c r="G112" s="1"/>
  <c r="G110" s="1"/>
  <c r="G91"/>
  <c r="G90" s="1"/>
  <c r="G89" s="1"/>
  <c r="G88" s="1"/>
  <c r="H91"/>
  <c r="H90" s="1"/>
  <c r="H89" s="1"/>
  <c r="H88" s="1"/>
  <c r="D168" i="27" l="1"/>
  <c r="D196" i="44"/>
  <c r="H86" i="32"/>
  <c r="H84" s="1"/>
  <c r="G86"/>
  <c r="G84" s="1"/>
  <c r="G73" s="1"/>
  <c r="G71" s="1"/>
  <c r="G69" s="1"/>
  <c r="H73" l="1"/>
  <c r="H71" s="1"/>
  <c r="H69" s="1"/>
  <c r="E40" i="27"/>
  <c r="G49" i="32"/>
  <c r="G48" s="1"/>
  <c r="G47" s="1"/>
  <c r="G42" s="1"/>
  <c r="G40" s="1"/>
  <c r="G38" s="1"/>
  <c r="H49"/>
  <c r="H48" s="1"/>
  <c r="H47" s="1"/>
  <c r="H42" s="1"/>
  <c r="H40" s="1"/>
  <c r="H38" s="1"/>
  <c r="E47" i="44" l="1"/>
  <c r="E27" i="27"/>
  <c r="D134" i="28"/>
  <c r="G36" i="32"/>
  <c r="G34" s="1"/>
  <c r="G32" s="1"/>
  <c r="G25" s="1"/>
  <c r="E134" i="28"/>
  <c r="H36" i="32"/>
  <c r="H34" s="1"/>
  <c r="H32" s="1"/>
  <c r="H25" s="1"/>
  <c r="E137" i="27"/>
  <c r="D137"/>
  <c r="D130" s="1"/>
  <c r="H23" i="32" l="1"/>
  <c r="E53" i="27" s="1"/>
  <c r="E59" i="28"/>
  <c r="G23" i="32"/>
  <c r="D53" i="27" s="1"/>
  <c r="D59" i="28"/>
  <c r="E146" i="44"/>
  <c r="E130" i="27"/>
  <c r="G21" i="32"/>
  <c r="G19" s="1"/>
  <c r="G17" s="1"/>
  <c r="G15" s="1"/>
  <c r="D146" i="44"/>
  <c r="E46" i="27" l="1"/>
  <c r="E59" i="44"/>
  <c r="E188" i="27"/>
  <c r="D46"/>
  <c r="D12" s="1"/>
  <c r="D59" i="44"/>
  <c r="D188" i="27"/>
  <c r="H21" i="32"/>
  <c r="H19" s="1"/>
  <c r="H17" s="1"/>
  <c r="H15" s="1"/>
  <c r="E12" i="27"/>
  <c r="D224" i="44" l="1"/>
  <c r="D194" i="27"/>
  <c r="D233" i="44" s="1"/>
  <c r="G261" i="32"/>
  <c r="E224" i="44"/>
  <c r="H261" i="32"/>
  <c r="E194" i="27"/>
  <c r="E233" i="44" s="1"/>
  <c r="E182" i="27" l="1"/>
  <c r="E180" s="1"/>
  <c r="E10" s="1"/>
  <c r="D182"/>
  <c r="D180" s="1"/>
  <c r="D10" s="1"/>
  <c r="E257" i="28"/>
  <c r="H269" i="32"/>
  <c r="H248" s="1"/>
  <c r="H246" s="1"/>
  <c r="H244" s="1"/>
  <c r="H243" s="1"/>
  <c r="H99" s="1"/>
  <c r="H97" s="1"/>
  <c r="H95" s="1"/>
  <c r="H93" s="1"/>
  <c r="H13" s="1"/>
  <c r="H12" s="1"/>
  <c r="H10" s="1"/>
  <c r="H260"/>
  <c r="H259" s="1"/>
  <c r="H258" s="1"/>
  <c r="H256" s="1"/>
  <c r="H254" s="1"/>
  <c r="D257" i="28"/>
  <c r="G269" i="32"/>
  <c r="G248" s="1"/>
  <c r="G246" s="1"/>
  <c r="G244" s="1"/>
  <c r="G243" s="1"/>
  <c r="G99" s="1"/>
  <c r="G97" s="1"/>
  <c r="G95" s="1"/>
  <c r="G93" s="1"/>
  <c r="G13" s="1"/>
  <c r="G12" s="1"/>
  <c r="G10" s="1"/>
  <c r="G260"/>
  <c r="G259" s="1"/>
  <c r="G258" s="1"/>
  <c r="G256" s="1"/>
  <c r="G254" s="1"/>
  <c r="G252"/>
  <c r="G250" s="1"/>
  <c r="H252" l="1"/>
  <c r="H250" s="1"/>
  <c r="H268"/>
  <c r="H267" s="1"/>
  <c r="H266" s="1"/>
  <c r="H264" s="1"/>
  <c r="H262" s="1"/>
  <c r="H31" i="42"/>
  <c r="H30" s="1"/>
  <c r="H29" s="1"/>
  <c r="H28" s="1"/>
  <c r="H26" s="1"/>
  <c r="H24" s="1"/>
  <c r="H22" s="1"/>
  <c r="H20" s="1"/>
  <c r="H18" s="1"/>
  <c r="H16" s="1"/>
  <c r="H14" s="1"/>
  <c r="H13" s="1"/>
  <c r="H11" s="1"/>
  <c r="E266" i="28"/>
  <c r="G31" i="42"/>
  <c r="G30" s="1"/>
  <c r="G29" s="1"/>
  <c r="G28" s="1"/>
  <c r="G26" s="1"/>
  <c r="G24" s="1"/>
  <c r="G22" s="1"/>
  <c r="G20" s="1"/>
  <c r="G18" s="1"/>
  <c r="G16" s="1"/>
  <c r="G14" s="1"/>
  <c r="G13" s="1"/>
  <c r="G11" s="1"/>
  <c r="D266" i="28"/>
  <c r="G268" i="32"/>
  <c r="G267" s="1"/>
  <c r="G266" s="1"/>
  <c r="G264" s="1"/>
  <c r="G262" s="1"/>
</calcChain>
</file>

<file path=xl/sharedStrings.xml><?xml version="1.0" encoding="utf-8"?>
<sst xmlns="http://schemas.openxmlformats.org/spreadsheetml/2006/main" count="1609" uniqueCount="384">
  <si>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</si>
  <si>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</si>
  <si>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</si>
  <si>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</si>
  <si>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</si>
  <si>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</si>
  <si>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</si>
  <si>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</si>
  <si>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</si>
  <si>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</si>
  <si>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</si>
  <si>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</si>
  <si>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</si>
  <si>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</si>
  <si>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>ՄԱՍ 1.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</si>
  <si>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</si>
  <si>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</si>
  <si>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</si>
  <si>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</si>
  <si>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</si>
  <si>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</si>
  <si>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</si>
  <si>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</si>
  <si>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</si>
  <si>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</si>
  <si>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</si>
  <si>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</si>
  <si>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</si>
  <si>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</si>
  <si>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</si>
  <si>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</si>
  <si>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</si>
  <si>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</si>
  <si>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</si>
  <si>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</si>
  <si>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</si>
  <si>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</si>
  <si>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</si>
  <si>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</si>
  <si>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</si>
  <si>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</si>
  <si>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</si>
  <si>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</si>
  <si>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</si>
  <si>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</si>
  <si>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</si>
  <si>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</si>
  <si>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</si>
  <si>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</si>
  <si>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</si>
  <si>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</si>
  <si>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 փակագծերում)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</si>
  <si>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</si>
  <si>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</si>
  <si>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</si>
  <si>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</si>
  <si>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</si>
  <si>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</si>
  <si>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</si>
  <si>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</si>
  <si>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</si>
  <si>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</si>
  <si>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</si>
  <si>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</si>
  <si>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</si>
  <si>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</si>
  <si>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</si>
  <si>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</si>
  <si>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</si>
  <si>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</si>
  <si>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</si>
  <si>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</si>
  <si>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</si>
  <si>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ԱՅԼ  ԾԱԽՍԵՐ</t>
  </si>
  <si>
    <t xml:space="preserve"> Կրթության որակի ապահովում</t>
  </si>
  <si>
    <t xml:space="preserve"> ԿՐԹՈՒԹՅՈՒՆ</t>
  </si>
  <si>
    <t>Կրթությանը տրամադրվող օժանդակ ծառայություններ</t>
  </si>
  <si>
    <t>ՀՀ կառավարություն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</si>
  <si>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</si>
  <si>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</si>
  <si>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09</t>
  </si>
  <si>
    <t>06</t>
  </si>
  <si>
    <t>այդ թվում` ըստ կատարողների`</t>
  </si>
  <si>
    <t>Միջոցառումն իրականացնողի անվանումը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</si>
  <si>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</si>
  <si>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</si>
  <si>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</si>
  <si>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</si>
  <si>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</si>
  <si>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>-Ընթացիկ դրամաշնորհներ պետական և համայնքային ոչ առևտրային կազմակերպություններին</t>
  </si>
  <si>
    <t>(433200.0)</t>
  </si>
  <si>
    <t>Մասսայական սպորտ</t>
  </si>
  <si>
    <t>ՈՉ ՖԻՆԱՆՍԱԿԱՆ ԱԿՏԻՎՆԵՐԻ ԳԾՈՎ ԾԱԽՍԵՐ</t>
  </si>
  <si>
    <t>ՀԻՄՆԱԿԱՆ ՄԻՋՈՑՆԵՐ</t>
  </si>
  <si>
    <t>ՇԵՆՔԵՐ ԵՎ ՇԻՆՈՒԹՅՈՒՆՆԵՐ</t>
  </si>
  <si>
    <t>-Շենքերի և շինությունների շինարարություն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</si>
  <si>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</si>
  <si>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</si>
  <si>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</si>
  <si>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>05</t>
  </si>
  <si>
    <t>Արվեստ</t>
  </si>
  <si>
    <t>Արվեստների ծրագիր</t>
  </si>
  <si>
    <t xml:space="preserve">
11010</t>
  </si>
  <si>
    <t xml:space="preserve"> Ծրագրի միջոցառումներ</t>
  </si>
  <si>
    <t xml:space="preserve">
1192</t>
  </si>
  <si>
    <t>(577957.1)</t>
  </si>
  <si>
    <t>Ծառայությունների մատուցում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</si>
  <si>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</si>
  <si>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</si>
  <si>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</si>
  <si>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</si>
  <si>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</si>
  <si>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</si>
  <si>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</si>
  <si>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</si>
  <si>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</si>
  <si>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</si>
  <si>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</si>
  <si>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</si>
  <si>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</si>
  <si>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</si>
  <si>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</si>
  <si>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</si>
  <si>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</si>
  <si>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</si>
  <si>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</si>
  <si>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</si>
  <si>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Ապահով դպրոց</t>
  </si>
  <si>
    <t>Կրթական օբյեկտների շենքային պայմանների բարելավում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</si>
  <si>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
_x000D_
</t>
  </si>
  <si>
    <t xml:space="preserve">  Այլ պետական կազմակերպությունների կողմից օգտագործվող ոչ ֆինանսական ակտիվների հետ գործառնություններ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</si>
  <si>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</si>
  <si>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</si>
  <si>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Այլ պետական կազմակերպությունների կողմից օգտագործվող ոչ ֆինանսական ակտիվների հետ գործառնություններ</t>
  </si>
  <si>
    <t xml:space="preserve"> Նախնական (արհեստագործական) և միջին մասնագիտական կրթություն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</si>
  <si>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</si>
  <si>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Այլ պետական կազմակերպությունների կողմից օգտագործվող ոչ ֆինանսական ակտիվների հետ գործառնություններ</t>
  </si>
  <si>
    <t>Մարզական օբյեկտների շինարարություն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</si>
  <si>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</si>
  <si>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</si>
  <si>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</si>
  <si>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</si>
  <si>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ՀՀ քաղաքաշինության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</si>
  <si>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</si>
  <si>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</si>
  <si>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</si>
  <si>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</si>
  <si>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ԱՅԼ ՀԻՄՆԱԿԱՆ ՄԻՋՈՑՆԵՐ</t>
  </si>
  <si>
    <t xml:space="preserve"> - Նախագծահետազոտական ծախսեր</t>
  </si>
  <si>
    <t xml:space="preserve"> Կրթական օբյեկտների շենքային պայմանների բարելավում</t>
  </si>
  <si>
    <t>ՀՀ քաղաքաշինության կոմիտե</t>
  </si>
  <si>
    <t>Կրթության որակի ապահովում</t>
  </si>
  <si>
    <t>ՀՀ Լոռու մարզ</t>
  </si>
  <si>
    <t>Երևան քաղաք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</si>
  <si>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</si>
  <si>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</si>
  <si>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</si>
  <si>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</si>
  <si>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</si>
  <si>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</si>
  <si>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</si>
  <si>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 xml:space="preserve"> այդ թվում`ըստ ուղղությունների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</si>
  <si>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</si>
  <si>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Ծրագրի դասիչը
</t>
  </si>
  <si>
    <t>Մարզական հաստատություններ</t>
  </si>
  <si>
    <t xml:space="preserve"> Նախնական (արհեստագործական) և միջին մասնագիտական կրթություն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</si>
  <si>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</si>
  <si>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աշխատանքներ՝ ջեռուցման համակարգի ստեղծում՝ ներքին հարդարում՝ տարածքի բարեկարգում)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</si>
  <si>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</si>
  <si>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Միջին մասնագիտական ուսումնական հաստատություններ </t>
  </si>
  <si>
    <t xml:space="preserve">Հիմնանորոգվող միջին մասնագիտական ուսումնական հաստատությունների քանակ, հատ </t>
  </si>
  <si>
    <t xml:space="preserve">Միջոցառման վրա կատարվող ծախսը (հազար դրամ)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</si>
  <si>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</si>
  <si>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աշխատանքներ՝ ջեռուցման համակարգի իրականացում՝ ներքին հարդարում՝ տարածքի բարեկարգում) և նախագծում </t>
  </si>
  <si>
    <t xml:space="preserve"> Հանրակրթական դպրոցներ </t>
  </si>
  <si>
    <t xml:space="preserve">Կազմակերպությունների թիվը, որտեղ կատարվում են ներդրումները, հատ </t>
  </si>
  <si>
    <t xml:space="preserve"> Ակտիվն օգտագործող կազմակերպությունների անվանումները</t>
  </si>
  <si>
    <t>Աղյուսակ 9․1․58</t>
  </si>
  <si>
    <t>Աղյուսակ 9․1․42</t>
  </si>
  <si>
    <t>Աղյուսակ 9․1․14</t>
  </si>
  <si>
    <t>-Այլ ընթացիկ դրամաշնորհներ</t>
  </si>
  <si>
    <t xml:space="preserve">ՀԱՅԱՍՏԱՆԻ ՀԱՆՐԱՊԵՏՈՒԹՅԱՆ ԿԱՌԱՎԱՐՈՒԹՅԱՆ 2019 ԹՎԱԿԱՆԻ ԴԵԿՏԵՄԲԵՐԻ 26-Ի N 1919-Ն ՈՐՈՇՄԱՆ N 9 ՀԱՎԵԼՎԱԾԻ  N 9.14 ԵՎ 9․47 ԱՂՅՈՒՍԱԿՆԵՐՈՒՄ ԿԱՏԱՐՎՈՂ ՓՈՓՈԽՈՒԹՅՈՒՆՆԵՐԸ ԵՎ ԼՐԱՑՈՒՄՆԵՐԸ </t>
  </si>
  <si>
    <t>Աղյուսակ 9․14</t>
  </si>
  <si>
    <t>Աղյուսակ 9․47</t>
  </si>
  <si>
    <t xml:space="preserve"> Պահուստային ֆոնդի կառավարման արդյունավետության և թափանցիկության ապահովում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</si>
  <si>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</si>
  <si>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>ՀԱՅԱՍՏԱՆԻ ՀԱՆՐԱՊԵՏՈՒԹՅԱՆ ԿԱՌԱՎԱՐՈՒԹՅԱՆ 2019 ԹՎԱԿԱՆԻ ԴԵԿՏԵՄԲԵՐԻ 26-Ի N 1919-Ն ՈՐՈՇՄԱՆ N 3 ԵՎ N 4 ՀԱՎԵԼՎԱԾՆԵՐՈՒՄ ԿԱՏԱՐՎՈՂ  ՓՈՓՈԽՈՒԹՅՈՒՆՆԵՐԸ ԵՎ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</si>
  <si>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</si>
  <si>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</si>
  <si>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</si>
  <si>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</si>
  <si>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</si>
  <si>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</si>
  <si>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</si>
  <si>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</si>
  <si>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 xml:space="preserve">ՀԱՅԱՍՏԱՆԻ ՀԱՆՐԱՊԵՏՈՒԹՅԱՆ ԿԱՌԱՎԱՐՈՒԹՅԱՆ 2019 ԹՎԱԿԱՆԻ ԴԵԿՏԵՄԲԵՐԻ 26-Ի 
N 1919-Ն ՈՐՈՇՄԱՆ N 10 ՀԱՎԵԼՎԱԾՈՒՄ ԿԱՏԱՐՎՈՂ ՓՈՓՈԽՈՒԹՅՈՒՆՆԵՐԸ ԵՎ ԼՐԱՑՈՒՄՆԵՐԸ
</t>
  </si>
  <si>
    <t>-Շենքերի և շինությունների կապիտալ վերանորոգում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</si>
  <si>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</si>
  <si>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</si>
  <si>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</si>
  <si>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</si>
  <si>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</si>
  <si>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ՀԱՅԱՍՏԱՆԻ ՀԱՆՐԱՊԵՏՈՒԹՅԱՆ 2020 ԹՎԱԿԱՆԻ ՊԵՏԱԿԱՆ ԲՅՈՒՋԵՈՎ ՆԱԽԱՏԵՍՎԱԾ՝ ՀԱՅԱՍՏԱՆԻ ՀԱՆՐԱՊԵՏՈՒԹՅԱՆ ԿԱՌԱՎԱՐՈՒԹՅԱՆ ՊԱՀՈՒՍՏԱՅԻՆ ՖՈՆԴԻՑ ՀԱՏԿԱՑՈՒՄՆԵՐ ԿԱՏԱՐԵԼՈՒ ՎԵՐԱԲԵՐՅԱԼ</t>
  </si>
  <si>
    <t>Հավելված N 1</t>
  </si>
  <si>
    <t>Հավելված N 2</t>
  </si>
  <si>
    <t xml:space="preserve"> ______________ ի    ___Ն որոշման</t>
  </si>
  <si>
    <t>ՀՀ կառավարության  2020 թվականի</t>
  </si>
  <si>
    <t>Հավելված N 3</t>
  </si>
  <si>
    <t>Հավելված N 4</t>
  </si>
  <si>
    <t>Հանրակրթության ծրագիր</t>
  </si>
  <si>
    <t>Հանրարթության ծրագիր</t>
  </si>
  <si>
    <t xml:space="preserve"> Ծառայությունը մատուցող կազմակերպության(ների) անվանում(ներ)ը՛ 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</si>
  <si>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</si>
  <si>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</si>
  <si>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«Հայաստանի ազգային կինոկենտրոն»  ՊՈԱԿ</t>
  </si>
  <si>
    <t xml:space="preserve">Ներդրումներ «Հայաստանի ազգային կինոկենտրոն» ՊՈԱԿ-ի տարածքի վերակառուցման համար </t>
  </si>
  <si>
    <t>Հավելված 6</t>
  </si>
  <si>
    <t>ՀԱՅԱՍՏԱՆԻ ՀԱՆՐԱՊԵՏՈՒԹՅԱՆ ԿԱՌԱՎԱՐՈՒԹՅԱՆ 2019 ԹՎԱԿԱՆԻ ԴԵԿՏԵՄԲԵՐԻ 26-Ի N 1919-Ն ՈՐՈՇՄԱՆ N 5 ՀԱՎԵԼՎԱԾԻ N 7 ԱՂՅՈՒՍԱԿՈՒՄ  ԿԱՏԱՐՎՈՂ  ՓՈՓՈԽՈՒԹՅՈՒՆՆԵՐԸ ԵՎ ԼՐԱՑՈՒՄՆԵՐԸ</t>
  </si>
  <si>
    <t>հազար դրամ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</si>
  <si>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</si>
  <si>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</si>
  <si>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</si>
  <si>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«Ազգային երգ ու պար» առարկայի ներդրում հանրակրթական ուսումնական հաստատություններում</t>
  </si>
  <si>
    <t>«Ազգային երգ ու պարի ակադեմիա» կրթամշակութային հիմնադրամ</t>
  </si>
  <si>
    <t>Բաժին N 08</t>
  </si>
  <si>
    <t>Խումբ N 02</t>
  </si>
  <si>
    <t>«Աբովյանի բազմագործառութային պետական քոլեջ» ՊՈԱԿ</t>
  </si>
  <si>
    <t>Բարձրագույն և հետբուհական մասնագիտական կրթության ծրագիր</t>
  </si>
  <si>
    <t>«Հայաստանի ազգային ագրարային համալսարան» հիմնադրամ</t>
  </si>
  <si>
    <t>«ԵՊՀ-ին առընթեր Արտաշես Շահինյանի անվան ֆիզիկամաթեմատիկական հատուկ դպրոց» ՊՈԱԿ</t>
  </si>
  <si>
    <t>«Գ. Սունդուկյանի անվան ազգային ակադեմիական թատրոն» ՊՈԱԿ</t>
  </si>
  <si>
    <t>«Երևանի Հ. Թումանյանի անվան պետական տիկնիկային թատրոն» ՊՈԱԿ</t>
  </si>
  <si>
    <t>«Ալ. Սպենդիարյանի անվան օպերային և բալետի ազգային ակադեմիական թատրոն» ՊՈԱԿ</t>
  </si>
  <si>
    <t>«Կ. Ստանիսլավսկու անվան ռուսական դրամատիկական թատրոն» ՊՈԱԿ</t>
  </si>
  <si>
    <t>Ներդրումներ թատրոնների շենքերի կապիտալ վերանորոգման համար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</si>
  <si>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</si>
  <si>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ք. Վանաձորի գյուղատնտեսական պետական քոլեջի վերակառուցում</t>
  </si>
  <si>
    <t xml:space="preserve">թիվ 22 հիմնական դպրոց          </t>
  </si>
  <si>
    <t>1168-32001</t>
  </si>
  <si>
    <t xml:space="preserve"> Ներդրումներ թատրոնների շենքերի կապիտալ վերանորոգման համար</t>
  </si>
  <si>
    <t>վերակառուցման աշխատանքներ</t>
  </si>
  <si>
    <t>ՀԲՄ</t>
  </si>
  <si>
    <t>դրամ</t>
  </si>
  <si>
    <t>Դաս N 05</t>
  </si>
  <si>
    <t xml:space="preserve">Օլիմպիական հերթափոխի պետական  մարզական քոլեջի հանրակացարանային նոր մասնաշենք  </t>
  </si>
  <si>
    <t xml:space="preserve">«Վարդենիկի կրթահամալիր» ՊՈԱԿ  </t>
  </si>
  <si>
    <t>Ներդրումներ թատրոնների շենքերի կառուցման համար</t>
  </si>
  <si>
    <t>«Իջևանի Գ. Անանյանի անվան ավագ դպրոց» ՊՈԱԿ</t>
  </si>
  <si>
    <t>Իննը ամիս</t>
  </si>
  <si>
    <t>Օլիմպիական հերթափոխի պետական  մարզական քոլեջի հանրակացարանային նոր մասնաշենք</t>
  </si>
  <si>
    <t>ՀՀ Գեղարքունիքի մարզ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</si>
  <si>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</si>
  <si>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</si>
  <si>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</si>
  <si>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Կինեմատոգրաֆիայի ծրագիր</t>
  </si>
  <si>
    <t>Կինոարվեստին և կինոարտադրությանն աջակցություն, հայկական ավանդույթների շարունակականության ապահովում և կինոարվեստի հանրահռչակում</t>
  </si>
  <si>
    <t>Կինոարտադրության ընդլայնում և տարածում, հասարակության կինոհաղորդակցության բարելավում</t>
  </si>
  <si>
    <t xml:space="preserve">«Հայաստանի ազգային կինոկենտրոն» ՊՈԱԿ-ի տարածքի վերակառուցման նախագծանախահաշվային փաստաթղթերի մշակում </t>
  </si>
  <si>
    <t>Ապահովել մատչելի, որակյալ և մրցունակ բարձրագույն և հետբուհական մասնագիտական կրթություն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</si>
  <si>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</si>
  <si>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Մշակույթի պահպանման, հանրայնացման, պարուսուցման ոլորտի համակարգված գործունեության ապահովում, սովորողների ազգային ոգու ամրապնդում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</si>
  <si>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</si>
  <si>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Ներդրումներ թատրոնների շենքերի կառուցման համար</t>
  </si>
  <si>
    <t xml:space="preserve"> Թատրոնների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</si>
  <si>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Գնահատման և թեստավորման ծառայություններ</t>
  </si>
  <si>
    <t xml:space="preserve"> Քննական թեստերի և հարցաշարերի մշակում և փորձարկում, դպրոցի ավարտական և բուհերի ընդունելության միասնական քննությունների կազմակերպում և անցկացում, սովորողների գիտելիքների արտաքին ընթացիկ գնահատում, ազգային ստուգատեսերի անցկացում, TIMSS/PIRLS, PISA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</si>
  <si>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</si>
  <si>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
</t>
  </si>
  <si>
    <t xml:space="preserve"> Կրթության, գիտության, մշակույթի և սպորտի  բնագավառում իրականացվող ծրագրերի ազդեցության և արդյունավետության  բարելավում
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</si>
  <si>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</si>
  <si>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ծառայությունների ապահովում
</t>
  </si>
  <si>
    <t xml:space="preserve"> Երիտասարդության ծրագիր</t>
  </si>
  <si>
    <t xml:space="preserve"> Նպաստել սոցիալ-տնտեսական, քաղաքական և մշակութային կյանքին երիտասարդների լիարժեք ներգրավմանը և նրանց ստեղծագործական ներուժի ամբողջական դրսևորմանը</t>
  </si>
  <si>
    <t xml:space="preserve"> Հասարակական կյանքում երիտասարդների արդյունավետ ներգրավվածության և դրսևորման ընդլայնում</t>
  </si>
  <si>
    <t>Երիտասարդական պետական քաղաքականությանն ուղղված ծրագրեր և միջոցառումներ</t>
  </si>
  <si>
    <t xml:space="preserve"> Հասարակական կյանքին երիտասարդների ակտիվ մասնակցության,  երիտասարդության շրջանում առողջ ապրելակերպի, հոգևոր-մշակութային, հայրենասիրական դաստիարակության խթանում, երիտասարդների զբաղվածության հնարավորությունների մեծացում</t>
  </si>
  <si>
    <t xml:space="preserve"> Կինոնկարների արտադրություն</t>
  </si>
  <si>
    <t xml:space="preserve"> Խաղարկային, մուլտիպլիկացիոն և վավերագրական  կինոնկարների արտադրություն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</si>
  <si>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</si>
  <si>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</si>
  <si>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>ՀՀ կրթության, գիտության, մշակույթի և սպորտի նախարարութուն</t>
  </si>
  <si>
    <t>Գնահատման և թեստավորման ծառայություններ</t>
  </si>
  <si>
    <t>«Գնահատման և թեստավորման կենտրոն» ՊՈԱԿ</t>
  </si>
  <si>
    <t xml:space="preserve">«Ազգային երգ ու պար» առարկայի ներդրում հանրակրթական ուսումնական հաստատություններում
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</si>
  <si>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</si>
  <si>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</si>
  <si>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</si>
  <si>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Կինեմատոգրաֆիա</t>
  </si>
  <si>
    <t>04</t>
  </si>
  <si>
    <t>01</t>
  </si>
  <si>
    <t>Երիտասարդության ծրագիր</t>
  </si>
  <si>
    <t xml:space="preserve"> Կրոնական և հասարակական  այլ ծառայություններ</t>
  </si>
  <si>
    <t xml:space="preserve"> Երիտասարդական ծրագրեր</t>
  </si>
  <si>
    <t xml:space="preserve"> Երիտասարդական պետական քաղաքականությանն ուղղված ծրագրեր և միջոցառումներ</t>
  </si>
  <si>
    <t xml:space="preserve"> - Այլ կապիտալ դրամաշնորհներ</t>
  </si>
  <si>
    <t xml:space="preserve"> - Շենքերի և շինությունների շինարարություն</t>
  </si>
  <si>
    <t>Հավելված 5</t>
  </si>
  <si>
    <t>Խումբ N 04</t>
  </si>
  <si>
    <t>Դաս N 01</t>
  </si>
  <si>
    <t>1115-11001</t>
  </si>
  <si>
    <t xml:space="preserve"> 79951100-1</t>
  </si>
  <si>
    <t xml:space="preserve">  միջոցառումների հետ կապված ծառայություններ</t>
  </si>
  <si>
    <t>Բաժին N 09</t>
  </si>
  <si>
    <t>Խումբ N 06</t>
  </si>
  <si>
    <t>1045-32001</t>
  </si>
  <si>
    <t xml:space="preserve"> 45611100-1</t>
  </si>
  <si>
    <t xml:space="preserve"> կրթական օբյեկտների հիմնանորոգում</t>
  </si>
  <si>
    <t>ԲՄ</t>
  </si>
  <si>
    <t>1130-11001</t>
  </si>
  <si>
    <t xml:space="preserve"> 92511110-1</t>
  </si>
  <si>
    <t xml:space="preserve">  արխիվային ծառայություններ</t>
  </si>
  <si>
    <t>1163-32001</t>
  </si>
  <si>
    <t xml:space="preserve"> Մարզական օբյեկտների շինարարություն</t>
  </si>
  <si>
    <t>45211131-1</t>
  </si>
  <si>
    <t>1183-32001</t>
  </si>
  <si>
    <t>Հավելված N 9</t>
  </si>
  <si>
    <t>Հավելված 7</t>
  </si>
  <si>
    <t>ՀԱՅԱՍՏԱՆԻ ՀԱՆՐԱՊԵՏՈՒԹՅԱՆ ԿԱՌԱՎԱՐՈՒԹՅԱՆ 2019 ԹՎԱԿԱՆԻ ԴԵԿՏԵՄԲԵՐԻ 26-Ի N 1919-Ն ՈՐՈՇՄԱՆ N 9.1 ՀԱՎԵԼՎԱԾԻ 9.1.14, 9.1.42 ԵՎ 9.1.58 ԱՂՅՈՒՍԱԿՆԵՐՈՒՄ ԿԱՏԱՐՎՈՂ  ՓՈՓՈԽՈՒԹՅՈՒՆՆԵՐԸ ԵՎ ԼՐԱՑՈՒՄՆԵՐԸ</t>
  </si>
  <si>
    <t xml:space="preserve"> Կինեմատոգրաֆիայի ծրագիր </t>
  </si>
  <si>
    <t xml:space="preserve"> Կինոնկարների արտադրություն </t>
  </si>
  <si>
    <t xml:space="preserve"> Խաղարկային՝ մուլտիպլիկացիոն և վավերագրական  կինոնկարների արտադրություն </t>
  </si>
  <si>
    <t xml:space="preserve"> Մասնագիտացված կազմակերպություններ </t>
  </si>
  <si>
    <t>«Հայաստանի ազգային կինոկենտրոն» ՊՈԱԿ</t>
  </si>
  <si>
    <t>Կազմակերպությունների թիվը, որտեղ կատարվում են ներդրումները, հատ</t>
  </si>
  <si>
    <t>Աշխատանքների ավարտվածության աստիճանը, %</t>
  </si>
  <si>
    <t xml:space="preserve"> Երիտասարդական պետական քաղաքականությանն ուղղված ծրագրեր և միջոցառումներ </t>
  </si>
  <si>
    <t xml:space="preserve"> Հասարակական կյանքին երիտասարդների ակտիվ մասնակցության,  երիտասարդության շրջանում առողջ ապրելակերպի, հոգևոր-մշակութային, հայրենասիրական դաստիարակության խթանում, երիտասարդների զբաղվածության հնարավորությունների մեծացում </t>
  </si>
  <si>
    <t xml:space="preserve"> Ծառայությունը մատուցող կազմակերպությունների անվանումը </t>
  </si>
  <si>
    <t xml:space="preserve"> «Գնումների մասին » ՀՀ օրենքի համաձայն ընտրված կազմակերպություն, մասնագիտացված կազմակերպություն, ՀՀ կրթության, գիտության, մշակույթի և սպորտի  նախարարություն</t>
  </si>
  <si>
    <t xml:space="preserve"> Միջոցառումների թիվ, հատ </t>
  </si>
  <si>
    <t xml:space="preserve"> Մասնակիցների թիվ, մարդ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</si>
  <si>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ծառայությունների ապահովում</t>
  </si>
  <si>
    <t>ՀՀ կրթության, գիտության, մշակույթի և սպորտի  նախարարություն</t>
  </si>
  <si>
    <t xml:space="preserve"> «Ազգային երգ ու պար»առարկայի ներդրում հանրակրթական ուսումնական հաստատություններում </t>
  </si>
  <si>
    <t xml:space="preserve"> Մշակույթի պահպանման, հանրայնացման, պարուսուցման ոլորտի համակարգված գործունեության ապահովում, սովորողների ազգային ոգու ամրապնդում </t>
  </si>
  <si>
    <t xml:space="preserve">  Մասնագիտացված կազմակերպություն  </t>
  </si>
  <si>
    <t xml:space="preserve"> Վերապատրաստված ուսուցիչների թիվը, մարդ </t>
  </si>
  <si>
    <t xml:space="preserve"> Մասնագիտացված կազմակերպություն </t>
  </si>
  <si>
    <t xml:space="preserve"> PISA-2021 2020թ. անդամակցության վճար </t>
  </si>
  <si>
    <t xml:space="preserve"> PISA-2021 փորձնական փուլի մասնակիցների թիվը </t>
  </si>
  <si>
    <t xml:space="preserve"> Նյութերի (թեստեր և բուկլետներ) տպագրություն (թեստերի և բուկլետների քանակ) </t>
  </si>
  <si>
    <t xml:space="preserve"> Հիմնական դպրոցի ավարտական քննություններին
մասնակցողների թիվը (ՀՀ ԿԳ նախարարի 03.05.2012թ.-ի N388-Ն հրամանի համաձայն) </t>
  </si>
  <si>
    <t xml:space="preserve">  6 ամիս նախապատրաստական գործընթաց, թեստերի
տպագրություն (թեստերի քանակ) </t>
  </si>
  <si>
    <t xml:space="preserve"> (94719) </t>
  </si>
  <si>
    <t xml:space="preserve">(31573) </t>
  </si>
  <si>
    <t xml:space="preserve"> (31573) </t>
  </si>
  <si>
    <t>(1)</t>
  </si>
  <si>
    <t>(900)</t>
  </si>
  <si>
    <t>(1800)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</si>
  <si>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</si>
  <si>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>Թատրոններ</t>
  </si>
  <si>
    <t xml:space="preserve"> Հիմնանորոգվող թատրոնների քանակ, հատ </t>
  </si>
  <si>
    <t xml:space="preserve"> Ակտիվն օգտագործող կազմակերպությունների անվանումները </t>
  </si>
  <si>
    <t xml:space="preserve"> Թատրոններ </t>
  </si>
  <si>
    <t xml:space="preserve"> Կառուցվող թատրոնների քանակ, հատ </t>
  </si>
  <si>
    <t>(34)</t>
  </si>
  <si>
    <t xml:space="preserve">Հավելված N 8 </t>
  </si>
  <si>
    <t>«ՀԱՅԱUՏԱՆԻ ՀԱՆՐԱՊԵՏՈՒԹՅԱՆ 2020 ԹՎԱԿԱՆԻ ՊԵՏԱԿԱՆ ԲՅՈՒՋԵԻ ՄԱUԻՆ» ՀԱՅԱUՏԱՆԻ ՀԱՆՐԱՊԵՏՈՒԹՅԱՆ OՐԵՆՔԻ N 1 ՀԱՎԵԼՎԱԾԻ N 3 ԱՂՅՈՒՍԱԿՈՒՄ ԿԱՏԱՐՎՈՂ ՓՈՓՈԽՈՒԹՅՈՒՆՆԵՐԸ ԵՎ ԼՐԱՑՈՒՄԸ</t>
  </si>
  <si>
    <t>ՀԱՅԱՍՏԱՆԻ ՀԱՆՐԱՊԵՏՈՒԹՅԱՆ ԿԱՌԱՎԱՐՈՒԹՅԱՆ 2019 ԹՎԱԿԱՆԻ ԴԵԿՏԵՄԲԵՐԻ 26-Ի N 1919-Ն ՈՐՈՇՄԱՆ N 5 ՀԱՎԵԼՎԱԾԻ N 2 ԱՂՅՈՒՍԱԿՈՒՄ ԿԱՏԱՐՎՈՂ ՓՈՓՈԽՈՒԹՅՈՒՆՆԵՐԸ ԵՎ ԼՐԱՑՈՒՄԸ</t>
  </si>
  <si>
    <t xml:space="preserve"> մարզական օբյեկտների շինարարական աշխատանքներ</t>
  </si>
  <si>
    <t xml:space="preserve"> նախագծերի պատրաստում, ծախսերի գնահատում</t>
  </si>
  <si>
    <t>Թատերահամերգային կազմակերպությունների նյութատեխնիկական բազայի  համալրում</t>
  </si>
  <si>
    <t>Մշակութային ժառանգության ծրագիր</t>
  </si>
  <si>
    <t>«Պատմամշակութային ժառանգության գիտահետազոտական կենտրոն» ՊՈԱԿ</t>
  </si>
  <si>
    <t>Բարձրագույն ուսումնական հաստատությունների շենքերի նորոգում</t>
  </si>
  <si>
    <t>Բարձրագույն ուսումնական հաստատությունների և «Զեյթուն» ուսանողական ավան» հիմնադրամի նյութատեխնիկական բազայի համալրում և գույքով ապահովում</t>
  </si>
  <si>
    <t xml:space="preserve"> 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</si>
  <si>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Թանգարաններ և ցուցասրահներ</t>
  </si>
  <si>
    <t>Բարձրագույն  ուսումնական հաստատությունների շենքերի, մասնաշենքերի նորոգում, հիմնանորոգում, վերակառուցում</t>
  </si>
  <si>
    <t>Բարձրագույն  ուսումնական հաստատությունների և «Զեյթուն» ուսանողական ավան» հիմնադրամի համար անհրաժեշտ լաբորատոր և այլ սարքավորումների, տեխնիկայի, կահույքի ձեռքբերում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</si>
  <si>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</si>
  <si>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</si>
  <si>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Մշակութային ժառանգությսն ծրագիր</t>
  </si>
  <si>
    <t>«Պատմամշակութային ժառանգության գիտահետազոտական կենտրոն» ՊՈԱԿ-ի նյութատեխնիկական բազայի համալրում և գույքով ապահովում</t>
  </si>
  <si>
    <t xml:space="preserve"> «Պատմամշակութային ժառանգության գիտահետազոտական կենտրոն» ՊՈԱԿ-ի համար անհրաժեշտ տեխնիկայի, սարքավորումենրի և կահույքի ձեռքբերում</t>
  </si>
  <si>
    <t>Թատերահամերգային կազմակերպությունների համար անհրաժեշտ տեխնիկայի և սարքավորումենրի ձեռքբերում</t>
  </si>
  <si>
    <t>Բարձրագույն ուսումնական հաստատություններ</t>
  </si>
  <si>
    <t xml:space="preserve"> Թատերահամերգային կազմակերպությունների համար անհրաժեշտ տեխնիկայի և սարքավորումենրի ձեռքբերում</t>
  </si>
  <si>
    <t xml:space="preserve"> Թատրոնների թիվը, որտեղ կատարվում են ներդրումները, հատ </t>
  </si>
  <si>
    <t>2</t>
  </si>
  <si>
    <t>Բարձրագույն ուսումնական հաստատություններ և «Զեյթուն» ուսանողական ավան» հիմնադրամ</t>
  </si>
  <si>
    <t>45451700-2</t>
  </si>
  <si>
    <t xml:space="preserve"> 71351540-1</t>
  </si>
  <si>
    <t xml:space="preserve"> 71241200-112</t>
  </si>
</sst>
</file>

<file path=xl/styles.xml><?xml version="1.0" encoding="utf-8"?>
<styleSheet xmlns="http://schemas.openxmlformats.org/spreadsheetml/2006/main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##,##0;\(##,##0\);\-"/>
    <numFmt numFmtId="173" formatCode="_-* #,##0.0\ _₽_-;\-* #,##0.0\ _₽_-;_-* &quot;-&quot;?\ _₽_-;_-@_-"/>
    <numFmt numFmtId="174" formatCode="General_)"/>
    <numFmt numFmtId="175" formatCode="_(* #,##0_);_(* \(#,##0\);_(* &quot;-&quot;??_);_(@_)"/>
    <numFmt numFmtId="176" formatCode="#,##0.00_ ;\-#,##0.00\ "/>
    <numFmt numFmtId="177" formatCode="_-* #,##0.0\ _р_._-;\-* #,##0.0\ _р_._-;_-* &quot;-&quot;?\ _р_._-;_-@_-"/>
    <numFmt numFmtId="178" formatCode="_(* #,##0.0_);_(* \(#,##0.0\);_(* &quot;-&quot;?_);_(@_)"/>
  </numFmts>
  <fonts count="11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0"/>
      <color theme="1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1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i/>
      <sz val="11"/>
      <color theme="1"/>
      <name val="Calibri"/>
      <family val="2"/>
      <charset val="1"/>
      <scheme val="minor"/>
    </font>
    <font>
      <i/>
      <sz val="10"/>
      <color theme="1"/>
      <name val="GHEA Grapalat"/>
      <family val="3"/>
    </font>
    <font>
      <b/>
      <i/>
      <sz val="11"/>
      <color theme="1"/>
      <name val="GHEA Grapalat"/>
      <family val="3"/>
    </font>
    <font>
      <sz val="11"/>
      <name val="GHEA Grapalat"/>
      <family val="3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color indexed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Calibri"/>
      <family val="2"/>
      <charset val="1"/>
      <scheme val="minor"/>
    </font>
    <font>
      <b/>
      <u/>
      <sz val="11"/>
      <name val="GHEA Grapalat"/>
      <family val="3"/>
    </font>
    <font>
      <b/>
      <i/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99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20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20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7" fillId="0" borderId="0"/>
    <xf numFmtId="0" fontId="28" fillId="0" borderId="12" applyNumberFormat="0" applyFill="0" applyAlignment="0" applyProtection="0"/>
    <xf numFmtId="0" fontId="29" fillId="0" borderId="13" applyNumberFormat="0" applyFill="0" applyAlignment="0" applyProtection="0"/>
    <xf numFmtId="0" fontId="30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32" fillId="4" borderId="0" applyNumberFormat="0" applyBorder="0" applyAlignment="0" applyProtection="0"/>
    <xf numFmtId="0" fontId="33" fillId="5" borderId="0" applyNumberFormat="0" applyBorder="0" applyAlignment="0" applyProtection="0"/>
    <xf numFmtId="0" fontId="34" fillId="6" borderId="15" applyNumberFormat="0" applyAlignment="0" applyProtection="0"/>
    <xf numFmtId="0" fontId="35" fillId="7" borderId="16" applyNumberFormat="0" applyAlignment="0" applyProtection="0"/>
    <xf numFmtId="0" fontId="36" fillId="7" borderId="15" applyNumberFormat="0" applyAlignment="0" applyProtection="0"/>
    <xf numFmtId="0" fontId="37" fillId="0" borderId="17" applyNumberFormat="0" applyFill="0" applyAlignment="0" applyProtection="0"/>
    <xf numFmtId="0" fontId="38" fillId="8" borderId="18" applyNumberFormat="0" applyAlignment="0" applyProtection="0"/>
    <xf numFmtId="0" fontId="39" fillId="0" borderId="0" applyNumberFormat="0" applyFill="0" applyBorder="0" applyAlignment="0" applyProtection="0"/>
    <xf numFmtId="0" fontId="12" fillId="9" borderId="19" applyNumberFormat="0" applyFont="0" applyAlignment="0" applyProtection="0"/>
    <xf numFmtId="0" fontId="40" fillId="0" borderId="0" applyNumberFormat="0" applyFill="0" applyBorder="0" applyAlignment="0" applyProtection="0"/>
    <xf numFmtId="0" fontId="41" fillId="0" borderId="20" applyNumberFormat="0" applyFill="0" applyAlignment="0" applyProtection="0"/>
    <xf numFmtId="0" fontId="4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42" fillId="29" borderId="0" applyNumberFormat="0" applyBorder="0" applyAlignment="0" applyProtection="0"/>
    <xf numFmtId="0" fontId="4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42" fillId="33" borderId="0" applyNumberFormat="0" applyBorder="0" applyAlignment="0" applyProtection="0"/>
    <xf numFmtId="0" fontId="43" fillId="0" borderId="0" applyNumberFormat="0" applyFill="0" applyBorder="0" applyAlignment="0" applyProtection="0"/>
    <xf numFmtId="0" fontId="46" fillId="14" borderId="0" applyNumberFormat="0" applyBorder="0" applyAlignment="0" applyProtection="0"/>
    <xf numFmtId="0" fontId="7" fillId="9" borderId="19" applyNumberFormat="0" applyFont="0" applyAlignment="0" applyProtection="0"/>
    <xf numFmtId="0" fontId="46" fillId="33" borderId="0" applyNumberFormat="0" applyBorder="0" applyAlignment="0" applyProtection="0"/>
    <xf numFmtId="0" fontId="46" fillId="21" borderId="0" applyNumberFormat="0" applyBorder="0" applyAlignment="0" applyProtection="0"/>
    <xf numFmtId="0" fontId="46" fillId="10" borderId="0" applyNumberFormat="0" applyBorder="0" applyAlignment="0" applyProtection="0"/>
    <xf numFmtId="0" fontId="46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46" fillId="17" borderId="0" applyNumberFormat="0" applyBorder="0" applyAlignment="0" applyProtection="0"/>
    <xf numFmtId="0" fontId="54" fillId="0" borderId="0" applyNumberFormat="0" applyFill="0" applyBorder="0" applyAlignment="0" applyProtection="0"/>
    <xf numFmtId="0" fontId="46" fillId="13" borderId="0" applyNumberFormat="0" applyBorder="0" applyAlignment="0" applyProtection="0"/>
    <xf numFmtId="0" fontId="52" fillId="0" borderId="12" applyNumberFormat="0" applyFill="0" applyAlignment="0" applyProtection="0"/>
    <xf numFmtId="0" fontId="46" fillId="25" borderId="0" applyNumberFormat="0" applyBorder="0" applyAlignment="0" applyProtection="0"/>
    <xf numFmtId="0" fontId="54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56" fillId="0" borderId="17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46" fillId="29" borderId="0" applyNumberFormat="0" applyBorder="0" applyAlignment="0" applyProtection="0"/>
    <xf numFmtId="0" fontId="50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57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48" fillId="7" borderId="15" applyNumberFormat="0" applyAlignment="0" applyProtection="0"/>
    <xf numFmtId="0" fontId="51" fillId="3" borderId="0" applyNumberFormat="0" applyBorder="0" applyAlignment="0" applyProtection="0"/>
    <xf numFmtId="0" fontId="58" fillId="7" borderId="16" applyNumberFormat="0" applyAlignment="0" applyProtection="0"/>
    <xf numFmtId="0" fontId="55" fillId="6" borderId="15" applyNumberFormat="0" applyAlignment="0" applyProtection="0"/>
    <xf numFmtId="0" fontId="53" fillId="0" borderId="13" applyNumberFormat="0" applyFill="0" applyAlignment="0" applyProtection="0"/>
    <xf numFmtId="0" fontId="59" fillId="0" borderId="0" applyNumberFormat="0" applyFill="0" applyBorder="0" applyAlignment="0" applyProtection="0"/>
    <xf numFmtId="0" fontId="46" fillId="26" borderId="0" applyNumberFormat="0" applyBorder="0" applyAlignment="0" applyProtection="0"/>
    <xf numFmtId="0" fontId="49" fillId="8" borderId="18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60" fillId="0" borderId="20" applyNumberFormat="0" applyFill="0" applyAlignment="0" applyProtection="0"/>
    <xf numFmtId="0" fontId="46" fillId="18" borderId="0" applyNumberFormat="0" applyBorder="0" applyAlignment="0" applyProtection="0"/>
    <xf numFmtId="0" fontId="12" fillId="27" borderId="0" applyNumberFormat="0" applyBorder="0" applyAlignment="0" applyProtection="0"/>
    <xf numFmtId="0" fontId="47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63" fillId="0" borderId="0"/>
    <xf numFmtId="0" fontId="64" fillId="5" borderId="0" applyNumberFormat="0" applyBorder="0" applyAlignment="0" applyProtection="0"/>
    <xf numFmtId="0" fontId="27" fillId="0" borderId="0"/>
    <xf numFmtId="0" fontId="10" fillId="0" borderId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2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2" fillId="44" borderId="0" applyNumberFormat="0" applyBorder="0" applyAlignment="0" applyProtection="0"/>
    <xf numFmtId="0" fontId="62" fillId="38" borderId="0" applyNumberFormat="0" applyBorder="0" applyAlignment="0" applyProtection="0"/>
    <xf numFmtId="0" fontId="62" fillId="37" borderId="0" applyNumberFormat="0" applyBorder="0" applyAlignment="0" applyProtection="0"/>
    <xf numFmtId="0" fontId="62" fillId="43" borderId="0" applyNumberFormat="0" applyBorder="0" applyAlignment="0" applyProtection="0"/>
    <xf numFmtId="0" fontId="62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4" borderId="0" applyNumberFormat="0" applyBorder="0" applyAlignment="0" applyProtection="0"/>
    <xf numFmtId="0" fontId="65" fillId="38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40" borderId="0" applyNumberFormat="0" applyBorder="0" applyAlignment="0" applyProtection="0"/>
    <xf numFmtId="0" fontId="65" fillId="48" borderId="0" applyNumberFormat="0" applyBorder="0" applyAlignment="0" applyProtection="0"/>
    <xf numFmtId="0" fontId="65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66" fillId="35" borderId="0" applyNumberFormat="0" applyBorder="0" applyAlignment="0" applyProtection="0"/>
    <xf numFmtId="0" fontId="67" fillId="52" borderId="30" applyNumberFormat="0" applyAlignment="0" applyProtection="0"/>
    <xf numFmtId="0" fontId="68" fillId="53" borderId="31" applyNumberFormat="0" applyAlignment="0" applyProtection="0"/>
    <xf numFmtId="43" fontId="2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36" borderId="0" applyNumberFormat="0" applyBorder="0" applyAlignment="0" applyProtection="0"/>
    <xf numFmtId="0" fontId="71" fillId="0" borderId="32" applyNumberFormat="0" applyFill="0" applyAlignment="0" applyProtection="0"/>
    <xf numFmtId="0" fontId="72" fillId="0" borderId="33" applyNumberFormat="0" applyFill="0" applyAlignment="0" applyProtection="0"/>
    <xf numFmtId="0" fontId="73" fillId="0" borderId="34" applyNumberFormat="0" applyFill="0" applyAlignment="0" applyProtection="0"/>
    <xf numFmtId="0" fontId="73" fillId="0" borderId="0" applyNumberFormat="0" applyFill="0" applyBorder="0" applyAlignment="0" applyProtection="0"/>
    <xf numFmtId="0" fontId="74" fillId="42" borderId="30" applyNumberFormat="0" applyAlignment="0" applyProtection="0"/>
    <xf numFmtId="0" fontId="75" fillId="0" borderId="35" applyNumberFormat="0" applyFill="0" applyAlignment="0" applyProtection="0"/>
    <xf numFmtId="0" fontId="76" fillId="54" borderId="0" applyNumberFormat="0" applyBorder="0" applyAlignment="0" applyProtection="0"/>
    <xf numFmtId="1" fontId="82" fillId="0" borderId="0"/>
    <xf numFmtId="1" fontId="82" fillId="0" borderId="0"/>
    <xf numFmtId="1" fontId="82" fillId="0" borderId="0"/>
    <xf numFmtId="0" fontId="6" fillId="0" borderId="0"/>
    <xf numFmtId="0" fontId="10" fillId="0" borderId="0"/>
    <xf numFmtId="0" fontId="10" fillId="0" borderId="0"/>
    <xf numFmtId="0" fontId="25" fillId="55" borderId="36" applyNumberFormat="0" applyFont="0" applyAlignment="0" applyProtection="0"/>
    <xf numFmtId="0" fontId="77" fillId="52" borderId="37" applyNumberFormat="0" applyAlignment="0" applyProtection="0"/>
    <xf numFmtId="0" fontId="81" fillId="0" borderId="0"/>
    <xf numFmtId="0" fontId="81" fillId="0" borderId="0"/>
    <xf numFmtId="0" fontId="81" fillId="0" borderId="0"/>
    <xf numFmtId="0" fontId="78" fillId="0" borderId="0" applyNumberFormat="0" applyFill="0" applyBorder="0" applyAlignment="0" applyProtection="0"/>
    <xf numFmtId="0" fontId="79" fillId="0" borderId="38" applyNumberFormat="0" applyFill="0" applyAlignment="0" applyProtection="0"/>
    <xf numFmtId="0" fontId="80" fillId="0" borderId="0" applyNumberFormat="0" applyFill="0" applyBorder="0" applyAlignment="0" applyProtection="0"/>
    <xf numFmtId="0" fontId="63" fillId="0" borderId="0"/>
    <xf numFmtId="1" fontId="82" fillId="0" borderId="0"/>
    <xf numFmtId="0" fontId="83" fillId="0" borderId="0"/>
    <xf numFmtId="0" fontId="10" fillId="0" borderId="0"/>
    <xf numFmtId="0" fontId="6" fillId="0" borderId="0"/>
    <xf numFmtId="0" fontId="20" fillId="0" borderId="0">
      <alignment horizontal="left" vertical="top" wrapText="1"/>
    </xf>
    <xf numFmtId="0" fontId="5" fillId="9" borderId="1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81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7" fillId="0" borderId="0"/>
    <xf numFmtId="164" fontId="27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6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3" fillId="0" borderId="0" applyFont="0" applyFill="0" applyBorder="0" applyAlignment="0" applyProtection="0"/>
    <xf numFmtId="38" fontId="101" fillId="0" borderId="0"/>
    <xf numFmtId="38" fontId="102" fillId="0" borderId="0"/>
    <xf numFmtId="38" fontId="103" fillId="0" borderId="0"/>
    <xf numFmtId="38" fontId="104" fillId="0" borderId="0"/>
    <xf numFmtId="0" fontId="105" fillId="0" borderId="0"/>
    <xf numFmtId="0" fontId="105" fillId="0" borderId="0"/>
    <xf numFmtId="0" fontId="106" fillId="0" borderId="0"/>
    <xf numFmtId="0" fontId="63" fillId="0" borderId="0"/>
    <xf numFmtId="0" fontId="27" fillId="0" borderId="0"/>
    <xf numFmtId="0" fontId="10" fillId="0" borderId="0"/>
    <xf numFmtId="0" fontId="10" fillId="0" borderId="0"/>
    <xf numFmtId="0" fontId="10" fillId="0" borderId="0"/>
    <xf numFmtId="0" fontId="63" fillId="0" borderId="0"/>
    <xf numFmtId="0" fontId="25" fillId="0" borderId="0"/>
    <xf numFmtId="0" fontId="8" fillId="0" borderId="0"/>
    <xf numFmtId="0" fontId="25" fillId="0" borderId="0"/>
    <xf numFmtId="0" fontId="25" fillId="0" borderId="0"/>
    <xf numFmtId="0" fontId="107" fillId="0" borderId="0"/>
    <xf numFmtId="0" fontId="10" fillId="0" borderId="0"/>
    <xf numFmtId="0" fontId="12" fillId="0" borderId="0"/>
    <xf numFmtId="0" fontId="10" fillId="0" borderId="0"/>
    <xf numFmtId="0" fontId="25" fillId="0" borderId="0"/>
    <xf numFmtId="0" fontId="10" fillId="0" borderId="0"/>
    <xf numFmtId="0" fontId="27" fillId="0" borderId="0"/>
    <xf numFmtId="0" fontId="63" fillId="0" borderId="0"/>
    <xf numFmtId="0" fontId="107" fillId="0" borderId="0"/>
    <xf numFmtId="0" fontId="62" fillId="55" borderId="36" applyNumberFormat="0" applyFont="0" applyAlignment="0" applyProtection="0"/>
    <xf numFmtId="9" fontId="6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4" fontId="108" fillId="0" borderId="78">
      <protection locked="0"/>
    </xf>
    <xf numFmtId="174" fontId="109" fillId="56" borderId="78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62" fillId="0" borderId="0"/>
    <xf numFmtId="0" fontId="10" fillId="0" borderId="0"/>
    <xf numFmtId="0" fontId="62" fillId="0" borderId="0"/>
    <xf numFmtId="0" fontId="20" fillId="0" borderId="0">
      <alignment horizontal="left" vertical="top" wrapText="1"/>
    </xf>
    <xf numFmtId="0" fontId="81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666">
    <xf numFmtId="0" fontId="0" fillId="0" borderId="0" xfId="0"/>
    <xf numFmtId="0" fontId="13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horizontal="center" vertical="top" wrapText="1"/>
    </xf>
    <xf numFmtId="0" fontId="13" fillId="2" borderId="0" xfId="0" applyFont="1" applyFill="1"/>
    <xf numFmtId="0" fontId="16" fillId="2" borderId="1" xfId="0" applyFont="1" applyFill="1" applyBorder="1"/>
    <xf numFmtId="0" fontId="13" fillId="2" borderId="1" xfId="0" applyFont="1" applyFill="1" applyBorder="1" applyAlignment="1">
      <alignment horizontal="left" vertical="top"/>
    </xf>
    <xf numFmtId="0" fontId="13" fillId="2" borderId="4" xfId="0" applyFont="1" applyFill="1" applyBorder="1" applyAlignment="1"/>
    <xf numFmtId="0" fontId="13" fillId="2" borderId="7" xfId="0" applyFont="1" applyFill="1" applyBorder="1" applyAlignment="1"/>
    <xf numFmtId="0" fontId="13" fillId="2" borderId="5" xfId="0" applyFont="1" applyFill="1" applyBorder="1" applyAlignment="1"/>
    <xf numFmtId="0" fontId="14" fillId="2" borderId="0" xfId="0" applyFont="1" applyFill="1" applyAlignment="1"/>
    <xf numFmtId="166" fontId="13" fillId="2" borderId="1" xfId="7" applyNumberFormat="1" applyFont="1" applyFill="1" applyBorder="1" applyAlignment="1">
      <alignment horizontal="center" vertical="center" wrapText="1"/>
    </xf>
    <xf numFmtId="166" fontId="15" fillId="2" borderId="1" xfId="7" applyNumberFormat="1" applyFont="1" applyFill="1" applyBorder="1" applyAlignment="1">
      <alignment horizontal="center" vertical="center" wrapText="1"/>
    </xf>
    <xf numFmtId="166" fontId="21" fillId="2" borderId="1" xfId="7" applyNumberFormat="1" applyFont="1" applyFill="1" applyBorder="1" applyAlignment="1">
      <alignment horizontal="center" vertical="center" wrapText="1"/>
    </xf>
    <xf numFmtId="166" fontId="15" fillId="2" borderId="8" xfId="7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vertical="top" wrapText="1"/>
    </xf>
    <xf numFmtId="170" fontId="13" fillId="2" borderId="1" xfId="7" applyNumberFormat="1" applyFont="1" applyFill="1" applyBorder="1" applyAlignment="1">
      <alignment horizontal="center" vertical="center" wrapText="1"/>
    </xf>
    <xf numFmtId="170" fontId="15" fillId="2" borderId="1" xfId="7" applyNumberFormat="1" applyFont="1" applyFill="1" applyBorder="1" applyAlignment="1">
      <alignment horizontal="center" vertical="center" wrapText="1"/>
    </xf>
    <xf numFmtId="166" fontId="13" fillId="2" borderId="42" xfId="7" applyNumberFormat="1" applyFont="1" applyFill="1" applyBorder="1" applyAlignment="1">
      <alignment horizontal="center" vertical="center" wrapText="1"/>
    </xf>
    <xf numFmtId="0" fontId="91" fillId="2" borderId="1" xfId="0" applyFont="1" applyFill="1" applyBorder="1" applyAlignment="1">
      <alignment horizontal="center" vertical="center" wrapText="1"/>
    </xf>
    <xf numFmtId="0" fontId="84" fillId="2" borderId="1" xfId="96" applyFont="1" applyFill="1" applyBorder="1" applyAlignment="1">
      <alignment horizontal="center" vertical="center" wrapText="1"/>
    </xf>
    <xf numFmtId="0" fontId="90" fillId="2" borderId="1" xfId="96" applyFont="1" applyFill="1" applyBorder="1" applyAlignment="1">
      <alignment horizontal="center" vertical="center" wrapText="1"/>
    </xf>
    <xf numFmtId="169" fontId="84" fillId="2" borderId="1" xfId="96" applyNumberFormat="1" applyFont="1" applyFill="1" applyBorder="1" applyAlignment="1">
      <alignment horizontal="center" vertical="center" wrapText="1"/>
    </xf>
    <xf numFmtId="166" fontId="15" fillId="2" borderId="2" xfId="7" applyNumberFormat="1" applyFont="1" applyFill="1" applyBorder="1" applyAlignment="1">
      <alignment horizontal="center" vertical="center" wrapText="1"/>
    </xf>
    <xf numFmtId="166" fontId="13" fillId="2" borderId="2" xfId="7" applyNumberFormat="1" applyFont="1" applyFill="1" applyBorder="1" applyAlignment="1">
      <alignment horizontal="center" vertical="center" wrapText="1"/>
    </xf>
    <xf numFmtId="165" fontId="8" fillId="2" borderId="1" xfId="6" applyNumberFormat="1" applyFont="1" applyFill="1" applyBorder="1" applyAlignment="1">
      <alignment horizontal="right" vertical="top"/>
    </xf>
    <xf numFmtId="0" fontId="13" fillId="2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vertical="top" wrapText="1"/>
    </xf>
    <xf numFmtId="169" fontId="86" fillId="2" borderId="1" xfId="96" applyNumberFormat="1" applyFont="1" applyFill="1" applyBorder="1" applyAlignment="1">
      <alignment horizontal="center" vertical="center" wrapText="1"/>
    </xf>
    <xf numFmtId="166" fontId="15" fillId="2" borderId="45" xfId="7" applyNumberFormat="1" applyFont="1" applyFill="1" applyBorder="1" applyAlignment="1">
      <alignment vertical="center" wrapText="1"/>
    </xf>
    <xf numFmtId="0" fontId="13" fillId="2" borderId="3" xfId="0" applyFont="1" applyFill="1" applyBorder="1" applyAlignment="1">
      <alignment horizontal="left" vertical="top" wrapText="1"/>
    </xf>
    <xf numFmtId="166" fontId="15" fillId="2" borderId="43" xfId="7" applyNumberFormat="1" applyFont="1" applyFill="1" applyBorder="1" applyAlignment="1">
      <alignment vertical="center" wrapText="1"/>
    </xf>
    <xf numFmtId="166" fontId="13" fillId="2" borderId="3" xfId="7" applyNumberFormat="1" applyFont="1" applyFill="1" applyBorder="1" applyAlignment="1">
      <alignment horizontal="center" vertical="center" wrapText="1"/>
    </xf>
    <xf numFmtId="166" fontId="16" fillId="2" borderId="45" xfId="7" applyNumberFormat="1" applyFont="1" applyFill="1" applyBorder="1" applyAlignment="1">
      <alignment vertical="center" wrapText="1"/>
    </xf>
    <xf numFmtId="166" fontId="21" fillId="2" borderId="1" xfId="7" applyNumberFormat="1" applyFont="1" applyFill="1" applyBorder="1" applyAlignment="1">
      <alignment vertical="center" wrapText="1"/>
    </xf>
    <xf numFmtId="166" fontId="16" fillId="2" borderId="1" xfId="7" applyNumberFormat="1" applyFont="1" applyFill="1" applyBorder="1" applyAlignment="1">
      <alignment horizontal="right" vertical="center" wrapText="1"/>
    </xf>
    <xf numFmtId="166" fontId="15" fillId="2" borderId="1" xfId="7" applyNumberFormat="1" applyFont="1" applyFill="1" applyBorder="1" applyAlignment="1">
      <alignment horizontal="right" vertical="center" wrapText="1"/>
    </xf>
    <xf numFmtId="166" fontId="13" fillId="2" borderId="1" xfId="7" applyNumberFormat="1" applyFont="1" applyFill="1" applyBorder="1" applyAlignment="1">
      <alignment vertical="center" wrapText="1"/>
    </xf>
    <xf numFmtId="166" fontId="13" fillId="2" borderId="1" xfId="7" applyNumberFormat="1" applyFont="1" applyFill="1" applyBorder="1" applyAlignment="1">
      <alignment horizontal="right" vertical="center" wrapText="1"/>
    </xf>
    <xf numFmtId="166" fontId="21" fillId="2" borderId="1" xfId="7" applyNumberFormat="1" applyFont="1" applyFill="1" applyBorder="1" applyAlignment="1">
      <alignment horizontal="right" vertical="center" wrapText="1"/>
    </xf>
    <xf numFmtId="166" fontId="18" fillId="2" borderId="1" xfId="7" applyNumberFormat="1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left" vertical="top" wrapText="1"/>
    </xf>
    <xf numFmtId="166" fontId="13" fillId="2" borderId="24" xfId="7" applyNumberFormat="1" applyFont="1" applyFill="1" applyBorder="1" applyAlignment="1">
      <alignment horizontal="center" vertical="center" wrapText="1"/>
    </xf>
    <xf numFmtId="166" fontId="93" fillId="2" borderId="1" xfId="7" applyNumberFormat="1" applyFont="1" applyFill="1" applyBorder="1" applyAlignment="1">
      <alignment horizontal="center" vertical="center" wrapText="1"/>
    </xf>
    <xf numFmtId="0" fontId="15" fillId="2" borderId="1" xfId="0" applyFont="1" applyFill="1" applyBorder="1"/>
    <xf numFmtId="0" fontId="13" fillId="2" borderId="1" xfId="0" applyFont="1" applyFill="1" applyBorder="1" applyAlignment="1"/>
    <xf numFmtId="0" fontId="13" fillId="2" borderId="1" xfId="0" applyFont="1" applyFill="1" applyBorder="1"/>
    <xf numFmtId="0" fontId="92" fillId="2" borderId="0" xfId="0" applyFont="1" applyFill="1" applyAlignment="1">
      <alignment vertical="center"/>
    </xf>
    <xf numFmtId="0" fontId="88" fillId="2" borderId="1" xfId="0" applyFont="1" applyFill="1" applyBorder="1" applyAlignment="1">
      <alignment vertical="center"/>
    </xf>
    <xf numFmtId="0" fontId="88" fillId="2" borderId="1" xfId="0" applyFont="1" applyFill="1" applyBorder="1" applyAlignment="1">
      <alignment vertical="center" wrapText="1"/>
    </xf>
    <xf numFmtId="166" fontId="88" fillId="2" borderId="1" xfId="7" applyNumberFormat="1" applyFont="1" applyFill="1" applyBorder="1" applyAlignment="1">
      <alignment vertical="center"/>
    </xf>
    <xf numFmtId="0" fontId="13" fillId="2" borderId="59" xfId="0" applyFont="1" applyFill="1" applyBorder="1"/>
    <xf numFmtId="0" fontId="0" fillId="2" borderId="59" xfId="0" applyFill="1" applyBorder="1" applyAlignment="1"/>
    <xf numFmtId="165" fontId="16" fillId="2" borderId="59" xfId="6" applyNumberFormat="1" applyFont="1" applyFill="1" applyBorder="1" applyAlignment="1">
      <alignment horizontal="right" vertical="top"/>
    </xf>
    <xf numFmtId="165" fontId="24" fillId="2" borderId="59" xfId="0" applyNumberFormat="1" applyFont="1" applyFill="1" applyBorder="1" applyAlignment="1">
      <alignment horizontal="left" vertical="top" wrapText="1"/>
    </xf>
    <xf numFmtId="0" fontId="20" fillId="2" borderId="59" xfId="165" applyFont="1" applyFill="1" applyBorder="1" applyAlignment="1">
      <alignment horizontal="center" vertical="top"/>
    </xf>
    <xf numFmtId="0" fontId="13" fillId="2" borderId="8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left" vertical="top" wrapText="1"/>
    </xf>
    <xf numFmtId="0" fontId="15" fillId="2" borderId="60" xfId="0" applyFont="1" applyFill="1" applyBorder="1" applyAlignment="1">
      <alignment vertical="top" wrapText="1"/>
    </xf>
    <xf numFmtId="0" fontId="93" fillId="2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horizontal="right"/>
    </xf>
    <xf numFmtId="0" fontId="13" fillId="2" borderId="0" xfId="0" applyFont="1" applyFill="1" applyBorder="1" applyAlignment="1">
      <alignment horizontal="center" vertical="top"/>
    </xf>
    <xf numFmtId="0" fontId="15" fillId="2" borderId="0" xfId="0" applyFont="1" applyFill="1" applyAlignment="1">
      <alignment horizontal="right" vertical="top"/>
    </xf>
    <xf numFmtId="0" fontId="13" fillId="2" borderId="68" xfId="0" applyFont="1" applyFill="1" applyBorder="1" applyAlignment="1">
      <alignment horizontal="center" vertical="top"/>
    </xf>
    <xf numFmtId="0" fontId="87" fillId="2" borderId="4" xfId="0" applyFont="1" applyFill="1" applyBorder="1" applyAlignment="1">
      <alignment horizontal="center" vertical="top" wrapText="1"/>
    </xf>
    <xf numFmtId="0" fontId="87" fillId="2" borderId="59" xfId="0" applyFont="1" applyFill="1" applyBorder="1" applyAlignment="1">
      <alignment horizontal="center" vertical="top" wrapText="1"/>
    </xf>
    <xf numFmtId="0" fontId="95" fillId="2" borderId="59" xfId="8" applyFont="1" applyFill="1" applyBorder="1" applyAlignment="1">
      <alignment horizontal="center" vertical="center" wrapText="1"/>
    </xf>
    <xf numFmtId="166" fontId="21" fillId="2" borderId="60" xfId="7" applyNumberFormat="1" applyFont="1" applyFill="1" applyBorder="1" applyAlignment="1">
      <alignment horizontal="right" vertical="center" wrapText="1"/>
    </xf>
    <xf numFmtId="0" fontId="19" fillId="2" borderId="59" xfId="165" applyFont="1" applyFill="1" applyBorder="1">
      <alignment horizontal="left" vertical="top" wrapText="1"/>
    </xf>
    <xf numFmtId="0" fontId="16" fillId="2" borderId="59" xfId="165" applyFont="1" applyFill="1" applyBorder="1" applyAlignment="1">
      <alignment horizontal="left" vertical="top" wrapText="1"/>
    </xf>
    <xf numFmtId="0" fontId="44" fillId="2" borderId="59" xfId="165" applyFont="1" applyFill="1" applyBorder="1" applyAlignment="1">
      <alignment horizontal="left" vertical="top" wrapText="1"/>
    </xf>
    <xf numFmtId="0" fontId="13" fillId="2" borderId="39" xfId="0" applyNumberFormat="1" applyFont="1" applyFill="1" applyBorder="1" applyAlignment="1">
      <alignment vertical="top" wrapText="1"/>
    </xf>
    <xf numFmtId="166" fontId="15" fillId="2" borderId="3" xfId="7" applyNumberFormat="1" applyFont="1" applyFill="1" applyBorder="1" applyAlignment="1">
      <alignment horizontal="center" vertical="center" wrapText="1"/>
    </xf>
    <xf numFmtId="166" fontId="13" fillId="2" borderId="77" xfId="7" applyNumberFormat="1" applyFont="1" applyFill="1" applyBorder="1" applyAlignment="1">
      <alignment horizontal="center" vertical="center" wrapText="1"/>
    </xf>
    <xf numFmtId="166" fontId="13" fillId="2" borderId="71" xfId="7" applyNumberFormat="1" applyFont="1" applyFill="1" applyBorder="1" applyAlignment="1">
      <alignment horizontal="center" vertical="center" wrapText="1"/>
    </xf>
    <xf numFmtId="166" fontId="93" fillId="2" borderId="71" xfId="7" applyNumberFormat="1" applyFont="1" applyFill="1" applyBorder="1" applyAlignment="1">
      <alignment horizontal="center" vertical="center" wrapText="1"/>
    </xf>
    <xf numFmtId="166" fontId="21" fillId="2" borderId="71" xfId="7" applyNumberFormat="1" applyFont="1" applyFill="1" applyBorder="1" applyAlignment="1">
      <alignment horizontal="right" vertical="center" wrapText="1"/>
    </xf>
    <xf numFmtId="165" fontId="16" fillId="2" borderId="59" xfId="6" applyNumberFormat="1" applyFont="1" applyFill="1" applyBorder="1" applyAlignment="1">
      <alignment horizontal="center" vertical="center"/>
    </xf>
    <xf numFmtId="0" fontId="21" fillId="2" borderId="0" xfId="8" applyFont="1" applyFill="1">
      <alignment horizontal="left" vertical="top" wrapText="1"/>
    </xf>
    <xf numFmtId="0" fontId="95" fillId="2" borderId="59" xfId="8" applyFont="1" applyFill="1" applyBorder="1">
      <alignment horizontal="left" vertical="top" wrapText="1"/>
    </xf>
    <xf numFmtId="4" fontId="16" fillId="2" borderId="66" xfId="8" applyNumberFormat="1" applyFont="1" applyFill="1" applyBorder="1" applyAlignment="1">
      <alignment horizontal="center" vertical="center" wrapText="1"/>
    </xf>
    <xf numFmtId="165" fontId="24" fillId="2" borderId="59" xfId="6" applyNumberFormat="1" applyFont="1" applyFill="1" applyBorder="1" applyAlignment="1">
      <alignment horizontal="center" vertical="center"/>
    </xf>
    <xf numFmtId="0" fontId="21" fillId="2" borderId="59" xfId="8" applyFont="1" applyFill="1" applyBorder="1">
      <alignment horizontal="left" vertical="top" wrapText="1"/>
    </xf>
    <xf numFmtId="0" fontId="18" fillId="2" borderId="59" xfId="8" applyFont="1" applyFill="1" applyBorder="1">
      <alignment horizontal="left" vertical="top" wrapText="1"/>
    </xf>
    <xf numFmtId="165" fontId="18" fillId="2" borderId="59" xfId="6" applyNumberFormat="1" applyFont="1" applyFill="1" applyBorder="1" applyAlignment="1">
      <alignment horizontal="center" vertical="center"/>
    </xf>
    <xf numFmtId="0" fontId="18" fillId="2" borderId="0" xfId="8" applyFont="1" applyFill="1">
      <alignment horizontal="left" vertical="top" wrapText="1"/>
    </xf>
    <xf numFmtId="0" fontId="24" fillId="2" borderId="59" xfId="0" applyFont="1" applyFill="1" applyBorder="1" applyAlignment="1">
      <alignment horizontal="center" vertical="center"/>
    </xf>
    <xf numFmtId="0" fontId="24" fillId="2" borderId="66" xfId="0" applyFont="1" applyFill="1" applyBorder="1" applyAlignment="1">
      <alignment vertical="center"/>
    </xf>
    <xf numFmtId="165" fontId="24" fillId="2" borderId="66" xfId="0" applyNumberFormat="1" applyFont="1" applyFill="1" applyBorder="1" applyAlignment="1">
      <alignment vertical="center" wrapText="1"/>
    </xf>
    <xf numFmtId="0" fontId="93" fillId="2" borderId="59" xfId="0" applyFont="1" applyFill="1" applyBorder="1" applyAlignment="1">
      <alignment vertical="center" wrapText="1"/>
    </xf>
    <xf numFmtId="0" fontId="95" fillId="2" borderId="59" xfId="0" applyFont="1" applyFill="1" applyBorder="1" applyAlignment="1">
      <alignment horizontal="left" vertical="top" wrapText="1"/>
    </xf>
    <xf numFmtId="0" fontId="21" fillId="2" borderId="59" xfId="0" applyFont="1" applyFill="1" applyBorder="1" applyAlignment="1">
      <alignment horizontal="center" vertical="top" wrapText="1"/>
    </xf>
    <xf numFmtId="165" fontId="21" fillId="2" borderId="59" xfId="6" applyNumberFormat="1" applyFont="1" applyFill="1" applyBorder="1" applyAlignment="1">
      <alignment horizontal="right" vertical="top"/>
    </xf>
    <xf numFmtId="172" fontId="21" fillId="2" borderId="59" xfId="6" applyNumberFormat="1" applyFont="1" applyFill="1" applyBorder="1" applyAlignment="1">
      <alignment horizontal="center" vertical="top"/>
    </xf>
    <xf numFmtId="170" fontId="95" fillId="2" borderId="66" xfId="0" applyNumberFormat="1" applyFont="1" applyFill="1" applyBorder="1" applyAlignment="1">
      <alignment horizontal="right" vertical="center" wrapText="1"/>
    </xf>
    <xf numFmtId="0" fontId="95" fillId="2" borderId="59" xfId="0" applyFont="1" applyFill="1" applyBorder="1" applyAlignment="1">
      <alignment wrapText="1"/>
    </xf>
    <xf numFmtId="170" fontId="95" fillId="2" borderId="47" xfId="0" applyNumberFormat="1" applyFont="1" applyFill="1" applyBorder="1" applyAlignment="1">
      <alignment horizontal="right" vertical="center" wrapText="1"/>
    </xf>
    <xf numFmtId="0" fontId="26" fillId="2" borderId="1" xfId="96" applyFont="1" applyFill="1" applyBorder="1" applyAlignment="1">
      <alignment horizontal="center" vertical="center" wrapText="1"/>
    </xf>
    <xf numFmtId="0" fontId="26" fillId="2" borderId="1" xfId="96" applyFont="1" applyFill="1" applyBorder="1" applyAlignment="1">
      <alignment horizontal="left" vertical="center" wrapText="1"/>
    </xf>
    <xf numFmtId="170" fontId="26" fillId="2" borderId="1" xfId="96" applyNumberFormat="1" applyFont="1" applyFill="1" applyBorder="1" applyAlignment="1">
      <alignment horizontal="center" vertical="center" wrapText="1"/>
    </xf>
    <xf numFmtId="0" fontId="0" fillId="2" borderId="0" xfId="0" applyFill="1"/>
    <xf numFmtId="170" fontId="98" fillId="2" borderId="59" xfId="0" applyNumberFormat="1" applyFont="1" applyFill="1" applyBorder="1" applyAlignment="1">
      <alignment horizontal="right" vertical="top" wrapText="1"/>
    </xf>
    <xf numFmtId="0" fontId="111" fillId="2" borderId="1" xfId="0" applyFont="1" applyFill="1" applyBorder="1" applyAlignment="1">
      <alignment horizontal="center" vertical="center" wrapText="1"/>
    </xf>
    <xf numFmtId="169" fontId="21" fillId="2" borderId="1" xfId="96" applyNumberFormat="1" applyFont="1" applyFill="1" applyBorder="1" applyAlignment="1">
      <alignment horizontal="center" vertical="center" wrapText="1"/>
    </xf>
    <xf numFmtId="169" fontId="16" fillId="2" borderId="1" xfId="96" applyNumberFormat="1" applyFont="1" applyFill="1" applyBorder="1" applyAlignment="1">
      <alignment horizontal="center" vertical="center" wrapText="1"/>
    </xf>
    <xf numFmtId="0" fontId="93" fillId="2" borderId="1" xfId="0" applyFont="1" applyFill="1" applyBorder="1" applyAlignment="1">
      <alignment vertical="center" wrapText="1"/>
    </xf>
    <xf numFmtId="169" fontId="21" fillId="2" borderId="59" xfId="96" applyNumberFormat="1" applyFont="1" applyFill="1" applyBorder="1" applyAlignment="1">
      <alignment vertical="center" wrapText="1"/>
    </xf>
    <xf numFmtId="166" fontId="13" fillId="2" borderId="1" xfId="7" applyNumberFormat="1" applyFont="1" applyFill="1" applyBorder="1" applyAlignment="1">
      <alignment vertical="center"/>
    </xf>
    <xf numFmtId="166" fontId="94" fillId="2" borderId="1" xfId="7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top" wrapText="1"/>
    </xf>
    <xf numFmtId="0" fontId="24" fillId="2" borderId="1" xfId="0" applyFont="1" applyFill="1" applyBorder="1" applyAlignment="1">
      <alignment horizontal="left" vertical="top" wrapText="1"/>
    </xf>
    <xf numFmtId="0" fontId="18" fillId="2" borderId="1" xfId="165" applyFont="1" applyFill="1" applyBorder="1">
      <alignment horizontal="left" vertical="top" wrapText="1"/>
    </xf>
    <xf numFmtId="0" fontId="21" fillId="2" borderId="1" xfId="165" applyFont="1" applyFill="1" applyBorder="1" applyAlignment="1">
      <alignment horizontal="left" vertical="top" wrapText="1"/>
    </xf>
    <xf numFmtId="0" fontId="16" fillId="2" borderId="1" xfId="165" applyFont="1" applyFill="1" applyBorder="1" applyAlignment="1">
      <alignment horizontal="left" vertical="center" wrapText="1"/>
    </xf>
    <xf numFmtId="166" fontId="15" fillId="2" borderId="44" xfId="7" applyNumberFormat="1" applyFont="1" applyFill="1" applyBorder="1" applyAlignment="1">
      <alignment vertical="center" wrapText="1"/>
    </xf>
    <xf numFmtId="0" fontId="13" fillId="2" borderId="47" xfId="0" applyFont="1" applyFill="1" applyBorder="1" applyAlignment="1">
      <alignment horizontal="left" vertical="top" wrapText="1"/>
    </xf>
    <xf numFmtId="166" fontId="15" fillId="2" borderId="24" xfId="7" applyNumberFormat="1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left" vertical="top" wrapText="1"/>
    </xf>
    <xf numFmtId="170" fontId="15" fillId="2" borderId="24" xfId="7" applyNumberFormat="1" applyFont="1" applyFill="1" applyBorder="1" applyAlignment="1">
      <alignment horizontal="center" vertical="center" wrapText="1"/>
    </xf>
    <xf numFmtId="0" fontId="16" fillId="2" borderId="66" xfId="0" applyFont="1" applyFill="1" applyBorder="1" applyAlignment="1">
      <alignment horizontal="left" vertical="top" wrapText="1"/>
    </xf>
    <xf numFmtId="166" fontId="15" fillId="2" borderId="60" xfId="7" applyNumberFormat="1" applyFont="1" applyFill="1" applyBorder="1" applyAlignment="1">
      <alignment horizontal="center" vertical="center" wrapText="1"/>
    </xf>
    <xf numFmtId="170" fontId="87" fillId="2" borderId="45" xfId="7" applyNumberFormat="1" applyFont="1" applyFill="1" applyBorder="1" applyAlignment="1">
      <alignment horizontal="center" wrapText="1"/>
    </xf>
    <xf numFmtId="170" fontId="87" fillId="2" borderId="43" xfId="7" applyNumberFormat="1" applyFont="1" applyFill="1" applyBorder="1" applyAlignment="1">
      <alignment horizontal="center" wrapText="1"/>
    </xf>
    <xf numFmtId="170" fontId="87" fillId="2" borderId="60" xfId="7" applyNumberFormat="1" applyFont="1" applyFill="1" applyBorder="1" applyAlignment="1">
      <alignment horizontal="center" vertical="center" wrapText="1"/>
    </xf>
    <xf numFmtId="170" fontId="87" fillId="2" borderId="1" xfId="7" applyNumberFormat="1" applyFont="1" applyFill="1" applyBorder="1" applyAlignment="1">
      <alignment horizontal="center" vertical="center" wrapText="1"/>
    </xf>
    <xf numFmtId="0" fontId="18" fillId="2" borderId="59" xfId="0" applyFont="1" applyFill="1" applyBorder="1" applyAlignment="1">
      <alignment horizontal="center" vertical="center"/>
    </xf>
    <xf numFmtId="0" fontId="18" fillId="2" borderId="66" xfId="0" applyFont="1" applyFill="1" applyBorder="1" applyAlignment="1">
      <alignment horizontal="center" vertical="center"/>
    </xf>
    <xf numFmtId="0" fontId="16" fillId="2" borderId="59" xfId="0" applyFont="1" applyFill="1" applyBorder="1" applyAlignment="1">
      <alignment horizontal="center" vertical="center"/>
    </xf>
    <xf numFmtId="0" fontId="16" fillId="2" borderId="66" xfId="0" applyFont="1" applyFill="1" applyBorder="1" applyAlignment="1">
      <alignment horizontal="center" vertical="center"/>
    </xf>
    <xf numFmtId="0" fontId="13" fillId="2" borderId="59" xfId="0" applyFont="1" applyFill="1" applyBorder="1" applyAlignment="1">
      <alignment vertical="center" wrapText="1"/>
    </xf>
    <xf numFmtId="0" fontId="95" fillId="2" borderId="1" xfId="0" applyFont="1" applyFill="1" applyBorder="1" applyAlignment="1">
      <alignment wrapText="1"/>
    </xf>
    <xf numFmtId="0" fontId="21" fillId="2" borderId="76" xfId="0" applyFont="1" applyFill="1" applyBorder="1" applyAlignment="1">
      <alignment vertical="center"/>
    </xf>
    <xf numFmtId="0" fontId="21" fillId="2" borderId="66" xfId="0" applyFont="1" applyFill="1" applyBorder="1" applyAlignment="1">
      <alignment horizontal="center" vertical="center"/>
    </xf>
    <xf numFmtId="170" fontId="95" fillId="2" borderId="1" xfId="0" applyNumberFormat="1" applyFont="1" applyFill="1" applyBorder="1" applyAlignment="1">
      <alignment horizontal="right" vertical="top" wrapText="1"/>
    </xf>
    <xf numFmtId="170" fontId="21" fillId="2" borderId="59" xfId="0" applyNumberFormat="1" applyFont="1" applyFill="1" applyBorder="1" applyAlignment="1">
      <alignment horizontal="right" vertical="top" wrapText="1"/>
    </xf>
    <xf numFmtId="0" fontId="18" fillId="2" borderId="1" xfId="0" applyFont="1" applyFill="1" applyBorder="1" applyAlignment="1">
      <alignment horizontal="right" vertical="top" wrapText="1"/>
    </xf>
    <xf numFmtId="175" fontId="18" fillId="2" borderId="1" xfId="0" applyNumberFormat="1" applyFont="1" applyFill="1" applyBorder="1" applyAlignment="1">
      <alignment horizontal="right" vertical="top" wrapText="1"/>
    </xf>
    <xf numFmtId="49" fontId="19" fillId="2" borderId="1" xfId="0" applyNumberFormat="1" applyFont="1" applyFill="1" applyBorder="1" applyAlignment="1">
      <alignment horizontal="right" vertical="top" wrapText="1"/>
    </xf>
    <xf numFmtId="0" fontId="16" fillId="2" borderId="75" xfId="0" applyFont="1" applyFill="1" applyBorder="1" applyAlignment="1"/>
    <xf numFmtId="0" fontId="21" fillId="2" borderId="0" xfId="0" applyFont="1" applyFill="1"/>
    <xf numFmtId="49" fontId="18" fillId="2" borderId="1" xfId="0" applyNumberFormat="1" applyFont="1" applyFill="1" applyBorder="1" applyAlignment="1">
      <alignment horizontal="right" vertical="top" wrapText="1"/>
    </xf>
    <xf numFmtId="0" fontId="13" fillId="2" borderId="7" xfId="0" applyFont="1" applyFill="1" applyBorder="1" applyAlignment="1">
      <alignment horizontal="center" vertical="top" wrapText="1"/>
    </xf>
    <xf numFmtId="0" fontId="24" fillId="2" borderId="66" xfId="0" applyFont="1" applyFill="1" applyBorder="1" applyAlignment="1">
      <alignment horizontal="left" vertical="center" wrapText="1"/>
    </xf>
    <xf numFmtId="0" fontId="13" fillId="2" borderId="66" xfId="0" applyFont="1" applyFill="1" applyBorder="1" applyAlignment="1">
      <alignment horizontal="left" vertical="top" wrapText="1"/>
    </xf>
    <xf numFmtId="0" fontId="21" fillId="2" borderId="59" xfId="0" applyFont="1" applyFill="1" applyBorder="1" applyAlignment="1">
      <alignment horizontal="left" vertical="top" wrapText="1"/>
    </xf>
    <xf numFmtId="0" fontId="95" fillId="2" borderId="1" xfId="0" applyFont="1" applyFill="1" applyBorder="1" applyAlignment="1">
      <alignment horizontal="left" vertical="top" wrapText="1"/>
    </xf>
    <xf numFmtId="0" fontId="26" fillId="2" borderId="59" xfId="96" applyFont="1" applyFill="1" applyBorder="1" applyAlignment="1">
      <alignment horizontal="center" vertical="center" wrapText="1"/>
    </xf>
    <xf numFmtId="0" fontId="88" fillId="2" borderId="59" xfId="0" applyFont="1" applyFill="1" applyBorder="1" applyAlignment="1">
      <alignment vertical="center" wrapText="1"/>
    </xf>
    <xf numFmtId="167" fontId="22" fillId="2" borderId="59" xfId="0" applyNumberFormat="1" applyFont="1" applyFill="1" applyBorder="1" applyAlignment="1">
      <alignment horizontal="center" vertical="center" wrapText="1"/>
    </xf>
    <xf numFmtId="0" fontId="21" fillId="2" borderId="76" xfId="0" applyFont="1" applyFill="1" applyBorder="1" applyAlignment="1">
      <alignment horizontal="center" vertical="top" wrapText="1"/>
    </xf>
    <xf numFmtId="165" fontId="21" fillId="2" borderId="76" xfId="6" applyNumberFormat="1" applyFont="1" applyFill="1" applyBorder="1" applyAlignment="1">
      <alignment horizontal="right" vertical="top"/>
    </xf>
    <xf numFmtId="172" fontId="21" fillId="2" borderId="66" xfId="6" applyNumberFormat="1" applyFont="1" applyFill="1" applyBorder="1" applyAlignment="1">
      <alignment horizontal="center" vertical="top"/>
    </xf>
    <xf numFmtId="0" fontId="13" fillId="2" borderId="26" xfId="0" applyFont="1" applyFill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22" fillId="2" borderId="26" xfId="0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top" wrapText="1"/>
    </xf>
    <xf numFmtId="0" fontId="22" fillId="2" borderId="60" xfId="0" applyFont="1" applyFill="1" applyBorder="1" applyAlignment="1">
      <alignment horizontal="left" vertical="top" wrapText="1"/>
    </xf>
    <xf numFmtId="0" fontId="13" fillId="2" borderId="60" xfId="0" applyFont="1" applyFill="1" applyBorder="1" applyAlignment="1">
      <alignment horizontal="center" vertical="center" wrapText="1"/>
    </xf>
    <xf numFmtId="0" fontId="24" fillId="2" borderId="60" xfId="0" applyFont="1" applyFill="1" applyBorder="1" applyAlignment="1">
      <alignment horizontal="left" vertical="top" wrapText="1"/>
    </xf>
    <xf numFmtId="0" fontId="24" fillId="2" borderId="24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top" wrapText="1"/>
    </xf>
    <xf numFmtId="0" fontId="21" fillId="2" borderId="60" xfId="0" applyFont="1" applyFill="1" applyBorder="1" applyAlignment="1">
      <alignment horizontal="left" vertical="top" wrapText="1"/>
    </xf>
    <xf numFmtId="0" fontId="21" fillId="2" borderId="2" xfId="0" applyFont="1" applyFill="1" applyBorder="1" applyAlignment="1">
      <alignment horizontal="left" vertical="top" wrapText="1"/>
    </xf>
    <xf numFmtId="166" fontId="87" fillId="2" borderId="44" xfId="0" applyNumberFormat="1" applyFont="1" applyFill="1" applyBorder="1" applyAlignment="1">
      <alignment horizontal="center" vertical="top" wrapText="1"/>
    </xf>
    <xf numFmtId="0" fontId="22" fillId="2" borderId="3" xfId="0" applyFont="1" applyFill="1" applyBorder="1" applyAlignment="1">
      <alignment horizontal="left" vertical="top" wrapText="1"/>
    </xf>
    <xf numFmtId="0" fontId="16" fillId="2" borderId="47" xfId="0" applyFont="1" applyFill="1" applyBorder="1" applyAlignment="1">
      <alignment horizontal="left" vertical="top" wrapText="1"/>
    </xf>
    <xf numFmtId="0" fontId="88" fillId="2" borderId="0" xfId="0" applyFont="1" applyFill="1" applyAlignment="1">
      <alignment horizontal="left" vertical="top" wrapText="1"/>
    </xf>
    <xf numFmtId="0" fontId="13" fillId="2" borderId="1" xfId="0" applyFont="1" applyFill="1" applyBorder="1" applyAlignment="1">
      <alignment horizontal="center" vertical="top" wrapText="1"/>
    </xf>
    <xf numFmtId="0" fontId="21" fillId="2" borderId="66" xfId="0" applyFont="1" applyFill="1" applyBorder="1" applyAlignment="1">
      <alignment horizontal="left" vertical="top" wrapText="1"/>
    </xf>
    <xf numFmtId="49" fontId="21" fillId="2" borderId="66" xfId="0" applyNumberFormat="1" applyFont="1" applyFill="1" applyBorder="1" applyAlignment="1">
      <alignment horizontal="left" vertical="top" wrapText="1"/>
    </xf>
    <xf numFmtId="165" fontId="21" fillId="2" borderId="1" xfId="6" applyNumberFormat="1" applyFont="1" applyFill="1" applyBorder="1" applyAlignment="1">
      <alignment horizontal="right" vertical="center"/>
    </xf>
    <xf numFmtId="0" fontId="13" fillId="2" borderId="60" xfId="0" applyFont="1" applyFill="1" applyBorder="1" applyAlignment="1">
      <alignment horizontal="left" vertical="top" wrapText="1"/>
    </xf>
    <xf numFmtId="0" fontId="15" fillId="2" borderId="66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top" wrapText="1"/>
    </xf>
    <xf numFmtId="0" fontId="22" fillId="2" borderId="81" xfId="0" applyFont="1" applyFill="1" applyBorder="1" applyAlignment="1">
      <alignment wrapText="1"/>
    </xf>
    <xf numFmtId="0" fontId="22" fillId="2" borderId="55" xfId="0" applyFont="1" applyFill="1" applyBorder="1" applyAlignment="1">
      <alignment wrapText="1"/>
    </xf>
    <xf numFmtId="0" fontId="22" fillId="2" borderId="56" xfId="0" applyFont="1" applyFill="1" applyBorder="1" applyAlignment="1">
      <alignment wrapText="1"/>
    </xf>
    <xf numFmtId="166" fontId="87" fillId="2" borderId="45" xfId="0" applyNumberFormat="1" applyFont="1" applyFill="1" applyBorder="1" applyAlignment="1">
      <alignment horizontal="center" vertical="top" wrapText="1"/>
    </xf>
    <xf numFmtId="0" fontId="87" fillId="2" borderId="39" xfId="0" applyFont="1" applyFill="1" applyBorder="1" applyAlignment="1">
      <alignment horizontal="center" wrapText="1"/>
    </xf>
    <xf numFmtId="0" fontId="22" fillId="2" borderId="54" xfId="0" applyFont="1" applyFill="1" applyBorder="1" applyAlignment="1">
      <alignment wrapText="1"/>
    </xf>
    <xf numFmtId="0" fontId="21" fillId="2" borderId="8" xfId="0" applyFont="1" applyFill="1" applyBorder="1" applyAlignment="1">
      <alignment horizontal="left" vertical="top" wrapText="1"/>
    </xf>
    <xf numFmtId="49" fontId="21" fillId="2" borderId="67" xfId="0" applyNumberFormat="1" applyFont="1" applyFill="1" applyBorder="1" applyAlignment="1">
      <alignment horizontal="left" vertical="top" wrapText="1"/>
    </xf>
    <xf numFmtId="165" fontId="21" fillId="2" borderId="60" xfId="6" applyNumberFormat="1" applyFont="1" applyFill="1" applyBorder="1" applyAlignment="1">
      <alignment horizontal="right" vertical="center"/>
    </xf>
    <xf numFmtId="0" fontId="22" fillId="2" borderId="0" xfId="0" applyFont="1" applyFill="1" applyBorder="1" applyAlignment="1">
      <alignment horizontal="left" vertical="top" wrapText="1"/>
    </xf>
    <xf numFmtId="0" fontId="13" fillId="2" borderId="67" xfId="0" applyFont="1" applyFill="1" applyBorder="1" applyAlignment="1">
      <alignment horizontal="left" vertical="top" wrapText="1"/>
    </xf>
    <xf numFmtId="43" fontId="13" fillId="2" borderId="1" xfId="7" applyNumberFormat="1" applyFont="1" applyFill="1" applyBorder="1" applyAlignment="1">
      <alignment horizontal="center" vertical="center" wrapText="1"/>
    </xf>
    <xf numFmtId="0" fontId="21" fillId="2" borderId="80" xfId="0" applyFont="1" applyFill="1" applyBorder="1" applyAlignment="1">
      <alignment horizontal="left" vertical="center" wrapText="1"/>
    </xf>
    <xf numFmtId="43" fontId="13" fillId="2" borderId="29" xfId="7" applyNumberFormat="1" applyFont="1" applyFill="1" applyBorder="1" applyAlignment="1">
      <alignment horizontal="center" vertical="center" wrapText="1"/>
    </xf>
    <xf numFmtId="0" fontId="16" fillId="2" borderId="1" xfId="8" applyFont="1" applyFill="1" applyBorder="1" applyAlignment="1">
      <alignment horizontal="left" vertical="top" wrapText="1"/>
    </xf>
    <xf numFmtId="49" fontId="21" fillId="2" borderId="1" xfId="0" applyNumberFormat="1" applyFont="1" applyFill="1" applyBorder="1" applyAlignment="1">
      <alignment horizontal="left" vertical="top" wrapText="1"/>
    </xf>
    <xf numFmtId="0" fontId="89" fillId="2" borderId="1" xfId="0" applyFont="1" applyFill="1" applyBorder="1" applyAlignment="1">
      <alignment horizontal="left" vertical="top" wrapText="1"/>
    </xf>
    <xf numFmtId="0" fontId="22" fillId="2" borderId="39" xfId="0" applyFont="1" applyFill="1" applyBorder="1" applyAlignment="1">
      <alignment wrapText="1"/>
    </xf>
    <xf numFmtId="0" fontId="15" fillId="2" borderId="69" xfId="0" applyFont="1" applyFill="1" applyBorder="1" applyAlignment="1">
      <alignment horizontal="center" wrapText="1"/>
    </xf>
    <xf numFmtId="43" fontId="22" fillId="2" borderId="0" xfId="0" applyNumberFormat="1" applyFont="1" applyFill="1" applyAlignment="1">
      <alignment horizontal="left" vertical="top" wrapText="1"/>
    </xf>
    <xf numFmtId="178" fontId="22" fillId="2" borderId="0" xfId="0" applyNumberFormat="1" applyFont="1" applyFill="1" applyAlignment="1">
      <alignment horizontal="left" vertical="top" wrapText="1"/>
    </xf>
    <xf numFmtId="166" fontId="15" fillId="2" borderId="45" xfId="7" applyNumberFormat="1" applyFont="1" applyFill="1" applyBorder="1" applyAlignment="1">
      <alignment horizontal="center" vertical="center" wrapText="1"/>
    </xf>
    <xf numFmtId="43" fontId="13" fillId="2" borderId="24" xfId="7" applyNumberFormat="1" applyFont="1" applyFill="1" applyBorder="1" applyAlignment="1">
      <alignment horizontal="center" vertical="center" wrapText="1"/>
    </xf>
    <xf numFmtId="0" fontId="18" fillId="2" borderId="1" xfId="165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center" vertical="top" wrapText="1"/>
    </xf>
    <xf numFmtId="173" fontId="22" fillId="2" borderId="0" xfId="0" applyNumberFormat="1" applyFont="1" applyFill="1" applyAlignment="1">
      <alignment horizontal="left" vertical="top" wrapText="1"/>
    </xf>
    <xf numFmtId="168" fontId="22" fillId="2" borderId="0" xfId="0" applyNumberFormat="1" applyFont="1" applyFill="1" applyAlignment="1">
      <alignment horizontal="left" vertical="top" wrapText="1"/>
    </xf>
    <xf numFmtId="166" fontId="21" fillId="2" borderId="1" xfId="6" applyNumberFormat="1" applyFont="1" applyFill="1" applyBorder="1" applyAlignment="1">
      <alignment horizontal="center" vertical="center"/>
    </xf>
    <xf numFmtId="0" fontId="87" fillId="2" borderId="46" xfId="0" applyFont="1" applyFill="1" applyBorder="1" applyAlignment="1">
      <alignment wrapText="1"/>
    </xf>
    <xf numFmtId="0" fontId="87" fillId="2" borderId="6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left" vertical="top" wrapText="1"/>
    </xf>
    <xf numFmtId="165" fontId="21" fillId="2" borderId="1" xfId="6" applyNumberFormat="1" applyFont="1" applyFill="1" applyBorder="1" applyAlignment="1">
      <alignment horizontal="right" vertical="top"/>
    </xf>
    <xf numFmtId="165" fontId="21" fillId="2" borderId="71" xfId="6" applyNumberFormat="1" applyFont="1" applyFill="1" applyBorder="1" applyAlignment="1">
      <alignment horizontal="right" vertical="top"/>
    </xf>
    <xf numFmtId="177" fontId="22" fillId="2" borderId="0" xfId="0" applyNumberFormat="1" applyFont="1" applyFill="1" applyBorder="1" applyAlignment="1">
      <alignment horizontal="left" vertical="top" wrapText="1"/>
    </xf>
    <xf numFmtId="166" fontId="22" fillId="2" borderId="0" xfId="0" applyNumberFormat="1" applyFont="1" applyFill="1" applyAlignment="1">
      <alignment horizontal="left" vertical="top" wrapText="1"/>
    </xf>
    <xf numFmtId="0" fontId="22" fillId="2" borderId="49" xfId="0" applyFont="1" applyFill="1" applyBorder="1" applyAlignment="1">
      <alignment horizontal="left" wrapText="1"/>
    </xf>
    <xf numFmtId="0" fontId="22" fillId="2" borderId="45" xfId="0" applyFont="1" applyFill="1" applyBorder="1" applyAlignment="1">
      <alignment horizontal="left" wrapText="1"/>
    </xf>
    <xf numFmtId="0" fontId="13" fillId="2" borderId="45" xfId="0" applyFont="1" applyFill="1" applyBorder="1" applyAlignment="1">
      <alignment horizontal="center" wrapText="1"/>
    </xf>
    <xf numFmtId="0" fontId="24" fillId="2" borderId="45" xfId="0" applyFont="1" applyFill="1" applyBorder="1" applyAlignment="1">
      <alignment horizontal="left" wrapText="1"/>
    </xf>
    <xf numFmtId="0" fontId="22" fillId="2" borderId="0" xfId="0" applyFont="1" applyFill="1" applyAlignment="1">
      <alignment horizontal="left" wrapText="1"/>
    </xf>
    <xf numFmtId="0" fontId="24" fillId="2" borderId="3" xfId="0" applyFont="1" applyFill="1" applyBorder="1" applyAlignment="1">
      <alignment horizontal="left" vertical="center" wrapText="1"/>
    </xf>
    <xf numFmtId="169" fontId="15" fillId="2" borderId="3" xfId="0" applyNumberFormat="1" applyFont="1" applyFill="1" applyBorder="1" applyAlignment="1">
      <alignment horizontal="center" vertical="center"/>
    </xf>
    <xf numFmtId="165" fontId="16" fillId="2" borderId="59" xfId="8" applyNumberFormat="1" applyFont="1" applyFill="1" applyBorder="1" applyAlignment="1">
      <alignment horizontal="center" vertical="center" wrapText="1"/>
    </xf>
    <xf numFmtId="169" fontId="15" fillId="2" borderId="59" xfId="0" applyNumberFormat="1" applyFont="1" applyFill="1" applyBorder="1" applyAlignment="1">
      <alignment horizontal="center" vertical="center"/>
    </xf>
    <xf numFmtId="165" fontId="21" fillId="2" borderId="59" xfId="8" applyNumberFormat="1" applyFont="1" applyFill="1" applyBorder="1" applyAlignment="1">
      <alignment horizontal="center" vertical="center" wrapText="1"/>
    </xf>
    <xf numFmtId="169" fontId="15" fillId="2" borderId="60" xfId="0" applyNumberFormat="1" applyFont="1" applyFill="1" applyBorder="1" applyAlignment="1">
      <alignment horizontal="center" vertical="center"/>
    </xf>
    <xf numFmtId="169" fontId="15" fillId="2" borderId="45" xfId="0" applyNumberFormat="1" applyFont="1" applyFill="1" applyBorder="1" applyAlignment="1">
      <alignment horizontal="center" vertical="center"/>
    </xf>
    <xf numFmtId="169" fontId="15" fillId="2" borderId="43" xfId="0" applyNumberFormat="1" applyFont="1" applyFill="1" applyBorder="1" applyAlignment="1">
      <alignment horizontal="center" vertical="center"/>
    </xf>
    <xf numFmtId="0" fontId="87" fillId="2" borderId="62" xfId="0" applyFont="1" applyFill="1" applyBorder="1" applyAlignment="1">
      <alignment wrapText="1"/>
    </xf>
    <xf numFmtId="165" fontId="21" fillId="2" borderId="24" xfId="6" applyNumberFormat="1" applyFont="1" applyFill="1" applyBorder="1" applyAlignment="1">
      <alignment horizontal="center" vertical="center"/>
    </xf>
    <xf numFmtId="165" fontId="21" fillId="2" borderId="40" xfId="6" applyNumberFormat="1" applyFont="1" applyFill="1" applyBorder="1" applyAlignment="1">
      <alignment horizontal="center" vertical="center"/>
    </xf>
    <xf numFmtId="0" fontId="87" fillId="2" borderId="70" xfId="0" applyFont="1" applyFill="1" applyBorder="1" applyAlignment="1">
      <alignment horizontal="center" wrapText="1"/>
    </xf>
    <xf numFmtId="169" fontId="15" fillId="2" borderId="59" xfId="0" applyNumberFormat="1" applyFont="1" applyFill="1" applyBorder="1" applyAlignment="1">
      <alignment horizontal="right" vertical="center"/>
    </xf>
    <xf numFmtId="169" fontId="15" fillId="2" borderId="71" xfId="0" applyNumberFormat="1" applyFont="1" applyFill="1" applyBorder="1" applyAlignment="1">
      <alignment horizontal="right" vertical="center"/>
    </xf>
    <xf numFmtId="0" fontId="13" fillId="2" borderId="59" xfId="0" applyFont="1" applyFill="1" applyBorder="1" applyAlignment="1">
      <alignment horizontal="left" vertical="top" wrapText="1"/>
    </xf>
    <xf numFmtId="169" fontId="13" fillId="2" borderId="59" xfId="0" applyNumberFormat="1" applyFont="1" applyFill="1" applyBorder="1" applyAlignment="1">
      <alignment horizontal="right" vertical="center"/>
    </xf>
    <xf numFmtId="169" fontId="13" fillId="2" borderId="71" xfId="0" applyNumberFormat="1" applyFont="1" applyFill="1" applyBorder="1" applyAlignment="1">
      <alignment horizontal="right" vertical="center"/>
    </xf>
    <xf numFmtId="0" fontId="18" fillId="2" borderId="59" xfId="0" applyFont="1" applyFill="1" applyBorder="1" applyAlignment="1">
      <alignment horizontal="left" vertical="top" wrapText="1"/>
    </xf>
    <xf numFmtId="169" fontId="93" fillId="2" borderId="59" xfId="0" applyNumberFormat="1" applyFont="1" applyFill="1" applyBorder="1" applyAlignment="1">
      <alignment horizontal="right" vertical="center"/>
    </xf>
    <xf numFmtId="169" fontId="93" fillId="2" borderId="71" xfId="0" applyNumberFormat="1" applyFont="1" applyFill="1" applyBorder="1" applyAlignment="1">
      <alignment horizontal="right" vertical="center"/>
    </xf>
    <xf numFmtId="169" fontId="13" fillId="2" borderId="59" xfId="0" applyNumberFormat="1" applyFont="1" applyFill="1" applyBorder="1" applyAlignment="1">
      <alignment horizontal="center" vertical="center"/>
    </xf>
    <xf numFmtId="169" fontId="13" fillId="2" borderId="71" xfId="0" applyNumberFormat="1" applyFont="1" applyFill="1" applyBorder="1" applyAlignment="1">
      <alignment horizontal="center" vertical="center"/>
    </xf>
    <xf numFmtId="165" fontId="16" fillId="2" borderId="59" xfId="6" applyNumberFormat="1" applyFont="1" applyFill="1" applyBorder="1" applyAlignment="1">
      <alignment horizontal="right" vertical="center"/>
    </xf>
    <xf numFmtId="165" fontId="16" fillId="2" borderId="71" xfId="6" applyNumberFormat="1" applyFont="1" applyFill="1" applyBorder="1" applyAlignment="1">
      <alignment horizontal="right" vertical="center"/>
    </xf>
    <xf numFmtId="165" fontId="21" fillId="2" borderId="59" xfId="6" applyNumberFormat="1" applyFont="1" applyFill="1" applyBorder="1" applyAlignment="1">
      <alignment horizontal="right" vertical="center"/>
    </xf>
    <xf numFmtId="165" fontId="21" fillId="2" borderId="71" xfId="6" applyNumberFormat="1" applyFont="1" applyFill="1" applyBorder="1" applyAlignment="1">
      <alignment horizontal="right" vertical="center"/>
    </xf>
    <xf numFmtId="165" fontId="18" fillId="2" borderId="59" xfId="6" applyNumberFormat="1" applyFont="1" applyFill="1" applyBorder="1" applyAlignment="1">
      <alignment horizontal="right" vertical="center"/>
    </xf>
    <xf numFmtId="165" fontId="18" fillId="2" borderId="71" xfId="6" applyNumberFormat="1" applyFont="1" applyFill="1" applyBorder="1" applyAlignment="1">
      <alignment horizontal="right" vertical="center"/>
    </xf>
    <xf numFmtId="165" fontId="21" fillId="2" borderId="59" xfId="6" applyNumberFormat="1" applyFont="1" applyFill="1" applyBorder="1" applyAlignment="1">
      <alignment horizontal="center" vertical="center"/>
    </xf>
    <xf numFmtId="165" fontId="21" fillId="2" borderId="71" xfId="6" applyNumberFormat="1" applyFont="1" applyFill="1" applyBorder="1" applyAlignment="1">
      <alignment horizontal="center" vertical="center"/>
    </xf>
    <xf numFmtId="0" fontId="21" fillId="2" borderId="73" xfId="0" applyFont="1" applyFill="1" applyBorder="1" applyAlignment="1">
      <alignment horizontal="left" vertical="top" wrapText="1"/>
    </xf>
    <xf numFmtId="165" fontId="21" fillId="2" borderId="64" xfId="6" applyNumberFormat="1" applyFont="1" applyFill="1" applyBorder="1" applyAlignment="1">
      <alignment horizontal="right" vertical="center"/>
    </xf>
    <xf numFmtId="165" fontId="21" fillId="2" borderId="74" xfId="6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left" vertical="top" wrapText="1"/>
    </xf>
    <xf numFmtId="0" fontId="13" fillId="2" borderId="4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vertical="top" wrapText="1"/>
    </xf>
    <xf numFmtId="0" fontId="60" fillId="2" borderId="4" xfId="0" applyFont="1" applyFill="1" applyBorder="1" applyAlignment="1">
      <alignment vertical="top" wrapText="1"/>
    </xf>
    <xf numFmtId="0" fontId="60" fillId="2" borderId="6" xfId="0" applyFont="1" applyFill="1" applyBorder="1" applyAlignment="1">
      <alignment vertical="top" wrapText="1"/>
    </xf>
    <xf numFmtId="165" fontId="0" fillId="2" borderId="0" xfId="0" applyNumberFormat="1" applyFill="1" applyAlignment="1">
      <alignment horizontal="left" vertical="top" wrapText="1"/>
    </xf>
    <xf numFmtId="0" fontId="23" fillId="2" borderId="59" xfId="0" applyFont="1" applyFill="1" applyBorder="1" applyAlignment="1"/>
    <xf numFmtId="0" fontId="44" fillId="2" borderId="59" xfId="165" applyFont="1" applyFill="1" applyBorder="1" applyAlignment="1">
      <alignment horizontal="center" vertical="top"/>
    </xf>
    <xf numFmtId="39" fontId="0" fillId="2" borderId="0" xfId="0" applyNumberFormat="1" applyFill="1" applyAlignment="1">
      <alignment horizontal="left" vertical="top" wrapText="1"/>
    </xf>
    <xf numFmtId="0" fontId="16" fillId="2" borderId="59" xfId="0" applyFont="1" applyFill="1" applyBorder="1" applyAlignment="1">
      <alignment horizontal="left" vertical="top" wrapText="1"/>
    </xf>
    <xf numFmtId="176" fontId="0" fillId="2" borderId="0" xfId="0" applyNumberFormat="1" applyFill="1" applyAlignment="1">
      <alignment horizontal="left" vertical="top" wrapText="1"/>
    </xf>
    <xf numFmtId="165" fontId="16" fillId="2" borderId="1" xfId="6" applyNumberFormat="1" applyFont="1" applyFill="1" applyBorder="1" applyAlignment="1">
      <alignment horizontal="right" vertical="top"/>
    </xf>
    <xf numFmtId="170" fontId="13" fillId="2" borderId="0" xfId="0" applyNumberFormat="1" applyFont="1" applyFill="1"/>
    <xf numFmtId="0" fontId="44" fillId="2" borderId="1" xfId="8" applyFont="1" applyFill="1" applyBorder="1" applyAlignment="1">
      <alignment horizontal="left" vertical="top" wrapText="1"/>
    </xf>
    <xf numFmtId="0" fontId="15" fillId="2" borderId="66" xfId="0" applyFont="1" applyFill="1" applyBorder="1" applyAlignment="1"/>
    <xf numFmtId="168" fontId="15" fillId="2" borderId="1" xfId="0" applyNumberFormat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left" vertical="top" wrapText="1"/>
    </xf>
    <xf numFmtId="169" fontId="13" fillId="2" borderId="59" xfId="0" applyNumberFormat="1" applyFont="1" applyFill="1" applyBorder="1" applyAlignment="1">
      <alignment vertical="center"/>
    </xf>
    <xf numFmtId="0" fontId="26" fillId="2" borderId="1" xfId="8" applyFont="1" applyFill="1" applyBorder="1" applyAlignment="1">
      <alignment horizontal="left" vertical="top" wrapText="1"/>
    </xf>
    <xf numFmtId="0" fontId="45" fillId="2" borderId="1" xfId="0" applyFont="1" applyFill="1" applyBorder="1" applyAlignment="1">
      <alignment horizontal="left" vertical="top" wrapText="1"/>
    </xf>
    <xf numFmtId="0" fontId="44" fillId="2" borderId="8" xfId="8" applyFont="1" applyFill="1" applyBorder="1" applyAlignment="1">
      <alignment horizontal="left" vertical="top" wrapText="1"/>
    </xf>
    <xf numFmtId="170" fontId="15" fillId="2" borderId="59" xfId="0" applyNumberFormat="1" applyFont="1" applyFill="1" applyBorder="1" applyAlignment="1">
      <alignment vertical="center"/>
    </xf>
    <xf numFmtId="170" fontId="13" fillId="2" borderId="59" xfId="0" applyNumberFormat="1" applyFont="1" applyFill="1" applyBorder="1" applyAlignment="1">
      <alignment vertical="center"/>
    </xf>
    <xf numFmtId="0" fontId="21" fillId="2" borderId="1" xfId="8" applyFont="1" applyFill="1" applyBorder="1" applyAlignment="1">
      <alignment horizontal="left" vertical="top" wrapText="1"/>
    </xf>
    <xf numFmtId="170" fontId="21" fillId="2" borderId="0" xfId="96" applyNumberFormat="1" applyFont="1" applyFill="1" applyAlignment="1">
      <alignment vertical="center" wrapText="1"/>
    </xf>
    <xf numFmtId="43" fontId="0" fillId="2" borderId="0" xfId="0" applyNumberFormat="1" applyFill="1"/>
    <xf numFmtId="49" fontId="16" fillId="2" borderId="0" xfId="96" applyNumberFormat="1" applyFont="1" applyFill="1" applyAlignment="1">
      <alignment horizontal="center" vertical="center" wrapText="1"/>
    </xf>
    <xf numFmtId="0" fontId="24" fillId="2" borderId="0" xfId="96" applyNumberFormat="1" applyFont="1" applyFill="1" applyAlignment="1">
      <alignment horizontal="center" vertical="center" wrapText="1"/>
    </xf>
    <xf numFmtId="169" fontId="16" fillId="2" borderId="0" xfId="96" applyNumberFormat="1" applyFont="1" applyFill="1" applyAlignment="1">
      <alignment horizontal="center" vertical="center" wrapText="1"/>
    </xf>
    <xf numFmtId="170" fontId="0" fillId="2" borderId="0" xfId="0" applyNumberFormat="1" applyFill="1"/>
    <xf numFmtId="0" fontId="13" fillId="2" borderId="0" xfId="0" applyFont="1" applyFill="1" applyAlignment="1">
      <alignment horizontal="center"/>
    </xf>
    <xf numFmtId="49" fontId="16" fillId="2" borderId="1" xfId="96" applyNumberFormat="1" applyFont="1" applyFill="1" applyBorder="1" applyAlignment="1">
      <alignment horizontal="center" vertical="center" textRotation="90" wrapText="1"/>
    </xf>
    <xf numFmtId="49" fontId="26" fillId="2" borderId="1" xfId="96" applyNumberFormat="1" applyFont="1" applyFill="1" applyBorder="1" applyAlignment="1">
      <alignment horizontal="center" vertical="center" textRotation="90" wrapText="1"/>
    </xf>
    <xf numFmtId="0" fontId="26" fillId="2" borderId="1" xfId="96" applyNumberFormat="1" applyFont="1" applyFill="1" applyBorder="1" applyAlignment="1">
      <alignment horizontal="center" vertical="center" wrapText="1"/>
    </xf>
    <xf numFmtId="165" fontId="0" fillId="2" borderId="0" xfId="0" applyNumberFormat="1" applyFill="1"/>
    <xf numFmtId="169" fontId="26" fillId="2" borderId="3" xfId="96" applyNumberFormat="1" applyFont="1" applyFill="1" applyBorder="1" applyAlignment="1">
      <alignment horizontal="center" vertical="center" wrapText="1"/>
    </xf>
    <xf numFmtId="169" fontId="0" fillId="2" borderId="0" xfId="0" applyNumberFormat="1" applyFill="1"/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/>
    <xf numFmtId="0" fontId="85" fillId="2" borderId="1" xfId="96" applyFont="1" applyFill="1" applyBorder="1" applyAlignment="1">
      <alignment horizontal="left" vertical="center" wrapText="1"/>
    </xf>
    <xf numFmtId="43" fontId="94" fillId="2" borderId="1" xfId="7" applyFont="1" applyFill="1" applyBorder="1"/>
    <xf numFmtId="0" fontId="92" fillId="2" borderId="0" xfId="0" applyFont="1" applyFill="1"/>
    <xf numFmtId="0" fontId="22" fillId="2" borderId="66" xfId="0" applyFont="1" applyFill="1" applyBorder="1" applyAlignment="1">
      <alignment horizontal="center"/>
    </xf>
    <xf numFmtId="0" fontId="85" fillId="2" borderId="66" xfId="96" applyFont="1" applyFill="1" applyBorder="1" applyAlignment="1">
      <alignment horizontal="left" vertical="center" wrapText="1"/>
    </xf>
    <xf numFmtId="166" fontId="94" fillId="2" borderId="1" xfId="7" applyNumberFormat="1" applyFont="1" applyFill="1" applyBorder="1"/>
    <xf numFmtId="0" fontId="91" fillId="2" borderId="66" xfId="0" applyFont="1" applyFill="1" applyBorder="1" applyAlignment="1">
      <alignment horizontal="left" vertical="center" wrapText="1"/>
    </xf>
    <xf numFmtId="0" fontId="22" fillId="2" borderId="0" xfId="0" applyFont="1" applyFill="1"/>
    <xf numFmtId="0" fontId="22" fillId="2" borderId="0" xfId="0" applyFont="1" applyFill="1" applyAlignment="1">
      <alignment wrapText="1"/>
    </xf>
    <xf numFmtId="49" fontId="24" fillId="2" borderId="1" xfId="96" applyNumberFormat="1" applyFont="1" applyFill="1" applyBorder="1" applyAlignment="1">
      <alignment horizontal="center" vertical="center" textRotation="90" wrapText="1"/>
    </xf>
    <xf numFmtId="170" fontId="22" fillId="2" borderId="0" xfId="0" applyNumberFormat="1" applyFont="1" applyFill="1"/>
    <xf numFmtId="169" fontId="22" fillId="2" borderId="0" xfId="0" applyNumberFormat="1" applyFont="1" applyFill="1"/>
    <xf numFmtId="0" fontId="24" fillId="2" borderId="1" xfId="96" applyFont="1" applyFill="1" applyBorder="1" applyAlignment="1">
      <alignment horizontal="center" vertical="center" wrapText="1"/>
    </xf>
    <xf numFmtId="0" fontId="24" fillId="2" borderId="1" xfId="96" applyFont="1" applyFill="1" applyBorder="1" applyAlignment="1">
      <alignment horizontal="left" vertical="center" wrapText="1"/>
    </xf>
    <xf numFmtId="170" fontId="24" fillId="2" borderId="1" xfId="96" applyNumberFormat="1" applyFont="1" applyFill="1" applyBorder="1" applyAlignment="1">
      <alignment horizontal="center" vertical="center" wrapText="1"/>
    </xf>
    <xf numFmtId="0" fontId="21" fillId="2" borderId="1" xfId="96" applyFont="1" applyFill="1" applyBorder="1" applyAlignment="1">
      <alignment horizontal="center" vertical="center" wrapText="1"/>
    </xf>
    <xf numFmtId="0" fontId="112" fillId="2" borderId="1" xfId="96" applyFont="1" applyFill="1" applyBorder="1" applyAlignment="1">
      <alignment horizontal="left" vertical="center" wrapText="1"/>
    </xf>
    <xf numFmtId="170" fontId="16" fillId="2" borderId="1" xfId="96" applyNumberFormat="1" applyFont="1" applyFill="1" applyBorder="1" applyAlignment="1">
      <alignment horizontal="center" vertical="center" wrapText="1"/>
    </xf>
    <xf numFmtId="169" fontId="15" fillId="2" borderId="59" xfId="0" applyNumberFormat="1" applyFont="1" applyFill="1" applyBorder="1"/>
    <xf numFmtId="43" fontId="15" fillId="2" borderId="1" xfId="7" applyFont="1" applyFill="1" applyBorder="1"/>
    <xf numFmtId="169" fontId="87" fillId="2" borderId="59" xfId="0" applyNumberFormat="1" applyFont="1" applyFill="1" applyBorder="1" applyAlignment="1">
      <alignment horizontal="center" vertical="center"/>
    </xf>
    <xf numFmtId="0" fontId="91" fillId="2" borderId="1" xfId="0" applyFont="1" applyFill="1" applyBorder="1" applyAlignment="1">
      <alignment horizontal="left" vertical="center" wrapText="1"/>
    </xf>
    <xf numFmtId="0" fontId="97" fillId="2" borderId="0" xfId="0" applyFont="1" applyFill="1"/>
    <xf numFmtId="0" fontId="13" fillId="2" borderId="0" xfId="0" applyFont="1" applyFill="1" applyAlignment="1"/>
    <xf numFmtId="0" fontId="22" fillId="2" borderId="0" xfId="0" applyFont="1" applyFill="1" applyBorder="1"/>
    <xf numFmtId="0" fontId="97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15" fillId="2" borderId="0" xfId="0" applyFont="1" applyFill="1" applyAlignment="1">
      <alignment horizontal="center" wrapText="1"/>
    </xf>
    <xf numFmtId="0" fontId="21" fillId="2" borderId="59" xfId="8" applyFont="1" applyFill="1" applyBorder="1" applyAlignment="1">
      <alignment horizontal="center" vertical="center" wrapText="1"/>
    </xf>
    <xf numFmtId="168" fontId="21" fillId="2" borderId="0" xfId="8" applyNumberFormat="1" applyFont="1" applyFill="1">
      <alignment horizontal="left" vertical="top" wrapText="1"/>
    </xf>
    <xf numFmtId="165" fontId="21" fillId="2" borderId="0" xfId="8" applyNumberFormat="1" applyFont="1" applyFill="1">
      <alignment horizontal="left" vertical="top" wrapText="1"/>
    </xf>
    <xf numFmtId="4" fontId="21" fillId="2" borderId="0" xfId="8" applyNumberFormat="1" applyFont="1" applyFill="1">
      <alignment horizontal="left" vertical="top" wrapText="1"/>
    </xf>
    <xf numFmtId="0" fontId="24" fillId="2" borderId="75" xfId="0" applyFont="1" applyFill="1" applyBorder="1" applyAlignment="1">
      <alignment horizontal="center" vertical="center"/>
    </xf>
    <xf numFmtId="0" fontId="24" fillId="2" borderId="66" xfId="0" applyFont="1" applyFill="1" applyBorder="1" applyAlignment="1">
      <alignment vertical="center" wrapText="1"/>
    </xf>
    <xf numFmtId="0" fontId="21" fillId="2" borderId="0" xfId="8" applyFont="1" applyFill="1" applyAlignment="1">
      <alignment horizontal="left" vertical="top" wrapText="1"/>
    </xf>
    <xf numFmtId="0" fontId="8" fillId="2" borderId="0" xfId="8" applyFont="1" applyFill="1">
      <alignment horizontal="left" vertical="top" wrapText="1"/>
    </xf>
    <xf numFmtId="0" fontId="8" fillId="2" borderId="0" xfId="8" applyFont="1" applyFill="1" applyAlignment="1">
      <alignment horizontal="left" vertical="top" wrapText="1"/>
    </xf>
    <xf numFmtId="0" fontId="21" fillId="2" borderId="4" xfId="0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vertical="top" wrapText="1"/>
    </xf>
    <xf numFmtId="0" fontId="87" fillId="2" borderId="1" xfId="0" applyFont="1" applyFill="1" applyBorder="1" applyAlignment="1">
      <alignment vertical="top" wrapText="1"/>
    </xf>
    <xf numFmtId="0" fontId="21" fillId="2" borderId="75" xfId="0" applyFont="1" applyFill="1" applyBorder="1" applyAlignment="1">
      <alignment horizontal="left" vertical="top" wrapText="1"/>
    </xf>
    <xf numFmtId="2" fontId="13" fillId="2" borderId="0" xfId="0" applyNumberFormat="1" applyFont="1" applyFill="1"/>
    <xf numFmtId="169" fontId="13" fillId="2" borderId="0" xfId="0" applyNumberFormat="1" applyFont="1" applyFill="1"/>
    <xf numFmtId="168" fontId="15" fillId="2" borderId="1" xfId="0" applyNumberFormat="1" applyFont="1" applyFill="1" applyBorder="1"/>
    <xf numFmtId="0" fontId="93" fillId="2" borderId="59" xfId="0" applyFont="1" applyFill="1" applyBorder="1" applyAlignment="1">
      <alignment horizontal="right" vertical="top" wrapText="1"/>
    </xf>
    <xf numFmtId="0" fontId="21" fillId="2" borderId="59" xfId="0" applyFont="1" applyFill="1" applyBorder="1" applyAlignment="1">
      <alignment horizontal="left" vertical="center" wrapText="1"/>
    </xf>
    <xf numFmtId="170" fontId="21" fillId="2" borderId="59" xfId="0" applyNumberFormat="1" applyFont="1" applyFill="1" applyBorder="1" applyAlignment="1">
      <alignment horizontal="right" vertical="center"/>
    </xf>
    <xf numFmtId="0" fontId="21" fillId="2" borderId="1" xfId="0" applyFont="1" applyFill="1" applyBorder="1"/>
    <xf numFmtId="167" fontId="18" fillId="2" borderId="1" xfId="6" applyNumberFormat="1" applyFont="1" applyFill="1" applyBorder="1" applyAlignment="1">
      <alignment horizontal="right" vertical="top"/>
    </xf>
    <xf numFmtId="0" fontId="21" fillId="2" borderId="59" xfId="0" applyFont="1" applyFill="1" applyBorder="1" applyAlignment="1">
      <alignment vertical="top" wrapText="1"/>
    </xf>
    <xf numFmtId="0" fontId="21" fillId="2" borderId="59" xfId="0" applyFont="1" applyFill="1" applyBorder="1" applyAlignment="1">
      <alignment vertical="center" wrapText="1"/>
    </xf>
    <xf numFmtId="0" fontId="18" fillId="2" borderId="59" xfId="0" applyFont="1" applyFill="1" applyBorder="1" applyAlignment="1">
      <alignment horizontal="left" vertical="center" wrapText="1"/>
    </xf>
    <xf numFmtId="0" fontId="21" fillId="2" borderId="59" xfId="8" applyFont="1" applyFill="1" applyBorder="1" applyAlignment="1">
      <alignment horizontal="center" vertical="top" wrapText="1"/>
    </xf>
    <xf numFmtId="0" fontId="21" fillId="2" borderId="75" xfId="0" applyFont="1" applyFill="1" applyBorder="1" applyAlignment="1">
      <alignment vertical="top" wrapText="1"/>
    </xf>
    <xf numFmtId="0" fontId="21" fillId="2" borderId="66" xfId="0" applyFont="1" applyFill="1" applyBorder="1" applyAlignment="1">
      <alignment vertical="top" wrapText="1"/>
    </xf>
    <xf numFmtId="0" fontId="13" fillId="2" borderId="0" xfId="0" applyFont="1" applyFill="1" applyAlignment="1">
      <alignment horizontal="right"/>
    </xf>
    <xf numFmtId="0" fontId="22" fillId="2" borderId="59" xfId="0" applyFont="1" applyFill="1" applyBorder="1" applyAlignment="1">
      <alignment horizontal="center" vertical="center"/>
    </xf>
    <xf numFmtId="0" fontId="13" fillId="2" borderId="59" xfId="0" applyFont="1" applyFill="1" applyBorder="1" applyAlignment="1">
      <alignment horizontal="center"/>
    </xf>
    <xf numFmtId="0" fontId="13" fillId="2" borderId="59" xfId="0" applyFont="1" applyFill="1" applyBorder="1" applyAlignment="1">
      <alignment horizontal="center" wrapText="1"/>
    </xf>
    <xf numFmtId="166" fontId="99" fillId="2" borderId="59" xfId="7" applyNumberFormat="1" applyFont="1" applyFill="1" applyBorder="1" applyAlignment="1">
      <alignment vertical="center" wrapText="1"/>
    </xf>
    <xf numFmtId="166" fontId="22" fillId="2" borderId="0" xfId="0" applyNumberFormat="1" applyFont="1" applyFill="1"/>
    <xf numFmtId="0" fontId="95" fillId="2" borderId="59" xfId="0" applyFont="1" applyFill="1" applyBorder="1" applyAlignment="1">
      <alignment vertical="top" wrapText="1"/>
    </xf>
    <xf numFmtId="170" fontId="95" fillId="2" borderId="66" xfId="0" applyNumberFormat="1" applyFont="1" applyFill="1" applyBorder="1" applyAlignment="1">
      <alignment horizontal="right" vertical="top" wrapText="1"/>
    </xf>
    <xf numFmtId="0" fontId="95" fillId="2" borderId="75" xfId="0" applyFont="1" applyFill="1" applyBorder="1" applyAlignment="1">
      <alignment vertical="center"/>
    </xf>
    <xf numFmtId="170" fontId="95" fillId="2" borderId="66" xfId="0" applyNumberFormat="1" applyFont="1" applyFill="1" applyBorder="1" applyAlignment="1">
      <alignment vertical="center"/>
    </xf>
    <xf numFmtId="0" fontId="95" fillId="2" borderId="0" xfId="0" applyFont="1" applyFill="1"/>
    <xf numFmtId="0" fontId="95" fillId="2" borderId="66" xfId="0" applyFont="1" applyFill="1" applyBorder="1"/>
    <xf numFmtId="0" fontId="13" fillId="2" borderId="76" xfId="0" applyFont="1" applyFill="1" applyBorder="1" applyAlignment="1">
      <alignment vertical="center"/>
    </xf>
    <xf numFmtId="0" fontId="13" fillId="2" borderId="59" xfId="0" applyFont="1" applyFill="1" applyBorder="1" applyAlignment="1">
      <alignment horizontal="center" vertical="top" wrapText="1"/>
    </xf>
    <xf numFmtId="175" fontId="13" fillId="2" borderId="76" xfId="0" applyNumberFormat="1" applyFont="1" applyFill="1" applyBorder="1" applyAlignment="1">
      <alignment vertical="center"/>
    </xf>
    <xf numFmtId="0" fontId="13" fillId="2" borderId="66" xfId="0" applyFont="1" applyFill="1" applyBorder="1" applyAlignment="1">
      <alignment horizontal="center" vertical="center"/>
    </xf>
    <xf numFmtId="175" fontId="21" fillId="2" borderId="59" xfId="6" applyNumberFormat="1" applyFont="1" applyFill="1" applyBorder="1" applyAlignment="1">
      <alignment horizontal="right" vertical="top"/>
    </xf>
    <xf numFmtId="0" fontId="95" fillId="2" borderId="1" xfId="0" applyFont="1" applyFill="1" applyBorder="1" applyAlignment="1">
      <alignment vertical="top" wrapText="1"/>
    </xf>
    <xf numFmtId="166" fontId="24" fillId="2" borderId="59" xfId="7" applyNumberFormat="1" applyFont="1" applyFill="1" applyBorder="1" applyAlignment="1">
      <alignment vertical="center" wrapText="1"/>
    </xf>
    <xf numFmtId="0" fontId="95" fillId="2" borderId="0" xfId="0" applyFont="1" applyFill="1" applyAlignment="1">
      <alignment horizontal="left" vertical="top" wrapText="1"/>
    </xf>
    <xf numFmtId="0" fontId="13" fillId="2" borderId="27" xfId="0" applyFont="1" applyFill="1" applyBorder="1" applyAlignment="1">
      <alignment horizontal="center" vertical="center" wrapText="1"/>
    </xf>
    <xf numFmtId="0" fontId="22" fillId="2" borderId="26" xfId="0" applyFont="1" applyFill="1" applyBorder="1" applyAlignment="1">
      <alignment horizontal="left" wrapText="1"/>
    </xf>
    <xf numFmtId="0" fontId="22" fillId="2" borderId="1" xfId="0" applyFont="1" applyFill="1" applyBorder="1" applyAlignment="1">
      <alignment horizontal="left" wrapText="1"/>
    </xf>
    <xf numFmtId="0" fontId="13" fillId="2" borderId="8" xfId="0" applyFont="1" applyFill="1" applyBorder="1" applyAlignment="1">
      <alignment horizontal="center" wrapText="1"/>
    </xf>
    <xf numFmtId="170" fontId="15" fillId="2" borderId="59" xfId="0" applyNumberFormat="1" applyFont="1" applyFill="1" applyBorder="1" applyAlignment="1">
      <alignment horizontal="center" vertical="center"/>
    </xf>
    <xf numFmtId="169" fontId="15" fillId="2" borderId="2" xfId="0" applyNumberFormat="1" applyFont="1" applyFill="1" applyBorder="1" applyAlignment="1">
      <alignment horizontal="center" vertical="center"/>
    </xf>
    <xf numFmtId="170" fontId="15" fillId="2" borderId="45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100" fillId="2" borderId="59" xfId="0" applyFont="1" applyFill="1" applyBorder="1" applyAlignment="1">
      <alignment horizontal="center" vertical="center" wrapText="1"/>
    </xf>
    <xf numFmtId="0" fontId="100" fillId="2" borderId="59" xfId="0" applyFont="1" applyFill="1" applyBorder="1" applyAlignment="1">
      <alignment horizontal="left" vertical="center" wrapText="1"/>
    </xf>
    <xf numFmtId="165" fontId="21" fillId="2" borderId="2" xfId="6" applyNumberFormat="1" applyFont="1" applyFill="1" applyBorder="1" applyAlignment="1">
      <alignment horizontal="right" vertical="center"/>
    </xf>
    <xf numFmtId="0" fontId="24" fillId="2" borderId="47" xfId="0" applyFont="1" applyFill="1" applyBorder="1" applyAlignment="1">
      <alignment horizontal="left" vertical="center" wrapText="1"/>
    </xf>
    <xf numFmtId="0" fontId="21" fillId="2" borderId="67" xfId="0" applyFont="1" applyFill="1" applyBorder="1" applyAlignment="1">
      <alignment horizontal="left" vertical="top" wrapText="1"/>
    </xf>
    <xf numFmtId="0" fontId="21" fillId="2" borderId="39" xfId="0" applyFont="1" applyFill="1" applyBorder="1" applyAlignment="1">
      <alignment horizontal="left" vertical="top" wrapText="1"/>
    </xf>
    <xf numFmtId="0" fontId="15" fillId="2" borderId="48" xfId="0" applyFont="1" applyFill="1" applyBorder="1" applyAlignment="1">
      <alignment horizontal="center" wrapText="1"/>
    </xf>
    <xf numFmtId="0" fontId="16" fillId="2" borderId="3" xfId="96" applyFont="1" applyFill="1" applyBorder="1" applyAlignment="1">
      <alignment horizontal="center" vertical="center" wrapText="1"/>
    </xf>
    <xf numFmtId="0" fontId="13" fillId="2" borderId="59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right"/>
    </xf>
    <xf numFmtId="0" fontId="41" fillId="2" borderId="60" xfId="0" applyFont="1" applyFill="1" applyBorder="1" applyAlignment="1">
      <alignment horizontal="center" vertical="top" wrapText="1"/>
    </xf>
    <xf numFmtId="0" fontId="41" fillId="2" borderId="2" xfId="0" applyFont="1" applyFill="1" applyBorder="1" applyAlignment="1">
      <alignment horizontal="center" vertical="top" wrapText="1"/>
    </xf>
    <xf numFmtId="0" fontId="41" fillId="2" borderId="3" xfId="0" applyFont="1" applyFill="1" applyBorder="1" applyAlignment="1">
      <alignment horizontal="center" vertical="top" wrapText="1"/>
    </xf>
    <xf numFmtId="0" fontId="13" fillId="2" borderId="9" xfId="0" applyFont="1" applyFill="1" applyBorder="1" applyAlignment="1">
      <alignment horizontal="center"/>
    </xf>
    <xf numFmtId="0" fontId="13" fillId="2" borderId="67" xfId="0" applyFont="1" applyFill="1" applyBorder="1" applyAlignment="1">
      <alignment horizontal="center" vertical="top" wrapText="1"/>
    </xf>
    <xf numFmtId="0" fontId="13" fillId="2" borderId="39" xfId="0" applyFont="1" applyFill="1" applyBorder="1" applyAlignment="1">
      <alignment horizontal="center" vertical="top" wrapText="1"/>
    </xf>
    <xf numFmtId="0" fontId="13" fillId="2" borderId="47" xfId="0" applyFont="1" applyFill="1" applyBorder="1" applyAlignment="1">
      <alignment horizontal="center" vertical="top" wrapText="1"/>
    </xf>
    <xf numFmtId="0" fontId="60" fillId="2" borderId="8" xfId="0" applyFont="1" applyFill="1" applyBorder="1" applyAlignment="1">
      <alignment horizontal="center" vertical="top" wrapText="1"/>
    </xf>
    <xf numFmtId="0" fontId="60" fillId="2" borderId="2" xfId="0" applyFont="1" applyFill="1" applyBorder="1" applyAlignment="1">
      <alignment horizontal="center" vertical="top" wrapText="1"/>
    </xf>
    <xf numFmtId="0" fontId="60" fillId="2" borderId="3" xfId="0" applyFont="1" applyFill="1" applyBorder="1" applyAlignment="1">
      <alignment horizontal="center" vertical="top" wrapText="1"/>
    </xf>
    <xf numFmtId="0" fontId="60" fillId="2" borderId="1" xfId="0" applyFont="1" applyFill="1" applyBorder="1" applyAlignment="1">
      <alignment horizontal="center" vertical="top" wrapText="1"/>
    </xf>
    <xf numFmtId="0" fontId="60" fillId="2" borderId="59" xfId="0" applyFont="1" applyFill="1" applyBorder="1" applyAlignment="1">
      <alignment horizontal="center" vertical="top" wrapText="1"/>
    </xf>
    <xf numFmtId="0" fontId="16" fillId="2" borderId="59" xfId="0" applyFont="1" applyFill="1" applyBorder="1" applyAlignment="1">
      <alignment horizontal="left" vertical="top" wrapText="1"/>
    </xf>
    <xf numFmtId="0" fontId="0" fillId="2" borderId="59" xfId="0" applyFill="1" applyBorder="1" applyAlignment="1">
      <alignment wrapText="1"/>
    </xf>
    <xf numFmtId="0" fontId="13" fillId="2" borderId="59" xfId="0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left" vertical="top" wrapText="1"/>
    </xf>
    <xf numFmtId="0" fontId="24" fillId="2" borderId="5" xfId="0" applyFont="1" applyFill="1" applyBorder="1" applyAlignment="1">
      <alignment horizontal="left" vertical="top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60" fillId="2" borderId="60" xfId="0" applyFont="1" applyFill="1" applyBorder="1" applyAlignment="1">
      <alignment horizontal="center" vertical="top" wrapText="1"/>
    </xf>
    <xf numFmtId="0" fontId="16" fillId="2" borderId="7" xfId="0" applyFont="1" applyFill="1" applyBorder="1" applyAlignment="1">
      <alignment horizontal="left" vertical="top" wrapText="1"/>
    </xf>
    <xf numFmtId="0" fontId="16" fillId="2" borderId="5" xfId="0" applyFont="1" applyFill="1" applyBorder="1" applyAlignment="1">
      <alignment horizontal="left" vertical="top" wrapText="1"/>
    </xf>
    <xf numFmtId="0" fontId="15" fillId="2" borderId="60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top" wrapText="1"/>
    </xf>
    <xf numFmtId="0" fontId="13" fillId="2" borderId="60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49" fontId="16" fillId="2" borderId="57" xfId="0" applyNumberFormat="1" applyFont="1" applyFill="1" applyBorder="1" applyAlignment="1">
      <alignment horizontal="center" vertical="top" wrapText="1"/>
    </xf>
    <xf numFmtId="49" fontId="16" fillId="2" borderId="58" xfId="0" applyNumberFormat="1" applyFont="1" applyFill="1" applyBorder="1" applyAlignment="1">
      <alignment horizontal="center" vertical="top" wrapText="1"/>
    </xf>
    <xf numFmtId="49" fontId="16" fillId="2" borderId="86" xfId="0" applyNumberFormat="1" applyFont="1" applyFill="1" applyBorder="1" applyAlignment="1">
      <alignment horizontal="center" vertical="top" wrapText="1"/>
    </xf>
    <xf numFmtId="0" fontId="87" fillId="2" borderId="51" xfId="0" applyFont="1" applyFill="1" applyBorder="1" applyAlignment="1">
      <alignment horizontal="center" vertical="top" wrapText="1"/>
    </xf>
    <xf numFmtId="0" fontId="87" fillId="2" borderId="52" xfId="0" applyFont="1" applyFill="1" applyBorder="1" applyAlignment="1">
      <alignment horizontal="center" vertical="top" wrapText="1"/>
    </xf>
    <xf numFmtId="0" fontId="87" fillId="2" borderId="53" xfId="0" applyFont="1" applyFill="1" applyBorder="1" applyAlignment="1">
      <alignment horizontal="center" vertical="top" wrapText="1"/>
    </xf>
    <xf numFmtId="49" fontId="15" fillId="2" borderId="57" xfId="0" applyNumberFormat="1" applyFont="1" applyFill="1" applyBorder="1" applyAlignment="1">
      <alignment horizontal="center" vertical="top" wrapText="1"/>
    </xf>
    <xf numFmtId="49" fontId="15" fillId="2" borderId="58" xfId="0" applyNumberFormat="1" applyFont="1" applyFill="1" applyBorder="1" applyAlignment="1">
      <alignment horizontal="center" vertical="top" wrapText="1"/>
    </xf>
    <xf numFmtId="49" fontId="15" fillId="2" borderId="86" xfId="0" applyNumberFormat="1" applyFont="1" applyFill="1" applyBorder="1" applyAlignment="1">
      <alignment horizontal="center" vertical="top" wrapText="1"/>
    </xf>
    <xf numFmtId="0" fontId="15" fillId="2" borderId="6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0" fontId="87" fillId="2" borderId="49" xfId="0" applyFont="1" applyFill="1" applyBorder="1" applyAlignment="1">
      <alignment horizontal="left" wrapText="1"/>
    </xf>
    <xf numFmtId="0" fontId="87" fillId="2" borderId="43" xfId="0" applyFont="1" applyFill="1" applyBorder="1" applyAlignment="1">
      <alignment horizontal="left" wrapText="1"/>
    </xf>
    <xf numFmtId="0" fontId="13" fillId="2" borderId="61" xfId="0" applyFont="1" applyFill="1" applyBorder="1" applyAlignment="1">
      <alignment horizontal="center" vertical="top" wrapText="1"/>
    </xf>
    <xf numFmtId="0" fontId="13" fillId="2" borderId="64" xfId="0" applyFont="1" applyFill="1" applyBorder="1" applyAlignment="1">
      <alignment horizontal="center" vertical="top" wrapText="1"/>
    </xf>
    <xf numFmtId="0" fontId="15" fillId="2" borderId="39" xfId="0" applyFont="1" applyFill="1" applyBorder="1" applyAlignment="1">
      <alignment horizontal="center" wrapText="1"/>
    </xf>
    <xf numFmtId="0" fontId="15" fillId="2" borderId="47" xfId="0" applyFont="1" applyFill="1" applyBorder="1" applyAlignment="1">
      <alignment horizontal="center" wrapText="1"/>
    </xf>
    <xf numFmtId="0" fontId="15" fillId="2" borderId="62" xfId="0" applyFont="1" applyFill="1" applyBorder="1" applyAlignment="1">
      <alignment horizontal="center" vertical="center" wrapText="1"/>
    </xf>
    <xf numFmtId="0" fontId="15" fillId="2" borderId="72" xfId="0" applyFont="1" applyFill="1" applyBorder="1" applyAlignment="1">
      <alignment horizontal="center" vertical="center" wrapText="1"/>
    </xf>
    <xf numFmtId="0" fontId="15" fillId="2" borderId="69" xfId="0" applyFont="1" applyFill="1" applyBorder="1" applyAlignment="1">
      <alignment horizontal="center" vertical="center" wrapText="1"/>
    </xf>
    <xf numFmtId="49" fontId="16" fillId="2" borderId="51" xfId="0" applyNumberFormat="1" applyFont="1" applyFill="1" applyBorder="1" applyAlignment="1">
      <alignment horizontal="center" vertical="top" wrapText="1"/>
    </xf>
    <xf numFmtId="49" fontId="16" fillId="2" borderId="52" xfId="0" applyNumberFormat="1" applyFont="1" applyFill="1" applyBorder="1" applyAlignment="1">
      <alignment horizontal="center" vertical="top" wrapText="1"/>
    </xf>
    <xf numFmtId="49" fontId="16" fillId="2" borderId="53" xfId="0" applyNumberFormat="1" applyFont="1" applyFill="1" applyBorder="1" applyAlignment="1">
      <alignment horizontal="center" vertical="top" wrapText="1"/>
    </xf>
    <xf numFmtId="0" fontId="87" fillId="2" borderId="44" xfId="0" applyFont="1" applyFill="1" applyBorder="1" applyAlignment="1">
      <alignment horizontal="left" wrapText="1"/>
    </xf>
    <xf numFmtId="0" fontId="87" fillId="2" borderId="45" xfId="0" applyFont="1" applyFill="1" applyBorder="1" applyAlignment="1">
      <alignment horizontal="left" wrapText="1"/>
    </xf>
    <xf numFmtId="0" fontId="87" fillId="2" borderId="46" xfId="0" applyFont="1" applyFill="1" applyBorder="1" applyAlignment="1">
      <alignment horizontal="center" wrapText="1"/>
    </xf>
    <xf numFmtId="0" fontId="87" fillId="2" borderId="39" xfId="0" applyFont="1" applyFill="1" applyBorder="1" applyAlignment="1">
      <alignment horizontal="center" wrapText="1"/>
    </xf>
    <xf numFmtId="0" fontId="87" fillId="2" borderId="67" xfId="0" applyFont="1" applyFill="1" applyBorder="1" applyAlignment="1">
      <alignment horizontal="center" wrapText="1"/>
    </xf>
    <xf numFmtId="0" fontId="13" fillId="2" borderId="21" xfId="0" applyFont="1" applyFill="1" applyBorder="1" applyAlignment="1">
      <alignment horizontal="center" vertical="top" wrapText="1"/>
    </xf>
    <xf numFmtId="0" fontId="13" fillId="2" borderId="85" xfId="0" applyFont="1" applyFill="1" applyBorder="1" applyAlignment="1">
      <alignment horizontal="center" vertical="top" wrapText="1"/>
    </xf>
    <xf numFmtId="0" fontId="13" fillId="2" borderId="48" xfId="0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0" fontId="13" fillId="2" borderId="68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79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87" fillId="2" borderId="50" xfId="0" applyFont="1" applyFill="1" applyBorder="1" applyAlignment="1">
      <alignment horizontal="left" wrapText="1"/>
    </xf>
    <xf numFmtId="0" fontId="22" fillId="2" borderId="70" xfId="0" applyFont="1" applyFill="1" applyBorder="1" applyAlignment="1">
      <alignment horizontal="center" wrapText="1"/>
    </xf>
    <xf numFmtId="0" fontId="22" fillId="2" borderId="72" xfId="0" applyFont="1" applyFill="1" applyBorder="1" applyAlignment="1">
      <alignment horizontal="center" wrapText="1"/>
    </xf>
    <xf numFmtId="0" fontId="22" fillId="2" borderId="69" xfId="0" applyFont="1" applyFill="1" applyBorder="1" applyAlignment="1">
      <alignment horizontal="center" wrapText="1"/>
    </xf>
    <xf numFmtId="0" fontId="87" fillId="2" borderId="66" xfId="0" applyFont="1" applyFill="1" applyBorder="1" applyAlignment="1">
      <alignment horizontal="center" wrapText="1"/>
    </xf>
    <xf numFmtId="0" fontId="22" fillId="2" borderId="66" xfId="0" applyFont="1" applyFill="1" applyBorder="1" applyAlignment="1">
      <alignment horizontal="center" wrapText="1"/>
    </xf>
    <xf numFmtId="49" fontId="16" fillId="2" borderId="44" xfId="0" applyNumberFormat="1" applyFont="1" applyFill="1" applyBorder="1" applyAlignment="1">
      <alignment horizontal="left" vertical="top" wrapText="1"/>
    </xf>
    <xf numFmtId="0" fontId="22" fillId="2" borderId="45" xfId="0" applyFont="1" applyFill="1" applyBorder="1" applyAlignment="1">
      <alignment wrapText="1"/>
    </xf>
    <xf numFmtId="0" fontId="87" fillId="2" borderId="41" xfId="0" applyFont="1" applyFill="1" applyBorder="1" applyAlignment="1">
      <alignment horizontal="center"/>
    </xf>
    <xf numFmtId="0" fontId="87" fillId="2" borderId="28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 vertical="top" wrapText="1"/>
    </xf>
    <xf numFmtId="0" fontId="13" fillId="2" borderId="0" xfId="0" applyFont="1" applyFill="1" applyBorder="1" applyAlignment="1">
      <alignment horizontal="center" vertical="top" wrapText="1"/>
    </xf>
    <xf numFmtId="0" fontId="87" fillId="2" borderId="82" xfId="0" applyFont="1" applyFill="1" applyBorder="1" applyAlignment="1">
      <alignment horizontal="left" wrapText="1"/>
    </xf>
    <xf numFmtId="0" fontId="87" fillId="2" borderId="62" xfId="0" applyFont="1" applyFill="1" applyBorder="1" applyAlignment="1">
      <alignment horizontal="center" wrapText="1"/>
    </xf>
    <xf numFmtId="0" fontId="87" fillId="2" borderId="63" xfId="0" applyFont="1" applyFill="1" applyBorder="1" applyAlignment="1">
      <alignment horizontal="center" wrapText="1"/>
    </xf>
    <xf numFmtId="0" fontId="87" fillId="2" borderId="47" xfId="0" applyFont="1" applyFill="1" applyBorder="1" applyAlignment="1">
      <alignment horizontal="center" wrapText="1"/>
    </xf>
    <xf numFmtId="0" fontId="16" fillId="2" borderId="72" xfId="8" applyFont="1" applyFill="1" applyBorder="1" applyAlignment="1">
      <alignment horizontal="center" vertical="top" wrapText="1"/>
    </xf>
    <xf numFmtId="0" fontId="16" fillId="2" borderId="69" xfId="8" applyFont="1" applyFill="1" applyBorder="1" applyAlignment="1">
      <alignment horizontal="center" vertical="top" wrapText="1"/>
    </xf>
    <xf numFmtId="0" fontId="87" fillId="2" borderId="23" xfId="0" applyFont="1" applyFill="1" applyBorder="1" applyAlignment="1">
      <alignment horizontal="center"/>
    </xf>
    <xf numFmtId="0" fontId="87" fillId="2" borderId="66" xfId="0" applyFont="1" applyFill="1" applyBorder="1" applyAlignment="1">
      <alignment horizontal="center"/>
    </xf>
    <xf numFmtId="0" fontId="87" fillId="2" borderId="72" xfId="0" applyFont="1" applyFill="1" applyBorder="1" applyAlignment="1">
      <alignment horizontal="center" wrapText="1"/>
    </xf>
    <xf numFmtId="0" fontId="22" fillId="2" borderId="7" xfId="0" applyFont="1" applyFill="1" applyBorder="1" applyAlignment="1">
      <alignment horizontal="center" wrapText="1"/>
    </xf>
    <xf numFmtId="49" fontId="16" fillId="2" borderId="49" xfId="0" applyNumberFormat="1" applyFont="1" applyFill="1" applyBorder="1" applyAlignment="1">
      <alignment horizontal="left" vertical="top" wrapText="1"/>
    </xf>
    <xf numFmtId="0" fontId="13" fillId="2" borderId="45" xfId="0" applyFont="1" applyFill="1" applyBorder="1" applyAlignment="1">
      <alignment wrapText="1"/>
    </xf>
    <xf numFmtId="0" fontId="22" fillId="2" borderId="47" xfId="0" applyFont="1" applyFill="1" applyBorder="1" applyAlignment="1">
      <alignment wrapText="1"/>
    </xf>
    <xf numFmtId="49" fontId="16" fillId="2" borderId="87" xfId="0" applyNumberFormat="1" applyFont="1" applyFill="1" applyBorder="1" applyAlignment="1">
      <alignment horizontal="center" vertical="top" wrapText="1"/>
    </xf>
    <xf numFmtId="49" fontId="16" fillId="2" borderId="88" xfId="0" applyNumberFormat="1" applyFont="1" applyFill="1" applyBorder="1" applyAlignment="1">
      <alignment horizontal="center" vertical="top" wrapText="1"/>
    </xf>
    <xf numFmtId="49" fontId="16" fillId="2" borderId="89" xfId="0" applyNumberFormat="1" applyFont="1" applyFill="1" applyBorder="1" applyAlignment="1">
      <alignment horizontal="center" vertical="top" wrapText="1"/>
    </xf>
    <xf numFmtId="0" fontId="24" fillId="2" borderId="51" xfId="8" applyFont="1" applyFill="1" applyBorder="1" applyAlignment="1">
      <alignment horizontal="center" vertical="top" wrapText="1"/>
    </xf>
    <xf numFmtId="0" fontId="24" fillId="2" borderId="52" xfId="8" applyFont="1" applyFill="1" applyBorder="1" applyAlignment="1">
      <alignment horizontal="center" vertical="top" wrapText="1"/>
    </xf>
    <xf numFmtId="0" fontId="24" fillId="2" borderId="53" xfId="8" applyFont="1" applyFill="1" applyBorder="1" applyAlignment="1">
      <alignment horizontal="center" vertical="top" wrapText="1"/>
    </xf>
    <xf numFmtId="0" fontId="16" fillId="2" borderId="51" xfId="8" applyFont="1" applyFill="1" applyBorder="1" applyAlignment="1">
      <alignment horizontal="center" vertical="top" wrapText="1"/>
    </xf>
    <xf numFmtId="0" fontId="16" fillId="2" borderId="52" xfId="8" applyFont="1" applyFill="1" applyBorder="1" applyAlignment="1">
      <alignment horizontal="center" vertical="top" wrapText="1"/>
    </xf>
    <xf numFmtId="0" fontId="16" fillId="2" borderId="53" xfId="8" applyFont="1" applyFill="1" applyBorder="1" applyAlignment="1">
      <alignment horizontal="center" vertical="top" wrapText="1"/>
    </xf>
    <xf numFmtId="0" fontId="87" fillId="2" borderId="57" xfId="0" applyFont="1" applyFill="1" applyBorder="1" applyAlignment="1">
      <alignment horizontal="center" vertical="top" wrapText="1"/>
    </xf>
    <xf numFmtId="0" fontId="87" fillId="2" borderId="58" xfId="0" applyFont="1" applyFill="1" applyBorder="1" applyAlignment="1">
      <alignment horizontal="center" vertical="top" wrapText="1"/>
    </xf>
    <xf numFmtId="0" fontId="21" fillId="2" borderId="70" xfId="8" applyFont="1" applyFill="1" applyBorder="1" applyAlignment="1">
      <alignment horizontal="center" vertical="top" wrapText="1"/>
    </xf>
    <xf numFmtId="0" fontId="21" fillId="2" borderId="72" xfId="8" applyFont="1" applyFill="1" applyBorder="1" applyAlignment="1">
      <alignment horizontal="center" vertical="top" wrapText="1"/>
    </xf>
    <xf numFmtId="0" fontId="21" fillId="2" borderId="69" xfId="8" applyFont="1" applyFill="1" applyBorder="1" applyAlignment="1">
      <alignment horizontal="center" vertical="top" wrapText="1"/>
    </xf>
    <xf numFmtId="0" fontId="21" fillId="2" borderId="63" xfId="8" applyFont="1" applyFill="1" applyBorder="1" applyAlignment="1">
      <alignment horizontal="center" vertical="top" wrapText="1"/>
    </xf>
    <xf numFmtId="0" fontId="16" fillId="2" borderId="51" xfId="0" applyFont="1" applyFill="1" applyBorder="1" applyAlignment="1">
      <alignment horizontal="center" vertical="top" wrapText="1"/>
    </xf>
    <xf numFmtId="0" fontId="16" fillId="2" borderId="52" xfId="0" applyFont="1" applyFill="1" applyBorder="1" applyAlignment="1">
      <alignment horizontal="center" vertical="top" wrapText="1"/>
    </xf>
    <xf numFmtId="0" fontId="87" fillId="2" borderId="28" xfId="0" applyFont="1" applyFill="1" applyBorder="1" applyAlignment="1">
      <alignment horizontal="center" wrapText="1"/>
    </xf>
    <xf numFmtId="0" fontId="22" fillId="2" borderId="28" xfId="0" applyFont="1" applyFill="1" applyBorder="1" applyAlignment="1">
      <alignment horizontal="center" wrapText="1"/>
    </xf>
    <xf numFmtId="0" fontId="22" fillId="2" borderId="11" xfId="0" applyFont="1" applyFill="1" applyBorder="1" applyAlignment="1">
      <alignment horizontal="center" wrapText="1"/>
    </xf>
    <xf numFmtId="0" fontId="22" fillId="2" borderId="39" xfId="0" applyFont="1" applyFill="1" applyBorder="1" applyAlignment="1">
      <alignment horizontal="center" wrapText="1"/>
    </xf>
    <xf numFmtId="0" fontId="87" fillId="2" borderId="60" xfId="0" applyFont="1" applyFill="1" applyBorder="1" applyAlignment="1">
      <alignment horizontal="center" vertical="center" wrapText="1"/>
    </xf>
    <xf numFmtId="0" fontId="87" fillId="2" borderId="2" xfId="0" applyFont="1" applyFill="1" applyBorder="1" applyAlignment="1">
      <alignment horizontal="center" vertical="center" wrapText="1"/>
    </xf>
    <xf numFmtId="0" fontId="87" fillId="2" borderId="39" xfId="0" applyFont="1" applyFill="1" applyBorder="1" applyAlignment="1">
      <alignment horizontal="center" vertical="center" wrapText="1"/>
    </xf>
    <xf numFmtId="0" fontId="22" fillId="2" borderId="43" xfId="0" applyFont="1" applyFill="1" applyBorder="1" applyAlignment="1">
      <alignment wrapText="1"/>
    </xf>
    <xf numFmtId="0" fontId="16" fillId="2" borderId="2" xfId="8" applyFont="1" applyFill="1" applyBorder="1" applyAlignment="1">
      <alignment horizontal="center" vertical="top" wrapText="1"/>
    </xf>
    <xf numFmtId="0" fontId="16" fillId="2" borderId="64" xfId="8" applyFont="1" applyFill="1" applyBorder="1" applyAlignment="1">
      <alignment horizontal="center" vertical="top" wrapText="1"/>
    </xf>
    <xf numFmtId="0" fontId="16" fillId="2" borderId="39" xfId="8" applyFont="1" applyFill="1" applyBorder="1" applyAlignment="1">
      <alignment horizontal="center" vertical="top" wrapText="1"/>
    </xf>
    <xf numFmtId="0" fontId="16" fillId="2" borderId="48" xfId="8" applyFont="1" applyFill="1" applyBorder="1" applyAlignment="1">
      <alignment horizontal="center" vertical="top" wrapText="1"/>
    </xf>
    <xf numFmtId="0" fontId="13" fillId="2" borderId="47" xfId="0" applyFont="1" applyFill="1" applyBorder="1" applyAlignment="1">
      <alignment wrapText="1"/>
    </xf>
    <xf numFmtId="0" fontId="22" fillId="2" borderId="60" xfId="0" applyFont="1" applyFill="1" applyBorder="1" applyAlignment="1">
      <alignment horizontal="center"/>
    </xf>
    <xf numFmtId="0" fontId="22" fillId="2" borderId="2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/>
    </xf>
    <xf numFmtId="170" fontId="21" fillId="2" borderId="0" xfId="96" applyNumberFormat="1" applyFont="1" applyFill="1" applyAlignment="1">
      <alignment horizontal="center" wrapText="1"/>
    </xf>
    <xf numFmtId="170" fontId="21" fillId="2" borderId="0" xfId="96" applyNumberFormat="1" applyFont="1" applyFill="1" applyAlignment="1">
      <alignment horizontal="center" vertical="center" wrapText="1"/>
    </xf>
    <xf numFmtId="49" fontId="26" fillId="2" borderId="0" xfId="96" applyNumberFormat="1" applyFont="1" applyFill="1" applyBorder="1" applyAlignment="1">
      <alignment horizontal="center" vertical="center" wrapText="1"/>
    </xf>
    <xf numFmtId="0" fontId="97" fillId="2" borderId="0" xfId="0" applyFont="1" applyFill="1" applyBorder="1" applyAlignment="1">
      <alignment vertical="center" wrapText="1"/>
    </xf>
    <xf numFmtId="49" fontId="16" fillId="2" borderId="4" xfId="96" applyNumberFormat="1" applyFont="1" applyFill="1" applyBorder="1" applyAlignment="1">
      <alignment horizontal="center" vertical="center" wrapText="1"/>
    </xf>
    <xf numFmtId="49" fontId="16" fillId="2" borderId="5" xfId="96" applyNumberFormat="1" applyFont="1" applyFill="1" applyBorder="1" applyAlignment="1">
      <alignment horizontal="center" vertical="center" wrapText="1"/>
    </xf>
    <xf numFmtId="0" fontId="16" fillId="2" borderId="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9" fontId="16" fillId="2" borderId="8" xfId="96" applyNumberFormat="1" applyFont="1" applyFill="1" applyBorder="1" applyAlignment="1">
      <alignment horizontal="center" vertical="center" wrapText="1"/>
    </xf>
    <xf numFmtId="169" fontId="16" fillId="2" borderId="3" xfId="96" applyNumberFormat="1" applyFont="1" applyFill="1" applyBorder="1" applyAlignment="1">
      <alignment horizontal="center" vertical="center" wrapText="1"/>
    </xf>
    <xf numFmtId="169" fontId="16" fillId="2" borderId="4" xfId="96" applyNumberFormat="1" applyFont="1" applyFill="1" applyBorder="1" applyAlignment="1">
      <alignment horizontal="center" vertical="center"/>
    </xf>
    <xf numFmtId="169" fontId="16" fillId="2" borderId="7" xfId="96" applyNumberFormat="1" applyFont="1" applyFill="1" applyBorder="1" applyAlignment="1">
      <alignment horizontal="center" vertical="center"/>
    </xf>
    <xf numFmtId="169" fontId="16" fillId="2" borderId="5" xfId="96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right" wrapText="1"/>
    </xf>
    <xf numFmtId="0" fontId="24" fillId="2" borderId="8" xfId="96" applyNumberFormat="1" applyFont="1" applyFill="1" applyBorder="1" applyAlignment="1">
      <alignment horizontal="center" vertical="center" wrapText="1"/>
    </xf>
    <xf numFmtId="0" fontId="24" fillId="2" borderId="3" xfId="96" applyNumberFormat="1" applyFont="1" applyFill="1" applyBorder="1" applyAlignment="1">
      <alignment horizontal="center" vertical="center" wrapText="1"/>
    </xf>
    <xf numFmtId="0" fontId="16" fillId="2" borderId="8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49" fontId="24" fillId="2" borderId="4" xfId="96" applyNumberFormat="1" applyFont="1" applyFill="1" applyBorder="1" applyAlignment="1">
      <alignment horizontal="center" vertical="center" wrapText="1"/>
    </xf>
    <xf numFmtId="49" fontId="24" fillId="2" borderId="5" xfId="96" applyNumberFormat="1" applyFont="1" applyFill="1" applyBorder="1" applyAlignment="1">
      <alignment horizontal="center" vertical="center" wrapText="1"/>
    </xf>
    <xf numFmtId="0" fontId="24" fillId="2" borderId="75" xfId="0" applyFont="1" applyFill="1" applyBorder="1" applyAlignment="1">
      <alignment horizontal="left" vertical="center" wrapText="1"/>
    </xf>
    <xf numFmtId="0" fontId="24" fillId="2" borderId="76" xfId="0" applyFont="1" applyFill="1" applyBorder="1" applyAlignment="1">
      <alignment horizontal="left" vertical="center" wrapText="1"/>
    </xf>
    <xf numFmtId="0" fontId="24" fillId="2" borderId="66" xfId="0" applyFont="1" applyFill="1" applyBorder="1" applyAlignment="1">
      <alignment horizontal="left" vertical="center" wrapText="1"/>
    </xf>
    <xf numFmtId="0" fontId="24" fillId="2" borderId="75" xfId="0" applyFont="1" applyFill="1" applyBorder="1" applyAlignment="1">
      <alignment horizontal="center" vertical="center" wrapText="1"/>
    </xf>
    <xf numFmtId="0" fontId="24" fillId="2" borderId="76" xfId="0" applyFont="1" applyFill="1" applyBorder="1" applyAlignment="1">
      <alignment horizontal="center" vertical="center" wrapText="1"/>
    </xf>
    <xf numFmtId="0" fontId="24" fillId="2" borderId="66" xfId="0" applyFont="1" applyFill="1" applyBorder="1" applyAlignment="1">
      <alignment horizontal="center" vertical="center" wrapText="1"/>
    </xf>
    <xf numFmtId="0" fontId="24" fillId="2" borderId="59" xfId="0" applyFont="1" applyFill="1" applyBorder="1" applyAlignment="1">
      <alignment horizontal="center" vertical="center" wrapText="1"/>
    </xf>
    <xf numFmtId="0" fontId="21" fillId="2" borderId="59" xfId="8" applyFont="1" applyFill="1" applyBorder="1" applyAlignment="1">
      <alignment horizontal="center" vertical="center" wrapText="1"/>
    </xf>
    <xf numFmtId="0" fontId="21" fillId="2" borderId="65" xfId="8" applyFont="1" applyFill="1" applyBorder="1" applyAlignment="1">
      <alignment horizontal="center" vertical="top" wrapText="1"/>
    </xf>
    <xf numFmtId="0" fontId="21" fillId="2" borderId="68" xfId="8" applyFont="1" applyFill="1" applyBorder="1" applyAlignment="1">
      <alignment horizontal="center" vertical="top" wrapText="1"/>
    </xf>
    <xf numFmtId="0" fontId="21" fillId="2" borderId="67" xfId="8" applyFont="1" applyFill="1" applyBorder="1" applyAlignment="1">
      <alignment horizontal="center" vertical="top" wrapText="1"/>
    </xf>
    <xf numFmtId="0" fontId="21" fillId="2" borderId="10" xfId="8" applyFont="1" applyFill="1" applyBorder="1" applyAlignment="1">
      <alignment horizontal="center" vertical="top" wrapText="1"/>
    </xf>
    <xf numFmtId="0" fontId="21" fillId="2" borderId="9" xfId="8" applyFont="1" applyFill="1" applyBorder="1" applyAlignment="1">
      <alignment horizontal="center" vertical="top" wrapText="1"/>
    </xf>
    <xf numFmtId="0" fontId="21" fillId="2" borderId="47" xfId="8" applyFont="1" applyFill="1" applyBorder="1" applyAlignment="1">
      <alignment horizontal="center" vertical="top" wrapText="1"/>
    </xf>
    <xf numFmtId="0" fontId="21" fillId="2" borderId="60" xfId="8" applyFont="1" applyFill="1" applyBorder="1" applyAlignment="1">
      <alignment horizontal="center" vertical="center" wrapText="1"/>
    </xf>
    <xf numFmtId="0" fontId="21" fillId="2" borderId="3" xfId="8" applyFont="1" applyFill="1" applyBorder="1" applyAlignment="1">
      <alignment horizontal="center" vertical="center" wrapText="1"/>
    </xf>
    <xf numFmtId="0" fontId="24" fillId="2" borderId="75" xfId="0" applyFont="1" applyFill="1" applyBorder="1" applyAlignment="1">
      <alignment horizontal="center" vertical="top" wrapText="1"/>
    </xf>
    <xf numFmtId="0" fontId="24" fillId="2" borderId="76" xfId="0" applyFont="1" applyFill="1" applyBorder="1" applyAlignment="1">
      <alignment horizontal="center" vertical="top" wrapText="1"/>
    </xf>
    <xf numFmtId="0" fontId="24" fillId="2" borderId="66" xfId="0" applyFont="1" applyFill="1" applyBorder="1" applyAlignment="1">
      <alignment horizontal="center" vertical="top" wrapText="1"/>
    </xf>
    <xf numFmtId="0" fontId="13" fillId="2" borderId="60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49" fontId="15" fillId="2" borderId="60" xfId="0" applyNumberFormat="1" applyFont="1" applyFill="1" applyBorder="1" applyAlignment="1">
      <alignment horizontal="center"/>
    </xf>
    <xf numFmtId="49" fontId="15" fillId="2" borderId="2" xfId="0" applyNumberFormat="1" applyFont="1" applyFill="1" applyBorder="1" applyAlignment="1">
      <alignment horizontal="center"/>
    </xf>
    <xf numFmtId="49" fontId="15" fillId="2" borderId="3" xfId="0" applyNumberFormat="1" applyFont="1" applyFill="1" applyBorder="1" applyAlignment="1">
      <alignment horizontal="center"/>
    </xf>
    <xf numFmtId="0" fontId="13" fillId="2" borderId="75" xfId="0" applyFont="1" applyFill="1" applyBorder="1" applyAlignment="1">
      <alignment horizontal="center" vertical="top" wrapText="1"/>
    </xf>
    <xf numFmtId="0" fontId="13" fillId="2" borderId="66" xfId="0" applyFont="1" applyFill="1" applyBorder="1" applyAlignment="1">
      <alignment horizontal="center" vertical="top" wrapText="1"/>
    </xf>
    <xf numFmtId="0" fontId="18" fillId="2" borderId="75" xfId="0" applyFont="1" applyFill="1" applyBorder="1" applyAlignment="1">
      <alignment horizontal="left" vertical="top" wrapText="1"/>
    </xf>
    <xf numFmtId="0" fontId="18" fillId="2" borderId="66" xfId="0" applyFont="1" applyFill="1" applyBorder="1" applyAlignment="1">
      <alignment horizontal="left" vertical="top" wrapText="1"/>
    </xf>
    <xf numFmtId="0" fontId="13" fillId="2" borderId="75" xfId="0" applyFont="1" applyFill="1" applyBorder="1" applyAlignment="1">
      <alignment horizontal="left" vertical="top" wrapText="1"/>
    </xf>
    <xf numFmtId="0" fontId="13" fillId="2" borderId="66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60" fillId="2" borderId="5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76" xfId="0" applyFont="1" applyFill="1" applyBorder="1" applyAlignment="1">
      <alignment horizontal="center" vertical="top" wrapText="1"/>
    </xf>
    <xf numFmtId="0" fontId="0" fillId="2" borderId="66" xfId="0" applyFill="1" applyBorder="1" applyAlignment="1">
      <alignment horizontal="left" vertical="top" wrapText="1"/>
    </xf>
    <xf numFmtId="0" fontId="13" fillId="2" borderId="75" xfId="0" applyFont="1" applyFill="1" applyBorder="1" applyAlignment="1">
      <alignment horizontal="center" vertical="top"/>
    </xf>
    <xf numFmtId="0" fontId="13" fillId="2" borderId="76" xfId="0" applyFont="1" applyFill="1" applyBorder="1" applyAlignment="1">
      <alignment horizontal="center" vertical="top"/>
    </xf>
    <xf numFmtId="0" fontId="13" fillId="2" borderId="66" xfId="0" applyFont="1" applyFill="1" applyBorder="1" applyAlignment="1">
      <alignment horizontal="center" vertical="top"/>
    </xf>
    <xf numFmtId="0" fontId="15" fillId="2" borderId="4" xfId="0" applyFont="1" applyFill="1" applyBorder="1" applyAlignment="1">
      <alignment horizontal="left" vertical="top" wrapText="1"/>
    </xf>
    <xf numFmtId="0" fontId="60" fillId="2" borderId="7" xfId="0" applyFont="1" applyFill="1" applyBorder="1" applyAlignment="1">
      <alignment wrapText="1"/>
    </xf>
    <xf numFmtId="0" fontId="60" fillId="2" borderId="5" xfId="0" applyFont="1" applyFill="1" applyBorder="1" applyAlignment="1">
      <alignment wrapText="1"/>
    </xf>
    <xf numFmtId="0" fontId="15" fillId="2" borderId="1" xfId="0" applyFont="1" applyFill="1" applyBorder="1" applyAlignment="1">
      <alignment horizontal="left" vertical="top" wrapText="1"/>
    </xf>
    <xf numFmtId="0" fontId="60" fillId="2" borderId="1" xfId="0" applyFont="1" applyFill="1" applyBorder="1" applyAlignment="1">
      <alignment horizontal="left" vertical="top" wrapText="1"/>
    </xf>
    <xf numFmtId="0" fontId="21" fillId="2" borderId="60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0" fontId="21" fillId="2" borderId="3" xfId="0" applyFont="1" applyFill="1" applyBorder="1" applyAlignment="1">
      <alignment horizontal="center" vertical="top" wrapText="1"/>
    </xf>
    <xf numFmtId="0" fontId="21" fillId="2" borderId="59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top" wrapText="1"/>
    </xf>
    <xf numFmtId="0" fontId="0" fillId="2" borderId="7" xfId="0" applyFill="1" applyBorder="1" applyAlignment="1">
      <alignment vertical="top" wrapText="1"/>
    </xf>
    <xf numFmtId="0" fontId="0" fillId="2" borderId="5" xfId="0" applyFill="1" applyBorder="1" applyAlignment="1">
      <alignment vertical="top" wrapText="1"/>
    </xf>
    <xf numFmtId="0" fontId="110" fillId="2" borderId="66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top" wrapText="1"/>
    </xf>
    <xf numFmtId="0" fontId="96" fillId="2" borderId="0" xfId="0" applyFont="1" applyFill="1" applyBorder="1" applyAlignment="1">
      <alignment horizontal="right" vertical="top" wrapText="1"/>
    </xf>
    <xf numFmtId="0" fontId="15" fillId="2" borderId="10" xfId="0" applyFont="1" applyFill="1" applyBorder="1" applyAlignment="1">
      <alignment horizontal="left" vertical="top" wrapText="1"/>
    </xf>
    <xf numFmtId="0" fontId="15" fillId="2" borderId="75" xfId="0" applyFont="1" applyFill="1" applyBorder="1" applyAlignment="1">
      <alignment horizontal="left" vertical="top" wrapText="1"/>
    </xf>
    <xf numFmtId="0" fontId="60" fillId="2" borderId="76" xfId="0" applyFont="1" applyFill="1" applyBorder="1" applyAlignment="1">
      <alignment wrapText="1"/>
    </xf>
    <xf numFmtId="0" fontId="60" fillId="2" borderId="66" xfId="0" applyFont="1" applyFill="1" applyBorder="1" applyAlignment="1">
      <alignment wrapText="1"/>
    </xf>
    <xf numFmtId="0" fontId="16" fillId="2" borderId="75" xfId="0" applyFont="1" applyFill="1" applyBorder="1" applyAlignment="1">
      <alignment horizontal="left" vertical="center" wrapText="1"/>
    </xf>
    <xf numFmtId="0" fontId="60" fillId="2" borderId="66" xfId="0" applyFont="1" applyFill="1" applyBorder="1" applyAlignment="1">
      <alignment vertical="center" wrapText="1"/>
    </xf>
    <xf numFmtId="0" fontId="26" fillId="2" borderId="68" xfId="0" applyFont="1" applyFill="1" applyBorder="1" applyAlignment="1">
      <alignment horizontal="center" vertical="center" wrapText="1"/>
    </xf>
    <xf numFmtId="0" fontId="0" fillId="2" borderId="68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95" fillId="2" borderId="1" xfId="0" applyFont="1" applyFill="1" applyBorder="1" applyAlignment="1">
      <alignment horizontal="left" vertical="top" wrapText="1"/>
    </xf>
    <xf numFmtId="0" fontId="13" fillId="2" borderId="59" xfId="0" applyFont="1" applyFill="1" applyBorder="1" applyAlignment="1">
      <alignment horizontal="left" vertical="top" wrapText="1"/>
    </xf>
    <xf numFmtId="0" fontId="21" fillId="2" borderId="59" xfId="0" applyFont="1" applyFill="1" applyBorder="1" applyAlignment="1">
      <alignment horizontal="left" vertical="top" wrapText="1"/>
    </xf>
    <xf numFmtId="0" fontId="95" fillId="2" borderId="75" xfId="0" applyFont="1" applyFill="1" applyBorder="1" applyAlignment="1">
      <alignment horizontal="left" vertical="top" wrapText="1"/>
    </xf>
    <xf numFmtId="0" fontId="95" fillId="2" borderId="76" xfId="0" applyFont="1" applyFill="1" applyBorder="1" applyAlignment="1">
      <alignment horizontal="left" vertical="top" wrapText="1"/>
    </xf>
    <xf numFmtId="0" fontId="95" fillId="2" borderId="66" xfId="0" applyFont="1" applyFill="1" applyBorder="1" applyAlignment="1">
      <alignment horizontal="left" vertical="top" wrapText="1"/>
    </xf>
    <xf numFmtId="0" fontId="95" fillId="2" borderId="59" xfId="0" applyFont="1" applyFill="1" applyBorder="1" applyAlignment="1">
      <alignment horizontal="left" vertical="center" wrapText="1"/>
    </xf>
    <xf numFmtId="0" fontId="22" fillId="2" borderId="59" xfId="0" applyFont="1" applyFill="1" applyBorder="1" applyAlignment="1">
      <alignment horizontal="left" vertical="top" wrapText="1"/>
    </xf>
    <xf numFmtId="0" fontId="24" fillId="2" borderId="59" xfId="0" applyFont="1" applyFill="1" applyBorder="1" applyAlignment="1">
      <alignment wrapText="1"/>
    </xf>
    <xf numFmtId="0" fontId="95" fillId="2" borderId="75" xfId="0" applyFont="1" applyFill="1" applyBorder="1" applyAlignment="1">
      <alignment horizontal="left" vertical="center" wrapText="1"/>
    </xf>
    <xf numFmtId="0" fontId="95" fillId="2" borderId="76" xfId="0" applyFont="1" applyFill="1" applyBorder="1" applyAlignment="1">
      <alignment horizontal="left" vertical="center" wrapText="1"/>
    </xf>
    <xf numFmtId="0" fontId="95" fillId="2" borderId="66" xfId="0" applyFont="1" applyFill="1" applyBorder="1" applyAlignment="1">
      <alignment horizontal="left" vertical="center" wrapText="1"/>
    </xf>
    <xf numFmtId="0" fontId="87" fillId="2" borderId="59" xfId="0" applyFont="1" applyFill="1" applyBorder="1" applyAlignment="1">
      <alignment wrapText="1"/>
    </xf>
    <xf numFmtId="0" fontId="13" fillId="2" borderId="75" xfId="0" applyFont="1" applyFill="1" applyBorder="1" applyAlignment="1">
      <alignment horizontal="center" wrapText="1"/>
    </xf>
    <xf numFmtId="0" fontId="13" fillId="2" borderId="76" xfId="0" applyFont="1" applyFill="1" applyBorder="1" applyAlignment="1">
      <alignment horizontal="center" wrapText="1"/>
    </xf>
    <xf numFmtId="0" fontId="13" fillId="2" borderId="66" xfId="0" applyFont="1" applyFill="1" applyBorder="1" applyAlignment="1">
      <alignment horizontal="center" wrapText="1"/>
    </xf>
    <xf numFmtId="0" fontId="14" fillId="2" borderId="0" xfId="0" applyFont="1" applyFill="1" applyBorder="1" applyAlignment="1">
      <alignment horizontal="center" wrapText="1"/>
    </xf>
    <xf numFmtId="0" fontId="22" fillId="2" borderId="65" xfId="0" applyFont="1" applyFill="1" applyBorder="1" applyAlignment="1">
      <alignment horizontal="center" vertical="center" wrapText="1"/>
    </xf>
    <xf numFmtId="0" fontId="22" fillId="2" borderId="68" xfId="0" applyFont="1" applyFill="1" applyBorder="1" applyAlignment="1">
      <alignment horizontal="center" vertical="center" wrapText="1"/>
    </xf>
    <xf numFmtId="0" fontId="22" fillId="2" borderId="67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 wrapText="1"/>
    </xf>
    <xf numFmtId="0" fontId="22" fillId="2" borderId="47" xfId="0" applyFont="1" applyFill="1" applyBorder="1" applyAlignment="1">
      <alignment horizontal="center" vertical="center" wrapText="1"/>
    </xf>
    <xf numFmtId="0" fontId="22" fillId="2" borderId="67" xfId="0" applyFont="1" applyFill="1" applyBorder="1" applyAlignment="1">
      <alignment horizontal="center" wrapText="1"/>
    </xf>
    <xf numFmtId="0" fontId="22" fillId="2" borderId="48" xfId="0" applyFont="1" applyFill="1" applyBorder="1" applyAlignment="1">
      <alignment horizontal="center" wrapText="1"/>
    </xf>
    <xf numFmtId="49" fontId="87" fillId="2" borderId="51" xfId="0" applyNumberFormat="1" applyFont="1" applyFill="1" applyBorder="1" applyAlignment="1">
      <alignment horizontal="center" vertical="top" wrapText="1"/>
    </xf>
    <xf numFmtId="49" fontId="87" fillId="2" borderId="52" xfId="0" applyNumberFormat="1" applyFont="1" applyFill="1" applyBorder="1" applyAlignment="1">
      <alignment horizontal="center" vertical="top" wrapText="1"/>
    </xf>
    <xf numFmtId="49" fontId="87" fillId="2" borderId="53" xfId="0" applyNumberFormat="1" applyFont="1" applyFill="1" applyBorder="1" applyAlignment="1">
      <alignment horizontal="center" vertical="top" wrapText="1"/>
    </xf>
    <xf numFmtId="0" fontId="15" fillId="2" borderId="51" xfId="0" applyFont="1" applyFill="1" applyBorder="1" applyAlignment="1">
      <alignment horizontal="center" vertical="top" wrapText="1"/>
    </xf>
    <xf numFmtId="0" fontId="15" fillId="2" borderId="52" xfId="0" applyFont="1" applyFill="1" applyBorder="1" applyAlignment="1">
      <alignment horizontal="center" vertical="top" wrapText="1"/>
    </xf>
    <xf numFmtId="0" fontId="15" fillId="2" borderId="53" xfId="0" applyFont="1" applyFill="1" applyBorder="1" applyAlignment="1">
      <alignment horizontal="center" vertical="top" wrapText="1"/>
    </xf>
    <xf numFmtId="0" fontId="13" fillId="2" borderId="6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64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top" wrapText="1"/>
    </xf>
    <xf numFmtId="0" fontId="15" fillId="2" borderId="67" xfId="0" applyFont="1" applyFill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15" fillId="2" borderId="75" xfId="0" applyFont="1" applyFill="1" applyBorder="1" applyAlignment="1">
      <alignment horizontal="center" vertical="top" wrapText="1"/>
    </xf>
    <xf numFmtId="0" fontId="15" fillId="2" borderId="76" xfId="0" applyFont="1" applyFill="1" applyBorder="1" applyAlignment="1">
      <alignment horizontal="center" vertical="top" wrapText="1"/>
    </xf>
    <xf numFmtId="0" fontId="15" fillId="2" borderId="68" xfId="0" applyFont="1" applyFill="1" applyBorder="1" applyAlignment="1">
      <alignment horizontal="center" vertical="top" wrapText="1"/>
    </xf>
    <xf numFmtId="0" fontId="13" fillId="2" borderId="39" xfId="0" applyFont="1" applyFill="1" applyBorder="1" applyAlignment="1">
      <alignment horizontal="center" vertical="center" wrapText="1"/>
    </xf>
    <xf numFmtId="49" fontId="87" fillId="2" borderId="83" xfId="0" applyNumberFormat="1" applyFont="1" applyFill="1" applyBorder="1" applyAlignment="1">
      <alignment horizontal="center" vertical="top" wrapText="1"/>
    </xf>
    <xf numFmtId="49" fontId="87" fillId="2" borderId="84" xfId="0" applyNumberFormat="1" applyFont="1" applyFill="1" applyBorder="1" applyAlignment="1">
      <alignment horizontal="center" vertical="top" wrapText="1"/>
    </xf>
    <xf numFmtId="49" fontId="15" fillId="2" borderId="51" xfId="0" applyNumberFormat="1" applyFont="1" applyFill="1" applyBorder="1" applyAlignment="1">
      <alignment horizontal="center" vertical="top" wrapText="1"/>
    </xf>
    <xf numFmtId="49" fontId="15" fillId="2" borderId="52" xfId="0" applyNumberFormat="1" applyFont="1" applyFill="1" applyBorder="1" applyAlignment="1">
      <alignment horizontal="center" vertical="top" wrapText="1"/>
    </xf>
    <xf numFmtId="49" fontId="15" fillId="2" borderId="53" xfId="0" applyNumberFormat="1" applyFont="1" applyFill="1" applyBorder="1" applyAlignment="1">
      <alignment horizontal="center" vertical="top" wrapText="1"/>
    </xf>
    <xf numFmtId="0" fontId="15" fillId="2" borderId="83" xfId="0" applyFont="1" applyFill="1" applyBorder="1" applyAlignment="1">
      <alignment horizontal="center" vertical="top" wrapText="1"/>
    </xf>
    <xf numFmtId="0" fontId="13" fillId="2" borderId="60" xfId="0" applyFont="1" applyFill="1" applyBorder="1" applyAlignment="1">
      <alignment horizontal="center" vertical="center" wrapText="1"/>
    </xf>
    <xf numFmtId="0" fontId="16" fillId="2" borderId="62" xfId="8" applyFont="1" applyFill="1" applyBorder="1" applyAlignment="1">
      <alignment horizontal="center" vertical="top" wrapText="1"/>
    </xf>
    <xf numFmtId="0" fontId="16" fillId="2" borderId="46" xfId="8" applyFont="1" applyFill="1" applyBorder="1" applyAlignment="1">
      <alignment horizontal="center" vertical="top" wrapText="1"/>
    </xf>
    <xf numFmtId="0" fontId="0" fillId="2" borderId="39" xfId="0" applyFill="1" applyBorder="1"/>
    <xf numFmtId="0" fontId="0" fillId="2" borderId="48" xfId="0" applyFill="1" applyBorder="1"/>
    <xf numFmtId="0" fontId="16" fillId="2" borderId="61" xfId="8" applyFont="1" applyFill="1" applyBorder="1" applyAlignment="1">
      <alignment horizontal="center" vertical="top" wrapText="1"/>
    </xf>
    <xf numFmtId="0" fontId="87" fillId="2" borderId="50" xfId="0" applyFont="1" applyFill="1" applyBorder="1" applyAlignment="1">
      <alignment horizontal="left" vertical="center" wrapText="1"/>
    </xf>
    <xf numFmtId="0" fontId="87" fillId="2" borderId="44" xfId="0" applyFont="1" applyFill="1" applyBorder="1" applyAlignment="1">
      <alignment horizontal="left" vertical="center" wrapText="1"/>
    </xf>
    <xf numFmtId="0" fontId="15" fillId="2" borderId="6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168" fontId="22" fillId="2" borderId="0" xfId="0" applyNumberFormat="1" applyFont="1" applyFill="1" applyAlignment="1">
      <alignment horizontal="left" wrapText="1"/>
    </xf>
  </cellXfs>
  <cellStyles count="299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Беззащитный" xfId="272"/>
    <cellStyle name="Защитный" xfId="273"/>
    <cellStyle name="Обычный 2" xfId="11"/>
    <cellStyle name="Обычный 2 10" xfId="274"/>
    <cellStyle name="Обычный 2 11" xfId="275"/>
    <cellStyle name="Обычный 2 12" xfId="276"/>
    <cellStyle name="Обычный 2 13" xfId="277"/>
    <cellStyle name="Обычный 2 14" xfId="278"/>
    <cellStyle name="Обычный 2 2" xfId="161"/>
    <cellStyle name="Обычный 2 2 2" xfId="279"/>
    <cellStyle name="Обычный 2 2 3" xfId="280"/>
    <cellStyle name="Обычный 2 3" xfId="160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_900005052015" xfId="292"/>
    <cellStyle name="Обычный 3" xfId="293"/>
    <cellStyle name="Обычный 3 2" xfId="294"/>
    <cellStyle name="Обычный 4" xfId="295"/>
    <cellStyle name="Стиль 1" xfId="296"/>
    <cellStyle name="Финансовый 2" xfId="214"/>
    <cellStyle name="Финансовый 2 2" xfId="215"/>
    <cellStyle name="Финансовый 3" xfId="216"/>
    <cellStyle name="Финансовый 4" xfId="297"/>
    <cellStyle name="Финансовый 4 2" xfId="2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98"/>
  <sheetViews>
    <sheetView topLeftCell="A77" zoomScale="55" zoomScaleNormal="55" zoomScaleSheetLayoutView="100" workbookViewId="0">
      <selection activeCell="E78" activeCellId="1" sqref="E98 E78"/>
    </sheetView>
  </sheetViews>
  <sheetFormatPr defaultColWidth="9.15234375" defaultRowHeight="14.6"/>
  <cols>
    <col min="1" max="1" width="9.69140625" style="4" customWidth="1"/>
    <col min="2" max="2" width="24.69140625" style="4" customWidth="1"/>
    <col min="3" max="3" width="62.15234375" style="4" customWidth="1"/>
    <col min="4" max="5" width="14.84375" style="4" customWidth="1"/>
    <col min="6" max="6" width="15.84375" style="4" customWidth="1"/>
    <col min="7" max="7" width="15.69140625" style="4" customWidth="1"/>
    <col min="8" max="8" width="13.84375" style="4" customWidth="1"/>
    <col min="9" max="10" width="12.3828125" style="4" customWidth="1"/>
    <col min="11" max="16384" width="9.15234375" style="4"/>
  </cols>
  <sheetData>
    <row r="1" spans="1:6" ht="37.5" customHeight="1">
      <c r="C1" s="383" t="s">
        <v>203</v>
      </c>
      <c r="D1" s="383"/>
      <c r="E1" s="383"/>
    </row>
    <row r="2" spans="1:6" ht="15" customHeight="1">
      <c r="C2" s="383" t="s">
        <v>70</v>
      </c>
      <c r="D2" s="383"/>
      <c r="E2" s="383"/>
    </row>
    <row r="3" spans="1:6" ht="15" customHeight="1">
      <c r="C3" s="383" t="s">
        <v>9</v>
      </c>
      <c r="D3" s="383"/>
      <c r="E3" s="383"/>
    </row>
    <row r="5" spans="1:6" ht="75.75" customHeight="1">
      <c r="A5" s="400" t="s">
        <v>185</v>
      </c>
      <c r="B5" s="400"/>
      <c r="C5" s="400"/>
      <c r="D5" s="400"/>
      <c r="E5" s="400"/>
    </row>
    <row r="7" spans="1:6" ht="15" customHeight="1">
      <c r="D7" s="387" t="s">
        <v>31</v>
      </c>
      <c r="E7" s="387"/>
    </row>
    <row r="8" spans="1:6" s="252" customFormat="1" ht="60" customHeight="1">
      <c r="A8" s="401" t="s">
        <v>15</v>
      </c>
      <c r="B8" s="402"/>
      <c r="C8" s="406" t="s">
        <v>16</v>
      </c>
      <c r="D8" s="402"/>
      <c r="E8" s="405"/>
    </row>
    <row r="9" spans="1:6" s="252" customFormat="1" ht="30" customHeight="1">
      <c r="A9" s="172" t="s">
        <v>19</v>
      </c>
      <c r="B9" s="253" t="s">
        <v>20</v>
      </c>
      <c r="C9" s="407"/>
      <c r="D9" s="57" t="s">
        <v>17</v>
      </c>
      <c r="E9" s="57" t="s">
        <v>18</v>
      </c>
    </row>
    <row r="10" spans="1:6" s="252" customFormat="1" ht="17.25" customHeight="1">
      <c r="A10" s="254" t="s">
        <v>104</v>
      </c>
      <c r="B10" s="143"/>
      <c r="C10" s="112" t="s">
        <v>30</v>
      </c>
      <c r="D10" s="126">
        <f>+D12+D180</f>
        <v>0</v>
      </c>
      <c r="E10" s="126">
        <f>+E12+E180</f>
        <v>0</v>
      </c>
    </row>
    <row r="11" spans="1:6" s="252" customFormat="1" ht="18" customHeight="1">
      <c r="A11" s="255"/>
      <c r="B11" s="143"/>
      <c r="C11" s="159" t="s">
        <v>64</v>
      </c>
      <c r="D11" s="150"/>
      <c r="E11" s="150"/>
    </row>
    <row r="12" spans="1:6" s="252" customFormat="1" ht="24.75" customHeight="1">
      <c r="A12" s="256"/>
      <c r="B12" s="403" t="s">
        <v>71</v>
      </c>
      <c r="C12" s="404"/>
      <c r="D12" s="126">
        <f>+D14+D27+D46+D59+D78+D91+D104+D117+D130+D155+D168</f>
        <v>0</v>
      </c>
      <c r="E12" s="126">
        <f>+E14+E27+E46+E59+E78+E91+E104+E117+E130+E155+E168</f>
        <v>0</v>
      </c>
    </row>
    <row r="13" spans="1:6" s="252" customFormat="1" ht="24.75" customHeight="1">
      <c r="A13" s="394">
        <v>1045</v>
      </c>
      <c r="B13" s="408"/>
      <c r="C13" s="111" t="s">
        <v>41</v>
      </c>
      <c r="D13" s="55"/>
      <c r="E13" s="55"/>
    </row>
    <row r="14" spans="1:6" s="252" customFormat="1" ht="32.6">
      <c r="A14" s="394"/>
      <c r="B14" s="409"/>
      <c r="C14" s="112" t="s">
        <v>134</v>
      </c>
      <c r="D14" s="54">
        <f>+D21</f>
        <v>0</v>
      </c>
      <c r="E14" s="54">
        <f>+E21</f>
        <v>20858.7</v>
      </c>
      <c r="F14" s="257"/>
    </row>
    <row r="15" spans="1:6" s="252" customFormat="1" ht="24.75" customHeight="1">
      <c r="A15" s="394"/>
      <c r="B15" s="409"/>
      <c r="C15" s="113" t="s">
        <v>42</v>
      </c>
      <c r="D15" s="55"/>
      <c r="E15" s="55"/>
    </row>
    <row r="16" spans="1:6" s="252" customFormat="1" ht="58.3">
      <c r="A16" s="394"/>
      <c r="B16" s="409"/>
      <c r="C16" s="114" t="s">
        <v>251</v>
      </c>
      <c r="D16" s="53"/>
      <c r="E16" s="53"/>
    </row>
    <row r="17" spans="1:6" s="252" customFormat="1" ht="24.75" customHeight="1">
      <c r="A17" s="394"/>
      <c r="B17" s="409"/>
      <c r="C17" s="113" t="s">
        <v>43</v>
      </c>
      <c r="D17" s="53"/>
      <c r="E17" s="53"/>
    </row>
    <row r="18" spans="1:6" s="252" customFormat="1" ht="58.3">
      <c r="A18" s="394"/>
      <c r="B18" s="410"/>
      <c r="C18" s="114" t="s">
        <v>252</v>
      </c>
      <c r="D18" s="53"/>
      <c r="E18" s="53"/>
    </row>
    <row r="19" spans="1:6" s="252" customFormat="1" ht="24.75" customHeight="1">
      <c r="A19" s="394"/>
      <c r="B19" s="258"/>
      <c r="C19" s="259" t="s">
        <v>103</v>
      </c>
      <c r="D19" s="56"/>
      <c r="E19" s="56"/>
    </row>
    <row r="20" spans="1:6" s="252" customFormat="1" ht="24.75" customHeight="1">
      <c r="A20" s="395"/>
      <c r="B20" s="398">
        <v>32001</v>
      </c>
      <c r="C20" s="113" t="s">
        <v>44</v>
      </c>
      <c r="D20" s="54"/>
      <c r="E20" s="53"/>
    </row>
    <row r="21" spans="1:6" s="252" customFormat="1" ht="43.75">
      <c r="A21" s="395"/>
      <c r="B21" s="399"/>
      <c r="C21" s="115" t="s">
        <v>135</v>
      </c>
      <c r="D21" s="54">
        <v>0</v>
      </c>
      <c r="E21" s="54">
        <f>+'Havelvats 4'!F12+'Havelvats 5'!G12</f>
        <v>20858.7</v>
      </c>
      <c r="F21" s="260"/>
    </row>
    <row r="22" spans="1:6" s="252" customFormat="1" ht="18" customHeight="1">
      <c r="A22" s="395"/>
      <c r="B22" s="399"/>
      <c r="C22" s="113" t="s">
        <v>45</v>
      </c>
      <c r="D22" s="53"/>
      <c r="E22" s="53"/>
    </row>
    <row r="23" spans="1:6" s="252" customFormat="1" ht="58.3">
      <c r="A23" s="395"/>
      <c r="B23" s="399"/>
      <c r="C23" s="114" t="s">
        <v>253</v>
      </c>
      <c r="D23" s="53"/>
      <c r="E23" s="53"/>
    </row>
    <row r="24" spans="1:6" s="252" customFormat="1" ht="24.75" customHeight="1">
      <c r="A24" s="395"/>
      <c r="B24" s="399"/>
      <c r="C24" s="113" t="s">
        <v>46</v>
      </c>
      <c r="D24" s="53"/>
      <c r="E24" s="53"/>
    </row>
    <row r="25" spans="1:6" s="252" customFormat="1" ht="29.15">
      <c r="A25" s="395"/>
      <c r="B25" s="399"/>
      <c r="C25" s="114" t="s">
        <v>136</v>
      </c>
      <c r="D25" s="53"/>
      <c r="E25" s="53"/>
    </row>
    <row r="26" spans="1:6" s="252" customFormat="1" ht="24.75" customHeight="1">
      <c r="A26" s="394">
        <v>1056</v>
      </c>
      <c r="B26" s="396"/>
      <c r="C26" s="236" t="s">
        <v>41</v>
      </c>
      <c r="D26" s="55"/>
      <c r="E26" s="55"/>
    </row>
    <row r="27" spans="1:6" s="252" customFormat="1" ht="24.75" customHeight="1">
      <c r="A27" s="394"/>
      <c r="B27" s="397"/>
      <c r="C27" s="261" t="s">
        <v>254</v>
      </c>
      <c r="D27" s="54">
        <f>+D34+D40</f>
        <v>0</v>
      </c>
      <c r="E27" s="54">
        <f>+E34+E40</f>
        <v>67715.7</v>
      </c>
      <c r="F27" s="257"/>
    </row>
    <row r="28" spans="1:6" s="252" customFormat="1" ht="24.75" customHeight="1">
      <c r="A28" s="394"/>
      <c r="B28" s="397"/>
      <c r="C28" s="70" t="s">
        <v>42</v>
      </c>
      <c r="D28" s="55"/>
      <c r="E28" s="55"/>
    </row>
    <row r="29" spans="1:6" s="252" customFormat="1" ht="43.75">
      <c r="A29" s="394"/>
      <c r="B29" s="397"/>
      <c r="C29" s="72" t="s">
        <v>255</v>
      </c>
      <c r="D29" s="53"/>
      <c r="E29" s="53"/>
    </row>
    <row r="30" spans="1:6" s="252" customFormat="1" ht="24.75" customHeight="1">
      <c r="A30" s="394"/>
      <c r="B30" s="397"/>
      <c r="C30" s="70" t="s">
        <v>43</v>
      </c>
      <c r="D30" s="53"/>
      <c r="E30" s="53"/>
    </row>
    <row r="31" spans="1:6" s="252" customFormat="1" ht="45" customHeight="1">
      <c r="A31" s="394"/>
      <c r="B31" s="397"/>
      <c r="C31" s="72" t="s">
        <v>256</v>
      </c>
      <c r="D31" s="53"/>
      <c r="E31" s="53"/>
    </row>
    <row r="32" spans="1:6" s="252" customFormat="1" ht="24.75" customHeight="1">
      <c r="A32" s="394"/>
      <c r="B32" s="258"/>
      <c r="C32" s="259" t="s">
        <v>103</v>
      </c>
      <c r="D32" s="56"/>
      <c r="E32" s="56"/>
    </row>
    <row r="33" spans="1:6" s="252" customFormat="1" ht="24.75" customHeight="1">
      <c r="A33" s="394"/>
      <c r="B33" s="398">
        <v>11001</v>
      </c>
      <c r="C33" s="70" t="s">
        <v>44</v>
      </c>
      <c r="D33" s="54"/>
      <c r="E33" s="53"/>
    </row>
    <row r="34" spans="1:6" s="252" customFormat="1">
      <c r="A34" s="394"/>
      <c r="B34" s="399"/>
      <c r="C34" s="71" t="s">
        <v>276</v>
      </c>
      <c r="D34" s="54">
        <f>+'Havelvats 4'!E12</f>
        <v>0</v>
      </c>
      <c r="E34" s="54">
        <v>-35000</v>
      </c>
      <c r="F34" s="260"/>
    </row>
    <row r="35" spans="1:6" s="252" customFormat="1" ht="18" customHeight="1">
      <c r="A35" s="394"/>
      <c r="B35" s="399"/>
      <c r="C35" s="70" t="s">
        <v>45</v>
      </c>
      <c r="D35" s="53"/>
      <c r="E35" s="53"/>
    </row>
    <row r="36" spans="1:6" s="252" customFormat="1" ht="29.15">
      <c r="A36" s="394"/>
      <c r="B36" s="399"/>
      <c r="C36" s="72" t="s">
        <v>277</v>
      </c>
      <c r="D36" s="53"/>
      <c r="E36" s="53"/>
    </row>
    <row r="37" spans="1:6" s="252" customFormat="1" ht="24.75" customHeight="1">
      <c r="A37" s="394"/>
      <c r="B37" s="399"/>
      <c r="C37" s="70" t="s">
        <v>46</v>
      </c>
      <c r="D37" s="53"/>
      <c r="E37" s="53"/>
    </row>
    <row r="38" spans="1:6" s="252" customFormat="1">
      <c r="A38" s="394"/>
      <c r="B38" s="399"/>
      <c r="C38" s="72" t="s">
        <v>47</v>
      </c>
      <c r="D38" s="53"/>
      <c r="E38" s="53"/>
    </row>
    <row r="39" spans="1:6" s="252" customFormat="1" ht="24.75" customHeight="1">
      <c r="A39" s="395"/>
      <c r="B39" s="398">
        <v>32001</v>
      </c>
      <c r="C39" s="70" t="s">
        <v>44</v>
      </c>
      <c r="D39" s="54"/>
      <c r="E39" s="53"/>
    </row>
    <row r="40" spans="1:6" s="252" customFormat="1" ht="29.15">
      <c r="A40" s="395"/>
      <c r="B40" s="399"/>
      <c r="C40" s="71" t="s">
        <v>215</v>
      </c>
      <c r="D40" s="54">
        <v>0</v>
      </c>
      <c r="E40" s="54">
        <f>+'Havelvats 2 '!H84</f>
        <v>102715.7</v>
      </c>
      <c r="F40" s="260"/>
    </row>
    <row r="41" spans="1:6" s="252" customFormat="1" ht="18" customHeight="1">
      <c r="A41" s="395"/>
      <c r="B41" s="399"/>
      <c r="C41" s="70" t="s">
        <v>45</v>
      </c>
      <c r="D41" s="53"/>
      <c r="E41" s="53"/>
    </row>
    <row r="42" spans="1:6" s="252" customFormat="1" ht="29.15">
      <c r="A42" s="395"/>
      <c r="B42" s="399"/>
      <c r="C42" s="72" t="s">
        <v>257</v>
      </c>
      <c r="D42" s="53"/>
      <c r="E42" s="53"/>
    </row>
    <row r="43" spans="1:6" s="252" customFormat="1" ht="24.75" customHeight="1">
      <c r="A43" s="395"/>
      <c r="B43" s="399"/>
      <c r="C43" s="70" t="s">
        <v>46</v>
      </c>
      <c r="D43" s="53"/>
      <c r="E43" s="53"/>
    </row>
    <row r="44" spans="1:6" s="252" customFormat="1" ht="29.15">
      <c r="A44" s="395"/>
      <c r="B44" s="399"/>
      <c r="C44" s="72" t="s">
        <v>133</v>
      </c>
      <c r="D44" s="53"/>
      <c r="E44" s="53"/>
    </row>
    <row r="45" spans="1:6" s="252" customFormat="1" ht="24.75" customHeight="1">
      <c r="A45" s="411">
        <v>1075</v>
      </c>
      <c r="B45" s="396"/>
      <c r="C45" s="236" t="s">
        <v>41</v>
      </c>
      <c r="D45" s="55"/>
      <c r="E45" s="55"/>
    </row>
    <row r="46" spans="1:6" s="252" customFormat="1" ht="24.75" customHeight="1">
      <c r="A46" s="392"/>
      <c r="B46" s="397"/>
      <c r="C46" s="261" t="s">
        <v>372</v>
      </c>
      <c r="D46" s="54">
        <f>+D53</f>
        <v>2983.1</v>
      </c>
      <c r="E46" s="54">
        <f>+E53</f>
        <v>2983.1</v>
      </c>
      <c r="F46" s="257"/>
    </row>
    <row r="47" spans="1:6" s="252" customFormat="1" ht="24.75" customHeight="1">
      <c r="A47" s="392"/>
      <c r="B47" s="397"/>
      <c r="C47" s="70" t="s">
        <v>42</v>
      </c>
      <c r="D47" s="55"/>
      <c r="E47" s="55"/>
    </row>
    <row r="48" spans="1:6" s="252" customFormat="1" ht="29.15">
      <c r="A48" s="392"/>
      <c r="B48" s="397"/>
      <c r="C48" s="72" t="s">
        <v>370</v>
      </c>
      <c r="D48" s="53"/>
      <c r="E48" s="53"/>
    </row>
    <row r="49" spans="1:6" s="252" customFormat="1" ht="24.75" customHeight="1">
      <c r="A49" s="392"/>
      <c r="B49" s="397"/>
      <c r="C49" s="70" t="s">
        <v>43</v>
      </c>
      <c r="D49" s="53"/>
      <c r="E49" s="53"/>
    </row>
    <row r="50" spans="1:6" s="252" customFormat="1" ht="45" customHeight="1">
      <c r="A50" s="392"/>
      <c r="B50" s="397"/>
      <c r="C50" s="72" t="s">
        <v>371</v>
      </c>
      <c r="D50" s="53"/>
      <c r="E50" s="53"/>
    </row>
    <row r="51" spans="1:6" s="252" customFormat="1" ht="24.75" customHeight="1">
      <c r="A51" s="392"/>
      <c r="B51" s="258"/>
      <c r="C51" s="259" t="s">
        <v>103</v>
      </c>
      <c r="D51" s="56"/>
      <c r="E51" s="56"/>
    </row>
    <row r="52" spans="1:6" s="252" customFormat="1" ht="24.75" customHeight="1">
      <c r="A52" s="392"/>
      <c r="B52" s="398">
        <v>32002</v>
      </c>
      <c r="C52" s="70" t="s">
        <v>44</v>
      </c>
      <c r="D52" s="54"/>
      <c r="E52" s="53"/>
    </row>
    <row r="53" spans="1:6" s="252" customFormat="1" ht="43.75">
      <c r="A53" s="392"/>
      <c r="B53" s="399"/>
      <c r="C53" s="71" t="s">
        <v>373</v>
      </c>
      <c r="D53" s="54">
        <f>+'Havelvats 2 '!G23</f>
        <v>2983.1</v>
      </c>
      <c r="E53" s="54">
        <f>+'Havelvats 2 '!H23</f>
        <v>2983.1</v>
      </c>
      <c r="F53" s="260"/>
    </row>
    <row r="54" spans="1:6" s="252" customFormat="1" ht="18" customHeight="1">
      <c r="A54" s="392"/>
      <c r="B54" s="399"/>
      <c r="C54" s="70" t="s">
        <v>45</v>
      </c>
      <c r="D54" s="53"/>
      <c r="E54" s="53"/>
    </row>
    <row r="55" spans="1:6" s="252" customFormat="1" ht="43.75">
      <c r="A55" s="392"/>
      <c r="B55" s="399"/>
      <c r="C55" s="72" t="s">
        <v>374</v>
      </c>
      <c r="D55" s="53"/>
      <c r="E55" s="53"/>
    </row>
    <row r="56" spans="1:6" s="252" customFormat="1" ht="24.75" customHeight="1">
      <c r="A56" s="392"/>
      <c r="B56" s="399"/>
      <c r="C56" s="70" t="s">
        <v>46</v>
      </c>
      <c r="D56" s="53"/>
      <c r="E56" s="53"/>
    </row>
    <row r="57" spans="1:6" s="252" customFormat="1" ht="29.15">
      <c r="A57" s="393"/>
      <c r="B57" s="399"/>
      <c r="C57" s="72" t="s">
        <v>133</v>
      </c>
      <c r="D57" s="53"/>
      <c r="E57" s="53"/>
    </row>
    <row r="58" spans="1:6" s="252" customFormat="1" ht="24.75" customHeight="1">
      <c r="A58" s="411">
        <v>1111</v>
      </c>
      <c r="B58" s="396"/>
      <c r="C58" s="236" t="s">
        <v>41</v>
      </c>
      <c r="D58" s="55"/>
      <c r="E58" s="55"/>
    </row>
    <row r="59" spans="1:6" s="252" customFormat="1">
      <c r="A59" s="392"/>
      <c r="B59" s="397"/>
      <c r="C59" s="261" t="s">
        <v>227</v>
      </c>
      <c r="D59" s="54">
        <f>+D66+D72</f>
        <v>0</v>
      </c>
      <c r="E59" s="54">
        <f>+E66+E72</f>
        <v>60000</v>
      </c>
      <c r="F59" s="257"/>
    </row>
    <row r="60" spans="1:6" s="252" customFormat="1" ht="24.75" customHeight="1">
      <c r="A60" s="392"/>
      <c r="B60" s="397"/>
      <c r="C60" s="70" t="s">
        <v>42</v>
      </c>
      <c r="D60" s="55"/>
      <c r="E60" s="55"/>
    </row>
    <row r="61" spans="1:6" s="252" customFormat="1" ht="29.15">
      <c r="A61" s="392"/>
      <c r="B61" s="397"/>
      <c r="C61" s="72" t="s">
        <v>258</v>
      </c>
      <c r="D61" s="53"/>
      <c r="E61" s="53"/>
    </row>
    <row r="62" spans="1:6" s="252" customFormat="1" ht="24.75" customHeight="1">
      <c r="A62" s="392"/>
      <c r="B62" s="397"/>
      <c r="C62" s="70" t="s">
        <v>43</v>
      </c>
      <c r="D62" s="53"/>
      <c r="E62" s="53"/>
    </row>
    <row r="63" spans="1:6" s="252" customFormat="1" ht="45" customHeight="1">
      <c r="A63" s="392"/>
      <c r="B63" s="397"/>
      <c r="C63" s="72" t="s">
        <v>259</v>
      </c>
      <c r="D63" s="53"/>
      <c r="E63" s="53"/>
    </row>
    <row r="64" spans="1:6" s="252" customFormat="1" ht="24.75" customHeight="1">
      <c r="A64" s="392"/>
      <c r="B64" s="258"/>
      <c r="C64" s="259" t="s">
        <v>103</v>
      </c>
      <c r="D64" s="56"/>
      <c r="E64" s="56"/>
    </row>
    <row r="65" spans="1:6" s="252" customFormat="1" ht="24.75" customHeight="1">
      <c r="A65" s="392"/>
      <c r="B65" s="398">
        <v>32002</v>
      </c>
      <c r="C65" s="70" t="s">
        <v>44</v>
      </c>
      <c r="D65" s="54"/>
      <c r="E65" s="53"/>
    </row>
    <row r="66" spans="1:6" s="252" customFormat="1">
      <c r="A66" s="392"/>
      <c r="B66" s="399"/>
      <c r="C66" s="71" t="s">
        <v>364</v>
      </c>
      <c r="D66" s="54">
        <f>+'Havelvats 4'!E31</f>
        <v>0</v>
      </c>
      <c r="E66" s="54">
        <f>+'Havelvats 5'!G23</f>
        <v>37490.300000000003</v>
      </c>
      <c r="F66" s="260"/>
    </row>
    <row r="67" spans="1:6" s="252" customFormat="1" ht="18" customHeight="1">
      <c r="A67" s="392"/>
      <c r="B67" s="399"/>
      <c r="C67" s="70" t="s">
        <v>45</v>
      </c>
      <c r="D67" s="53"/>
      <c r="E67" s="53"/>
    </row>
    <row r="68" spans="1:6" s="252" customFormat="1" ht="29.15">
      <c r="A68" s="392"/>
      <c r="B68" s="399"/>
      <c r="C68" s="72" t="s">
        <v>368</v>
      </c>
      <c r="D68" s="53"/>
      <c r="E68" s="53"/>
    </row>
    <row r="69" spans="1:6" s="252" customFormat="1" ht="24.75" customHeight="1">
      <c r="A69" s="392"/>
      <c r="B69" s="399"/>
      <c r="C69" s="70" t="s">
        <v>46</v>
      </c>
      <c r="D69" s="53"/>
      <c r="E69" s="53"/>
    </row>
    <row r="70" spans="1:6" s="252" customFormat="1" ht="29.15">
      <c r="A70" s="392"/>
      <c r="B70" s="399"/>
      <c r="C70" s="72" t="s">
        <v>133</v>
      </c>
      <c r="D70" s="53"/>
      <c r="E70" s="53"/>
    </row>
    <row r="71" spans="1:6" s="252" customFormat="1" ht="24.75" customHeight="1">
      <c r="A71" s="392"/>
      <c r="B71" s="398">
        <v>32003</v>
      </c>
      <c r="C71" s="70" t="s">
        <v>44</v>
      </c>
      <c r="D71" s="54"/>
      <c r="E71" s="53"/>
    </row>
    <row r="72" spans="1:6" s="252" customFormat="1" ht="43.75">
      <c r="A72" s="392"/>
      <c r="B72" s="399"/>
      <c r="C72" s="71" t="s">
        <v>365</v>
      </c>
      <c r="D72" s="54">
        <f>+'Havelvats 2 '!G146</f>
        <v>0</v>
      </c>
      <c r="E72" s="54">
        <f>+'Havelvats 2 '!H146</f>
        <v>22509.699999999997</v>
      </c>
      <c r="F72" s="260"/>
    </row>
    <row r="73" spans="1:6" s="252" customFormat="1" ht="18" customHeight="1">
      <c r="A73" s="392"/>
      <c r="B73" s="399"/>
      <c r="C73" s="70" t="s">
        <v>45</v>
      </c>
      <c r="D73" s="53"/>
      <c r="E73" s="53"/>
    </row>
    <row r="74" spans="1:6" s="252" customFormat="1" ht="43.75">
      <c r="A74" s="392"/>
      <c r="B74" s="399"/>
      <c r="C74" s="72" t="s">
        <v>369</v>
      </c>
      <c r="D74" s="53"/>
      <c r="E74" s="53"/>
    </row>
    <row r="75" spans="1:6" s="252" customFormat="1" ht="24.75" customHeight="1">
      <c r="A75" s="392"/>
      <c r="B75" s="399"/>
      <c r="C75" s="70" t="s">
        <v>46</v>
      </c>
      <c r="D75" s="53"/>
      <c r="E75" s="53"/>
    </row>
    <row r="76" spans="1:6" s="252" customFormat="1" ht="29.15">
      <c r="A76" s="393"/>
      <c r="B76" s="399"/>
      <c r="C76" s="72" t="s">
        <v>133</v>
      </c>
      <c r="D76" s="53"/>
      <c r="E76" s="53"/>
    </row>
    <row r="77" spans="1:6" s="252" customFormat="1" ht="24.75" customHeight="1">
      <c r="A77" s="394">
        <v>1115</v>
      </c>
      <c r="B77" s="396"/>
      <c r="C77" s="70" t="s">
        <v>41</v>
      </c>
      <c r="D77" s="55"/>
      <c r="E77" s="55"/>
    </row>
    <row r="78" spans="1:6" s="252" customFormat="1" ht="24.75" customHeight="1">
      <c r="A78" s="394"/>
      <c r="B78" s="397"/>
      <c r="C78" s="261" t="s">
        <v>271</v>
      </c>
      <c r="D78" s="54">
        <f>+D85</f>
        <v>-3223.6</v>
      </c>
      <c r="E78" s="54">
        <f>+E85</f>
        <v>-3223.6</v>
      </c>
      <c r="F78" s="257"/>
    </row>
    <row r="79" spans="1:6" s="252" customFormat="1" ht="24.75" customHeight="1">
      <c r="A79" s="394"/>
      <c r="B79" s="397"/>
      <c r="C79" s="70" t="s">
        <v>42</v>
      </c>
      <c r="D79" s="55"/>
      <c r="E79" s="55"/>
    </row>
    <row r="80" spans="1:6" s="252" customFormat="1" ht="43.75">
      <c r="A80" s="394"/>
      <c r="B80" s="397"/>
      <c r="C80" s="72" t="s">
        <v>272</v>
      </c>
      <c r="D80" s="53"/>
      <c r="E80" s="53"/>
    </row>
    <row r="81" spans="1:6" s="252" customFormat="1" ht="24.75" customHeight="1">
      <c r="A81" s="394"/>
      <c r="B81" s="397"/>
      <c r="C81" s="70" t="s">
        <v>43</v>
      </c>
      <c r="D81" s="53"/>
      <c r="E81" s="53"/>
    </row>
    <row r="82" spans="1:6" s="252" customFormat="1" ht="45" customHeight="1">
      <c r="A82" s="394"/>
      <c r="B82" s="397"/>
      <c r="C82" s="72" t="s">
        <v>273</v>
      </c>
      <c r="D82" s="53"/>
      <c r="E82" s="53"/>
    </row>
    <row r="83" spans="1:6" s="252" customFormat="1" ht="24.75" customHeight="1">
      <c r="A83" s="394"/>
      <c r="B83" s="258"/>
      <c r="C83" s="259" t="s">
        <v>103</v>
      </c>
      <c r="D83" s="56"/>
      <c r="E83" s="56"/>
    </row>
    <row r="84" spans="1:6" s="252" customFormat="1" ht="24.75" customHeight="1">
      <c r="A84" s="395"/>
      <c r="B84" s="398">
        <v>11001</v>
      </c>
      <c r="C84" s="70" t="s">
        <v>44</v>
      </c>
      <c r="D84" s="54"/>
      <c r="E84" s="53"/>
    </row>
    <row r="85" spans="1:6" s="252" customFormat="1" ht="29.15">
      <c r="A85" s="395"/>
      <c r="B85" s="399"/>
      <c r="C85" s="71" t="s">
        <v>274</v>
      </c>
      <c r="D85" s="54">
        <v>-3223.6</v>
      </c>
      <c r="E85" s="54">
        <v>-3223.6</v>
      </c>
      <c r="F85" s="260"/>
    </row>
    <row r="86" spans="1:6" s="252" customFormat="1" ht="18" customHeight="1">
      <c r="A86" s="395"/>
      <c r="B86" s="399"/>
      <c r="C86" s="70" t="s">
        <v>45</v>
      </c>
      <c r="D86" s="53"/>
      <c r="E86" s="53"/>
    </row>
    <row r="87" spans="1:6" s="252" customFormat="1" ht="58.3">
      <c r="A87" s="395"/>
      <c r="B87" s="399"/>
      <c r="C87" s="72" t="s">
        <v>275</v>
      </c>
      <c r="D87" s="53"/>
      <c r="E87" s="53"/>
    </row>
    <row r="88" spans="1:6" s="252" customFormat="1" ht="24.75" customHeight="1">
      <c r="A88" s="395"/>
      <c r="B88" s="399"/>
      <c r="C88" s="70" t="s">
        <v>46</v>
      </c>
      <c r="D88" s="53"/>
      <c r="E88" s="53"/>
    </row>
    <row r="89" spans="1:6" s="252" customFormat="1">
      <c r="A89" s="395"/>
      <c r="B89" s="399"/>
      <c r="C89" s="72" t="s">
        <v>47</v>
      </c>
      <c r="D89" s="53"/>
      <c r="E89" s="53"/>
    </row>
    <row r="90" spans="1:6" s="252" customFormat="1" ht="24.75" customHeight="1">
      <c r="A90" s="394">
        <v>1130</v>
      </c>
      <c r="B90" s="396"/>
      <c r="C90" s="236" t="s">
        <v>41</v>
      </c>
      <c r="D90" s="55"/>
      <c r="E90" s="55"/>
    </row>
    <row r="91" spans="1:6" s="252" customFormat="1" ht="43.75">
      <c r="A91" s="394"/>
      <c r="B91" s="397"/>
      <c r="C91" s="261" t="s">
        <v>266</v>
      </c>
      <c r="D91" s="54">
        <f>+D98</f>
        <v>0</v>
      </c>
      <c r="E91" s="54">
        <f>+E98</f>
        <v>-1248</v>
      </c>
      <c r="F91" s="257"/>
    </row>
    <row r="92" spans="1:6" s="252" customFormat="1" ht="24.75" customHeight="1">
      <c r="A92" s="394"/>
      <c r="B92" s="397"/>
      <c r="C92" s="70" t="s">
        <v>42</v>
      </c>
      <c r="D92" s="55"/>
      <c r="E92" s="55"/>
    </row>
    <row r="93" spans="1:6" s="252" customFormat="1" ht="58.3">
      <c r="A93" s="394"/>
      <c r="B93" s="397"/>
      <c r="C93" s="72" t="s">
        <v>267</v>
      </c>
      <c r="D93" s="53"/>
      <c r="E93" s="53"/>
    </row>
    <row r="94" spans="1:6" s="252" customFormat="1" ht="24.75" customHeight="1">
      <c r="A94" s="394"/>
      <c r="B94" s="397"/>
      <c r="C94" s="70" t="s">
        <v>43</v>
      </c>
      <c r="D94" s="53"/>
      <c r="E94" s="53"/>
    </row>
    <row r="95" spans="1:6" s="252" customFormat="1" ht="45" customHeight="1">
      <c r="A95" s="394"/>
      <c r="B95" s="397"/>
      <c r="C95" s="72" t="s">
        <v>268</v>
      </c>
      <c r="D95" s="53"/>
      <c r="E95" s="53"/>
    </row>
    <row r="96" spans="1:6" s="252" customFormat="1" ht="24.75" customHeight="1">
      <c r="A96" s="394"/>
      <c r="B96" s="258"/>
      <c r="C96" s="259" t="s">
        <v>103</v>
      </c>
      <c r="D96" s="56"/>
      <c r="E96" s="56"/>
    </row>
    <row r="97" spans="1:6" s="252" customFormat="1" ht="24.75" customHeight="1">
      <c r="A97" s="395"/>
      <c r="B97" s="398">
        <v>11001</v>
      </c>
      <c r="C97" s="70" t="s">
        <v>44</v>
      </c>
      <c r="D97" s="54"/>
      <c r="E97" s="53"/>
      <c r="F97" s="262"/>
    </row>
    <row r="98" spans="1:6" s="252" customFormat="1" ht="43.75">
      <c r="A98" s="395"/>
      <c r="B98" s="399"/>
      <c r="C98" s="71" t="s">
        <v>269</v>
      </c>
      <c r="D98" s="54">
        <f>+'Havelvats 2 '!G157</f>
        <v>0</v>
      </c>
      <c r="E98" s="54">
        <f>+'Havelvats 2 '!H157</f>
        <v>-1248</v>
      </c>
      <c r="F98" s="260"/>
    </row>
    <row r="99" spans="1:6" s="252" customFormat="1" ht="18" customHeight="1">
      <c r="A99" s="395"/>
      <c r="B99" s="399"/>
      <c r="C99" s="70" t="s">
        <v>45</v>
      </c>
      <c r="D99" s="53"/>
      <c r="E99" s="53"/>
    </row>
    <row r="100" spans="1:6" s="252" customFormat="1" ht="58.3">
      <c r="A100" s="395"/>
      <c r="B100" s="399"/>
      <c r="C100" s="72" t="s">
        <v>270</v>
      </c>
      <c r="D100" s="53"/>
      <c r="E100" s="53"/>
    </row>
    <row r="101" spans="1:6" s="252" customFormat="1" ht="24.75" customHeight="1">
      <c r="A101" s="395"/>
      <c r="B101" s="399"/>
      <c r="C101" s="70" t="s">
        <v>46</v>
      </c>
      <c r="D101" s="53"/>
      <c r="E101" s="53"/>
    </row>
    <row r="102" spans="1:6" s="252" customFormat="1">
      <c r="A102" s="395"/>
      <c r="B102" s="399"/>
      <c r="C102" s="72" t="s">
        <v>47</v>
      </c>
      <c r="D102" s="53"/>
      <c r="E102" s="53"/>
    </row>
    <row r="103" spans="1:6" s="252" customFormat="1" ht="24.75" customHeight="1">
      <c r="A103" s="394">
        <v>1146</v>
      </c>
      <c r="B103" s="396"/>
      <c r="C103" s="236" t="s">
        <v>41</v>
      </c>
      <c r="D103" s="55"/>
      <c r="E103" s="55"/>
    </row>
    <row r="104" spans="1:6" s="252" customFormat="1" ht="24.75" customHeight="1">
      <c r="A104" s="394"/>
      <c r="B104" s="397"/>
      <c r="C104" s="261" t="s">
        <v>209</v>
      </c>
      <c r="D104" s="54">
        <f>+D111</f>
        <v>7766.5</v>
      </c>
      <c r="E104" s="54">
        <f>+E111</f>
        <v>7766.5</v>
      </c>
      <c r="F104" s="257"/>
    </row>
    <row r="105" spans="1:6" s="252" customFormat="1" ht="24.75" customHeight="1">
      <c r="A105" s="394"/>
      <c r="B105" s="397"/>
      <c r="C105" s="70" t="s">
        <v>42</v>
      </c>
      <c r="D105" s="55"/>
      <c r="E105" s="55"/>
    </row>
    <row r="106" spans="1:6" s="252" customFormat="1">
      <c r="A106" s="394"/>
      <c r="B106" s="397"/>
      <c r="C106" s="72" t="s">
        <v>212</v>
      </c>
      <c r="D106" s="53"/>
      <c r="E106" s="53"/>
    </row>
    <row r="107" spans="1:6" s="252" customFormat="1" ht="24.75" customHeight="1">
      <c r="A107" s="394"/>
      <c r="B107" s="397"/>
      <c r="C107" s="70" t="s">
        <v>43</v>
      </c>
      <c r="D107" s="53"/>
      <c r="E107" s="53"/>
    </row>
    <row r="108" spans="1:6" s="252" customFormat="1" ht="58.3">
      <c r="A108" s="394"/>
      <c r="B108" s="397"/>
      <c r="C108" s="72" t="s">
        <v>213</v>
      </c>
      <c r="D108" s="53"/>
      <c r="E108" s="53"/>
    </row>
    <row r="109" spans="1:6" s="252" customFormat="1" ht="24.75" customHeight="1">
      <c r="A109" s="394"/>
      <c r="B109" s="258"/>
      <c r="C109" s="259" t="s">
        <v>103</v>
      </c>
      <c r="D109" s="56"/>
      <c r="E109" s="56"/>
    </row>
    <row r="110" spans="1:6" s="252" customFormat="1" ht="24.75" customHeight="1">
      <c r="A110" s="395"/>
      <c r="B110" s="398">
        <v>11019</v>
      </c>
      <c r="C110" s="70" t="s">
        <v>44</v>
      </c>
      <c r="D110" s="54"/>
      <c r="E110" s="53"/>
    </row>
    <row r="111" spans="1:6" s="252" customFormat="1" ht="29.15">
      <c r="A111" s="395"/>
      <c r="B111" s="399"/>
      <c r="C111" s="71" t="s">
        <v>222</v>
      </c>
      <c r="D111" s="54">
        <f>+'Havelvats 5'!G28</f>
        <v>7766.5</v>
      </c>
      <c r="E111" s="54">
        <f>+D111+0</f>
        <v>7766.5</v>
      </c>
      <c r="F111" s="260"/>
    </row>
    <row r="112" spans="1:6" s="252" customFormat="1" ht="18" customHeight="1">
      <c r="A112" s="395"/>
      <c r="B112" s="399"/>
      <c r="C112" s="70" t="s">
        <v>45</v>
      </c>
      <c r="D112" s="53"/>
      <c r="E112" s="53"/>
    </row>
    <row r="113" spans="1:6" s="252" customFormat="1" ht="43.75">
      <c r="A113" s="395"/>
      <c r="B113" s="399"/>
      <c r="C113" s="114" t="s">
        <v>260</v>
      </c>
      <c r="D113" s="53"/>
      <c r="E113" s="53"/>
    </row>
    <row r="114" spans="1:6" s="252" customFormat="1" ht="24.75" customHeight="1">
      <c r="A114" s="395"/>
      <c r="B114" s="399"/>
      <c r="C114" s="70" t="s">
        <v>46</v>
      </c>
      <c r="D114" s="53"/>
      <c r="E114" s="53"/>
    </row>
    <row r="115" spans="1:6" s="252" customFormat="1" ht="15" customHeight="1">
      <c r="A115" s="395"/>
      <c r="B115" s="399"/>
      <c r="C115" s="72" t="s">
        <v>47</v>
      </c>
      <c r="D115" s="53"/>
      <c r="E115" s="53"/>
    </row>
    <row r="116" spans="1:6" s="252" customFormat="1" ht="24.75" customHeight="1">
      <c r="A116" s="394">
        <v>1163</v>
      </c>
      <c r="B116" s="396"/>
      <c r="C116" s="236" t="s">
        <v>41</v>
      </c>
      <c r="D116" s="55"/>
      <c r="E116" s="55"/>
    </row>
    <row r="117" spans="1:6" s="252" customFormat="1" ht="24.75" customHeight="1">
      <c r="A117" s="394"/>
      <c r="B117" s="397"/>
      <c r="C117" s="261" t="s">
        <v>96</v>
      </c>
      <c r="D117" s="54">
        <f>+D124</f>
        <v>0</v>
      </c>
      <c r="E117" s="54">
        <f>+E124</f>
        <v>-785.4</v>
      </c>
      <c r="F117" s="257"/>
    </row>
    <row r="118" spans="1:6" s="252" customFormat="1" ht="24.75" customHeight="1">
      <c r="A118" s="394"/>
      <c r="B118" s="397"/>
      <c r="C118" s="70" t="s">
        <v>42</v>
      </c>
      <c r="D118" s="55"/>
      <c r="E118" s="55"/>
    </row>
    <row r="119" spans="1:6" s="252" customFormat="1" ht="43.75">
      <c r="A119" s="394"/>
      <c r="B119" s="397"/>
      <c r="C119" s="72" t="s">
        <v>97</v>
      </c>
      <c r="D119" s="53"/>
      <c r="E119" s="53"/>
    </row>
    <row r="120" spans="1:6" s="252" customFormat="1" ht="24.75" customHeight="1">
      <c r="A120" s="394"/>
      <c r="B120" s="397"/>
      <c r="C120" s="70" t="s">
        <v>43</v>
      </c>
      <c r="D120" s="53"/>
      <c r="E120" s="53"/>
    </row>
    <row r="121" spans="1:6" s="252" customFormat="1" ht="29.15">
      <c r="A121" s="394"/>
      <c r="B121" s="397"/>
      <c r="C121" s="72" t="s">
        <v>98</v>
      </c>
      <c r="D121" s="53"/>
      <c r="E121" s="53"/>
    </row>
    <row r="122" spans="1:6" s="252" customFormat="1" ht="24.75" customHeight="1">
      <c r="A122" s="394"/>
      <c r="B122" s="258"/>
      <c r="C122" s="259" t="s">
        <v>103</v>
      </c>
      <c r="D122" s="56"/>
      <c r="E122" s="56"/>
    </row>
    <row r="123" spans="1:6" s="252" customFormat="1" ht="24.75" customHeight="1">
      <c r="A123" s="395"/>
      <c r="B123" s="398">
        <v>32001</v>
      </c>
      <c r="C123" s="70" t="s">
        <v>44</v>
      </c>
      <c r="D123" s="54"/>
      <c r="E123" s="53"/>
    </row>
    <row r="124" spans="1:6" s="252" customFormat="1">
      <c r="A124" s="395"/>
      <c r="B124" s="399"/>
      <c r="C124" s="261" t="s">
        <v>137</v>
      </c>
      <c r="D124" s="54">
        <f>+'Havelvats 4'!E18</f>
        <v>0</v>
      </c>
      <c r="E124" s="54">
        <f>+'Havelvats 4'!F18</f>
        <v>-785.4</v>
      </c>
      <c r="F124" s="260"/>
    </row>
    <row r="125" spans="1:6" s="252" customFormat="1" ht="18" customHeight="1">
      <c r="A125" s="395"/>
      <c r="B125" s="399"/>
      <c r="C125" s="70" t="s">
        <v>45</v>
      </c>
      <c r="D125" s="53"/>
      <c r="E125" s="53"/>
    </row>
    <row r="126" spans="1:6" s="252" customFormat="1" ht="58.3">
      <c r="A126" s="395"/>
      <c r="B126" s="399"/>
      <c r="C126" s="72" t="s">
        <v>138</v>
      </c>
      <c r="D126" s="53"/>
      <c r="E126" s="53"/>
    </row>
    <row r="127" spans="1:6" s="252" customFormat="1" ht="24.75" customHeight="1">
      <c r="A127" s="395"/>
      <c r="B127" s="399"/>
      <c r="C127" s="70" t="s">
        <v>46</v>
      </c>
      <c r="D127" s="53"/>
      <c r="E127" s="53"/>
    </row>
    <row r="128" spans="1:6" s="252" customFormat="1" ht="29.15">
      <c r="A128" s="395"/>
      <c r="B128" s="399"/>
      <c r="C128" s="72" t="s">
        <v>136</v>
      </c>
      <c r="D128" s="53"/>
      <c r="E128" s="53"/>
    </row>
    <row r="129" spans="1:6" s="252" customFormat="1" ht="24.75" customHeight="1">
      <c r="A129" s="411">
        <v>1168</v>
      </c>
      <c r="B129" s="396"/>
      <c r="C129" s="236" t="s">
        <v>41</v>
      </c>
      <c r="D129" s="55"/>
      <c r="E129" s="55"/>
    </row>
    <row r="130" spans="1:6" s="252" customFormat="1" ht="24.75" customHeight="1">
      <c r="A130" s="392"/>
      <c r="B130" s="397"/>
      <c r="C130" s="261" t="s">
        <v>139</v>
      </c>
      <c r="D130" s="54">
        <f>+D137+D143+D149</f>
        <v>-24279.7</v>
      </c>
      <c r="E130" s="54">
        <f>+E137+E143+E149</f>
        <v>-135204</v>
      </c>
      <c r="F130" s="257"/>
    </row>
    <row r="131" spans="1:6" s="252" customFormat="1" ht="24.75" customHeight="1">
      <c r="A131" s="392"/>
      <c r="B131" s="397"/>
      <c r="C131" s="70" t="s">
        <v>42</v>
      </c>
      <c r="D131" s="55"/>
      <c r="E131" s="55"/>
    </row>
    <row r="132" spans="1:6" s="252" customFormat="1" ht="47.5" customHeight="1">
      <c r="A132" s="392"/>
      <c r="B132" s="397"/>
      <c r="C132" s="72" t="s">
        <v>140</v>
      </c>
      <c r="D132" s="53"/>
      <c r="E132" s="53"/>
    </row>
    <row r="133" spans="1:6" s="252" customFormat="1" ht="24.75" customHeight="1">
      <c r="A133" s="392"/>
      <c r="B133" s="397"/>
      <c r="C133" s="70" t="s">
        <v>43</v>
      </c>
      <c r="D133" s="53"/>
      <c r="E133" s="53"/>
    </row>
    <row r="134" spans="1:6" s="252" customFormat="1" ht="45" customHeight="1">
      <c r="A134" s="392"/>
      <c r="B134" s="397"/>
      <c r="C134" s="72" t="s">
        <v>141</v>
      </c>
      <c r="D134" s="53"/>
      <c r="E134" s="53"/>
    </row>
    <row r="135" spans="1:6" s="252" customFormat="1" ht="24.75" customHeight="1">
      <c r="A135" s="392"/>
      <c r="B135" s="258"/>
      <c r="C135" s="259" t="s">
        <v>103</v>
      </c>
      <c r="D135" s="56"/>
      <c r="E135" s="56"/>
    </row>
    <row r="136" spans="1:6" s="252" customFormat="1" ht="24.75" customHeight="1">
      <c r="A136" s="392"/>
      <c r="B136" s="398">
        <v>32001</v>
      </c>
      <c r="C136" s="70" t="s">
        <v>44</v>
      </c>
      <c r="D136" s="54"/>
      <c r="E136" s="53"/>
    </row>
    <row r="137" spans="1:6" s="252" customFormat="1" ht="29.15">
      <c r="A137" s="392"/>
      <c r="B137" s="399"/>
      <c r="C137" s="71" t="s">
        <v>239</v>
      </c>
      <c r="D137" s="54">
        <f>+'Havelvats 2 '!G38</f>
        <v>-29802.9</v>
      </c>
      <c r="E137" s="54">
        <f>+'Havelvats 2 '!H38</f>
        <v>29475.299999999996</v>
      </c>
      <c r="F137" s="260"/>
    </row>
    <row r="138" spans="1:6" s="252" customFormat="1" ht="18" customHeight="1">
      <c r="A138" s="392"/>
      <c r="B138" s="399"/>
      <c r="C138" s="70" t="s">
        <v>45</v>
      </c>
      <c r="D138" s="53"/>
      <c r="E138" s="53"/>
    </row>
    <row r="139" spans="1:6" s="252" customFormat="1" ht="58.3">
      <c r="A139" s="392"/>
      <c r="B139" s="399"/>
      <c r="C139" s="72" t="s">
        <v>261</v>
      </c>
      <c r="D139" s="53"/>
      <c r="E139" s="53"/>
    </row>
    <row r="140" spans="1:6" s="252" customFormat="1" ht="24.75" customHeight="1">
      <c r="A140" s="392"/>
      <c r="B140" s="399"/>
      <c r="C140" s="70" t="s">
        <v>46</v>
      </c>
      <c r="D140" s="53"/>
      <c r="E140" s="53"/>
    </row>
    <row r="141" spans="1:6" s="252" customFormat="1" ht="15" customHeight="1">
      <c r="A141" s="392"/>
      <c r="B141" s="399"/>
      <c r="C141" s="72" t="s">
        <v>136</v>
      </c>
      <c r="D141" s="53"/>
      <c r="E141" s="53"/>
    </row>
    <row r="142" spans="1:6" s="252" customFormat="1" ht="24.75" customHeight="1">
      <c r="A142" s="392"/>
      <c r="B142" s="398">
        <v>32002</v>
      </c>
      <c r="C142" s="70" t="s">
        <v>44</v>
      </c>
      <c r="D142" s="54"/>
      <c r="E142" s="53"/>
    </row>
    <row r="143" spans="1:6" s="252" customFormat="1">
      <c r="A143" s="392"/>
      <c r="B143" s="399"/>
      <c r="C143" s="71" t="s">
        <v>262</v>
      </c>
      <c r="D143" s="54">
        <f>+'Havelvats 4'!E30</f>
        <v>0</v>
      </c>
      <c r="E143" s="54">
        <f>+'Havelvats 4'!F30</f>
        <v>-190958.9</v>
      </c>
      <c r="F143" s="260"/>
    </row>
    <row r="144" spans="1:6" s="252" customFormat="1" ht="18" customHeight="1">
      <c r="A144" s="392"/>
      <c r="B144" s="399"/>
      <c r="C144" s="70" t="s">
        <v>45</v>
      </c>
      <c r="D144" s="53"/>
      <c r="E144" s="53"/>
    </row>
    <row r="145" spans="1:6" s="252" customFormat="1" ht="58.3">
      <c r="A145" s="392"/>
      <c r="B145" s="399"/>
      <c r="C145" s="72" t="s">
        <v>263</v>
      </c>
      <c r="D145" s="53"/>
      <c r="E145" s="53"/>
    </row>
    <row r="146" spans="1:6" s="252" customFormat="1" ht="24.75" customHeight="1">
      <c r="A146" s="392"/>
      <c r="B146" s="399"/>
      <c r="C146" s="70" t="s">
        <v>46</v>
      </c>
      <c r="D146" s="53"/>
      <c r="E146" s="53"/>
    </row>
    <row r="147" spans="1:6" s="252" customFormat="1" ht="29.15">
      <c r="A147" s="392"/>
      <c r="B147" s="399"/>
      <c r="C147" s="72" t="s">
        <v>136</v>
      </c>
      <c r="D147" s="53"/>
      <c r="E147" s="53"/>
    </row>
    <row r="148" spans="1:6" s="252" customFormat="1" ht="24.75" customHeight="1">
      <c r="A148" s="392"/>
      <c r="B148" s="398">
        <v>32007</v>
      </c>
      <c r="C148" s="70" t="s">
        <v>44</v>
      </c>
      <c r="D148" s="54"/>
      <c r="E148" s="53"/>
    </row>
    <row r="149" spans="1:6" s="252" customFormat="1" ht="29.15">
      <c r="A149" s="392"/>
      <c r="B149" s="399"/>
      <c r="C149" s="71" t="s">
        <v>361</v>
      </c>
      <c r="D149" s="54">
        <f>+'Havelvats 2 '!G60</f>
        <v>5523.2</v>
      </c>
      <c r="E149" s="54">
        <f>+'Havelvats 2 '!H60</f>
        <v>26279.599999999999</v>
      </c>
      <c r="F149" s="260"/>
    </row>
    <row r="150" spans="1:6" s="252" customFormat="1" ht="18" customHeight="1">
      <c r="A150" s="392"/>
      <c r="B150" s="399"/>
      <c r="C150" s="70" t="s">
        <v>45</v>
      </c>
      <c r="D150" s="53"/>
      <c r="E150" s="53"/>
    </row>
    <row r="151" spans="1:6" s="252" customFormat="1" ht="29.15">
      <c r="A151" s="392"/>
      <c r="B151" s="399"/>
      <c r="C151" s="72" t="s">
        <v>375</v>
      </c>
      <c r="D151" s="53"/>
      <c r="E151" s="53"/>
    </row>
    <row r="152" spans="1:6" s="252" customFormat="1" ht="24.75" customHeight="1">
      <c r="A152" s="392"/>
      <c r="B152" s="399"/>
      <c r="C152" s="70" t="s">
        <v>46</v>
      </c>
      <c r="D152" s="53"/>
      <c r="E152" s="53"/>
    </row>
    <row r="153" spans="1:6" s="252" customFormat="1" ht="29.15">
      <c r="A153" s="393"/>
      <c r="B153" s="399"/>
      <c r="C153" s="72" t="s">
        <v>136</v>
      </c>
      <c r="D153" s="53"/>
      <c r="E153" s="53"/>
    </row>
    <row r="154" spans="1:6" ht="22.5" customHeight="1">
      <c r="A154" s="391">
        <v>1183</v>
      </c>
      <c r="B154" s="388"/>
      <c r="C154" s="111" t="s">
        <v>41</v>
      </c>
      <c r="D154" s="47"/>
      <c r="E154" s="47"/>
    </row>
    <row r="155" spans="1:6" ht="22.5" customHeight="1">
      <c r="A155" s="392"/>
      <c r="B155" s="389"/>
      <c r="C155" s="165" t="s">
        <v>127</v>
      </c>
      <c r="D155" s="263">
        <f>+D162</f>
        <v>35000</v>
      </c>
      <c r="E155" s="263">
        <f>+E162</f>
        <v>44741.3</v>
      </c>
      <c r="F155" s="264"/>
    </row>
    <row r="156" spans="1:6" ht="17.25" customHeight="1">
      <c r="A156" s="392"/>
      <c r="B156" s="389"/>
      <c r="C156" s="111" t="s">
        <v>42</v>
      </c>
      <c r="D156" s="45"/>
      <c r="E156" s="45"/>
    </row>
    <row r="157" spans="1:6" ht="58.3">
      <c r="A157" s="392"/>
      <c r="B157" s="389"/>
      <c r="C157" s="265" t="s">
        <v>131</v>
      </c>
      <c r="D157" s="45"/>
      <c r="E157" s="45"/>
    </row>
    <row r="158" spans="1:6" ht="21.75" customHeight="1">
      <c r="A158" s="392"/>
      <c r="B158" s="389"/>
      <c r="C158" s="27" t="s">
        <v>43</v>
      </c>
      <c r="D158" s="45"/>
      <c r="E158" s="45"/>
    </row>
    <row r="159" spans="1:6">
      <c r="A159" s="392"/>
      <c r="B159" s="390"/>
      <c r="C159" s="265" t="s">
        <v>132</v>
      </c>
      <c r="D159" s="45"/>
      <c r="E159" s="45"/>
    </row>
    <row r="160" spans="1:6" ht="23.25" customHeight="1">
      <c r="A160" s="392"/>
      <c r="B160" s="266"/>
      <c r="C160" s="46" t="s">
        <v>21</v>
      </c>
      <c r="D160" s="46"/>
      <c r="E160" s="46"/>
    </row>
    <row r="161" spans="1:9" s="252" customFormat="1" ht="23.25" customHeight="1">
      <c r="A161" s="392"/>
      <c r="B161" s="388">
        <v>32001</v>
      </c>
      <c r="C161" s="111" t="s">
        <v>44</v>
      </c>
      <c r="D161" s="26"/>
      <c r="E161" s="26"/>
    </row>
    <row r="162" spans="1:9" s="252" customFormat="1" ht="15" customHeight="1">
      <c r="A162" s="392"/>
      <c r="B162" s="389"/>
      <c r="C162" s="193" t="s">
        <v>128</v>
      </c>
      <c r="D162" s="263">
        <f>+'Havelvats 5'!G39</f>
        <v>35000</v>
      </c>
      <c r="E162" s="263">
        <f>+'Havelvats 4'!F33+'Havelvats 5'!G38</f>
        <v>44741.3</v>
      </c>
      <c r="F162" s="260"/>
    </row>
    <row r="163" spans="1:9" s="252" customFormat="1">
      <c r="A163" s="392"/>
      <c r="B163" s="389"/>
      <c r="C163" s="111" t="s">
        <v>45</v>
      </c>
      <c r="D163" s="27"/>
      <c r="E163" s="27"/>
    </row>
    <row r="164" spans="1:9" s="252" customFormat="1" ht="57" customHeight="1">
      <c r="A164" s="392"/>
      <c r="B164" s="389"/>
      <c r="C164" s="265" t="s">
        <v>129</v>
      </c>
      <c r="D164" s="27"/>
      <c r="E164" s="27"/>
    </row>
    <row r="165" spans="1:9" s="252" customFormat="1">
      <c r="A165" s="392"/>
      <c r="B165" s="389"/>
      <c r="C165" s="111" t="s">
        <v>46</v>
      </c>
      <c r="D165" s="27"/>
      <c r="E165" s="27"/>
    </row>
    <row r="166" spans="1:9" s="252" customFormat="1" ht="29.15">
      <c r="A166" s="393"/>
      <c r="B166" s="390"/>
      <c r="C166" s="265" t="s">
        <v>130</v>
      </c>
      <c r="D166" s="27"/>
      <c r="E166" s="27"/>
    </row>
    <row r="167" spans="1:9" s="252" customFormat="1" ht="24.75" customHeight="1">
      <c r="A167" s="384">
        <v>1192</v>
      </c>
      <c r="B167" s="396"/>
      <c r="C167" s="236" t="s">
        <v>41</v>
      </c>
      <c r="D167" s="55"/>
      <c r="E167" s="55"/>
      <c r="G167" s="4"/>
      <c r="H167" s="4"/>
      <c r="I167" s="4"/>
    </row>
    <row r="168" spans="1:9" s="252" customFormat="1" ht="24.75" customHeight="1">
      <c r="A168" s="385"/>
      <c r="B168" s="397"/>
      <c r="C168" s="261" t="s">
        <v>74</v>
      </c>
      <c r="D168" s="54">
        <f>+D175</f>
        <v>-18246.3</v>
      </c>
      <c r="E168" s="54">
        <f>+E175</f>
        <v>-63604.3</v>
      </c>
      <c r="F168" s="257"/>
      <c r="G168" s="4"/>
      <c r="H168" s="4"/>
      <c r="I168" s="4"/>
    </row>
    <row r="169" spans="1:9" s="252" customFormat="1" ht="24.75" customHeight="1">
      <c r="A169" s="385"/>
      <c r="B169" s="397"/>
      <c r="C169" s="70" t="s">
        <v>42</v>
      </c>
      <c r="D169" s="55"/>
      <c r="E169" s="55"/>
      <c r="G169" s="4"/>
      <c r="H169" s="4"/>
      <c r="I169" s="4"/>
    </row>
    <row r="170" spans="1:9" s="252" customFormat="1" ht="75.75" customHeight="1">
      <c r="A170" s="385"/>
      <c r="B170" s="397"/>
      <c r="C170" s="72" t="s">
        <v>78</v>
      </c>
      <c r="D170" s="53"/>
      <c r="E170" s="53"/>
      <c r="G170" s="4"/>
      <c r="H170" s="4"/>
      <c r="I170" s="4"/>
    </row>
    <row r="171" spans="1:9" s="252" customFormat="1" ht="24.75" customHeight="1">
      <c r="A171" s="385"/>
      <c r="B171" s="397"/>
      <c r="C171" s="70" t="s">
        <v>43</v>
      </c>
      <c r="D171" s="53"/>
      <c r="E171" s="53"/>
      <c r="G171" s="4"/>
      <c r="H171" s="4"/>
      <c r="I171" s="4"/>
    </row>
    <row r="172" spans="1:9" s="252" customFormat="1" ht="59.25" customHeight="1">
      <c r="A172" s="385"/>
      <c r="B172" s="397"/>
      <c r="C172" s="72" t="s">
        <v>79</v>
      </c>
      <c r="D172" s="53"/>
      <c r="E172" s="53"/>
    </row>
    <row r="173" spans="1:9" s="252" customFormat="1" ht="24.75" customHeight="1">
      <c r="A173" s="385"/>
      <c r="B173" s="258"/>
      <c r="C173" s="259" t="s">
        <v>103</v>
      </c>
      <c r="D173" s="56"/>
      <c r="E173" s="56"/>
    </row>
    <row r="174" spans="1:9" s="252" customFormat="1" ht="24.75" customHeight="1">
      <c r="A174" s="385"/>
      <c r="B174" s="398">
        <v>11009</v>
      </c>
      <c r="C174" s="70" t="s">
        <v>44</v>
      </c>
      <c r="D174" s="54"/>
      <c r="E174" s="53"/>
    </row>
    <row r="175" spans="1:9" s="252" customFormat="1" ht="30" customHeight="1">
      <c r="A175" s="385"/>
      <c r="B175" s="399"/>
      <c r="C175" s="71" t="s">
        <v>264</v>
      </c>
      <c r="D175" s="54">
        <f>+'Havelvats 2 '!G234</f>
        <v>-18246.3</v>
      </c>
      <c r="E175" s="54">
        <f>+'Havelvats 2 '!H234</f>
        <v>-63604.3</v>
      </c>
    </row>
    <row r="176" spans="1:9" s="252" customFormat="1" ht="18" customHeight="1">
      <c r="A176" s="385"/>
      <c r="B176" s="399"/>
      <c r="C176" s="70" t="s">
        <v>45</v>
      </c>
      <c r="D176" s="53"/>
      <c r="E176" s="53"/>
      <c r="F176" s="262"/>
    </row>
    <row r="177" spans="1:5" s="252" customFormat="1" ht="72.900000000000006">
      <c r="A177" s="385"/>
      <c r="B177" s="399"/>
      <c r="C177" s="72" t="s">
        <v>265</v>
      </c>
      <c r="D177" s="53"/>
      <c r="E177" s="53"/>
    </row>
    <row r="178" spans="1:5" s="252" customFormat="1" ht="24.75" customHeight="1">
      <c r="A178" s="385"/>
      <c r="B178" s="399"/>
      <c r="C178" s="70" t="s">
        <v>46</v>
      </c>
      <c r="D178" s="53"/>
      <c r="E178" s="53"/>
    </row>
    <row r="179" spans="1:5" s="252" customFormat="1" ht="15" customHeight="1">
      <c r="A179" s="386"/>
      <c r="B179" s="399"/>
      <c r="C179" s="72" t="s">
        <v>47</v>
      </c>
      <c r="D179" s="53"/>
      <c r="E179" s="53"/>
    </row>
    <row r="180" spans="1:5" s="252" customFormat="1" ht="24.75" customHeight="1">
      <c r="A180" s="256"/>
      <c r="B180" s="412" t="s">
        <v>77</v>
      </c>
      <c r="C180" s="413" t="s">
        <v>77</v>
      </c>
      <c r="D180" s="267">
        <f t="shared" ref="D180:E180" si="0">+D182</f>
        <v>0</v>
      </c>
      <c r="E180" s="267">
        <f t="shared" si="0"/>
        <v>0</v>
      </c>
    </row>
    <row r="181" spans="1:5" ht="13.5" customHeight="1">
      <c r="A181" s="414">
        <v>1139</v>
      </c>
      <c r="B181" s="417"/>
      <c r="C181" s="268" t="s">
        <v>41</v>
      </c>
      <c r="D181" s="269"/>
      <c r="E181" s="269"/>
    </row>
    <row r="182" spans="1:5" ht="17.149999999999999">
      <c r="A182" s="415"/>
      <c r="B182" s="418"/>
      <c r="C182" s="270" t="s">
        <v>23</v>
      </c>
      <c r="D182" s="222">
        <f t="shared" ref="D182:E182" si="1">+D188+D194</f>
        <v>0</v>
      </c>
      <c r="E182" s="222">
        <f t="shared" si="1"/>
        <v>0</v>
      </c>
    </row>
    <row r="183" spans="1:5" ht="13.5" customHeight="1">
      <c r="A183" s="415"/>
      <c r="B183" s="418"/>
      <c r="C183" s="111" t="s">
        <v>42</v>
      </c>
      <c r="D183" s="269"/>
      <c r="E183" s="269"/>
    </row>
    <row r="184" spans="1:5" ht="29.15">
      <c r="A184" s="415"/>
      <c r="B184" s="418"/>
      <c r="C184" s="265" t="s">
        <v>155</v>
      </c>
      <c r="D184" s="269"/>
      <c r="E184" s="269"/>
    </row>
    <row r="185" spans="1:5" ht="13.5" customHeight="1">
      <c r="A185" s="415"/>
      <c r="B185" s="418"/>
      <c r="C185" s="271" t="s">
        <v>43</v>
      </c>
      <c r="D185" s="269"/>
      <c r="E185" s="269"/>
    </row>
    <row r="186" spans="1:5" ht="29.15">
      <c r="A186" s="415"/>
      <c r="B186" s="419"/>
      <c r="C186" s="272" t="s">
        <v>184</v>
      </c>
      <c r="D186" s="269"/>
      <c r="E186" s="269"/>
    </row>
    <row r="187" spans="1:5">
      <c r="A187" s="415"/>
      <c r="B187" s="417" t="s">
        <v>156</v>
      </c>
      <c r="C187" s="111" t="s">
        <v>44</v>
      </c>
      <c r="D187" s="52"/>
      <c r="E187" s="52"/>
    </row>
    <row r="188" spans="1:5">
      <c r="A188" s="415"/>
      <c r="B188" s="418"/>
      <c r="C188" s="193" t="s">
        <v>23</v>
      </c>
      <c r="D188" s="273">
        <f>+D40+D53+D66+D72</f>
        <v>2983.1</v>
      </c>
      <c r="E188" s="273">
        <f>+E40+E53+E66+E72</f>
        <v>165698.79999999999</v>
      </c>
    </row>
    <row r="189" spans="1:5">
      <c r="A189" s="415"/>
      <c r="B189" s="418"/>
      <c r="C189" s="111" t="s">
        <v>45</v>
      </c>
      <c r="D189" s="274"/>
      <c r="E189" s="274"/>
    </row>
    <row r="190" spans="1:5" ht="58.3">
      <c r="A190" s="415"/>
      <c r="B190" s="418"/>
      <c r="C190" s="275" t="s">
        <v>157</v>
      </c>
      <c r="D190" s="274"/>
      <c r="E190" s="274"/>
    </row>
    <row r="191" spans="1:5">
      <c r="A191" s="415"/>
      <c r="B191" s="418"/>
      <c r="C191" s="111" t="s">
        <v>46</v>
      </c>
      <c r="D191" s="274"/>
      <c r="E191" s="274"/>
    </row>
    <row r="192" spans="1:5">
      <c r="A192" s="415"/>
      <c r="B192" s="419"/>
      <c r="C192" s="275" t="s">
        <v>47</v>
      </c>
      <c r="D192" s="274"/>
      <c r="E192" s="274"/>
    </row>
    <row r="193" spans="1:5">
      <c r="A193" s="415"/>
      <c r="B193" s="417" t="s">
        <v>156</v>
      </c>
      <c r="C193" s="111" t="s">
        <v>44</v>
      </c>
      <c r="D193" s="52"/>
      <c r="E193" s="52"/>
    </row>
    <row r="194" spans="1:5">
      <c r="A194" s="415"/>
      <c r="B194" s="418"/>
      <c r="C194" s="193" t="s">
        <v>23</v>
      </c>
      <c r="D194" s="273">
        <f>-D188</f>
        <v>-2983.1</v>
      </c>
      <c r="E194" s="273">
        <f>-E188</f>
        <v>-165698.79999999999</v>
      </c>
    </row>
    <row r="195" spans="1:5">
      <c r="A195" s="415"/>
      <c r="B195" s="418"/>
      <c r="C195" s="111" t="s">
        <v>45</v>
      </c>
      <c r="D195" s="274"/>
      <c r="E195" s="274"/>
    </row>
    <row r="196" spans="1:5" ht="58.3">
      <c r="A196" s="415"/>
      <c r="B196" s="418"/>
      <c r="C196" s="275" t="s">
        <v>157</v>
      </c>
      <c r="D196" s="274"/>
      <c r="E196" s="274"/>
    </row>
    <row r="197" spans="1:5">
      <c r="A197" s="415"/>
      <c r="B197" s="418"/>
      <c r="C197" s="111" t="s">
        <v>46</v>
      </c>
      <c r="D197" s="274"/>
      <c r="E197" s="274"/>
    </row>
    <row r="198" spans="1:5">
      <c r="A198" s="416"/>
      <c r="B198" s="419"/>
      <c r="C198" s="275" t="s">
        <v>47</v>
      </c>
      <c r="D198" s="274"/>
      <c r="E198" s="274"/>
    </row>
  </sheetData>
  <mergeCells count="51">
    <mergeCell ref="A181:A198"/>
    <mergeCell ref="B193:B198"/>
    <mergeCell ref="B187:B192"/>
    <mergeCell ref="B181:B186"/>
    <mergeCell ref="A77:A89"/>
    <mergeCell ref="B77:B82"/>
    <mergeCell ref="B84:B89"/>
    <mergeCell ref="B142:B147"/>
    <mergeCell ref="A116:A128"/>
    <mergeCell ref="B116:B121"/>
    <mergeCell ref="B123:B128"/>
    <mergeCell ref="A45:A57"/>
    <mergeCell ref="B129:B134"/>
    <mergeCell ref="B136:B141"/>
    <mergeCell ref="B154:B159"/>
    <mergeCell ref="B180:C180"/>
    <mergeCell ref="B65:B70"/>
    <mergeCell ref="A58:A76"/>
    <mergeCell ref="A129:A153"/>
    <mergeCell ref="A13:A25"/>
    <mergeCell ref="B13:B18"/>
    <mergeCell ref="B20:B25"/>
    <mergeCell ref="A26:A44"/>
    <mergeCell ref="B26:B31"/>
    <mergeCell ref="B39:B44"/>
    <mergeCell ref="B33:B38"/>
    <mergeCell ref="D8:E8"/>
    <mergeCell ref="C8:C9"/>
    <mergeCell ref="B174:B179"/>
    <mergeCell ref="B167:B172"/>
    <mergeCell ref="B110:B115"/>
    <mergeCell ref="B71:B76"/>
    <mergeCell ref="B45:B50"/>
    <mergeCell ref="B52:B57"/>
    <mergeCell ref="B148:B153"/>
    <mergeCell ref="C3:E3"/>
    <mergeCell ref="C2:E2"/>
    <mergeCell ref="C1:E1"/>
    <mergeCell ref="A167:A179"/>
    <mergeCell ref="D7:E7"/>
    <mergeCell ref="B161:B166"/>
    <mergeCell ref="A154:A166"/>
    <mergeCell ref="A90:A102"/>
    <mergeCell ref="B90:B95"/>
    <mergeCell ref="B97:B102"/>
    <mergeCell ref="A5:E5"/>
    <mergeCell ref="A8:B8"/>
    <mergeCell ref="B12:C12"/>
    <mergeCell ref="A103:A115"/>
    <mergeCell ref="B103:B108"/>
    <mergeCell ref="B58:B63"/>
  </mergeCells>
  <pageMargins left="0" right="0" top="0" bottom="0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69"/>
  <sheetViews>
    <sheetView tabSelected="1" topLeftCell="A153" zoomScale="70" zoomScaleNormal="70" zoomScaleSheetLayoutView="100" workbookViewId="0">
      <selection activeCell="I165" sqref="I165"/>
    </sheetView>
  </sheetViews>
  <sheetFormatPr defaultColWidth="9.15234375" defaultRowHeight="14.6"/>
  <cols>
    <col min="1" max="1" width="7.84375" style="4" customWidth="1"/>
    <col min="2" max="2" width="7.53515625" style="4" customWidth="1"/>
    <col min="3" max="3" width="8" style="4" customWidth="1"/>
    <col min="4" max="4" width="10.3828125" style="4" customWidth="1"/>
    <col min="5" max="5" width="12.3828125" style="4" customWidth="1"/>
    <col min="6" max="6" width="62.15234375" style="4" customWidth="1"/>
    <col min="7" max="7" width="14.84375" style="4" customWidth="1"/>
    <col min="8" max="8" width="13.15234375" style="4" customWidth="1"/>
    <col min="9" max="9" width="18.15234375" style="4" customWidth="1"/>
    <col min="10" max="10" width="49.84375" style="4" customWidth="1"/>
    <col min="11" max="11" width="14.3828125" style="4" customWidth="1"/>
    <col min="12" max="16384" width="9.15234375" style="4"/>
  </cols>
  <sheetData>
    <row r="1" spans="1:8" ht="37.5" customHeight="1">
      <c r="F1" s="383" t="s">
        <v>204</v>
      </c>
      <c r="G1" s="383"/>
      <c r="H1" s="383"/>
    </row>
    <row r="2" spans="1:8" ht="13.5" customHeight="1">
      <c r="F2" s="383" t="s">
        <v>70</v>
      </c>
      <c r="G2" s="383"/>
      <c r="H2" s="383"/>
    </row>
    <row r="3" spans="1:8" ht="13.5" customHeight="1">
      <c r="F3" s="383" t="s">
        <v>9</v>
      </c>
      <c r="G3" s="383"/>
      <c r="H3" s="383"/>
    </row>
    <row r="4" spans="1:8" ht="13.5" customHeight="1">
      <c r="F4" s="383"/>
      <c r="G4" s="383"/>
      <c r="H4" s="383"/>
    </row>
    <row r="5" spans="1:8" ht="52.5" customHeight="1">
      <c r="A5" s="455" t="s">
        <v>186</v>
      </c>
      <c r="B5" s="455"/>
      <c r="C5" s="455"/>
      <c r="D5" s="455"/>
      <c r="E5" s="455"/>
      <c r="F5" s="455"/>
      <c r="G5" s="455"/>
      <c r="H5" s="455"/>
    </row>
    <row r="7" spans="1:8" ht="15.75" customHeight="1" thickBot="1">
      <c r="G7" s="459" t="s">
        <v>31</v>
      </c>
      <c r="H7" s="459"/>
    </row>
    <row r="8" spans="1:8" s="58" customFormat="1" ht="48.75" customHeight="1">
      <c r="A8" s="456" t="s">
        <v>32</v>
      </c>
      <c r="B8" s="457"/>
      <c r="C8" s="458"/>
      <c r="D8" s="460" t="s">
        <v>15</v>
      </c>
      <c r="E8" s="460"/>
      <c r="F8" s="460" t="s">
        <v>22</v>
      </c>
      <c r="G8" s="457"/>
      <c r="H8" s="462"/>
    </row>
    <row r="9" spans="1:8" s="58" customFormat="1" ht="45" customHeight="1">
      <c r="A9" s="154" t="s">
        <v>34</v>
      </c>
      <c r="B9" s="155" t="s">
        <v>35</v>
      </c>
      <c r="C9" s="155" t="s">
        <v>36</v>
      </c>
      <c r="D9" s="155" t="s">
        <v>19</v>
      </c>
      <c r="E9" s="155" t="s">
        <v>20</v>
      </c>
      <c r="F9" s="461"/>
      <c r="G9" s="57" t="s">
        <v>17</v>
      </c>
      <c r="H9" s="156" t="s">
        <v>18</v>
      </c>
    </row>
    <row r="10" spans="1:8" s="58" customFormat="1" ht="22.5" customHeight="1">
      <c r="A10" s="157"/>
      <c r="B10" s="158"/>
      <c r="C10" s="158"/>
      <c r="D10" s="57"/>
      <c r="E10" s="57"/>
      <c r="F10" s="112" t="s">
        <v>30</v>
      </c>
      <c r="G10" s="126">
        <f>+G12+G243</f>
        <v>0</v>
      </c>
      <c r="H10" s="126">
        <f>+H12+H243</f>
        <v>0</v>
      </c>
    </row>
    <row r="11" spans="1:8" s="58" customFormat="1" ht="22.5" customHeight="1">
      <c r="A11" s="157"/>
      <c r="B11" s="158"/>
      <c r="C11" s="158"/>
      <c r="D11" s="57"/>
      <c r="E11" s="57"/>
      <c r="F11" s="159" t="s">
        <v>64</v>
      </c>
      <c r="G11" s="18"/>
      <c r="H11" s="18"/>
    </row>
    <row r="12" spans="1:8" s="58" customFormat="1" ht="36.75" customHeight="1" thickBot="1">
      <c r="A12" s="157"/>
      <c r="B12" s="160"/>
      <c r="C12" s="160"/>
      <c r="D12" s="161"/>
      <c r="E12" s="161"/>
      <c r="F12" s="162" t="s">
        <v>71</v>
      </c>
      <c r="G12" s="125">
        <f>+G13+G110</f>
        <v>0</v>
      </c>
      <c r="H12" s="125">
        <f>+H13+H110</f>
        <v>0</v>
      </c>
    </row>
    <row r="13" spans="1:8" s="58" customFormat="1" ht="31.5" customHeight="1">
      <c r="A13" s="442" t="s">
        <v>65</v>
      </c>
      <c r="B13" s="450"/>
      <c r="C13" s="435"/>
      <c r="D13" s="429"/>
      <c r="E13" s="435"/>
      <c r="F13" s="163" t="s">
        <v>66</v>
      </c>
      <c r="G13" s="118">
        <f>+G15+G93</f>
        <v>-24520.2</v>
      </c>
      <c r="H13" s="118">
        <f>+H15+H93</f>
        <v>-67728.800000000003</v>
      </c>
    </row>
    <row r="14" spans="1:8" s="58" customFormat="1" ht="18.75" customHeight="1" thickBot="1">
      <c r="A14" s="443"/>
      <c r="B14" s="451"/>
      <c r="C14" s="418"/>
      <c r="D14" s="430"/>
      <c r="E14" s="418"/>
      <c r="F14" s="159" t="s">
        <v>24</v>
      </c>
      <c r="G14" s="12"/>
      <c r="H14" s="12"/>
    </row>
    <row r="15" spans="1:8" s="58" customFormat="1" ht="21.75" customHeight="1">
      <c r="A15" s="443"/>
      <c r="B15" s="442" t="s">
        <v>40</v>
      </c>
      <c r="C15" s="389"/>
      <c r="D15" s="430"/>
      <c r="E15" s="418"/>
      <c r="F15" s="164" t="s">
        <v>67</v>
      </c>
      <c r="G15" s="12">
        <f>+G17+G32+G69</f>
        <v>-21296.600000000002</v>
      </c>
      <c r="H15" s="12">
        <f>+H17+H32+H69</f>
        <v>-64505.2</v>
      </c>
    </row>
    <row r="16" spans="1:8" s="58" customFormat="1" ht="18" customHeight="1" thickBot="1">
      <c r="A16" s="443"/>
      <c r="B16" s="443"/>
      <c r="C16" s="452"/>
      <c r="D16" s="430"/>
      <c r="E16" s="418"/>
      <c r="F16" s="159" t="s">
        <v>24</v>
      </c>
      <c r="G16" s="12"/>
      <c r="H16" s="12"/>
    </row>
    <row r="17" spans="1:8" s="58" customFormat="1" ht="16.3">
      <c r="A17" s="443"/>
      <c r="B17" s="443"/>
      <c r="C17" s="426" t="s">
        <v>40</v>
      </c>
      <c r="D17" s="431"/>
      <c r="E17" s="418"/>
      <c r="F17" s="165" t="s">
        <v>367</v>
      </c>
      <c r="G17" s="12">
        <f>+G19</f>
        <v>2983.1</v>
      </c>
      <c r="H17" s="12">
        <f>+H19</f>
        <v>2983.1</v>
      </c>
    </row>
    <row r="18" spans="1:8" s="58" customFormat="1" ht="19.5" customHeight="1">
      <c r="A18" s="443"/>
      <c r="B18" s="443"/>
      <c r="C18" s="427"/>
      <c r="D18" s="431"/>
      <c r="E18" s="418"/>
      <c r="F18" s="166" t="s">
        <v>24</v>
      </c>
      <c r="G18" s="11"/>
      <c r="H18" s="11"/>
    </row>
    <row r="19" spans="1:8" s="58" customFormat="1" ht="19.5" customHeight="1">
      <c r="A19" s="443"/>
      <c r="B19" s="443"/>
      <c r="C19" s="427"/>
      <c r="D19" s="431"/>
      <c r="E19" s="418"/>
      <c r="F19" s="159" t="s">
        <v>72</v>
      </c>
      <c r="G19" s="11">
        <f>+G21</f>
        <v>2983.1</v>
      </c>
      <c r="H19" s="11">
        <f>+H21</f>
        <v>2983.1</v>
      </c>
    </row>
    <row r="20" spans="1:8" s="58" customFormat="1" ht="19.5" customHeight="1" thickBot="1">
      <c r="A20" s="443"/>
      <c r="B20" s="443"/>
      <c r="C20" s="427"/>
      <c r="D20" s="432"/>
      <c r="E20" s="436"/>
      <c r="F20" s="167" t="s">
        <v>24</v>
      </c>
      <c r="G20" s="24"/>
      <c r="H20" s="122"/>
    </row>
    <row r="21" spans="1:8" s="58" customFormat="1" ht="20.25" customHeight="1" thickBot="1">
      <c r="A21" s="443"/>
      <c r="B21" s="443"/>
      <c r="C21" s="427"/>
      <c r="D21" s="423">
        <v>1075</v>
      </c>
      <c r="E21" s="433" t="s">
        <v>362</v>
      </c>
      <c r="F21" s="434"/>
      <c r="G21" s="168">
        <f>+G23</f>
        <v>2983.1</v>
      </c>
      <c r="H21" s="168">
        <f>+H23</f>
        <v>2983.1</v>
      </c>
    </row>
    <row r="22" spans="1:8" s="58" customFormat="1" ht="20.25" customHeight="1">
      <c r="A22" s="443"/>
      <c r="B22" s="443"/>
      <c r="C22" s="427"/>
      <c r="D22" s="424"/>
      <c r="E22" s="437">
        <v>32002</v>
      </c>
      <c r="F22" s="117" t="s">
        <v>24</v>
      </c>
      <c r="G22" s="169"/>
      <c r="H22" s="169"/>
    </row>
    <row r="23" spans="1:8" s="58" customFormat="1" ht="43.75">
      <c r="A23" s="443"/>
      <c r="B23" s="443"/>
      <c r="C23" s="427"/>
      <c r="D23" s="424"/>
      <c r="E23" s="438"/>
      <c r="F23" s="170" t="s">
        <v>373</v>
      </c>
      <c r="G23" s="12">
        <f>G25</f>
        <v>2983.1</v>
      </c>
      <c r="H23" s="12">
        <f>H25</f>
        <v>2983.1</v>
      </c>
    </row>
    <row r="24" spans="1:8" ht="19.5" customHeight="1">
      <c r="A24" s="443"/>
      <c r="B24" s="443"/>
      <c r="C24" s="427"/>
      <c r="D24" s="424"/>
      <c r="E24" s="388"/>
      <c r="F24" s="31" t="s">
        <v>68</v>
      </c>
      <c r="G24" s="11"/>
      <c r="H24" s="11"/>
    </row>
    <row r="25" spans="1:8" s="171" customFormat="1" ht="18" customHeight="1">
      <c r="A25" s="443"/>
      <c r="B25" s="443"/>
      <c r="C25" s="427"/>
      <c r="D25" s="424"/>
      <c r="E25" s="389"/>
      <c r="F25" s="111" t="s">
        <v>72</v>
      </c>
      <c r="G25" s="44">
        <f t="shared" ref="G25:H25" si="0">G27</f>
        <v>2983.1</v>
      </c>
      <c r="H25" s="44">
        <f t="shared" si="0"/>
        <v>2983.1</v>
      </c>
    </row>
    <row r="26" spans="1:8" ht="32.25" customHeight="1">
      <c r="A26" s="443"/>
      <c r="B26" s="443"/>
      <c r="C26" s="427"/>
      <c r="D26" s="424"/>
      <c r="E26" s="389"/>
      <c r="F26" s="27" t="s">
        <v>69</v>
      </c>
      <c r="G26" s="11"/>
      <c r="H26" s="11"/>
    </row>
    <row r="27" spans="1:8" ht="21" customHeight="1">
      <c r="A27" s="443"/>
      <c r="B27" s="443"/>
      <c r="C27" s="427"/>
      <c r="D27" s="424"/>
      <c r="E27" s="389"/>
      <c r="F27" s="172" t="s">
        <v>27</v>
      </c>
      <c r="G27" s="11">
        <f>+G28</f>
        <v>2983.1</v>
      </c>
      <c r="H27" s="11">
        <f>+H28</f>
        <v>2983.1</v>
      </c>
    </row>
    <row r="28" spans="1:8" ht="22.5" customHeight="1">
      <c r="A28" s="443"/>
      <c r="B28" s="443"/>
      <c r="C28" s="427"/>
      <c r="D28" s="424"/>
      <c r="E28" s="389"/>
      <c r="F28" s="159" t="s">
        <v>86</v>
      </c>
      <c r="G28" s="11">
        <f t="shared" ref="G28:H30" si="1">G29</f>
        <v>2983.1</v>
      </c>
      <c r="H28" s="11">
        <f t="shared" si="1"/>
        <v>2983.1</v>
      </c>
    </row>
    <row r="29" spans="1:8" ht="22.5" customHeight="1">
      <c r="A29" s="443"/>
      <c r="B29" s="443"/>
      <c r="C29" s="427"/>
      <c r="D29" s="424"/>
      <c r="E29" s="389"/>
      <c r="F29" s="159" t="s">
        <v>87</v>
      </c>
      <c r="G29" s="11">
        <f t="shared" si="1"/>
        <v>2983.1</v>
      </c>
      <c r="H29" s="11">
        <f t="shared" si="1"/>
        <v>2983.1</v>
      </c>
    </row>
    <row r="30" spans="1:8" ht="13.5" customHeight="1">
      <c r="A30" s="443"/>
      <c r="B30" s="443"/>
      <c r="C30" s="427"/>
      <c r="D30" s="424"/>
      <c r="E30" s="389"/>
      <c r="F30" s="173" t="s">
        <v>278</v>
      </c>
      <c r="G30" s="11">
        <f t="shared" si="1"/>
        <v>2983.1</v>
      </c>
      <c r="H30" s="11">
        <f t="shared" si="1"/>
        <v>2983.1</v>
      </c>
    </row>
    <row r="31" spans="1:8" ht="28.5" customHeight="1" thickBot="1">
      <c r="A31" s="443"/>
      <c r="B31" s="443"/>
      <c r="C31" s="428"/>
      <c r="D31" s="425"/>
      <c r="E31" s="390"/>
      <c r="F31" s="174" t="s">
        <v>279</v>
      </c>
      <c r="G31" s="175">
        <f>+'Havelvats 5'!G20</f>
        <v>2983.1</v>
      </c>
      <c r="H31" s="175">
        <f>+G31+0</f>
        <v>2983.1</v>
      </c>
    </row>
    <row r="32" spans="1:8" s="58" customFormat="1" ht="16.3">
      <c r="A32" s="443"/>
      <c r="B32" s="443"/>
      <c r="C32" s="420" t="s">
        <v>99</v>
      </c>
      <c r="D32" s="439"/>
      <c r="E32" s="418"/>
      <c r="F32" s="165" t="s">
        <v>100</v>
      </c>
      <c r="G32" s="12">
        <f>+G34</f>
        <v>-24279.7</v>
      </c>
      <c r="H32" s="12">
        <f>+H34</f>
        <v>-135204</v>
      </c>
    </row>
    <row r="33" spans="1:8" s="58" customFormat="1" ht="19.5" customHeight="1">
      <c r="A33" s="443"/>
      <c r="B33" s="443"/>
      <c r="C33" s="421"/>
      <c r="D33" s="440"/>
      <c r="E33" s="418"/>
      <c r="F33" s="166" t="s">
        <v>24</v>
      </c>
      <c r="G33" s="11"/>
      <c r="H33" s="11"/>
    </row>
    <row r="34" spans="1:8" s="58" customFormat="1" ht="19.5" customHeight="1">
      <c r="A34" s="443"/>
      <c r="B34" s="443"/>
      <c r="C34" s="421"/>
      <c r="D34" s="440"/>
      <c r="E34" s="418"/>
      <c r="F34" s="159" t="s">
        <v>72</v>
      </c>
      <c r="G34" s="11">
        <f>+G36</f>
        <v>-24279.7</v>
      </c>
      <c r="H34" s="11">
        <f>+H36</f>
        <v>-135204</v>
      </c>
    </row>
    <row r="35" spans="1:8" s="58" customFormat="1" ht="19.5" customHeight="1" thickBot="1">
      <c r="A35" s="443"/>
      <c r="B35" s="443"/>
      <c r="C35" s="421"/>
      <c r="D35" s="441"/>
      <c r="E35" s="436"/>
      <c r="F35" s="167" t="s">
        <v>24</v>
      </c>
      <c r="G35" s="24"/>
      <c r="H35" s="122"/>
    </row>
    <row r="36" spans="1:8" s="58" customFormat="1" ht="20.25" customHeight="1" thickBot="1">
      <c r="A36" s="443"/>
      <c r="B36" s="443"/>
      <c r="C36" s="421"/>
      <c r="D36" s="423">
        <v>1168</v>
      </c>
      <c r="E36" s="433" t="s">
        <v>101</v>
      </c>
      <c r="F36" s="434"/>
      <c r="G36" s="168">
        <f>+G38+G51+G60</f>
        <v>-24279.7</v>
      </c>
      <c r="H36" s="168">
        <f>+H38+H51+H60</f>
        <v>-135204</v>
      </c>
    </row>
    <row r="37" spans="1:8" s="58" customFormat="1" ht="20.25" customHeight="1">
      <c r="A37" s="443"/>
      <c r="B37" s="443"/>
      <c r="C37" s="421"/>
      <c r="D37" s="424"/>
      <c r="E37" s="437">
        <v>32001</v>
      </c>
      <c r="F37" s="117" t="s">
        <v>24</v>
      </c>
      <c r="G37" s="169"/>
      <c r="H37" s="169"/>
    </row>
    <row r="38" spans="1:8" s="58" customFormat="1" ht="29.15">
      <c r="A38" s="443"/>
      <c r="B38" s="443"/>
      <c r="C38" s="421"/>
      <c r="D38" s="424"/>
      <c r="E38" s="438"/>
      <c r="F38" s="170" t="s">
        <v>239</v>
      </c>
      <c r="G38" s="12">
        <f>G40</f>
        <v>-29802.9</v>
      </c>
      <c r="H38" s="12">
        <f>H40</f>
        <v>29475.299999999996</v>
      </c>
    </row>
    <row r="39" spans="1:8" ht="19.5" customHeight="1">
      <c r="A39" s="443"/>
      <c r="B39" s="443"/>
      <c r="C39" s="421"/>
      <c r="D39" s="424"/>
      <c r="E39" s="388"/>
      <c r="F39" s="31" t="s">
        <v>68</v>
      </c>
      <c r="G39" s="11"/>
      <c r="H39" s="11"/>
    </row>
    <row r="40" spans="1:8" s="171" customFormat="1" ht="18" customHeight="1">
      <c r="A40" s="443"/>
      <c r="B40" s="443"/>
      <c r="C40" s="421"/>
      <c r="D40" s="424"/>
      <c r="E40" s="389"/>
      <c r="F40" s="111" t="s">
        <v>72</v>
      </c>
      <c r="G40" s="44">
        <f t="shared" ref="G40:H40" si="2">G42</f>
        <v>-29802.9</v>
      </c>
      <c r="H40" s="44">
        <f t="shared" si="2"/>
        <v>29475.299999999996</v>
      </c>
    </row>
    <row r="41" spans="1:8" ht="32.25" customHeight="1">
      <c r="A41" s="443"/>
      <c r="B41" s="443"/>
      <c r="C41" s="421"/>
      <c r="D41" s="424"/>
      <c r="E41" s="389"/>
      <c r="F41" s="27" t="s">
        <v>69</v>
      </c>
      <c r="G41" s="11"/>
      <c r="H41" s="11"/>
    </row>
    <row r="42" spans="1:8" ht="21" customHeight="1">
      <c r="A42" s="443"/>
      <c r="B42" s="443"/>
      <c r="C42" s="421"/>
      <c r="D42" s="424"/>
      <c r="E42" s="389"/>
      <c r="F42" s="172" t="s">
        <v>27</v>
      </c>
      <c r="G42" s="11">
        <f>+G43+G47</f>
        <v>-29802.9</v>
      </c>
      <c r="H42" s="11">
        <f>+H43+H47</f>
        <v>29475.299999999996</v>
      </c>
    </row>
    <row r="43" spans="1:8" ht="22.5" customHeight="1">
      <c r="A43" s="443"/>
      <c r="B43" s="443"/>
      <c r="C43" s="421"/>
      <c r="D43" s="424"/>
      <c r="E43" s="389"/>
      <c r="F43" s="27" t="s">
        <v>143</v>
      </c>
      <c r="G43" s="11">
        <f t="shared" ref="G43:H45" si="3">G44</f>
        <v>-29802.9</v>
      </c>
      <c r="H43" s="11">
        <f t="shared" si="3"/>
        <v>-29802.9</v>
      </c>
    </row>
    <row r="44" spans="1:8" ht="22.5" customHeight="1">
      <c r="A44" s="443"/>
      <c r="B44" s="443"/>
      <c r="C44" s="421"/>
      <c r="D44" s="424"/>
      <c r="E44" s="389"/>
      <c r="F44" s="27" t="s">
        <v>144</v>
      </c>
      <c r="G44" s="11">
        <f t="shared" si="3"/>
        <v>-29802.9</v>
      </c>
      <c r="H44" s="11">
        <f t="shared" si="3"/>
        <v>-29802.9</v>
      </c>
    </row>
    <row r="45" spans="1:8" ht="13.5" customHeight="1">
      <c r="A45" s="443"/>
      <c r="B45" s="443"/>
      <c r="C45" s="421"/>
      <c r="D45" s="424"/>
      <c r="E45" s="389"/>
      <c r="F45" s="176" t="s">
        <v>145</v>
      </c>
      <c r="G45" s="11">
        <f t="shared" si="3"/>
        <v>-29802.9</v>
      </c>
      <c r="H45" s="11">
        <f t="shared" si="3"/>
        <v>-29802.9</v>
      </c>
    </row>
    <row r="46" spans="1:8" ht="28.5" customHeight="1">
      <c r="A46" s="443"/>
      <c r="B46" s="443"/>
      <c r="C46" s="421"/>
      <c r="D46" s="424"/>
      <c r="E46" s="389"/>
      <c r="F46" s="27" t="s">
        <v>146</v>
      </c>
      <c r="G46" s="175">
        <f>+'Havelvats 8'!I13</f>
        <v>-29802.9</v>
      </c>
      <c r="H46" s="175">
        <f>+G46+0</f>
        <v>-29802.9</v>
      </c>
    </row>
    <row r="47" spans="1:8" ht="22.5" customHeight="1">
      <c r="A47" s="443"/>
      <c r="B47" s="443"/>
      <c r="C47" s="421"/>
      <c r="D47" s="424"/>
      <c r="E47" s="389"/>
      <c r="F47" s="159" t="s">
        <v>86</v>
      </c>
      <c r="G47" s="11">
        <f t="shared" ref="G47:H49" si="4">G48</f>
        <v>0</v>
      </c>
      <c r="H47" s="11">
        <f t="shared" si="4"/>
        <v>59278.2</v>
      </c>
    </row>
    <row r="48" spans="1:8" ht="22.5" customHeight="1">
      <c r="A48" s="443"/>
      <c r="B48" s="443"/>
      <c r="C48" s="421"/>
      <c r="D48" s="424"/>
      <c r="E48" s="389"/>
      <c r="F48" s="159" t="s">
        <v>87</v>
      </c>
      <c r="G48" s="11">
        <f t="shared" si="4"/>
        <v>0</v>
      </c>
      <c r="H48" s="11">
        <f t="shared" si="4"/>
        <v>59278.2</v>
      </c>
    </row>
    <row r="49" spans="1:8" ht="13.5" customHeight="1">
      <c r="A49" s="443"/>
      <c r="B49" s="443"/>
      <c r="C49" s="421"/>
      <c r="D49" s="424"/>
      <c r="E49" s="389"/>
      <c r="F49" s="173" t="s">
        <v>278</v>
      </c>
      <c r="G49" s="11">
        <f t="shared" si="4"/>
        <v>0</v>
      </c>
      <c r="H49" s="11">
        <f t="shared" si="4"/>
        <v>59278.2</v>
      </c>
    </row>
    <row r="50" spans="1:8" ht="28.5" customHeight="1">
      <c r="A50" s="443"/>
      <c r="B50" s="443"/>
      <c r="C50" s="421"/>
      <c r="D50" s="424"/>
      <c r="E50" s="389"/>
      <c r="F50" s="174" t="s">
        <v>279</v>
      </c>
      <c r="G50" s="94">
        <v>0</v>
      </c>
      <c r="H50" s="94">
        <f>+'Havelvats 5'!G31</f>
        <v>59278.2</v>
      </c>
    </row>
    <row r="51" spans="1:8" s="58" customFormat="1" ht="16.3">
      <c r="A51" s="443"/>
      <c r="B51" s="443"/>
      <c r="C51" s="421"/>
      <c r="D51" s="424"/>
      <c r="E51" s="177">
        <v>32002</v>
      </c>
      <c r="F51" s="178" t="s">
        <v>262</v>
      </c>
      <c r="G51" s="12">
        <f>G53</f>
        <v>0</v>
      </c>
      <c r="H51" s="12">
        <f>H53</f>
        <v>-190958.9</v>
      </c>
    </row>
    <row r="52" spans="1:8" ht="19.5" customHeight="1">
      <c r="A52" s="443"/>
      <c r="B52" s="443"/>
      <c r="C52" s="421"/>
      <c r="D52" s="424"/>
      <c r="E52" s="388"/>
      <c r="F52" s="31" t="s">
        <v>68</v>
      </c>
      <c r="G52" s="11"/>
      <c r="H52" s="11"/>
    </row>
    <row r="53" spans="1:8" s="171" customFormat="1" ht="18" customHeight="1">
      <c r="A53" s="443"/>
      <c r="B53" s="443"/>
      <c r="C53" s="421"/>
      <c r="D53" s="424"/>
      <c r="E53" s="389"/>
      <c r="F53" s="111" t="s">
        <v>77</v>
      </c>
      <c r="G53" s="44">
        <f t="shared" ref="G53:H53" si="5">G55</f>
        <v>0</v>
      </c>
      <c r="H53" s="44">
        <f t="shared" si="5"/>
        <v>-190958.9</v>
      </c>
    </row>
    <row r="54" spans="1:8" ht="32.25" customHeight="1">
      <c r="A54" s="443"/>
      <c r="B54" s="443"/>
      <c r="C54" s="421"/>
      <c r="D54" s="424"/>
      <c r="E54" s="389"/>
      <c r="F54" s="27" t="s">
        <v>69</v>
      </c>
      <c r="G54" s="11"/>
      <c r="H54" s="11"/>
    </row>
    <row r="55" spans="1:8" ht="21" customHeight="1">
      <c r="A55" s="443"/>
      <c r="B55" s="443"/>
      <c r="C55" s="421"/>
      <c r="D55" s="424"/>
      <c r="E55" s="389"/>
      <c r="F55" s="172" t="s">
        <v>27</v>
      </c>
      <c r="G55" s="11">
        <f t="shared" ref="G55:H58" si="6">G56</f>
        <v>0</v>
      </c>
      <c r="H55" s="11">
        <f t="shared" si="6"/>
        <v>-190958.9</v>
      </c>
    </row>
    <row r="56" spans="1:8" ht="22.5" customHeight="1">
      <c r="A56" s="443"/>
      <c r="B56" s="443"/>
      <c r="C56" s="421"/>
      <c r="D56" s="424"/>
      <c r="E56" s="389"/>
      <c r="F56" s="27" t="s">
        <v>143</v>
      </c>
      <c r="G56" s="11">
        <f t="shared" si="6"/>
        <v>0</v>
      </c>
      <c r="H56" s="11">
        <f t="shared" si="6"/>
        <v>-190958.9</v>
      </c>
    </row>
    <row r="57" spans="1:8" ht="22.5" customHeight="1">
      <c r="A57" s="443"/>
      <c r="B57" s="443"/>
      <c r="C57" s="421"/>
      <c r="D57" s="424"/>
      <c r="E57" s="389"/>
      <c r="F57" s="27" t="s">
        <v>144</v>
      </c>
      <c r="G57" s="11">
        <f t="shared" si="6"/>
        <v>0</v>
      </c>
      <c r="H57" s="11">
        <f t="shared" si="6"/>
        <v>-190958.9</v>
      </c>
    </row>
    <row r="58" spans="1:8" ht="13.5" customHeight="1">
      <c r="A58" s="443"/>
      <c r="B58" s="443"/>
      <c r="C58" s="421"/>
      <c r="D58" s="424"/>
      <c r="E58" s="389"/>
      <c r="F58" s="176" t="s">
        <v>145</v>
      </c>
      <c r="G58" s="11">
        <f t="shared" si="6"/>
        <v>0</v>
      </c>
      <c r="H58" s="11">
        <f t="shared" si="6"/>
        <v>-190958.9</v>
      </c>
    </row>
    <row r="59" spans="1:8" ht="28.5" customHeight="1">
      <c r="A59" s="443"/>
      <c r="B59" s="443"/>
      <c r="C59" s="421"/>
      <c r="D59" s="424"/>
      <c r="E59" s="390"/>
      <c r="F59" s="27" t="s">
        <v>295</v>
      </c>
      <c r="G59" s="175">
        <f>+'Havelvats 4'!E30</f>
        <v>0</v>
      </c>
      <c r="H59" s="175">
        <f>+'Havelvats 4'!F30</f>
        <v>-190958.9</v>
      </c>
    </row>
    <row r="60" spans="1:8" s="58" customFormat="1" ht="29.15">
      <c r="A60" s="443"/>
      <c r="B60" s="443"/>
      <c r="C60" s="421"/>
      <c r="D60" s="424"/>
      <c r="E60" s="177">
        <v>32007</v>
      </c>
      <c r="F60" s="178" t="s">
        <v>361</v>
      </c>
      <c r="G60" s="12">
        <f>G62</f>
        <v>5523.2</v>
      </c>
      <c r="H60" s="12">
        <f>H62</f>
        <v>26279.599999999999</v>
      </c>
    </row>
    <row r="61" spans="1:8" ht="19.5" customHeight="1">
      <c r="A61" s="443"/>
      <c r="B61" s="443"/>
      <c r="C61" s="421"/>
      <c r="D61" s="424"/>
      <c r="E61" s="388"/>
      <c r="F61" s="31" t="s">
        <v>68</v>
      </c>
      <c r="G61" s="11"/>
      <c r="H61" s="11"/>
    </row>
    <row r="62" spans="1:8" s="171" customFormat="1" ht="18" customHeight="1">
      <c r="A62" s="443"/>
      <c r="B62" s="443"/>
      <c r="C62" s="421"/>
      <c r="D62" s="424"/>
      <c r="E62" s="389"/>
      <c r="F62" s="111" t="s">
        <v>72</v>
      </c>
      <c r="G62" s="44">
        <f t="shared" ref="G62:H62" si="7">G64</f>
        <v>5523.2</v>
      </c>
      <c r="H62" s="44">
        <f t="shared" si="7"/>
        <v>26279.599999999999</v>
      </c>
    </row>
    <row r="63" spans="1:8" ht="32.25" customHeight="1">
      <c r="A63" s="443"/>
      <c r="B63" s="443"/>
      <c r="C63" s="421"/>
      <c r="D63" s="424"/>
      <c r="E63" s="389"/>
      <c r="F63" s="27" t="s">
        <v>69</v>
      </c>
      <c r="G63" s="11"/>
      <c r="H63" s="11"/>
    </row>
    <row r="64" spans="1:8" ht="21" customHeight="1">
      <c r="A64" s="443"/>
      <c r="B64" s="443"/>
      <c r="C64" s="421"/>
      <c r="D64" s="424"/>
      <c r="E64" s="389"/>
      <c r="F64" s="172" t="s">
        <v>27</v>
      </c>
      <c r="G64" s="11">
        <f t="shared" ref="G64:H67" si="8">G65</f>
        <v>5523.2</v>
      </c>
      <c r="H64" s="11">
        <f t="shared" si="8"/>
        <v>26279.599999999999</v>
      </c>
    </row>
    <row r="65" spans="1:8" ht="22.5" customHeight="1">
      <c r="A65" s="443"/>
      <c r="B65" s="443"/>
      <c r="C65" s="421"/>
      <c r="D65" s="424"/>
      <c r="E65" s="389"/>
      <c r="F65" s="159" t="s">
        <v>86</v>
      </c>
      <c r="G65" s="11">
        <f t="shared" si="8"/>
        <v>5523.2</v>
      </c>
      <c r="H65" s="11">
        <f t="shared" si="8"/>
        <v>26279.599999999999</v>
      </c>
    </row>
    <row r="66" spans="1:8" ht="22.5" customHeight="1">
      <c r="A66" s="443"/>
      <c r="B66" s="443"/>
      <c r="C66" s="421"/>
      <c r="D66" s="424"/>
      <c r="E66" s="389"/>
      <c r="F66" s="159" t="s">
        <v>87</v>
      </c>
      <c r="G66" s="11">
        <f t="shared" si="8"/>
        <v>5523.2</v>
      </c>
      <c r="H66" s="11">
        <f t="shared" si="8"/>
        <v>26279.599999999999</v>
      </c>
    </row>
    <row r="67" spans="1:8" ht="13.5" customHeight="1">
      <c r="A67" s="443"/>
      <c r="B67" s="443"/>
      <c r="C67" s="421"/>
      <c r="D67" s="424"/>
      <c r="E67" s="389"/>
      <c r="F67" s="173" t="s">
        <v>278</v>
      </c>
      <c r="G67" s="11">
        <f t="shared" si="8"/>
        <v>5523.2</v>
      </c>
      <c r="H67" s="11">
        <f t="shared" si="8"/>
        <v>26279.599999999999</v>
      </c>
    </row>
    <row r="68" spans="1:8" ht="28.5" customHeight="1" thickBot="1">
      <c r="A68" s="443"/>
      <c r="B68" s="443"/>
      <c r="C68" s="422"/>
      <c r="D68" s="425"/>
      <c r="E68" s="390"/>
      <c r="F68" s="174" t="s">
        <v>279</v>
      </c>
      <c r="G68" s="175">
        <f>+'Havelvats 5'!G36</f>
        <v>5523.2</v>
      </c>
      <c r="H68" s="175">
        <f>+G68+'Havelvats 5'!G35</f>
        <v>26279.599999999999</v>
      </c>
    </row>
    <row r="69" spans="1:8" s="58" customFormat="1" ht="16.3">
      <c r="A69" s="443"/>
      <c r="B69" s="443"/>
      <c r="C69" s="488" t="s">
        <v>81</v>
      </c>
      <c r="D69" s="179"/>
      <c r="E69" s="417"/>
      <c r="F69" s="165" t="s">
        <v>287</v>
      </c>
      <c r="G69" s="12">
        <f>+G71</f>
        <v>0</v>
      </c>
      <c r="H69" s="12">
        <f>+H71</f>
        <v>67715.7</v>
      </c>
    </row>
    <row r="70" spans="1:8" s="58" customFormat="1" ht="19.5" customHeight="1">
      <c r="A70" s="443"/>
      <c r="B70" s="443"/>
      <c r="C70" s="489"/>
      <c r="D70" s="180"/>
      <c r="E70" s="418"/>
      <c r="F70" s="166" t="s">
        <v>24</v>
      </c>
      <c r="G70" s="11"/>
      <c r="H70" s="11"/>
    </row>
    <row r="71" spans="1:8" s="58" customFormat="1" ht="19.5" customHeight="1">
      <c r="A71" s="443"/>
      <c r="B71" s="443"/>
      <c r="C71" s="489"/>
      <c r="D71" s="180"/>
      <c r="E71" s="418"/>
      <c r="F71" s="159" t="s">
        <v>72</v>
      </c>
      <c r="G71" s="11">
        <f>+G73</f>
        <v>0</v>
      </c>
      <c r="H71" s="11">
        <f>+H73</f>
        <v>67715.7</v>
      </c>
    </row>
    <row r="72" spans="1:8" s="58" customFormat="1" ht="19.5" customHeight="1" thickBot="1">
      <c r="A72" s="443"/>
      <c r="B72" s="443"/>
      <c r="C72" s="489"/>
      <c r="D72" s="181"/>
      <c r="E72" s="436"/>
      <c r="F72" s="167" t="s">
        <v>24</v>
      </c>
      <c r="G72" s="24"/>
      <c r="H72" s="122"/>
    </row>
    <row r="73" spans="1:8" s="58" customFormat="1" ht="20.25" customHeight="1" thickBot="1">
      <c r="A73" s="443"/>
      <c r="B73" s="443"/>
      <c r="C73" s="489"/>
      <c r="D73" s="423">
        <v>1056</v>
      </c>
      <c r="E73" s="475" t="s">
        <v>254</v>
      </c>
      <c r="F73" s="445"/>
      <c r="G73" s="182">
        <f>+G75+G84</f>
        <v>0</v>
      </c>
      <c r="H73" s="182">
        <f>+H75+H84</f>
        <v>67715.7</v>
      </c>
    </row>
    <row r="74" spans="1:8" s="58" customFormat="1" ht="20.25" customHeight="1">
      <c r="A74" s="443"/>
      <c r="B74" s="443"/>
      <c r="C74" s="489"/>
      <c r="D74" s="424"/>
      <c r="E74" s="476">
        <v>11001</v>
      </c>
      <c r="F74" s="31" t="s">
        <v>24</v>
      </c>
      <c r="G74" s="169"/>
      <c r="H74" s="169"/>
    </row>
    <row r="75" spans="1:8" s="58" customFormat="1" ht="16.3">
      <c r="A75" s="443"/>
      <c r="B75" s="443"/>
      <c r="C75" s="489"/>
      <c r="D75" s="424"/>
      <c r="E75" s="477"/>
      <c r="F75" s="178" t="s">
        <v>276</v>
      </c>
      <c r="G75" s="12">
        <f>G77</f>
        <v>0</v>
      </c>
      <c r="H75" s="11">
        <f>H77</f>
        <v>-35000</v>
      </c>
    </row>
    <row r="76" spans="1:8" ht="19.5" customHeight="1">
      <c r="A76" s="443"/>
      <c r="B76" s="443"/>
      <c r="C76" s="489"/>
      <c r="D76" s="424"/>
      <c r="E76" s="449"/>
      <c r="F76" s="31" t="s">
        <v>68</v>
      </c>
      <c r="G76" s="11"/>
      <c r="H76" s="11"/>
    </row>
    <row r="77" spans="1:8" s="171" customFormat="1" ht="18" customHeight="1">
      <c r="A77" s="443"/>
      <c r="B77" s="443"/>
      <c r="C77" s="489"/>
      <c r="D77" s="424"/>
      <c r="E77" s="448"/>
      <c r="F77" s="111" t="s">
        <v>72</v>
      </c>
      <c r="G77" s="44">
        <f t="shared" ref="G77:H77" si="9">G79</f>
        <v>0</v>
      </c>
      <c r="H77" s="44">
        <f t="shared" si="9"/>
        <v>-35000</v>
      </c>
    </row>
    <row r="78" spans="1:8" ht="32.25" customHeight="1">
      <c r="A78" s="443"/>
      <c r="B78" s="443"/>
      <c r="C78" s="489"/>
      <c r="D78" s="424"/>
      <c r="E78" s="448"/>
      <c r="F78" s="27" t="s">
        <v>69</v>
      </c>
      <c r="G78" s="11"/>
      <c r="H78" s="11"/>
    </row>
    <row r="79" spans="1:8" ht="21" customHeight="1">
      <c r="A79" s="443"/>
      <c r="B79" s="443"/>
      <c r="C79" s="489"/>
      <c r="D79" s="424"/>
      <c r="E79" s="448"/>
      <c r="F79" s="172" t="s">
        <v>27</v>
      </c>
      <c r="G79" s="11">
        <f t="shared" ref="G79:H82" si="10">G80</f>
        <v>0</v>
      </c>
      <c r="H79" s="11">
        <f t="shared" si="10"/>
        <v>-35000</v>
      </c>
    </row>
    <row r="80" spans="1:8" ht="22.5" customHeight="1">
      <c r="A80" s="443"/>
      <c r="B80" s="443"/>
      <c r="C80" s="489"/>
      <c r="D80" s="424"/>
      <c r="E80" s="448"/>
      <c r="F80" s="159" t="s">
        <v>86</v>
      </c>
      <c r="G80" s="11">
        <f t="shared" si="10"/>
        <v>0</v>
      </c>
      <c r="H80" s="11">
        <f t="shared" si="10"/>
        <v>-35000</v>
      </c>
    </row>
    <row r="81" spans="1:8" ht="22.5" customHeight="1">
      <c r="A81" s="443"/>
      <c r="B81" s="443"/>
      <c r="C81" s="489"/>
      <c r="D81" s="424"/>
      <c r="E81" s="448"/>
      <c r="F81" s="159" t="s">
        <v>87</v>
      </c>
      <c r="G81" s="11">
        <f t="shared" si="10"/>
        <v>0</v>
      </c>
      <c r="H81" s="11">
        <f t="shared" si="10"/>
        <v>-35000</v>
      </c>
    </row>
    <row r="82" spans="1:8" ht="13.5" customHeight="1">
      <c r="A82" s="443"/>
      <c r="B82" s="443"/>
      <c r="C82" s="489"/>
      <c r="D82" s="424"/>
      <c r="E82" s="448"/>
      <c r="F82" s="159" t="s">
        <v>88</v>
      </c>
      <c r="G82" s="11">
        <f t="shared" si="10"/>
        <v>0</v>
      </c>
      <c r="H82" s="11">
        <f t="shared" si="10"/>
        <v>-35000</v>
      </c>
    </row>
    <row r="83" spans="1:8" ht="28.5" customHeight="1">
      <c r="A83" s="443"/>
      <c r="B83" s="443"/>
      <c r="C83" s="489"/>
      <c r="D83" s="424"/>
      <c r="E83" s="478"/>
      <c r="F83" s="174" t="s">
        <v>89</v>
      </c>
      <c r="G83" s="175">
        <f>+'Havelvats 1'!D34</f>
        <v>0</v>
      </c>
      <c r="H83" s="175">
        <f>+'Havelvats 1'!E34</f>
        <v>-35000</v>
      </c>
    </row>
    <row r="84" spans="1:8" s="58" customFormat="1" ht="29.15">
      <c r="A84" s="443"/>
      <c r="B84" s="443"/>
      <c r="C84" s="489"/>
      <c r="D84" s="424"/>
      <c r="E84" s="183">
        <v>32001</v>
      </c>
      <c r="F84" s="178" t="s">
        <v>215</v>
      </c>
      <c r="G84" s="12">
        <f>G86</f>
        <v>0</v>
      </c>
      <c r="H84" s="11">
        <f>H86</f>
        <v>102715.7</v>
      </c>
    </row>
    <row r="85" spans="1:8" ht="19.5" customHeight="1">
      <c r="A85" s="443"/>
      <c r="B85" s="443"/>
      <c r="C85" s="489"/>
      <c r="D85" s="424"/>
      <c r="E85" s="449"/>
      <c r="F85" s="31" t="s">
        <v>68</v>
      </c>
      <c r="G85" s="11"/>
      <c r="H85" s="11"/>
    </row>
    <row r="86" spans="1:8" s="171" customFormat="1" ht="18" customHeight="1">
      <c r="A86" s="443"/>
      <c r="B86" s="443"/>
      <c r="C86" s="489"/>
      <c r="D86" s="424"/>
      <c r="E86" s="448"/>
      <c r="F86" s="111" t="s">
        <v>72</v>
      </c>
      <c r="G86" s="44">
        <f t="shared" ref="G86:H86" si="11">G88</f>
        <v>0</v>
      </c>
      <c r="H86" s="44">
        <f t="shared" si="11"/>
        <v>102715.7</v>
      </c>
    </row>
    <row r="87" spans="1:8" ht="32.25" customHeight="1">
      <c r="A87" s="443"/>
      <c r="B87" s="443"/>
      <c r="C87" s="489"/>
      <c r="D87" s="424"/>
      <c r="E87" s="448"/>
      <c r="F87" s="27" t="s">
        <v>69</v>
      </c>
      <c r="G87" s="11"/>
      <c r="H87" s="11"/>
    </row>
    <row r="88" spans="1:8" ht="21" customHeight="1">
      <c r="A88" s="443"/>
      <c r="B88" s="443"/>
      <c r="C88" s="489"/>
      <c r="D88" s="424"/>
      <c r="E88" s="448"/>
      <c r="F88" s="172" t="s">
        <v>27</v>
      </c>
      <c r="G88" s="11">
        <f t="shared" ref="G88:H90" si="12">G89</f>
        <v>0</v>
      </c>
      <c r="H88" s="11">
        <f t="shared" si="12"/>
        <v>102715.7</v>
      </c>
    </row>
    <row r="89" spans="1:8" ht="22.5" customHeight="1">
      <c r="A89" s="443"/>
      <c r="B89" s="443"/>
      <c r="C89" s="489"/>
      <c r="D89" s="424"/>
      <c r="E89" s="448"/>
      <c r="F89" s="27" t="s">
        <v>143</v>
      </c>
      <c r="G89" s="11">
        <f t="shared" si="12"/>
        <v>0</v>
      </c>
      <c r="H89" s="11">
        <f t="shared" si="12"/>
        <v>102715.7</v>
      </c>
    </row>
    <row r="90" spans="1:8" ht="22.5" customHeight="1">
      <c r="A90" s="443"/>
      <c r="B90" s="443"/>
      <c r="C90" s="489"/>
      <c r="D90" s="424"/>
      <c r="E90" s="448"/>
      <c r="F90" s="27" t="s">
        <v>144</v>
      </c>
      <c r="G90" s="11">
        <f t="shared" si="12"/>
        <v>0</v>
      </c>
      <c r="H90" s="11">
        <f t="shared" si="12"/>
        <v>102715.7</v>
      </c>
    </row>
    <row r="91" spans="1:8" ht="13.5" customHeight="1">
      <c r="A91" s="443"/>
      <c r="B91" s="443"/>
      <c r="C91" s="489"/>
      <c r="D91" s="424"/>
      <c r="E91" s="448"/>
      <c r="F91" s="176" t="s">
        <v>145</v>
      </c>
      <c r="G91" s="11">
        <f t="shared" ref="G91:H91" si="13">G92</f>
        <v>0</v>
      </c>
      <c r="H91" s="11">
        <f t="shared" si="13"/>
        <v>102715.7</v>
      </c>
    </row>
    <row r="92" spans="1:8" ht="28.5" customHeight="1" thickBot="1">
      <c r="A92" s="443"/>
      <c r="B92" s="444"/>
      <c r="C92" s="490"/>
      <c r="D92" s="425"/>
      <c r="E92" s="478"/>
      <c r="F92" s="174" t="s">
        <v>279</v>
      </c>
      <c r="G92" s="175">
        <v>0</v>
      </c>
      <c r="H92" s="175">
        <f>+'Havelvats 5'!G18</f>
        <v>102715.7</v>
      </c>
    </row>
    <row r="93" spans="1:8" s="58" customFormat="1" ht="21.75" customHeight="1">
      <c r="A93" s="443"/>
      <c r="B93" s="442" t="s">
        <v>288</v>
      </c>
      <c r="C93" s="453"/>
      <c r="D93" s="184"/>
      <c r="E93" s="418"/>
      <c r="F93" s="164" t="s">
        <v>291</v>
      </c>
      <c r="G93" s="12">
        <f t="shared" ref="G93:H93" si="14">G95</f>
        <v>-3223.6</v>
      </c>
      <c r="H93" s="12">
        <f t="shared" si="14"/>
        <v>-3223.6</v>
      </c>
    </row>
    <row r="94" spans="1:8" s="58" customFormat="1" ht="18" customHeight="1" thickBot="1">
      <c r="A94" s="443"/>
      <c r="B94" s="443"/>
      <c r="C94" s="454"/>
      <c r="D94" s="184"/>
      <c r="E94" s="418"/>
      <c r="F94" s="159" t="s">
        <v>24</v>
      </c>
      <c r="G94" s="12"/>
      <c r="H94" s="12"/>
    </row>
    <row r="95" spans="1:8" s="58" customFormat="1" ht="16.3">
      <c r="A95" s="443"/>
      <c r="B95" s="443"/>
      <c r="C95" s="442" t="s">
        <v>289</v>
      </c>
      <c r="D95" s="180"/>
      <c r="E95" s="418"/>
      <c r="F95" s="165" t="s">
        <v>292</v>
      </c>
      <c r="G95" s="12">
        <f>+G97</f>
        <v>-3223.6</v>
      </c>
      <c r="H95" s="12">
        <f>+H97</f>
        <v>-3223.6</v>
      </c>
    </row>
    <row r="96" spans="1:8" s="58" customFormat="1" ht="19.5" customHeight="1">
      <c r="A96" s="443"/>
      <c r="B96" s="443"/>
      <c r="C96" s="443"/>
      <c r="D96" s="180"/>
      <c r="E96" s="418"/>
      <c r="F96" s="185" t="s">
        <v>24</v>
      </c>
      <c r="G96" s="11"/>
      <c r="H96" s="11"/>
    </row>
    <row r="97" spans="1:8" s="58" customFormat="1" ht="19.5" customHeight="1">
      <c r="A97" s="443"/>
      <c r="B97" s="443"/>
      <c r="C97" s="443"/>
      <c r="D97" s="180"/>
      <c r="E97" s="418"/>
      <c r="F97" s="159" t="s">
        <v>72</v>
      </c>
      <c r="G97" s="11">
        <f>+G99</f>
        <v>-3223.6</v>
      </c>
      <c r="H97" s="11">
        <f>+H99</f>
        <v>-3223.6</v>
      </c>
    </row>
    <row r="98" spans="1:8" s="58" customFormat="1" ht="19.5" customHeight="1" thickBot="1">
      <c r="A98" s="443"/>
      <c r="B98" s="443"/>
      <c r="C98" s="443"/>
      <c r="D98" s="181"/>
      <c r="E98" s="436"/>
      <c r="F98" s="167" t="s">
        <v>24</v>
      </c>
      <c r="G98" s="24"/>
      <c r="H98" s="14"/>
    </row>
    <row r="99" spans="1:8" s="58" customFormat="1" ht="20.25" customHeight="1" thickBot="1">
      <c r="A99" s="443"/>
      <c r="B99" s="443"/>
      <c r="C99" s="443"/>
      <c r="D99" s="423">
        <v>1115</v>
      </c>
      <c r="E99" s="445" t="s">
        <v>290</v>
      </c>
      <c r="F99" s="446"/>
      <c r="G99" s="182">
        <f>+G101+G243</f>
        <v>-3223.6</v>
      </c>
      <c r="H99" s="182">
        <f>+H101+H243</f>
        <v>-3223.6</v>
      </c>
    </row>
    <row r="100" spans="1:8" s="58" customFormat="1" ht="20.25" customHeight="1">
      <c r="A100" s="443"/>
      <c r="B100" s="443"/>
      <c r="C100" s="443"/>
      <c r="D100" s="424"/>
      <c r="E100" s="447">
        <v>11001</v>
      </c>
      <c r="F100" s="31" t="s">
        <v>24</v>
      </c>
      <c r="G100" s="169"/>
      <c r="H100" s="169"/>
    </row>
    <row r="101" spans="1:8" s="58" customFormat="1" ht="29.15">
      <c r="A101" s="443"/>
      <c r="B101" s="443"/>
      <c r="C101" s="443"/>
      <c r="D101" s="424"/>
      <c r="E101" s="448"/>
      <c r="F101" s="178" t="s">
        <v>293</v>
      </c>
      <c r="G101" s="12">
        <f>G103</f>
        <v>-3223.6</v>
      </c>
      <c r="H101" s="11">
        <f>H103</f>
        <v>-3223.6</v>
      </c>
    </row>
    <row r="102" spans="1:8" ht="19.5" customHeight="1">
      <c r="A102" s="443"/>
      <c r="B102" s="443"/>
      <c r="C102" s="443"/>
      <c r="D102" s="424"/>
      <c r="E102" s="449"/>
      <c r="F102" s="31" t="s">
        <v>68</v>
      </c>
      <c r="G102" s="11"/>
      <c r="H102" s="11"/>
    </row>
    <row r="103" spans="1:8" s="171" customFormat="1" ht="18" customHeight="1">
      <c r="A103" s="443"/>
      <c r="B103" s="443"/>
      <c r="C103" s="443"/>
      <c r="D103" s="424"/>
      <c r="E103" s="448"/>
      <c r="F103" s="111" t="s">
        <v>72</v>
      </c>
      <c r="G103" s="44">
        <f t="shared" ref="G103:H103" si="15">G105</f>
        <v>-3223.6</v>
      </c>
      <c r="H103" s="44">
        <f t="shared" si="15"/>
        <v>-3223.6</v>
      </c>
    </row>
    <row r="104" spans="1:8" ht="32.25" customHeight="1">
      <c r="A104" s="443"/>
      <c r="B104" s="443"/>
      <c r="C104" s="443"/>
      <c r="D104" s="424"/>
      <c r="E104" s="448"/>
      <c r="F104" s="27" t="s">
        <v>69</v>
      </c>
      <c r="G104" s="11"/>
      <c r="H104" s="11"/>
    </row>
    <row r="105" spans="1:8" ht="21" customHeight="1">
      <c r="A105" s="443"/>
      <c r="B105" s="443"/>
      <c r="C105" s="443"/>
      <c r="D105" s="424"/>
      <c r="E105" s="448"/>
      <c r="F105" s="172" t="s">
        <v>27</v>
      </c>
      <c r="G105" s="11">
        <f t="shared" ref="G105:H108" si="16">G106</f>
        <v>-3223.6</v>
      </c>
      <c r="H105" s="11">
        <f t="shared" si="16"/>
        <v>-3223.6</v>
      </c>
    </row>
    <row r="106" spans="1:8" ht="22.5" customHeight="1">
      <c r="A106" s="443"/>
      <c r="B106" s="443"/>
      <c r="C106" s="443"/>
      <c r="D106" s="424"/>
      <c r="E106" s="448"/>
      <c r="F106" s="159" t="s">
        <v>86</v>
      </c>
      <c r="G106" s="11">
        <f t="shared" si="16"/>
        <v>-3223.6</v>
      </c>
      <c r="H106" s="11">
        <f t="shared" si="16"/>
        <v>-3223.6</v>
      </c>
    </row>
    <row r="107" spans="1:8" ht="22.5" customHeight="1">
      <c r="A107" s="443"/>
      <c r="B107" s="443"/>
      <c r="C107" s="443"/>
      <c r="D107" s="424"/>
      <c r="E107" s="448"/>
      <c r="F107" s="159" t="s">
        <v>284</v>
      </c>
      <c r="G107" s="11">
        <f t="shared" si="16"/>
        <v>-3223.6</v>
      </c>
      <c r="H107" s="11">
        <f t="shared" si="16"/>
        <v>-3223.6</v>
      </c>
    </row>
    <row r="108" spans="1:8" ht="13.5" customHeight="1">
      <c r="A108" s="443"/>
      <c r="B108" s="443"/>
      <c r="C108" s="443"/>
      <c r="D108" s="424"/>
      <c r="E108" s="448"/>
      <c r="F108" s="159" t="s">
        <v>285</v>
      </c>
      <c r="G108" s="11">
        <f t="shared" si="16"/>
        <v>-3223.6</v>
      </c>
      <c r="H108" s="11">
        <f t="shared" si="16"/>
        <v>-3223.6</v>
      </c>
    </row>
    <row r="109" spans="1:8" ht="28.5" customHeight="1" thickBot="1">
      <c r="A109" s="444"/>
      <c r="B109" s="444"/>
      <c r="C109" s="444"/>
      <c r="D109" s="425"/>
      <c r="E109" s="448"/>
      <c r="F109" s="186" t="s">
        <v>286</v>
      </c>
      <c r="G109" s="187">
        <f>+'Havelvats 1'!D78</f>
        <v>-3223.6</v>
      </c>
      <c r="H109" s="187">
        <f>+'Havelvats 1'!E78</f>
        <v>-3223.6</v>
      </c>
    </row>
    <row r="110" spans="1:8" s="58" customFormat="1" ht="22.5" customHeight="1" thickBot="1">
      <c r="A110" s="442" t="s">
        <v>80</v>
      </c>
      <c r="B110" s="73"/>
      <c r="C110" s="473"/>
      <c r="D110" s="509"/>
      <c r="E110" s="435" t="s">
        <v>102</v>
      </c>
      <c r="F110" s="119" t="s">
        <v>75</v>
      </c>
      <c r="G110" s="120">
        <f t="shared" ref="G110:H110" si="17">G112</f>
        <v>24520.2</v>
      </c>
      <c r="H110" s="120">
        <f t="shared" si="17"/>
        <v>67728.800000000003</v>
      </c>
    </row>
    <row r="111" spans="1:8" s="58" customFormat="1" ht="19.5" customHeight="1">
      <c r="A111" s="443"/>
      <c r="B111" s="442" t="s">
        <v>81</v>
      </c>
      <c r="C111" s="474"/>
      <c r="D111" s="510"/>
      <c r="E111" s="418"/>
      <c r="F111" s="145" t="s">
        <v>24</v>
      </c>
      <c r="G111" s="11"/>
      <c r="H111" s="11"/>
    </row>
    <row r="112" spans="1:8" s="58" customFormat="1" ht="22.5" customHeight="1">
      <c r="A112" s="443"/>
      <c r="B112" s="443"/>
      <c r="C112" s="474"/>
      <c r="D112" s="510"/>
      <c r="E112" s="418"/>
      <c r="F112" s="121" t="s">
        <v>76</v>
      </c>
      <c r="G112" s="17">
        <f t="shared" ref="G112" si="18">G114</f>
        <v>24520.2</v>
      </c>
      <c r="H112" s="17">
        <f>H114</f>
        <v>67728.800000000003</v>
      </c>
    </row>
    <row r="113" spans="1:16" s="58" customFormat="1" ht="22.5" customHeight="1" thickBot="1">
      <c r="A113" s="443"/>
      <c r="B113" s="443"/>
      <c r="C113" s="474"/>
      <c r="D113" s="510"/>
      <c r="E113" s="418"/>
      <c r="F113" s="145" t="s">
        <v>24</v>
      </c>
      <c r="G113" s="11"/>
      <c r="H113" s="11"/>
    </row>
    <row r="114" spans="1:16" s="58" customFormat="1" ht="22.5" customHeight="1">
      <c r="A114" s="443"/>
      <c r="B114" s="443"/>
      <c r="C114" s="503" t="s">
        <v>38</v>
      </c>
      <c r="D114" s="511"/>
      <c r="E114" s="418"/>
      <c r="F114" s="121" t="s">
        <v>76</v>
      </c>
      <c r="G114" s="17">
        <f>+G117+G135+G155+G166+G177+G212+G232</f>
        <v>24520.2</v>
      </c>
      <c r="H114" s="17">
        <f>+H117+H135+H155+H166+H177+H212+H232</f>
        <v>67728.800000000003</v>
      </c>
      <c r="I114" s="188"/>
      <c r="J114" s="188"/>
      <c r="K114" s="188"/>
      <c r="L114" s="188"/>
      <c r="M114" s="188"/>
      <c r="N114" s="188"/>
      <c r="O114" s="188"/>
      <c r="P114" s="188"/>
    </row>
    <row r="115" spans="1:16" s="58" customFormat="1" ht="22.5" customHeight="1">
      <c r="A115" s="443"/>
      <c r="B115" s="443"/>
      <c r="C115" s="504"/>
      <c r="D115" s="511"/>
      <c r="E115" s="418"/>
      <c r="F115" s="189" t="s">
        <v>24</v>
      </c>
      <c r="G115" s="190"/>
      <c r="H115" s="190"/>
      <c r="I115" s="188"/>
      <c r="J115" s="188"/>
      <c r="K115" s="188"/>
      <c r="L115" s="188"/>
      <c r="M115" s="188"/>
      <c r="N115" s="188"/>
      <c r="O115" s="188"/>
      <c r="P115" s="188"/>
    </row>
    <row r="116" spans="1:16" s="58" customFormat="1" ht="22.5" customHeight="1" thickBot="1">
      <c r="A116" s="443"/>
      <c r="B116" s="443"/>
      <c r="C116" s="504"/>
      <c r="D116" s="511"/>
      <c r="E116" s="436"/>
      <c r="F116" s="191" t="s">
        <v>72</v>
      </c>
      <c r="G116" s="192"/>
      <c r="H116" s="192"/>
      <c r="I116" s="188"/>
      <c r="J116" s="188"/>
      <c r="K116" s="188"/>
      <c r="L116" s="188"/>
      <c r="M116" s="188"/>
      <c r="N116" s="188"/>
      <c r="O116" s="188"/>
      <c r="P116" s="188"/>
    </row>
    <row r="117" spans="1:16" s="58" customFormat="1" ht="16.75" thickBot="1">
      <c r="A117" s="443"/>
      <c r="B117" s="443"/>
      <c r="C117" s="504"/>
      <c r="D117" s="423">
        <v>1045</v>
      </c>
      <c r="E117" s="485" t="s">
        <v>134</v>
      </c>
      <c r="F117" s="486"/>
      <c r="G117" s="30">
        <f t="shared" ref="G117:H117" si="19">+G119</f>
        <v>0</v>
      </c>
      <c r="H117" s="32">
        <f t="shared" si="19"/>
        <v>20858.7</v>
      </c>
    </row>
    <row r="118" spans="1:16" s="58" customFormat="1" ht="22.5" customHeight="1">
      <c r="A118" s="443"/>
      <c r="B118" s="443"/>
      <c r="C118" s="504"/>
      <c r="D118" s="424"/>
      <c r="E118" s="448">
        <v>32001</v>
      </c>
      <c r="F118" s="31" t="s">
        <v>24</v>
      </c>
      <c r="G118" s="25"/>
      <c r="H118" s="19"/>
    </row>
    <row r="119" spans="1:16" s="58" customFormat="1" ht="43.75">
      <c r="A119" s="443"/>
      <c r="B119" s="443"/>
      <c r="C119" s="504"/>
      <c r="D119" s="424"/>
      <c r="E119" s="487"/>
      <c r="F119" s="193" t="s">
        <v>135</v>
      </c>
      <c r="G119" s="37">
        <f>+G121+G128</f>
        <v>0</v>
      </c>
      <c r="H119" s="37">
        <f>+H121+H128</f>
        <v>20858.7</v>
      </c>
    </row>
    <row r="120" spans="1:16" s="58" customFormat="1" ht="20.25" customHeight="1">
      <c r="A120" s="443"/>
      <c r="B120" s="443"/>
      <c r="C120" s="504"/>
      <c r="D120" s="424"/>
      <c r="E120" s="507"/>
      <c r="F120" s="158" t="s">
        <v>114</v>
      </c>
      <c r="G120" s="11"/>
      <c r="H120" s="11"/>
    </row>
    <row r="121" spans="1:16" s="171" customFormat="1" ht="20.25" customHeight="1">
      <c r="A121" s="443"/>
      <c r="B121" s="443"/>
      <c r="C121" s="504"/>
      <c r="D121" s="424"/>
      <c r="E121" s="508"/>
      <c r="F121" s="111" t="s">
        <v>142</v>
      </c>
      <c r="G121" s="44">
        <f t="shared" ref="G121:H121" si="20">+G123</f>
        <v>0</v>
      </c>
      <c r="H121" s="44">
        <f t="shared" si="20"/>
        <v>-8141.3</v>
      </c>
    </row>
    <row r="122" spans="1:16" s="58" customFormat="1" ht="33.65" customHeight="1">
      <c r="A122" s="443"/>
      <c r="B122" s="443"/>
      <c r="C122" s="504"/>
      <c r="D122" s="424"/>
      <c r="E122" s="508"/>
      <c r="F122" s="158" t="s">
        <v>26</v>
      </c>
      <c r="G122" s="11"/>
      <c r="H122" s="11"/>
    </row>
    <row r="123" spans="1:16" s="58" customFormat="1" ht="16.3">
      <c r="A123" s="443"/>
      <c r="B123" s="443"/>
      <c r="C123" s="504"/>
      <c r="D123" s="424"/>
      <c r="E123" s="508"/>
      <c r="F123" s="172" t="s">
        <v>27</v>
      </c>
      <c r="G123" s="38">
        <f>+G124</f>
        <v>0</v>
      </c>
      <c r="H123" s="38">
        <f>+H124</f>
        <v>-8141.3</v>
      </c>
    </row>
    <row r="124" spans="1:16" s="58" customFormat="1" ht="20.25" customHeight="1">
      <c r="A124" s="443"/>
      <c r="B124" s="443"/>
      <c r="C124" s="504"/>
      <c r="D124" s="424"/>
      <c r="E124" s="508"/>
      <c r="F124" s="27" t="s">
        <v>143</v>
      </c>
      <c r="G124" s="39">
        <f>G125</f>
        <v>0</v>
      </c>
      <c r="H124" s="39">
        <f>H125</f>
        <v>-8141.3</v>
      </c>
    </row>
    <row r="125" spans="1:16" s="58" customFormat="1" ht="20.25" customHeight="1">
      <c r="A125" s="443"/>
      <c r="B125" s="443"/>
      <c r="C125" s="504"/>
      <c r="D125" s="424"/>
      <c r="E125" s="508"/>
      <c r="F125" s="27" t="s">
        <v>144</v>
      </c>
      <c r="G125" s="39">
        <f>+G126</f>
        <v>0</v>
      </c>
      <c r="H125" s="39">
        <f>+H126</f>
        <v>-8141.3</v>
      </c>
    </row>
    <row r="126" spans="1:16" s="58" customFormat="1" ht="20.25" customHeight="1">
      <c r="A126" s="443"/>
      <c r="B126" s="443"/>
      <c r="C126" s="504"/>
      <c r="D126" s="424"/>
      <c r="E126" s="508"/>
      <c r="F126" s="27" t="s">
        <v>145</v>
      </c>
      <c r="G126" s="39">
        <f t="shared" ref="G126" si="21">G127</f>
        <v>0</v>
      </c>
      <c r="H126" s="39">
        <f>H127</f>
        <v>-8141.3</v>
      </c>
    </row>
    <row r="127" spans="1:16" s="58" customFormat="1" ht="20.25" customHeight="1">
      <c r="A127" s="443"/>
      <c r="B127" s="443"/>
      <c r="C127" s="504"/>
      <c r="D127" s="424"/>
      <c r="E127" s="508"/>
      <c r="F127" s="194" t="s">
        <v>196</v>
      </c>
      <c r="G127" s="39">
        <f>+'Havelvats 4'!E14</f>
        <v>0</v>
      </c>
      <c r="H127" s="39">
        <f>+'Havelvats 4'!F14</f>
        <v>-8141.3</v>
      </c>
    </row>
    <row r="128" spans="1:16" s="171" customFormat="1" ht="32.6">
      <c r="A128" s="443"/>
      <c r="B128" s="443"/>
      <c r="C128" s="504"/>
      <c r="D128" s="424"/>
      <c r="E128" s="508"/>
      <c r="F128" s="195" t="s">
        <v>280</v>
      </c>
      <c r="G128" s="44">
        <f t="shared" ref="G128:H128" si="22">+G130</f>
        <v>0</v>
      </c>
      <c r="H128" s="44">
        <f t="shared" si="22"/>
        <v>29000</v>
      </c>
    </row>
    <row r="129" spans="1:8" s="58" customFormat="1" ht="33.65" customHeight="1">
      <c r="A129" s="443"/>
      <c r="B129" s="443"/>
      <c r="C129" s="504"/>
      <c r="D129" s="424"/>
      <c r="E129" s="508"/>
      <c r="F129" s="158" t="s">
        <v>26</v>
      </c>
      <c r="G129" s="11"/>
      <c r="H129" s="11"/>
    </row>
    <row r="130" spans="1:8" s="58" customFormat="1" ht="16.3">
      <c r="A130" s="443"/>
      <c r="B130" s="443"/>
      <c r="C130" s="504"/>
      <c r="D130" s="424"/>
      <c r="E130" s="508"/>
      <c r="F130" s="172" t="s">
        <v>27</v>
      </c>
      <c r="G130" s="38">
        <f>+G131</f>
        <v>0</v>
      </c>
      <c r="H130" s="38">
        <f>+H131</f>
        <v>29000</v>
      </c>
    </row>
    <row r="131" spans="1:8" s="58" customFormat="1" ht="20.25" customHeight="1">
      <c r="A131" s="443"/>
      <c r="B131" s="443"/>
      <c r="C131" s="504"/>
      <c r="D131" s="424"/>
      <c r="E131" s="508"/>
      <c r="F131" s="159" t="s">
        <v>86</v>
      </c>
      <c r="G131" s="39">
        <f>G132</f>
        <v>0</v>
      </c>
      <c r="H131" s="39">
        <f>H132</f>
        <v>29000</v>
      </c>
    </row>
    <row r="132" spans="1:8" s="58" customFormat="1" ht="20.25" customHeight="1">
      <c r="A132" s="443"/>
      <c r="B132" s="443"/>
      <c r="C132" s="504"/>
      <c r="D132" s="424"/>
      <c r="E132" s="508"/>
      <c r="F132" s="159" t="s">
        <v>87</v>
      </c>
      <c r="G132" s="39">
        <f>+G133</f>
        <v>0</v>
      </c>
      <c r="H132" s="39">
        <f>+H133</f>
        <v>29000</v>
      </c>
    </row>
    <row r="133" spans="1:8" s="58" customFormat="1" ht="20.25" customHeight="1">
      <c r="A133" s="443"/>
      <c r="B133" s="443"/>
      <c r="C133" s="504"/>
      <c r="D133" s="424"/>
      <c r="E133" s="508"/>
      <c r="F133" s="173" t="s">
        <v>278</v>
      </c>
      <c r="G133" s="39">
        <f t="shared" ref="G133" si="23">G134</f>
        <v>0</v>
      </c>
      <c r="H133" s="39">
        <f>H134</f>
        <v>29000</v>
      </c>
    </row>
    <row r="134" spans="1:8" s="58" customFormat="1" ht="29.6" thickBot="1">
      <c r="A134" s="443"/>
      <c r="B134" s="443"/>
      <c r="C134" s="504"/>
      <c r="D134" s="424"/>
      <c r="E134" s="508"/>
      <c r="F134" s="174" t="s">
        <v>279</v>
      </c>
      <c r="G134" s="39">
        <v>0</v>
      </c>
      <c r="H134" s="39">
        <f>+'Havelvats 5'!G12</f>
        <v>29000</v>
      </c>
    </row>
    <row r="135" spans="1:8" s="58" customFormat="1" ht="16.75" thickBot="1">
      <c r="A135" s="443"/>
      <c r="B135" s="443"/>
      <c r="C135" s="504"/>
      <c r="D135" s="423">
        <v>1111</v>
      </c>
      <c r="E135" s="485" t="s">
        <v>227</v>
      </c>
      <c r="F135" s="486"/>
      <c r="G135" s="30">
        <f>+G137+G146</f>
        <v>0</v>
      </c>
      <c r="H135" s="30">
        <f>+H137+H146</f>
        <v>60000</v>
      </c>
    </row>
    <row r="136" spans="1:8" s="58" customFormat="1" ht="22.5" customHeight="1">
      <c r="A136" s="443"/>
      <c r="B136" s="443"/>
      <c r="C136" s="504"/>
      <c r="D136" s="424"/>
      <c r="E136" s="437">
        <v>32002</v>
      </c>
      <c r="F136" s="31" t="s">
        <v>24</v>
      </c>
      <c r="G136" s="25"/>
      <c r="H136" s="19"/>
    </row>
    <row r="137" spans="1:8" s="58" customFormat="1" ht="16.3">
      <c r="A137" s="443"/>
      <c r="B137" s="443"/>
      <c r="C137" s="504"/>
      <c r="D137" s="424"/>
      <c r="E137" s="517"/>
      <c r="F137" s="193" t="s">
        <v>364</v>
      </c>
      <c r="G137" s="37">
        <f>+G139</f>
        <v>0</v>
      </c>
      <c r="H137" s="37">
        <f>+H139</f>
        <v>37490.300000000003</v>
      </c>
    </row>
    <row r="138" spans="1:8" s="58" customFormat="1" ht="16.5" customHeight="1">
      <c r="A138" s="443"/>
      <c r="B138" s="443"/>
      <c r="C138" s="504"/>
      <c r="D138" s="424"/>
      <c r="E138" s="196"/>
      <c r="F138" s="158" t="s">
        <v>114</v>
      </c>
      <c r="G138" s="13"/>
      <c r="H138" s="13"/>
    </row>
    <row r="139" spans="1:8" s="171" customFormat="1" ht="16.3">
      <c r="A139" s="443"/>
      <c r="B139" s="443"/>
      <c r="C139" s="504"/>
      <c r="D139" s="424"/>
      <c r="E139" s="464"/>
      <c r="F139" s="111" t="s">
        <v>280</v>
      </c>
      <c r="G139" s="44">
        <f t="shared" ref="G139:H139" si="24">+G141</f>
        <v>0</v>
      </c>
      <c r="H139" s="44">
        <f t="shared" si="24"/>
        <v>37490.300000000003</v>
      </c>
    </row>
    <row r="140" spans="1:8" s="58" customFormat="1" ht="33.65" customHeight="1">
      <c r="A140" s="443"/>
      <c r="B140" s="443"/>
      <c r="C140" s="504"/>
      <c r="D140" s="424"/>
      <c r="E140" s="465"/>
      <c r="F140" s="158" t="s">
        <v>26</v>
      </c>
      <c r="G140" s="11"/>
      <c r="H140" s="11"/>
    </row>
    <row r="141" spans="1:8" s="58" customFormat="1" ht="16.3">
      <c r="A141" s="443"/>
      <c r="B141" s="443"/>
      <c r="C141" s="504"/>
      <c r="D141" s="424"/>
      <c r="E141" s="465"/>
      <c r="F141" s="172" t="s">
        <v>27</v>
      </c>
      <c r="G141" s="38">
        <f>+G142</f>
        <v>0</v>
      </c>
      <c r="H141" s="38">
        <f>+H142</f>
        <v>37490.300000000003</v>
      </c>
    </row>
    <row r="142" spans="1:8" s="58" customFormat="1" ht="20.25" customHeight="1">
      <c r="A142" s="443"/>
      <c r="B142" s="443"/>
      <c r="C142" s="504"/>
      <c r="D142" s="424"/>
      <c r="E142" s="465"/>
      <c r="F142" s="159" t="s">
        <v>86</v>
      </c>
      <c r="G142" s="39">
        <f>G143</f>
        <v>0</v>
      </c>
      <c r="H142" s="39">
        <f>H143</f>
        <v>37490.300000000003</v>
      </c>
    </row>
    <row r="143" spans="1:8" s="58" customFormat="1" ht="20.25" customHeight="1">
      <c r="A143" s="443"/>
      <c r="B143" s="443"/>
      <c r="C143" s="504"/>
      <c r="D143" s="424"/>
      <c r="E143" s="465"/>
      <c r="F143" s="159" t="s">
        <v>87</v>
      </c>
      <c r="G143" s="39">
        <f>+G144</f>
        <v>0</v>
      </c>
      <c r="H143" s="39">
        <f>+H144</f>
        <v>37490.300000000003</v>
      </c>
    </row>
    <row r="144" spans="1:8" s="58" customFormat="1" ht="20.25" customHeight="1">
      <c r="A144" s="443"/>
      <c r="B144" s="443"/>
      <c r="C144" s="504"/>
      <c r="D144" s="424"/>
      <c r="E144" s="465"/>
      <c r="F144" s="173" t="s">
        <v>278</v>
      </c>
      <c r="G144" s="39">
        <f t="shared" ref="G144" si="25">G145</f>
        <v>0</v>
      </c>
      <c r="H144" s="39">
        <f>H145</f>
        <v>37490.300000000003</v>
      </c>
    </row>
    <row r="145" spans="1:9" s="58" customFormat="1" ht="16.75" thickBot="1">
      <c r="A145" s="443"/>
      <c r="B145" s="443"/>
      <c r="C145" s="504"/>
      <c r="D145" s="424"/>
      <c r="E145" s="466"/>
      <c r="F145" s="174" t="s">
        <v>294</v>
      </c>
      <c r="G145" s="39">
        <v>0</v>
      </c>
      <c r="H145" s="39">
        <f>+'Havelvats 5'!G23</f>
        <v>37490.300000000003</v>
      </c>
    </row>
    <row r="146" spans="1:9" s="58" customFormat="1" ht="44.15" thickBot="1">
      <c r="A146" s="443"/>
      <c r="B146" s="443"/>
      <c r="C146" s="504"/>
      <c r="D146" s="424"/>
      <c r="E146" s="197">
        <v>32003</v>
      </c>
      <c r="F146" s="193" t="s">
        <v>365</v>
      </c>
      <c r="G146" s="37">
        <f>+G148</f>
        <v>0</v>
      </c>
      <c r="H146" s="37">
        <f>+H148</f>
        <v>22509.699999999997</v>
      </c>
    </row>
    <row r="147" spans="1:9" s="58" customFormat="1" ht="16.5" customHeight="1">
      <c r="A147" s="443"/>
      <c r="B147" s="443"/>
      <c r="C147" s="504"/>
      <c r="D147" s="424"/>
      <c r="E147" s="196"/>
      <c r="F147" s="158" t="s">
        <v>114</v>
      </c>
      <c r="G147" s="13"/>
      <c r="H147" s="13"/>
    </row>
    <row r="148" spans="1:9" s="171" customFormat="1" ht="16.3">
      <c r="A148" s="443"/>
      <c r="B148" s="443"/>
      <c r="C148" s="504"/>
      <c r="D148" s="424"/>
      <c r="E148" s="464"/>
      <c r="F148" s="111" t="s">
        <v>280</v>
      </c>
      <c r="G148" s="44">
        <f t="shared" ref="G148:H148" si="26">+G150</f>
        <v>0</v>
      </c>
      <c r="H148" s="44">
        <f t="shared" si="26"/>
        <v>22509.699999999997</v>
      </c>
    </row>
    <row r="149" spans="1:9" s="58" customFormat="1" ht="33.65" customHeight="1">
      <c r="A149" s="443"/>
      <c r="B149" s="443"/>
      <c r="C149" s="504"/>
      <c r="D149" s="424"/>
      <c r="E149" s="465"/>
      <c r="F149" s="158" t="s">
        <v>26</v>
      </c>
      <c r="G149" s="11"/>
      <c r="H149" s="11"/>
    </row>
    <row r="150" spans="1:9" s="58" customFormat="1" ht="16.3">
      <c r="A150" s="443"/>
      <c r="B150" s="443"/>
      <c r="C150" s="504"/>
      <c r="D150" s="424"/>
      <c r="E150" s="465"/>
      <c r="F150" s="172" t="s">
        <v>27</v>
      </c>
      <c r="G150" s="38">
        <f>+G151</f>
        <v>0</v>
      </c>
      <c r="H150" s="38">
        <f>+H151</f>
        <v>22509.699999999997</v>
      </c>
    </row>
    <row r="151" spans="1:9" s="58" customFormat="1" ht="20.25" customHeight="1">
      <c r="A151" s="443"/>
      <c r="B151" s="443"/>
      <c r="C151" s="504"/>
      <c r="D151" s="424"/>
      <c r="E151" s="465"/>
      <c r="F151" s="159" t="s">
        <v>86</v>
      </c>
      <c r="G151" s="39">
        <f>G152</f>
        <v>0</v>
      </c>
      <c r="H151" s="39">
        <f>H152</f>
        <v>22509.699999999997</v>
      </c>
    </row>
    <row r="152" spans="1:9" s="58" customFormat="1" ht="20.25" customHeight="1">
      <c r="A152" s="443"/>
      <c r="B152" s="443"/>
      <c r="C152" s="504"/>
      <c r="D152" s="424"/>
      <c r="E152" s="465"/>
      <c r="F152" s="159" t="s">
        <v>87</v>
      </c>
      <c r="G152" s="39">
        <f>+G153</f>
        <v>0</v>
      </c>
      <c r="H152" s="39">
        <f>+H153</f>
        <v>22509.699999999997</v>
      </c>
    </row>
    <row r="153" spans="1:9" s="58" customFormat="1" ht="20.25" customHeight="1">
      <c r="A153" s="443"/>
      <c r="B153" s="443"/>
      <c r="C153" s="504"/>
      <c r="D153" s="424"/>
      <c r="E153" s="465"/>
      <c r="F153" s="173" t="s">
        <v>278</v>
      </c>
      <c r="G153" s="39">
        <f t="shared" ref="G153" si="27">G154</f>
        <v>0</v>
      </c>
      <c r="H153" s="39">
        <f>H154</f>
        <v>22509.699999999997</v>
      </c>
    </row>
    <row r="154" spans="1:9" s="58" customFormat="1" ht="16.75" thickBot="1">
      <c r="A154" s="443"/>
      <c r="B154" s="443"/>
      <c r="C154" s="504"/>
      <c r="D154" s="425"/>
      <c r="E154" s="466"/>
      <c r="F154" s="174" t="s">
        <v>294</v>
      </c>
      <c r="G154" s="39">
        <v>0</v>
      </c>
      <c r="H154" s="39">
        <f>+'Havelvats 5'!G26</f>
        <v>22509.699999999997</v>
      </c>
    </row>
    <row r="155" spans="1:9" s="58" customFormat="1" ht="33.75" customHeight="1" thickBot="1">
      <c r="A155" s="443"/>
      <c r="B155" s="443"/>
      <c r="C155" s="504"/>
      <c r="D155" s="423">
        <v>1130</v>
      </c>
      <c r="E155" s="485" t="s">
        <v>266</v>
      </c>
      <c r="F155" s="486"/>
      <c r="G155" s="30">
        <f t="shared" ref="G155:H155" si="28">+G157</f>
        <v>0</v>
      </c>
      <c r="H155" s="32">
        <f t="shared" si="28"/>
        <v>-1248</v>
      </c>
    </row>
    <row r="156" spans="1:9" s="58" customFormat="1" ht="22.5" customHeight="1">
      <c r="A156" s="443"/>
      <c r="B156" s="443"/>
      <c r="C156" s="504"/>
      <c r="D156" s="424"/>
      <c r="E156" s="448">
        <v>11001</v>
      </c>
      <c r="F156" s="31" t="s">
        <v>24</v>
      </c>
      <c r="G156" s="25"/>
      <c r="H156" s="19"/>
    </row>
    <row r="157" spans="1:9" s="58" customFormat="1" ht="43.75">
      <c r="A157" s="443"/>
      <c r="B157" s="443"/>
      <c r="C157" s="504"/>
      <c r="D157" s="424"/>
      <c r="E157" s="487"/>
      <c r="F157" s="193" t="s">
        <v>269</v>
      </c>
      <c r="G157" s="37">
        <f>+G159</f>
        <v>0</v>
      </c>
      <c r="H157" s="37">
        <f>+H159</f>
        <v>-1248</v>
      </c>
      <c r="I157" s="198"/>
    </row>
    <row r="158" spans="1:9" s="58" customFormat="1" ht="16.5" customHeight="1">
      <c r="A158" s="443"/>
      <c r="B158" s="443"/>
      <c r="C158" s="504"/>
      <c r="D158" s="424"/>
      <c r="E158" s="196"/>
      <c r="F158" s="158" t="s">
        <v>114</v>
      </c>
      <c r="G158" s="13"/>
      <c r="H158" s="13"/>
      <c r="I158" s="199"/>
    </row>
    <row r="159" spans="1:9" s="171" customFormat="1" ht="16.3">
      <c r="A159" s="443"/>
      <c r="B159" s="443"/>
      <c r="C159" s="504"/>
      <c r="D159" s="424"/>
      <c r="E159" s="464"/>
      <c r="F159" s="111" t="s">
        <v>280</v>
      </c>
      <c r="G159" s="44">
        <f t="shared" ref="G159:H159" si="29">+G161</f>
        <v>0</v>
      </c>
      <c r="H159" s="44">
        <f t="shared" si="29"/>
        <v>-1248</v>
      </c>
    </row>
    <row r="160" spans="1:9" s="58" customFormat="1" ht="33.65" customHeight="1">
      <c r="A160" s="443"/>
      <c r="B160" s="443"/>
      <c r="C160" s="504"/>
      <c r="D160" s="424"/>
      <c r="E160" s="465"/>
      <c r="F160" s="158" t="s">
        <v>26</v>
      </c>
      <c r="G160" s="11"/>
      <c r="H160" s="11"/>
    </row>
    <row r="161" spans="1:16" s="58" customFormat="1" ht="16.3">
      <c r="A161" s="443"/>
      <c r="B161" s="443"/>
      <c r="C161" s="504"/>
      <c r="D161" s="424"/>
      <c r="E161" s="465"/>
      <c r="F161" s="172" t="s">
        <v>27</v>
      </c>
      <c r="G161" s="38">
        <f>+G162</f>
        <v>0</v>
      </c>
      <c r="H161" s="38">
        <f>+H162</f>
        <v>-1248</v>
      </c>
    </row>
    <row r="162" spans="1:16" s="58" customFormat="1" ht="20.25" customHeight="1">
      <c r="A162" s="443"/>
      <c r="B162" s="443"/>
      <c r="C162" s="504"/>
      <c r="D162" s="424"/>
      <c r="E162" s="465"/>
      <c r="F162" s="159" t="s">
        <v>86</v>
      </c>
      <c r="G162" s="39">
        <f>G163</f>
        <v>0</v>
      </c>
      <c r="H162" s="39">
        <f>H163</f>
        <v>-1248</v>
      </c>
    </row>
    <row r="163" spans="1:16" s="58" customFormat="1" ht="20.25" customHeight="1">
      <c r="A163" s="443"/>
      <c r="B163" s="443"/>
      <c r="C163" s="504"/>
      <c r="D163" s="424"/>
      <c r="E163" s="465"/>
      <c r="F163" s="159" t="s">
        <v>284</v>
      </c>
      <c r="G163" s="39">
        <f>+G164</f>
        <v>0</v>
      </c>
      <c r="H163" s="39">
        <f>+H164</f>
        <v>-1248</v>
      </c>
    </row>
    <row r="164" spans="1:16" s="58" customFormat="1" ht="20.25" customHeight="1">
      <c r="A164" s="443"/>
      <c r="B164" s="443"/>
      <c r="C164" s="504"/>
      <c r="D164" s="424"/>
      <c r="E164" s="465"/>
      <c r="F164" s="159" t="s">
        <v>285</v>
      </c>
      <c r="G164" s="39">
        <f>+G165</f>
        <v>0</v>
      </c>
      <c r="H164" s="39">
        <f>+H165</f>
        <v>-1248</v>
      </c>
    </row>
    <row r="165" spans="1:16" s="58" customFormat="1" ht="16.75" thickBot="1">
      <c r="A165" s="443"/>
      <c r="B165" s="443"/>
      <c r="C165" s="504"/>
      <c r="D165" s="425"/>
      <c r="E165" s="466"/>
      <c r="F165" s="174" t="s">
        <v>286</v>
      </c>
      <c r="G165" s="39">
        <v>0</v>
      </c>
      <c r="H165" s="39">
        <v>-1248</v>
      </c>
      <c r="I165" s="213"/>
    </row>
    <row r="166" spans="1:16" s="58" customFormat="1" ht="22.5" customHeight="1" thickBot="1">
      <c r="A166" s="443"/>
      <c r="B166" s="443"/>
      <c r="C166" s="504"/>
      <c r="D166" s="497">
        <v>1146</v>
      </c>
      <c r="E166" s="485" t="s">
        <v>209</v>
      </c>
      <c r="F166" s="470"/>
      <c r="G166" s="200">
        <f t="shared" ref="G166:H166" si="30">+G168</f>
        <v>7766.5</v>
      </c>
      <c r="H166" s="200">
        <f t="shared" si="30"/>
        <v>7766.5</v>
      </c>
      <c r="I166" s="188"/>
      <c r="J166" s="188"/>
      <c r="K166" s="188"/>
      <c r="L166" s="188"/>
      <c r="M166" s="188"/>
      <c r="N166" s="188"/>
      <c r="O166" s="188"/>
      <c r="P166" s="188"/>
    </row>
    <row r="167" spans="1:16" s="58" customFormat="1" ht="22.5" customHeight="1">
      <c r="A167" s="443"/>
      <c r="B167" s="443"/>
      <c r="C167" s="504"/>
      <c r="D167" s="498"/>
      <c r="E167" s="471">
        <v>11019</v>
      </c>
      <c r="F167" s="42" t="s">
        <v>24</v>
      </c>
      <c r="G167" s="201"/>
      <c r="H167" s="201"/>
      <c r="I167" s="188"/>
      <c r="J167" s="188"/>
      <c r="K167" s="188"/>
      <c r="L167" s="188"/>
      <c r="M167" s="188"/>
      <c r="N167" s="188"/>
      <c r="O167" s="188"/>
      <c r="P167" s="188"/>
    </row>
    <row r="168" spans="1:16" s="58" customFormat="1" ht="32.25" customHeight="1">
      <c r="A168" s="443"/>
      <c r="B168" s="443"/>
      <c r="C168" s="504"/>
      <c r="D168" s="498"/>
      <c r="E168" s="472"/>
      <c r="F168" s="165" t="s">
        <v>283</v>
      </c>
      <c r="G168" s="36">
        <f t="shared" ref="G168:H168" si="31">G170</f>
        <v>7766.5</v>
      </c>
      <c r="H168" s="36">
        <f t="shared" si="31"/>
        <v>7766.5</v>
      </c>
      <c r="I168" s="188"/>
      <c r="J168" s="188"/>
      <c r="K168" s="188"/>
      <c r="L168" s="188"/>
      <c r="M168" s="188"/>
      <c r="N168" s="188"/>
      <c r="O168" s="188"/>
      <c r="P168" s="188"/>
    </row>
    <row r="169" spans="1:16" s="58" customFormat="1" ht="16.5" customHeight="1">
      <c r="A169" s="443"/>
      <c r="B169" s="443"/>
      <c r="C169" s="504"/>
      <c r="D169" s="498"/>
      <c r="E169" s="505"/>
      <c r="F169" s="158" t="s">
        <v>114</v>
      </c>
      <c r="G169" s="13"/>
      <c r="H169" s="13"/>
    </row>
    <row r="170" spans="1:16" s="171" customFormat="1" ht="22.5" customHeight="1">
      <c r="A170" s="443"/>
      <c r="B170" s="443"/>
      <c r="C170" s="504"/>
      <c r="D170" s="498"/>
      <c r="E170" s="506"/>
      <c r="F170" s="202" t="s">
        <v>72</v>
      </c>
      <c r="G170" s="41">
        <f t="shared" ref="G170:H170" si="32">G172</f>
        <v>7766.5</v>
      </c>
      <c r="H170" s="41">
        <f t="shared" si="32"/>
        <v>7766.5</v>
      </c>
    </row>
    <row r="171" spans="1:16" s="58" customFormat="1" ht="28.5" customHeight="1">
      <c r="A171" s="443"/>
      <c r="B171" s="443"/>
      <c r="C171" s="504"/>
      <c r="D171" s="498"/>
      <c r="E171" s="506"/>
      <c r="F171" s="159" t="s">
        <v>84</v>
      </c>
      <c r="G171" s="11"/>
      <c r="H171" s="11"/>
    </row>
    <row r="172" spans="1:16" s="58" customFormat="1" ht="16.3">
      <c r="A172" s="443"/>
      <c r="B172" s="443"/>
      <c r="C172" s="504"/>
      <c r="D172" s="498"/>
      <c r="E172" s="506"/>
      <c r="F172" s="203" t="s">
        <v>85</v>
      </c>
      <c r="G172" s="13">
        <f t="shared" ref="G172:H174" si="33">G173</f>
        <v>7766.5</v>
      </c>
      <c r="H172" s="13">
        <f t="shared" si="33"/>
        <v>7766.5</v>
      </c>
    </row>
    <row r="173" spans="1:16" s="58" customFormat="1" ht="22.5" customHeight="1">
      <c r="A173" s="443"/>
      <c r="B173" s="443"/>
      <c r="C173" s="504"/>
      <c r="D173" s="498"/>
      <c r="E173" s="506"/>
      <c r="F173" s="159" t="s">
        <v>86</v>
      </c>
      <c r="G173" s="40">
        <f t="shared" si="33"/>
        <v>7766.5</v>
      </c>
      <c r="H173" s="40">
        <f t="shared" si="33"/>
        <v>7766.5</v>
      </c>
    </row>
    <row r="174" spans="1:16" s="58" customFormat="1" ht="22.5" customHeight="1">
      <c r="A174" s="443"/>
      <c r="B174" s="443"/>
      <c r="C174" s="504"/>
      <c r="D174" s="498"/>
      <c r="E174" s="506"/>
      <c r="F174" s="159" t="s">
        <v>87</v>
      </c>
      <c r="G174" s="40">
        <f t="shared" si="33"/>
        <v>7766.5</v>
      </c>
      <c r="H174" s="40">
        <f t="shared" si="33"/>
        <v>7766.5</v>
      </c>
    </row>
    <row r="175" spans="1:16" s="58" customFormat="1" ht="28.5" customHeight="1">
      <c r="A175" s="443"/>
      <c r="B175" s="443"/>
      <c r="C175" s="504"/>
      <c r="D175" s="498"/>
      <c r="E175" s="506"/>
      <c r="F175" s="159" t="s">
        <v>88</v>
      </c>
      <c r="G175" s="40">
        <f t="shared" ref="G175:H175" si="34">+G176</f>
        <v>7766.5</v>
      </c>
      <c r="H175" s="40">
        <f t="shared" si="34"/>
        <v>7766.5</v>
      </c>
      <c r="I175" s="204"/>
    </row>
    <row r="176" spans="1:16" s="58" customFormat="1" ht="28.5" customHeight="1" thickBot="1">
      <c r="A176" s="443"/>
      <c r="B176" s="443"/>
      <c r="C176" s="504"/>
      <c r="D176" s="498"/>
      <c r="E176" s="464"/>
      <c r="F176" s="186" t="s">
        <v>180</v>
      </c>
      <c r="G176" s="69">
        <f>+'Havelvats 1'!D111</f>
        <v>7766.5</v>
      </c>
      <c r="H176" s="69">
        <f>+'Havelvats 1'!E111</f>
        <v>7766.5</v>
      </c>
      <c r="I176" s="205"/>
    </row>
    <row r="177" spans="1:8" s="58" customFormat="1" ht="22.5" customHeight="1" thickBot="1">
      <c r="A177" s="443"/>
      <c r="B177" s="443"/>
      <c r="C177" s="504"/>
      <c r="D177" s="423">
        <v>1163</v>
      </c>
      <c r="E177" s="485" t="s">
        <v>91</v>
      </c>
      <c r="F177" s="512"/>
      <c r="G177" s="116">
        <f>+G202</f>
        <v>0</v>
      </c>
      <c r="H177" s="116">
        <f>+H202</f>
        <v>-785.4</v>
      </c>
    </row>
    <row r="178" spans="1:8" s="58" customFormat="1" ht="22.5" customHeight="1">
      <c r="A178" s="443"/>
      <c r="B178" s="443"/>
      <c r="C178" s="504"/>
      <c r="D178" s="424"/>
      <c r="E178" s="476">
        <v>32001</v>
      </c>
      <c r="F178" s="42" t="s">
        <v>24</v>
      </c>
      <c r="G178" s="43"/>
      <c r="H178" s="43"/>
    </row>
    <row r="179" spans="1:8" s="58" customFormat="1" ht="25.5" hidden="1" customHeight="1">
      <c r="A179" s="443"/>
      <c r="B179" s="443"/>
      <c r="C179" s="504"/>
      <c r="D179" s="424"/>
      <c r="E179" s="483"/>
      <c r="F179" s="165" t="s">
        <v>37</v>
      </c>
      <c r="G179" s="13" t="e">
        <f t="shared" ref="G179:H179" si="35">G181</f>
        <v>#REF!</v>
      </c>
      <c r="H179" s="13" t="e">
        <f t="shared" si="35"/>
        <v>#REF!</v>
      </c>
    </row>
    <row r="180" spans="1:8" s="58" customFormat="1" ht="21.75" hidden="1" customHeight="1">
      <c r="A180" s="443"/>
      <c r="B180" s="443"/>
      <c r="C180" s="504"/>
      <c r="D180" s="424"/>
      <c r="E180" s="483"/>
      <c r="F180" s="27" t="s">
        <v>24</v>
      </c>
      <c r="G180" s="11"/>
      <c r="H180" s="11"/>
    </row>
    <row r="181" spans="1:8" s="58" customFormat="1" ht="18.75" hidden="1" customHeight="1">
      <c r="A181" s="443"/>
      <c r="B181" s="443"/>
      <c r="C181" s="504"/>
      <c r="D181" s="424"/>
      <c r="E181" s="483"/>
      <c r="F181" s="165" t="s">
        <v>39</v>
      </c>
      <c r="G181" s="11" t="e">
        <f t="shared" ref="G181:H181" si="36">G183</f>
        <v>#REF!</v>
      </c>
      <c r="H181" s="11" t="e">
        <f t="shared" si="36"/>
        <v>#REF!</v>
      </c>
    </row>
    <row r="182" spans="1:8" s="58" customFormat="1" ht="19.5" hidden="1" customHeight="1">
      <c r="A182" s="443"/>
      <c r="B182" s="443"/>
      <c r="C182" s="504"/>
      <c r="D182" s="424"/>
      <c r="E182" s="483"/>
      <c r="F182" s="27" t="s">
        <v>24</v>
      </c>
      <c r="G182" s="11"/>
      <c r="H182" s="11"/>
    </row>
    <row r="183" spans="1:8" s="58" customFormat="1" ht="22.5" hidden="1" customHeight="1">
      <c r="A183" s="443"/>
      <c r="B183" s="443"/>
      <c r="C183" s="504"/>
      <c r="D183" s="424"/>
      <c r="E183" s="483"/>
      <c r="F183" s="165" t="s">
        <v>23</v>
      </c>
      <c r="G183" s="11" t="e">
        <f t="shared" ref="G183:H183" si="37">G185</f>
        <v>#REF!</v>
      </c>
      <c r="H183" s="11" t="e">
        <f t="shared" si="37"/>
        <v>#REF!</v>
      </c>
    </row>
    <row r="184" spans="1:8" s="58" customFormat="1" ht="15" hidden="1" customHeight="1">
      <c r="A184" s="443"/>
      <c r="B184" s="443"/>
      <c r="C184" s="504"/>
      <c r="D184" s="424"/>
      <c r="E184" s="483"/>
      <c r="F184" s="27" t="s">
        <v>24</v>
      </c>
      <c r="G184" s="11"/>
      <c r="H184" s="11"/>
    </row>
    <row r="185" spans="1:8" s="58" customFormat="1" ht="24.75" hidden="1" customHeight="1">
      <c r="A185" s="443"/>
      <c r="B185" s="443"/>
      <c r="C185" s="504"/>
      <c r="D185" s="424"/>
      <c r="E185" s="483"/>
      <c r="F185" s="165" t="s">
        <v>77</v>
      </c>
      <c r="G185" s="11" t="e">
        <f t="shared" ref="G185:H185" si="38">G186+G194</f>
        <v>#REF!</v>
      </c>
      <c r="H185" s="11" t="e">
        <f t="shared" si="38"/>
        <v>#REF!</v>
      </c>
    </row>
    <row r="186" spans="1:8" s="58" customFormat="1" ht="29.25" hidden="1" customHeight="1">
      <c r="A186" s="443"/>
      <c r="B186" s="443"/>
      <c r="C186" s="504"/>
      <c r="D186" s="424"/>
      <c r="E186" s="483"/>
      <c r="F186" s="27" t="s">
        <v>23</v>
      </c>
      <c r="G186" s="11" t="e">
        <f t="shared" ref="G186:H186" si="39">G188</f>
        <v>#REF!</v>
      </c>
      <c r="H186" s="11" t="e">
        <f t="shared" si="39"/>
        <v>#REF!</v>
      </c>
    </row>
    <row r="187" spans="1:8" s="58" customFormat="1" ht="24" hidden="1" customHeight="1">
      <c r="A187" s="443"/>
      <c r="B187" s="443"/>
      <c r="C187" s="504"/>
      <c r="D187" s="424"/>
      <c r="E187" s="483"/>
      <c r="F187" s="27" t="s">
        <v>82</v>
      </c>
      <c r="G187" s="11"/>
      <c r="H187" s="11"/>
    </row>
    <row r="188" spans="1:8" s="58" customFormat="1" ht="21" hidden="1" customHeight="1">
      <c r="A188" s="443"/>
      <c r="B188" s="443"/>
      <c r="C188" s="504"/>
      <c r="D188" s="424"/>
      <c r="E188" s="483"/>
      <c r="F188" s="111" t="s">
        <v>25</v>
      </c>
      <c r="G188" s="11" t="e">
        <f t="shared" ref="G188:H188" si="40">G190</f>
        <v>#REF!</v>
      </c>
      <c r="H188" s="11" t="e">
        <f t="shared" si="40"/>
        <v>#REF!</v>
      </c>
    </row>
    <row r="189" spans="1:8" s="58" customFormat="1" ht="30.75" hidden="1" customHeight="1">
      <c r="A189" s="443"/>
      <c r="B189" s="443"/>
      <c r="C189" s="504"/>
      <c r="D189" s="424"/>
      <c r="E189" s="483"/>
      <c r="F189" s="27" t="s">
        <v>26</v>
      </c>
      <c r="G189" s="11"/>
      <c r="H189" s="11"/>
    </row>
    <row r="190" spans="1:8" s="58" customFormat="1" ht="25.5" hidden="1" customHeight="1">
      <c r="A190" s="443"/>
      <c r="B190" s="443"/>
      <c r="C190" s="504"/>
      <c r="D190" s="424"/>
      <c r="E190" s="483"/>
      <c r="F190" s="27" t="s">
        <v>27</v>
      </c>
      <c r="G190" s="11" t="e">
        <f t="shared" ref="G190:H190" si="41">G191+G192</f>
        <v>#REF!</v>
      </c>
      <c r="H190" s="11" t="e">
        <f t="shared" si="41"/>
        <v>#REF!</v>
      </c>
    </row>
    <row r="191" spans="1:8" s="58" customFormat="1" ht="24.75" hidden="1" customHeight="1">
      <c r="A191" s="443"/>
      <c r="B191" s="443"/>
      <c r="C191" s="504"/>
      <c r="D191" s="424"/>
      <c r="E191" s="483"/>
      <c r="F191" s="158" t="s">
        <v>28</v>
      </c>
      <c r="G191" s="11" t="e">
        <f>#REF!</f>
        <v>#REF!</v>
      </c>
      <c r="H191" s="11" t="e">
        <f t="shared" ref="H191" si="42">G191</f>
        <v>#REF!</v>
      </c>
    </row>
    <row r="192" spans="1:8" s="58" customFormat="1" ht="24.75" hidden="1" customHeight="1">
      <c r="A192" s="443"/>
      <c r="B192" s="443"/>
      <c r="C192" s="504"/>
      <c r="D192" s="424"/>
      <c r="E192" s="483"/>
      <c r="F192" s="27" t="s">
        <v>73</v>
      </c>
      <c r="G192" s="11">
        <f t="shared" ref="G192:H192" si="43">G193</f>
        <v>433200</v>
      </c>
      <c r="H192" s="11">
        <f t="shared" si="43"/>
        <v>577957.1</v>
      </c>
    </row>
    <row r="193" spans="1:8" s="58" customFormat="1" ht="20.25" hidden="1" customHeight="1">
      <c r="A193" s="443"/>
      <c r="B193" s="443"/>
      <c r="C193" s="504"/>
      <c r="D193" s="424"/>
      <c r="E193" s="483"/>
      <c r="F193" s="27" t="s">
        <v>29</v>
      </c>
      <c r="G193" s="206">
        <v>433200</v>
      </c>
      <c r="H193" s="206">
        <v>577957.1</v>
      </c>
    </row>
    <row r="194" spans="1:8" s="58" customFormat="1" ht="27.75" hidden="1" customHeight="1">
      <c r="A194" s="443"/>
      <c r="B194" s="443"/>
      <c r="C194" s="504"/>
      <c r="D194" s="424"/>
      <c r="E194" s="483"/>
      <c r="F194" s="27" t="s">
        <v>23</v>
      </c>
      <c r="G194" s="11">
        <f t="shared" ref="G194:H194" si="44">G196</f>
        <v>-433200</v>
      </c>
      <c r="H194" s="11">
        <f t="shared" si="44"/>
        <v>-577957.1</v>
      </c>
    </row>
    <row r="195" spans="1:8" s="58" customFormat="1" ht="21.75" hidden="1" customHeight="1">
      <c r="A195" s="443"/>
      <c r="B195" s="443"/>
      <c r="C195" s="504"/>
      <c r="D195" s="424"/>
      <c r="E195" s="483"/>
      <c r="F195" s="27" t="s">
        <v>82</v>
      </c>
      <c r="G195" s="11"/>
      <c r="H195" s="11"/>
    </row>
    <row r="196" spans="1:8" s="58" customFormat="1" ht="21" hidden="1" customHeight="1">
      <c r="A196" s="443"/>
      <c r="B196" s="443"/>
      <c r="C196" s="504"/>
      <c r="D196" s="425"/>
      <c r="E196" s="483"/>
      <c r="F196" s="111" t="s">
        <v>25</v>
      </c>
      <c r="G196" s="11">
        <f t="shared" ref="G196:H196" si="45">G198</f>
        <v>-433200</v>
      </c>
      <c r="H196" s="11">
        <f t="shared" si="45"/>
        <v>-577957.1</v>
      </c>
    </row>
    <row r="197" spans="1:8" s="58" customFormat="1" ht="30.75" hidden="1" customHeight="1">
      <c r="A197" s="443"/>
      <c r="B197" s="443"/>
      <c r="C197" s="504"/>
      <c r="D197" s="423"/>
      <c r="E197" s="483"/>
      <c r="F197" s="27" t="s">
        <v>26</v>
      </c>
      <c r="G197" s="11"/>
      <c r="H197" s="11"/>
    </row>
    <row r="198" spans="1:8" s="58" customFormat="1" ht="15.75" hidden="1" customHeight="1">
      <c r="A198" s="443"/>
      <c r="B198" s="443"/>
      <c r="C198" s="504"/>
      <c r="D198" s="424"/>
      <c r="E198" s="483"/>
      <c r="F198" s="27" t="s">
        <v>27</v>
      </c>
      <c r="G198" s="11">
        <f t="shared" ref="G198:H198" si="46">G199+G200</f>
        <v>-433200</v>
      </c>
      <c r="H198" s="11">
        <f t="shared" si="46"/>
        <v>-577957.1</v>
      </c>
    </row>
    <row r="199" spans="1:8" s="58" customFormat="1" ht="16.5" hidden="1" customHeight="1">
      <c r="A199" s="443"/>
      <c r="B199" s="443"/>
      <c r="C199" s="504"/>
      <c r="D199" s="424"/>
      <c r="E199" s="483"/>
      <c r="F199" s="27" t="s">
        <v>28</v>
      </c>
      <c r="G199" s="11"/>
      <c r="H199" s="11"/>
    </row>
    <row r="200" spans="1:8" s="58" customFormat="1" ht="16.5" hidden="1" customHeight="1">
      <c r="A200" s="443"/>
      <c r="B200" s="443"/>
      <c r="C200" s="504"/>
      <c r="D200" s="424"/>
      <c r="E200" s="483"/>
      <c r="F200" s="27" t="s">
        <v>73</v>
      </c>
      <c r="G200" s="11">
        <f t="shared" ref="G200:H200" si="47">G201</f>
        <v>-433200</v>
      </c>
      <c r="H200" s="11">
        <f t="shared" si="47"/>
        <v>-577957.1</v>
      </c>
    </row>
    <row r="201" spans="1:8" s="58" customFormat="1" ht="24.75" hidden="1" customHeight="1">
      <c r="A201" s="443"/>
      <c r="B201" s="443"/>
      <c r="C201" s="504"/>
      <c r="D201" s="424"/>
      <c r="E201" s="483"/>
      <c r="F201" s="27" t="s">
        <v>29</v>
      </c>
      <c r="G201" s="206">
        <f>-433200</f>
        <v>-433200</v>
      </c>
      <c r="H201" s="206">
        <f>-577957.1</f>
        <v>-577957.1</v>
      </c>
    </row>
    <row r="202" spans="1:8" s="58" customFormat="1" ht="16.3" customHeight="1">
      <c r="A202" s="443"/>
      <c r="B202" s="443"/>
      <c r="C202" s="504"/>
      <c r="D202" s="424"/>
      <c r="E202" s="477"/>
      <c r="F202" s="193" t="s">
        <v>137</v>
      </c>
      <c r="G202" s="36">
        <f>+G204</f>
        <v>0</v>
      </c>
      <c r="H202" s="37">
        <f>H204</f>
        <v>-785.4</v>
      </c>
    </row>
    <row r="203" spans="1:8" s="58" customFormat="1" ht="20.25" customHeight="1">
      <c r="A203" s="443"/>
      <c r="B203" s="443"/>
      <c r="C203" s="504"/>
      <c r="D203" s="424"/>
      <c r="E203" s="484"/>
      <c r="F203" s="158" t="s">
        <v>114</v>
      </c>
      <c r="G203" s="13"/>
      <c r="H203" s="11"/>
    </row>
    <row r="204" spans="1:8" s="171" customFormat="1" ht="20.25" customHeight="1">
      <c r="A204" s="443"/>
      <c r="B204" s="443"/>
      <c r="C204" s="504"/>
      <c r="D204" s="424"/>
      <c r="E204" s="484"/>
      <c r="F204" s="202" t="s">
        <v>150</v>
      </c>
      <c r="G204" s="41">
        <f t="shared" ref="G204:H204" si="48">+G207</f>
        <v>0</v>
      </c>
      <c r="H204" s="41">
        <f t="shared" si="48"/>
        <v>-785.4</v>
      </c>
    </row>
    <row r="205" spans="1:8" s="58" customFormat="1" ht="20.25" customHeight="1">
      <c r="A205" s="443"/>
      <c r="B205" s="443"/>
      <c r="C205" s="504"/>
      <c r="D205" s="424"/>
      <c r="E205" s="484"/>
      <c r="F205" s="27" t="s">
        <v>24</v>
      </c>
      <c r="G205" s="11"/>
      <c r="H205" s="11"/>
    </row>
    <row r="206" spans="1:8" s="58" customFormat="1" ht="33" customHeight="1">
      <c r="A206" s="443"/>
      <c r="B206" s="443"/>
      <c r="C206" s="504"/>
      <c r="D206" s="424"/>
      <c r="E206" s="484"/>
      <c r="F206" s="159" t="s">
        <v>84</v>
      </c>
      <c r="G206" s="11"/>
      <c r="H206" s="11"/>
    </row>
    <row r="207" spans="1:8" s="58" customFormat="1" ht="16.3" customHeight="1">
      <c r="A207" s="443"/>
      <c r="B207" s="443"/>
      <c r="C207" s="504"/>
      <c r="D207" s="424"/>
      <c r="E207" s="484"/>
      <c r="F207" s="203" t="s">
        <v>85</v>
      </c>
      <c r="G207" s="35">
        <f t="shared" ref="G207:G210" si="49">+G208</f>
        <v>0</v>
      </c>
      <c r="H207" s="38">
        <f>H208</f>
        <v>-785.4</v>
      </c>
    </row>
    <row r="208" spans="1:8" s="58" customFormat="1" ht="20.25" customHeight="1">
      <c r="A208" s="443"/>
      <c r="B208" s="443"/>
      <c r="C208" s="504"/>
      <c r="D208" s="424"/>
      <c r="E208" s="484"/>
      <c r="F208" s="27" t="s">
        <v>92</v>
      </c>
      <c r="G208" s="40">
        <f t="shared" si="49"/>
        <v>0</v>
      </c>
      <c r="H208" s="39">
        <f>H209</f>
        <v>-785.4</v>
      </c>
    </row>
    <row r="209" spans="1:8" s="58" customFormat="1" ht="20.25" customHeight="1">
      <c r="A209" s="443"/>
      <c r="B209" s="443"/>
      <c r="C209" s="504"/>
      <c r="D209" s="424"/>
      <c r="E209" s="484"/>
      <c r="F209" s="159" t="s">
        <v>93</v>
      </c>
      <c r="G209" s="40">
        <f>+G210</f>
        <v>0</v>
      </c>
      <c r="H209" s="40">
        <f>+H210</f>
        <v>-785.4</v>
      </c>
    </row>
    <row r="210" spans="1:8" s="58" customFormat="1" ht="20.25" customHeight="1">
      <c r="A210" s="443"/>
      <c r="B210" s="443"/>
      <c r="C210" s="504"/>
      <c r="D210" s="424"/>
      <c r="E210" s="484"/>
      <c r="F210" s="27" t="s">
        <v>94</v>
      </c>
      <c r="G210" s="40">
        <f t="shared" si="49"/>
        <v>0</v>
      </c>
      <c r="H210" s="39">
        <f>H211</f>
        <v>-785.4</v>
      </c>
    </row>
    <row r="211" spans="1:8" s="58" customFormat="1" ht="20.25" customHeight="1" thickBot="1">
      <c r="A211" s="443"/>
      <c r="B211" s="443"/>
      <c r="C211" s="504"/>
      <c r="D211" s="424"/>
      <c r="E211" s="484"/>
      <c r="F211" s="194" t="s">
        <v>95</v>
      </c>
      <c r="G211" s="39">
        <f>+'Havelvats 4'!E23</f>
        <v>0</v>
      </c>
      <c r="H211" s="39">
        <f>+'Havelvats 4'!F23</f>
        <v>-785.4</v>
      </c>
    </row>
    <row r="212" spans="1:8" s="58" customFormat="1" ht="20.25" customHeight="1" thickBot="1">
      <c r="A212" s="443"/>
      <c r="B212" s="443"/>
      <c r="C212" s="504"/>
      <c r="D212" s="423">
        <v>1183</v>
      </c>
      <c r="E212" s="463" t="s">
        <v>127</v>
      </c>
      <c r="F212" s="445"/>
      <c r="G212" s="34">
        <f>+G214</f>
        <v>35000</v>
      </c>
      <c r="H212" s="34">
        <f>+H214</f>
        <v>44741.3</v>
      </c>
    </row>
    <row r="213" spans="1:8" s="58" customFormat="1" ht="22.5" customHeight="1">
      <c r="A213" s="443"/>
      <c r="B213" s="443"/>
      <c r="C213" s="504"/>
      <c r="D213" s="424"/>
      <c r="E213" s="207"/>
      <c r="F213" s="31" t="s">
        <v>24</v>
      </c>
      <c r="G213" s="33"/>
      <c r="H213" s="75"/>
    </row>
    <row r="214" spans="1:8" s="58" customFormat="1" ht="17.25" customHeight="1">
      <c r="A214" s="443"/>
      <c r="B214" s="443"/>
      <c r="C214" s="504"/>
      <c r="D214" s="424"/>
      <c r="E214" s="208">
        <v>32001</v>
      </c>
      <c r="F214" s="193" t="s">
        <v>149</v>
      </c>
      <c r="G214" s="37">
        <f>+G216+G225</f>
        <v>35000</v>
      </c>
      <c r="H214" s="37">
        <f>+H216+H225</f>
        <v>44741.3</v>
      </c>
    </row>
    <row r="215" spans="1:8" s="58" customFormat="1" ht="20.25" customHeight="1">
      <c r="A215" s="443"/>
      <c r="B215" s="443"/>
      <c r="C215" s="504"/>
      <c r="D215" s="424"/>
      <c r="E215" s="464"/>
      <c r="F215" s="158" t="s">
        <v>114</v>
      </c>
      <c r="G215" s="11"/>
      <c r="H215" s="76"/>
    </row>
    <row r="216" spans="1:8" s="171" customFormat="1" ht="20.25" customHeight="1">
      <c r="A216" s="443"/>
      <c r="B216" s="443"/>
      <c r="C216" s="504"/>
      <c r="D216" s="424"/>
      <c r="E216" s="465"/>
      <c r="F216" s="111" t="s">
        <v>142</v>
      </c>
      <c r="G216" s="44">
        <f t="shared" ref="G216:H216" si="50">+G218</f>
        <v>0</v>
      </c>
      <c r="H216" s="77">
        <f t="shared" si="50"/>
        <v>-2348.5</v>
      </c>
    </row>
    <row r="217" spans="1:8" s="58" customFormat="1" ht="33.65" customHeight="1">
      <c r="A217" s="443"/>
      <c r="B217" s="443"/>
      <c r="C217" s="504"/>
      <c r="D217" s="424"/>
      <c r="E217" s="465"/>
      <c r="F217" s="158" t="s">
        <v>26</v>
      </c>
      <c r="G217" s="11"/>
      <c r="H217" s="76"/>
    </row>
    <row r="218" spans="1:8" s="58" customFormat="1" ht="16.5" customHeight="1">
      <c r="A218" s="443"/>
      <c r="B218" s="443"/>
      <c r="C218" s="504"/>
      <c r="D218" s="424"/>
      <c r="E218" s="465"/>
      <c r="F218" s="172" t="s">
        <v>27</v>
      </c>
      <c r="G218" s="11">
        <f t="shared" ref="G218:H218" si="51">+G219</f>
        <v>0</v>
      </c>
      <c r="H218" s="76">
        <f t="shared" si="51"/>
        <v>-2348.5</v>
      </c>
    </row>
    <row r="219" spans="1:8" s="58" customFormat="1" ht="20.25" customHeight="1">
      <c r="A219" s="443"/>
      <c r="B219" s="443"/>
      <c r="C219" s="504"/>
      <c r="D219" s="424"/>
      <c r="E219" s="465"/>
      <c r="F219" s="27" t="s">
        <v>143</v>
      </c>
      <c r="G219" s="39">
        <f>+G220</f>
        <v>0</v>
      </c>
      <c r="H219" s="39">
        <f>+H220</f>
        <v>-2348.5</v>
      </c>
    </row>
    <row r="220" spans="1:8" s="58" customFormat="1" ht="20.25" customHeight="1">
      <c r="A220" s="443"/>
      <c r="B220" s="443"/>
      <c r="C220" s="504"/>
      <c r="D220" s="424"/>
      <c r="E220" s="465"/>
      <c r="F220" s="27" t="s">
        <v>144</v>
      </c>
      <c r="G220" s="39">
        <f>+G221+G223</f>
        <v>0</v>
      </c>
      <c r="H220" s="39">
        <f>+H221+H223</f>
        <v>-2348.5</v>
      </c>
    </row>
    <row r="221" spans="1:8" s="58" customFormat="1" ht="20.25" customHeight="1">
      <c r="A221" s="443"/>
      <c r="B221" s="443"/>
      <c r="C221" s="504"/>
      <c r="D221" s="424"/>
      <c r="E221" s="465"/>
      <c r="F221" s="209" t="s">
        <v>145</v>
      </c>
      <c r="G221" s="210">
        <f t="shared" ref="G221" si="52">+G222</f>
        <v>0</v>
      </c>
      <c r="H221" s="211">
        <f>+H222</f>
        <v>-748.5</v>
      </c>
    </row>
    <row r="222" spans="1:8" s="58" customFormat="1" ht="20.25" customHeight="1">
      <c r="A222" s="443"/>
      <c r="B222" s="443"/>
      <c r="C222" s="504"/>
      <c r="D222" s="424"/>
      <c r="E222" s="465"/>
      <c r="F222" s="27" t="s">
        <v>146</v>
      </c>
      <c r="G222" s="40">
        <v>0</v>
      </c>
      <c r="H222" s="78">
        <f>+'Havelvats 3'!F30</f>
        <v>-748.5</v>
      </c>
    </row>
    <row r="223" spans="1:8" s="58" customFormat="1" ht="20.25" customHeight="1">
      <c r="A223" s="443"/>
      <c r="B223" s="443"/>
      <c r="C223" s="504"/>
      <c r="D223" s="424"/>
      <c r="E223" s="465"/>
      <c r="F223" s="209" t="s">
        <v>147</v>
      </c>
      <c r="G223" s="210">
        <f t="shared" ref="G223" si="53">+G224</f>
        <v>0</v>
      </c>
      <c r="H223" s="211">
        <f>+H224</f>
        <v>-1600</v>
      </c>
    </row>
    <row r="224" spans="1:8" s="58" customFormat="1" ht="20.25" customHeight="1">
      <c r="A224" s="443"/>
      <c r="B224" s="443"/>
      <c r="C224" s="504"/>
      <c r="D224" s="424"/>
      <c r="E224" s="465"/>
      <c r="F224" s="27" t="s">
        <v>148</v>
      </c>
      <c r="G224" s="40">
        <v>0</v>
      </c>
      <c r="H224" s="78">
        <f>+'Havelvats 3'!G32</f>
        <v>-1600</v>
      </c>
    </row>
    <row r="225" spans="1:16" s="171" customFormat="1" ht="32.6">
      <c r="A225" s="443"/>
      <c r="B225" s="443"/>
      <c r="C225" s="504"/>
      <c r="D225" s="424"/>
      <c r="E225" s="465"/>
      <c r="F225" s="195" t="s">
        <v>72</v>
      </c>
      <c r="G225" s="44">
        <f t="shared" ref="G225:H225" si="54">+G227</f>
        <v>35000</v>
      </c>
      <c r="H225" s="77">
        <f t="shared" si="54"/>
        <v>47089.8</v>
      </c>
    </row>
    <row r="226" spans="1:16" s="58" customFormat="1" ht="33.65" customHeight="1">
      <c r="A226" s="443"/>
      <c r="B226" s="443"/>
      <c r="C226" s="504"/>
      <c r="D226" s="424"/>
      <c r="E226" s="465"/>
      <c r="F226" s="158" t="s">
        <v>26</v>
      </c>
      <c r="G226" s="11"/>
      <c r="H226" s="76"/>
    </row>
    <row r="227" spans="1:16" s="58" customFormat="1" ht="16.5" customHeight="1">
      <c r="A227" s="443"/>
      <c r="B227" s="443"/>
      <c r="C227" s="504"/>
      <c r="D227" s="424"/>
      <c r="E227" s="465"/>
      <c r="F227" s="172" t="s">
        <v>27</v>
      </c>
      <c r="G227" s="11">
        <f t="shared" ref="G227:H227" si="55">+G228</f>
        <v>35000</v>
      </c>
      <c r="H227" s="76">
        <f t="shared" si="55"/>
        <v>47089.8</v>
      </c>
    </row>
    <row r="228" spans="1:16" s="58" customFormat="1" ht="20.25" customHeight="1">
      <c r="A228" s="443"/>
      <c r="B228" s="443"/>
      <c r="C228" s="504"/>
      <c r="D228" s="424"/>
      <c r="E228" s="465"/>
      <c r="F228" s="159" t="s">
        <v>86</v>
      </c>
      <c r="G228" s="39">
        <f>+G229</f>
        <v>35000</v>
      </c>
      <c r="H228" s="39">
        <f>+H229</f>
        <v>47089.8</v>
      </c>
    </row>
    <row r="229" spans="1:16" s="58" customFormat="1" ht="20.25" customHeight="1">
      <c r="A229" s="443"/>
      <c r="B229" s="443"/>
      <c r="C229" s="504"/>
      <c r="D229" s="424"/>
      <c r="E229" s="465"/>
      <c r="F229" s="159" t="s">
        <v>87</v>
      </c>
      <c r="G229" s="39">
        <f>+G230</f>
        <v>35000</v>
      </c>
      <c r="H229" s="39">
        <f>+H230</f>
        <v>47089.8</v>
      </c>
    </row>
    <row r="230" spans="1:16" s="58" customFormat="1" ht="20.25" customHeight="1">
      <c r="A230" s="443"/>
      <c r="B230" s="443"/>
      <c r="C230" s="504"/>
      <c r="D230" s="424"/>
      <c r="E230" s="465"/>
      <c r="F230" s="173" t="s">
        <v>278</v>
      </c>
      <c r="G230" s="210">
        <f t="shared" ref="G230" si="56">+G231</f>
        <v>35000</v>
      </c>
      <c r="H230" s="211">
        <f>+H231</f>
        <v>47089.8</v>
      </c>
    </row>
    <row r="231" spans="1:16" s="58" customFormat="1" ht="29.6" thickBot="1">
      <c r="A231" s="443"/>
      <c r="B231" s="443"/>
      <c r="C231" s="504"/>
      <c r="D231" s="425"/>
      <c r="E231" s="466"/>
      <c r="F231" s="174" t="s">
        <v>279</v>
      </c>
      <c r="G231" s="40">
        <f>+'Havelvats 5'!G39</f>
        <v>35000</v>
      </c>
      <c r="H231" s="78">
        <f>+'Havelvats 5'!G38</f>
        <v>47089.8</v>
      </c>
    </row>
    <row r="232" spans="1:16" s="58" customFormat="1" ht="22.5" customHeight="1" thickBot="1">
      <c r="A232" s="443"/>
      <c r="B232" s="443"/>
      <c r="C232" s="504"/>
      <c r="D232" s="423">
        <v>1192</v>
      </c>
      <c r="E232" s="469" t="s">
        <v>151</v>
      </c>
      <c r="F232" s="470"/>
      <c r="G232" s="200">
        <f>+G234</f>
        <v>-18246.3</v>
      </c>
      <c r="H232" s="200">
        <f>+H234</f>
        <v>-63604.3</v>
      </c>
      <c r="I232" s="188"/>
      <c r="J232" s="188"/>
      <c r="K232" s="188"/>
      <c r="L232" s="188"/>
      <c r="M232" s="188"/>
      <c r="N232" s="188"/>
      <c r="O232" s="188"/>
      <c r="P232" s="188"/>
    </row>
    <row r="233" spans="1:16" s="58" customFormat="1" ht="22.5" customHeight="1">
      <c r="A233" s="443"/>
      <c r="B233" s="443"/>
      <c r="C233" s="504"/>
      <c r="D233" s="424"/>
      <c r="E233" s="481">
        <v>11009</v>
      </c>
      <c r="F233" s="42" t="s">
        <v>24</v>
      </c>
      <c r="G233" s="201"/>
      <c r="H233" s="201"/>
      <c r="I233" s="188"/>
      <c r="J233" s="188"/>
      <c r="K233" s="188"/>
      <c r="L233" s="188"/>
      <c r="M233" s="188"/>
      <c r="N233" s="188"/>
      <c r="O233" s="188"/>
      <c r="P233" s="188"/>
    </row>
    <row r="234" spans="1:16" s="58" customFormat="1" ht="16.3">
      <c r="A234" s="443"/>
      <c r="B234" s="443"/>
      <c r="C234" s="504"/>
      <c r="D234" s="424"/>
      <c r="E234" s="482"/>
      <c r="F234" s="165" t="s">
        <v>281</v>
      </c>
      <c r="G234" s="36">
        <f>+G236</f>
        <v>-18246.3</v>
      </c>
      <c r="H234" s="36">
        <f>+H236</f>
        <v>-63604.3</v>
      </c>
      <c r="I234" s="212"/>
      <c r="J234" s="188"/>
      <c r="K234" s="188"/>
      <c r="L234" s="188"/>
      <c r="M234" s="188"/>
      <c r="N234" s="188"/>
      <c r="O234" s="188"/>
      <c r="P234" s="188"/>
    </row>
    <row r="235" spans="1:16" s="58" customFormat="1" ht="16.5" customHeight="1">
      <c r="A235" s="443"/>
      <c r="B235" s="443"/>
      <c r="C235" s="504"/>
      <c r="D235" s="424"/>
      <c r="E235" s="467"/>
      <c r="F235" s="158" t="s">
        <v>114</v>
      </c>
      <c r="G235" s="13"/>
      <c r="H235" s="13"/>
      <c r="I235" s="213"/>
    </row>
    <row r="236" spans="1:16" s="171" customFormat="1" ht="22.5" customHeight="1">
      <c r="A236" s="443"/>
      <c r="B236" s="443"/>
      <c r="C236" s="504"/>
      <c r="D236" s="424"/>
      <c r="E236" s="468"/>
      <c r="F236" s="202" t="s">
        <v>72</v>
      </c>
      <c r="G236" s="41">
        <f t="shared" ref="G236:H236" si="57">G238</f>
        <v>-18246.3</v>
      </c>
      <c r="H236" s="41">
        <f t="shared" si="57"/>
        <v>-63604.3</v>
      </c>
    </row>
    <row r="237" spans="1:16" s="58" customFormat="1" ht="28.5" customHeight="1">
      <c r="A237" s="443"/>
      <c r="B237" s="443"/>
      <c r="C237" s="504"/>
      <c r="D237" s="424"/>
      <c r="E237" s="468"/>
      <c r="F237" s="159" t="s">
        <v>84</v>
      </c>
      <c r="G237" s="11"/>
      <c r="H237" s="11"/>
    </row>
    <row r="238" spans="1:16" s="58" customFormat="1" ht="16.3">
      <c r="A238" s="443"/>
      <c r="B238" s="443"/>
      <c r="C238" s="504"/>
      <c r="D238" s="424"/>
      <c r="E238" s="468"/>
      <c r="F238" s="203" t="s">
        <v>85</v>
      </c>
      <c r="G238" s="13">
        <f t="shared" ref="G238:H240" si="58">G239</f>
        <v>-18246.3</v>
      </c>
      <c r="H238" s="13">
        <f t="shared" si="58"/>
        <v>-63604.3</v>
      </c>
    </row>
    <row r="239" spans="1:16" s="58" customFormat="1" ht="22.5" customHeight="1">
      <c r="A239" s="443"/>
      <c r="B239" s="443"/>
      <c r="C239" s="504"/>
      <c r="D239" s="424"/>
      <c r="E239" s="468"/>
      <c r="F239" s="159" t="s">
        <v>86</v>
      </c>
      <c r="G239" s="40">
        <f t="shared" si="58"/>
        <v>-18246.3</v>
      </c>
      <c r="H239" s="40">
        <f t="shared" si="58"/>
        <v>-63604.3</v>
      </c>
    </row>
    <row r="240" spans="1:16" s="58" customFormat="1" ht="22.5" customHeight="1">
      <c r="A240" s="443"/>
      <c r="B240" s="443"/>
      <c r="C240" s="504"/>
      <c r="D240" s="424"/>
      <c r="E240" s="468"/>
      <c r="F240" s="159" t="s">
        <v>87</v>
      </c>
      <c r="G240" s="40">
        <f t="shared" si="58"/>
        <v>-18246.3</v>
      </c>
      <c r="H240" s="40">
        <f t="shared" si="58"/>
        <v>-63604.3</v>
      </c>
    </row>
    <row r="241" spans="1:10" s="58" customFormat="1" ht="28.5" customHeight="1">
      <c r="A241" s="443"/>
      <c r="B241" s="443"/>
      <c r="C241" s="504"/>
      <c r="D241" s="424"/>
      <c r="E241" s="468"/>
      <c r="F241" s="159" t="s">
        <v>88</v>
      </c>
      <c r="G241" s="40">
        <f>+G242</f>
        <v>-18246.3</v>
      </c>
      <c r="H241" s="40">
        <f>+H242</f>
        <v>-63604.3</v>
      </c>
      <c r="I241" s="204"/>
      <c r="J241" s="204"/>
    </row>
    <row r="242" spans="1:10" s="58" customFormat="1" ht="28.5" customHeight="1" thickBot="1">
      <c r="A242" s="443"/>
      <c r="B242" s="443"/>
      <c r="C242" s="504"/>
      <c r="D242" s="424"/>
      <c r="E242" s="468"/>
      <c r="F242" s="174" t="s">
        <v>89</v>
      </c>
      <c r="G242" s="69">
        <v>-18246.3</v>
      </c>
      <c r="H242" s="69">
        <v>-63604.3</v>
      </c>
      <c r="I242" s="205"/>
      <c r="J242" s="213"/>
    </row>
    <row r="243" spans="1:10" s="218" customFormat="1" ht="27" customHeight="1" thickBot="1">
      <c r="A243" s="214"/>
      <c r="B243" s="215"/>
      <c r="C243" s="215"/>
      <c r="D243" s="216"/>
      <c r="E243" s="216"/>
      <c r="F243" s="217" t="s">
        <v>77</v>
      </c>
      <c r="G243" s="123">
        <f t="shared" ref="G243:H243" si="59">+G244</f>
        <v>0</v>
      </c>
      <c r="H243" s="124">
        <f t="shared" si="59"/>
        <v>0</v>
      </c>
      <c r="I243" s="665"/>
    </row>
    <row r="244" spans="1:10" ht="32.6">
      <c r="A244" s="495" t="s">
        <v>158</v>
      </c>
      <c r="B244" s="479"/>
      <c r="C244" s="515"/>
      <c r="D244" s="515"/>
      <c r="E244" s="513"/>
      <c r="F244" s="219" t="s">
        <v>37</v>
      </c>
      <c r="G244" s="220">
        <f t="shared" ref="G244:H244" si="60">+G246</f>
        <v>0</v>
      </c>
      <c r="H244" s="220">
        <f t="shared" si="60"/>
        <v>0</v>
      </c>
    </row>
    <row r="245" spans="1:10" ht="15" thickBot="1">
      <c r="A245" s="495"/>
      <c r="B245" s="480"/>
      <c r="C245" s="515"/>
      <c r="D245" s="515"/>
      <c r="E245" s="513"/>
      <c r="F245" s="159" t="s">
        <v>24</v>
      </c>
      <c r="G245" s="221"/>
      <c r="H245" s="221"/>
    </row>
    <row r="246" spans="1:10" ht="16.3">
      <c r="A246" s="495"/>
      <c r="B246" s="494" t="s">
        <v>38</v>
      </c>
      <c r="C246" s="515"/>
      <c r="D246" s="515"/>
      <c r="E246" s="513"/>
      <c r="F246" s="164" t="s">
        <v>39</v>
      </c>
      <c r="G246" s="222">
        <f t="shared" ref="G246:H246" si="61">+G248</f>
        <v>0</v>
      </c>
      <c r="H246" s="222">
        <f t="shared" si="61"/>
        <v>0</v>
      </c>
    </row>
    <row r="247" spans="1:10" ht="15" thickBot="1">
      <c r="A247" s="495"/>
      <c r="B247" s="495"/>
      <c r="C247" s="516"/>
      <c r="D247" s="515"/>
      <c r="E247" s="513"/>
      <c r="F247" s="159" t="s">
        <v>24</v>
      </c>
      <c r="G247" s="221"/>
      <c r="H247" s="221"/>
    </row>
    <row r="248" spans="1:10">
      <c r="A248" s="495"/>
      <c r="B248" s="495"/>
      <c r="C248" s="494" t="s">
        <v>38</v>
      </c>
      <c r="D248" s="515"/>
      <c r="E248" s="513"/>
      <c r="F248" s="165" t="s">
        <v>23</v>
      </c>
      <c r="G248" s="222">
        <f>+G261+G269</f>
        <v>0</v>
      </c>
      <c r="H248" s="222">
        <f>+H261+H269</f>
        <v>0</v>
      </c>
    </row>
    <row r="249" spans="1:10" ht="14.25" customHeight="1">
      <c r="A249" s="495"/>
      <c r="B249" s="495"/>
      <c r="C249" s="495"/>
      <c r="D249" s="515"/>
      <c r="E249" s="513"/>
      <c r="F249" s="185" t="s">
        <v>24</v>
      </c>
      <c r="G249" s="223"/>
      <c r="H249" s="223"/>
    </row>
    <row r="250" spans="1:10">
      <c r="A250" s="495"/>
      <c r="B250" s="495"/>
      <c r="C250" s="495"/>
      <c r="D250" s="515"/>
      <c r="E250" s="513"/>
      <c r="F250" s="159" t="s">
        <v>25</v>
      </c>
      <c r="G250" s="222">
        <f t="shared" ref="G250:H250" si="62">+G252</f>
        <v>0</v>
      </c>
      <c r="H250" s="222">
        <f t="shared" si="62"/>
        <v>0</v>
      </c>
    </row>
    <row r="251" spans="1:10" ht="15" thickBot="1">
      <c r="A251" s="495"/>
      <c r="B251" s="495"/>
      <c r="C251" s="495"/>
      <c r="D251" s="516"/>
      <c r="E251" s="514"/>
      <c r="F251" s="167" t="s">
        <v>24</v>
      </c>
      <c r="G251" s="224"/>
      <c r="H251" s="224"/>
    </row>
    <row r="252" spans="1:10" ht="15.45" thickBot="1">
      <c r="A252" s="495"/>
      <c r="B252" s="495"/>
      <c r="C252" s="495"/>
      <c r="D252" s="491" t="s">
        <v>154</v>
      </c>
      <c r="E252" s="463" t="s">
        <v>160</v>
      </c>
      <c r="F252" s="445" t="s">
        <v>23</v>
      </c>
      <c r="G252" s="225">
        <f>+G261+G269</f>
        <v>0</v>
      </c>
      <c r="H252" s="226">
        <f>+H261+H269</f>
        <v>0</v>
      </c>
    </row>
    <row r="253" spans="1:10" ht="15" customHeight="1">
      <c r="A253" s="495"/>
      <c r="B253" s="495"/>
      <c r="C253" s="495"/>
      <c r="D253" s="492"/>
      <c r="E253" s="227"/>
      <c r="F253" s="42" t="s">
        <v>24</v>
      </c>
      <c r="G253" s="228"/>
      <c r="H253" s="229"/>
    </row>
    <row r="254" spans="1:10" ht="14.25" customHeight="1">
      <c r="A254" s="495"/>
      <c r="B254" s="495"/>
      <c r="C254" s="495"/>
      <c r="D254" s="492"/>
      <c r="E254" s="230">
        <v>11001</v>
      </c>
      <c r="F254" s="178" t="s">
        <v>23</v>
      </c>
      <c r="G254" s="231">
        <f t="shared" ref="G254:H254" si="63">+G256</f>
        <v>2983.1</v>
      </c>
      <c r="H254" s="232">
        <f t="shared" si="63"/>
        <v>165698.79999999999</v>
      </c>
    </row>
    <row r="255" spans="1:10" ht="13.5" customHeight="1">
      <c r="A255" s="495"/>
      <c r="B255" s="495"/>
      <c r="C255" s="495"/>
      <c r="D255" s="492"/>
      <c r="E255" s="499"/>
      <c r="F255" s="233" t="s">
        <v>114</v>
      </c>
      <c r="G255" s="234"/>
      <c r="H255" s="235"/>
    </row>
    <row r="256" spans="1:10" ht="13.5" customHeight="1">
      <c r="A256" s="495"/>
      <c r="B256" s="495"/>
      <c r="C256" s="495"/>
      <c r="D256" s="492"/>
      <c r="E256" s="500"/>
      <c r="F256" s="236" t="s">
        <v>25</v>
      </c>
      <c r="G256" s="237">
        <f t="shared" ref="G256:H256" si="64">+G258</f>
        <v>2983.1</v>
      </c>
      <c r="H256" s="238">
        <f t="shared" si="64"/>
        <v>165698.79999999999</v>
      </c>
    </row>
    <row r="257" spans="1:8" ht="29.15">
      <c r="A257" s="495"/>
      <c r="B257" s="495"/>
      <c r="C257" s="495"/>
      <c r="D257" s="492"/>
      <c r="E257" s="500"/>
      <c r="F257" s="233" t="s">
        <v>26</v>
      </c>
      <c r="G257" s="234"/>
      <c r="H257" s="235"/>
    </row>
    <row r="258" spans="1:8" ht="13.5" customHeight="1">
      <c r="A258" s="495"/>
      <c r="B258" s="495"/>
      <c r="C258" s="495"/>
      <c r="D258" s="492"/>
      <c r="E258" s="500"/>
      <c r="F258" s="172" t="s">
        <v>27</v>
      </c>
      <c r="G258" s="239">
        <f t="shared" ref="G258:H259" si="65">+G259</f>
        <v>2983.1</v>
      </c>
      <c r="H258" s="240">
        <f t="shared" si="65"/>
        <v>165698.79999999999</v>
      </c>
    </row>
    <row r="259" spans="1:8" ht="13.5" customHeight="1">
      <c r="A259" s="495"/>
      <c r="B259" s="495"/>
      <c r="C259" s="495"/>
      <c r="D259" s="492"/>
      <c r="E259" s="500"/>
      <c r="F259" s="27" t="s">
        <v>28</v>
      </c>
      <c r="G259" s="234">
        <f t="shared" si="65"/>
        <v>2983.1</v>
      </c>
      <c r="H259" s="235">
        <f t="shared" si="65"/>
        <v>165698.79999999999</v>
      </c>
    </row>
    <row r="260" spans="1:8" ht="13.5" customHeight="1">
      <c r="A260" s="495"/>
      <c r="B260" s="495"/>
      <c r="C260" s="495"/>
      <c r="D260" s="492"/>
      <c r="E260" s="500"/>
      <c r="F260" s="27" t="s">
        <v>159</v>
      </c>
      <c r="G260" s="234">
        <f t="shared" ref="G260:H260" si="66">+G261</f>
        <v>2983.1</v>
      </c>
      <c r="H260" s="235">
        <f t="shared" si="66"/>
        <v>165698.79999999999</v>
      </c>
    </row>
    <row r="261" spans="1:8" ht="13.5" customHeight="1">
      <c r="A261" s="495"/>
      <c r="B261" s="495"/>
      <c r="C261" s="495"/>
      <c r="D261" s="492"/>
      <c r="E261" s="502"/>
      <c r="F261" s="146" t="s">
        <v>29</v>
      </c>
      <c r="G261" s="234">
        <f>+'Havelvats 1'!D188</f>
        <v>2983.1</v>
      </c>
      <c r="H261" s="234">
        <f>+'Havelvats 1'!E188</f>
        <v>165698.79999999999</v>
      </c>
    </row>
    <row r="262" spans="1:8" ht="13.5" customHeight="1">
      <c r="A262" s="495"/>
      <c r="B262" s="495"/>
      <c r="C262" s="495"/>
      <c r="D262" s="492"/>
      <c r="E262" s="230" t="s">
        <v>156</v>
      </c>
      <c r="F262" s="178" t="s">
        <v>23</v>
      </c>
      <c r="G262" s="241">
        <f t="shared" ref="G262:H262" si="67">+G264</f>
        <v>-2983.1</v>
      </c>
      <c r="H262" s="242">
        <f t="shared" si="67"/>
        <v>-165698.79999999999</v>
      </c>
    </row>
    <row r="263" spans="1:8" ht="13.5" customHeight="1">
      <c r="A263" s="495"/>
      <c r="B263" s="495"/>
      <c r="C263" s="495"/>
      <c r="D263" s="492"/>
      <c r="E263" s="499"/>
      <c r="F263" s="233" t="s">
        <v>114</v>
      </c>
      <c r="G263" s="243"/>
      <c r="H263" s="244"/>
    </row>
    <row r="264" spans="1:8" ht="13.5" customHeight="1">
      <c r="A264" s="495"/>
      <c r="B264" s="495"/>
      <c r="C264" s="495"/>
      <c r="D264" s="492"/>
      <c r="E264" s="500"/>
      <c r="F264" s="236" t="s">
        <v>25</v>
      </c>
      <c r="G264" s="245">
        <f t="shared" ref="G264:H264" si="68">+G266</f>
        <v>-2983.1</v>
      </c>
      <c r="H264" s="246">
        <f t="shared" si="68"/>
        <v>-165698.79999999999</v>
      </c>
    </row>
    <row r="265" spans="1:8" ht="29.15">
      <c r="A265" s="495"/>
      <c r="B265" s="495"/>
      <c r="C265" s="495"/>
      <c r="D265" s="492"/>
      <c r="E265" s="500"/>
      <c r="F265" s="233" t="s">
        <v>26</v>
      </c>
      <c r="G265" s="243"/>
      <c r="H265" s="244"/>
    </row>
    <row r="266" spans="1:8" ht="13.5" customHeight="1">
      <c r="A266" s="495"/>
      <c r="B266" s="495"/>
      <c r="C266" s="495"/>
      <c r="D266" s="492"/>
      <c r="E266" s="500"/>
      <c r="F266" s="172" t="s">
        <v>27</v>
      </c>
      <c r="G266" s="247">
        <f t="shared" ref="G266:H268" si="69">+G267</f>
        <v>-2983.1</v>
      </c>
      <c r="H266" s="248">
        <f t="shared" si="69"/>
        <v>-165698.79999999999</v>
      </c>
    </row>
    <row r="267" spans="1:8" ht="13.5" customHeight="1">
      <c r="A267" s="495"/>
      <c r="B267" s="495"/>
      <c r="C267" s="495"/>
      <c r="D267" s="492"/>
      <c r="E267" s="500"/>
      <c r="F267" s="27" t="s">
        <v>28</v>
      </c>
      <c r="G267" s="243">
        <f t="shared" si="69"/>
        <v>-2983.1</v>
      </c>
      <c r="H267" s="244">
        <f t="shared" si="69"/>
        <v>-165698.79999999999</v>
      </c>
    </row>
    <row r="268" spans="1:8" ht="13.5" customHeight="1">
      <c r="A268" s="495"/>
      <c r="B268" s="495"/>
      <c r="C268" s="495"/>
      <c r="D268" s="492"/>
      <c r="E268" s="500"/>
      <c r="F268" s="27" t="s">
        <v>73</v>
      </c>
      <c r="G268" s="243">
        <f t="shared" si="69"/>
        <v>-2983.1</v>
      </c>
      <c r="H268" s="244">
        <f t="shared" si="69"/>
        <v>-165698.79999999999</v>
      </c>
    </row>
    <row r="269" spans="1:8" ht="14.25" customHeight="1" thickBot="1">
      <c r="A269" s="496"/>
      <c r="B269" s="496"/>
      <c r="C269" s="496"/>
      <c r="D269" s="493"/>
      <c r="E269" s="501"/>
      <c r="F269" s="249" t="s">
        <v>29</v>
      </c>
      <c r="G269" s="250">
        <f>-G261</f>
        <v>-2983.1</v>
      </c>
      <c r="H269" s="251">
        <f>-H261</f>
        <v>-165698.79999999999</v>
      </c>
    </row>
  </sheetData>
  <mergeCells count="91">
    <mergeCell ref="E263:E269"/>
    <mergeCell ref="E255:E261"/>
    <mergeCell ref="C114:C242"/>
    <mergeCell ref="E169:E176"/>
    <mergeCell ref="D117:D134"/>
    <mergeCell ref="E120:E134"/>
    <mergeCell ref="D110:D116"/>
    <mergeCell ref="D232:D242"/>
    <mergeCell ref="E177:F177"/>
    <mergeCell ref="E244:E251"/>
    <mergeCell ref="D244:D251"/>
    <mergeCell ref="C244:C247"/>
    <mergeCell ref="E136:E137"/>
    <mergeCell ref="E139:E145"/>
    <mergeCell ref="E110:E116"/>
    <mergeCell ref="E166:F166"/>
    <mergeCell ref="A110:A242"/>
    <mergeCell ref="D252:D269"/>
    <mergeCell ref="C248:C269"/>
    <mergeCell ref="B246:B269"/>
    <mergeCell ref="A244:A269"/>
    <mergeCell ref="D155:D165"/>
    <mergeCell ref="D166:D176"/>
    <mergeCell ref="D177:D196"/>
    <mergeCell ref="D197:D211"/>
    <mergeCell ref="E69:E72"/>
    <mergeCell ref="B244:B245"/>
    <mergeCell ref="E252:F252"/>
    <mergeCell ref="B111:B242"/>
    <mergeCell ref="E233:E234"/>
    <mergeCell ref="E178:E202"/>
    <mergeCell ref="E203:E211"/>
    <mergeCell ref="E155:F155"/>
    <mergeCell ref="E156:E157"/>
    <mergeCell ref="E159:E165"/>
    <mergeCell ref="E135:F135"/>
    <mergeCell ref="C69:C92"/>
    <mergeCell ref="E85:E92"/>
    <mergeCell ref="E117:F117"/>
    <mergeCell ref="E118:E119"/>
    <mergeCell ref="E167:E168"/>
    <mergeCell ref="E148:E154"/>
    <mergeCell ref="D135:D154"/>
    <mergeCell ref="C110:C113"/>
    <mergeCell ref="D73:D92"/>
    <mergeCell ref="E73:F73"/>
    <mergeCell ref="E74:E75"/>
    <mergeCell ref="E76:E83"/>
    <mergeCell ref="E212:F212"/>
    <mergeCell ref="D212:D231"/>
    <mergeCell ref="E215:E231"/>
    <mergeCell ref="E235:E242"/>
    <mergeCell ref="E232:F232"/>
    <mergeCell ref="F3:H3"/>
    <mergeCell ref="F2:H2"/>
    <mergeCell ref="F1:H1"/>
    <mergeCell ref="A5:H5"/>
    <mergeCell ref="A8:C8"/>
    <mergeCell ref="G7:H7"/>
    <mergeCell ref="F4:H4"/>
    <mergeCell ref="D8:E8"/>
    <mergeCell ref="F8:F9"/>
    <mergeCell ref="G8:H8"/>
    <mergeCell ref="A13:A109"/>
    <mergeCell ref="B15:B92"/>
    <mergeCell ref="E99:F99"/>
    <mergeCell ref="E100:E101"/>
    <mergeCell ref="E102:E109"/>
    <mergeCell ref="D99:D109"/>
    <mergeCell ref="C95:C109"/>
    <mergeCell ref="B93:B109"/>
    <mergeCell ref="E36:F36"/>
    <mergeCell ref="E37:E38"/>
    <mergeCell ref="B13:B14"/>
    <mergeCell ref="C13:C16"/>
    <mergeCell ref="E39:E50"/>
    <mergeCell ref="C93:C94"/>
    <mergeCell ref="E93:E98"/>
    <mergeCell ref="E52:E59"/>
    <mergeCell ref="E61:E68"/>
    <mergeCell ref="C32:C68"/>
    <mergeCell ref="D36:D68"/>
    <mergeCell ref="C17:C31"/>
    <mergeCell ref="D21:D31"/>
    <mergeCell ref="D13:D20"/>
    <mergeCell ref="E21:F21"/>
    <mergeCell ref="E13:E20"/>
    <mergeCell ref="E22:E23"/>
    <mergeCell ref="E32:E35"/>
    <mergeCell ref="D32:D35"/>
    <mergeCell ref="E24:E31"/>
  </mergeCells>
  <pageMargins left="0.7" right="0.7" top="0.75" bottom="0.75" header="0.3" footer="0.3"/>
  <pageSetup paperSize="9" scale="79" orientation="landscape" r:id="rId1"/>
  <rowBreaks count="1" manualBreakCount="1">
    <brk id="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3"/>
  <sheetViews>
    <sheetView zoomScale="85" zoomScaleNormal="85" workbookViewId="0">
      <selection activeCell="C42" sqref="C42"/>
    </sheetView>
  </sheetViews>
  <sheetFormatPr defaultRowHeight="14.6"/>
  <cols>
    <col min="1" max="2" width="9.23046875" style="102"/>
    <col min="3" max="3" width="54.3046875" style="102" customWidth="1"/>
    <col min="4" max="5" width="16.53515625" style="102" customWidth="1"/>
    <col min="6" max="6" width="18.69140625" style="102" customWidth="1"/>
    <col min="7" max="7" width="17.69140625" style="102" customWidth="1"/>
    <col min="8" max="8" width="15.69140625" style="102" customWidth="1"/>
    <col min="9" max="9" width="11.84375" style="102" bestFit="1" customWidth="1"/>
    <col min="10" max="10" width="17.3046875" style="102" customWidth="1"/>
    <col min="11" max="16384" width="9.23046875" style="102"/>
  </cols>
  <sheetData>
    <row r="1" spans="1:10" ht="37.5" customHeight="1">
      <c r="B1" s="276"/>
      <c r="C1" s="276"/>
      <c r="D1" s="276"/>
      <c r="E1" s="276"/>
      <c r="F1" s="521" t="s">
        <v>207</v>
      </c>
      <c r="G1" s="521"/>
      <c r="H1" s="521"/>
      <c r="I1" s="277"/>
    </row>
    <row r="2" spans="1:10" ht="14.25" customHeight="1">
      <c r="A2" s="276"/>
      <c r="B2" s="276"/>
      <c r="C2" s="276"/>
      <c r="D2" s="276"/>
      <c r="E2" s="276"/>
      <c r="F2" s="522" t="s">
        <v>206</v>
      </c>
      <c r="G2" s="522"/>
      <c r="H2" s="522"/>
    </row>
    <row r="3" spans="1:10" ht="14.25" customHeight="1">
      <c r="A3" s="276"/>
      <c r="B3" s="276"/>
      <c r="C3" s="276"/>
      <c r="D3" s="276"/>
      <c r="E3" s="276"/>
      <c r="F3" s="522" t="s">
        <v>205</v>
      </c>
      <c r="G3" s="522"/>
      <c r="H3" s="522"/>
      <c r="I3" s="277"/>
    </row>
    <row r="4" spans="1:10" ht="14.25" customHeight="1">
      <c r="A4" s="278"/>
      <c r="B4" s="278"/>
      <c r="C4" s="279"/>
      <c r="E4" s="280"/>
      <c r="F4" s="280"/>
      <c r="G4" s="280"/>
      <c r="H4" s="280"/>
    </row>
    <row r="5" spans="1:10">
      <c r="A5" s="523" t="s">
        <v>357</v>
      </c>
      <c r="B5" s="524"/>
      <c r="C5" s="524"/>
      <c r="D5" s="524"/>
      <c r="E5" s="524"/>
      <c r="F5" s="524"/>
      <c r="G5" s="524"/>
      <c r="H5" s="524"/>
      <c r="I5" s="281"/>
    </row>
    <row r="6" spans="1:10" ht="33.75" customHeight="1">
      <c r="A6" s="524"/>
      <c r="B6" s="524"/>
      <c r="C6" s="524"/>
      <c r="D6" s="524"/>
      <c r="E6" s="524"/>
      <c r="F6" s="524"/>
      <c r="G6" s="524"/>
      <c r="H6" s="524"/>
    </row>
    <row r="7" spans="1:10" s="4" customFormat="1"/>
    <row r="8" spans="1:10" s="4" customFormat="1">
      <c r="G8" s="282" t="s">
        <v>31</v>
      </c>
    </row>
    <row r="9" spans="1:10">
      <c r="A9" s="525" t="s">
        <v>107</v>
      </c>
      <c r="B9" s="526"/>
      <c r="C9" s="527" t="s">
        <v>117</v>
      </c>
      <c r="D9" s="529" t="s">
        <v>118</v>
      </c>
      <c r="E9" s="531" t="s">
        <v>119</v>
      </c>
      <c r="F9" s="532"/>
      <c r="G9" s="532"/>
      <c r="H9" s="533"/>
    </row>
    <row r="10" spans="1:10" ht="107.25" customHeight="1">
      <c r="A10" s="283" t="s">
        <v>111</v>
      </c>
      <c r="B10" s="283" t="s">
        <v>112</v>
      </c>
      <c r="C10" s="528"/>
      <c r="D10" s="530"/>
      <c r="E10" s="106" t="s">
        <v>120</v>
      </c>
      <c r="F10" s="106" t="s">
        <v>121</v>
      </c>
      <c r="G10" s="106" t="s">
        <v>122</v>
      </c>
      <c r="H10" s="106" t="s">
        <v>123</v>
      </c>
    </row>
    <row r="11" spans="1:10" ht="17.149999999999999">
      <c r="A11" s="284"/>
      <c r="B11" s="284"/>
      <c r="C11" s="285" t="s">
        <v>124</v>
      </c>
      <c r="D11" s="101">
        <f>SUM(E11:H11)</f>
        <v>-232037</v>
      </c>
      <c r="E11" s="101">
        <f>+E13</f>
        <v>-191744.3</v>
      </c>
      <c r="F11" s="101">
        <f t="shared" ref="F11:H11" si="0">+F13</f>
        <v>-38692.700000000004</v>
      </c>
      <c r="G11" s="101">
        <f t="shared" si="0"/>
        <v>-1600</v>
      </c>
      <c r="H11" s="101">
        <f t="shared" si="0"/>
        <v>0</v>
      </c>
      <c r="I11" s="286"/>
      <c r="J11" s="286"/>
    </row>
    <row r="12" spans="1:10" ht="17.149999999999999">
      <c r="A12" s="284"/>
      <c r="B12" s="284"/>
      <c r="C12" s="285" t="s">
        <v>125</v>
      </c>
      <c r="D12" s="101"/>
      <c r="E12" s="287"/>
      <c r="F12" s="101"/>
      <c r="G12" s="101"/>
      <c r="H12" s="101"/>
    </row>
    <row r="13" spans="1:10" ht="34.299999999999997">
      <c r="A13" s="21"/>
      <c r="B13" s="22"/>
      <c r="C13" s="22" t="s">
        <v>115</v>
      </c>
      <c r="D13" s="101">
        <f>SUM(E13:H13)</f>
        <v>-232037</v>
      </c>
      <c r="E13" s="101">
        <f>+E15+E19+E23+E27+E28</f>
        <v>-191744.3</v>
      </c>
      <c r="F13" s="101">
        <f t="shared" ref="F13:H13" si="1">+F15+F19+F23+F27+F28</f>
        <v>-38692.700000000004</v>
      </c>
      <c r="G13" s="101">
        <f t="shared" si="1"/>
        <v>-1600</v>
      </c>
      <c r="H13" s="101">
        <f t="shared" si="1"/>
        <v>0</v>
      </c>
      <c r="I13" s="288"/>
    </row>
    <row r="14" spans="1:10" ht="17.600000000000001">
      <c r="A14" s="21"/>
      <c r="B14" s="21"/>
      <c r="C14" s="21" t="s">
        <v>126</v>
      </c>
      <c r="D14" s="23"/>
      <c r="E14" s="23"/>
      <c r="F14" s="23"/>
      <c r="G14" s="23"/>
      <c r="H14" s="23"/>
    </row>
    <row r="15" spans="1:10" ht="68.599999999999994">
      <c r="A15" s="99">
        <v>1045</v>
      </c>
      <c r="B15" s="99">
        <v>32001</v>
      </c>
      <c r="C15" s="100" t="s">
        <v>235</v>
      </c>
      <c r="D15" s="101">
        <f>SUM(E15:H15)</f>
        <v>-8141.3</v>
      </c>
      <c r="E15" s="101">
        <f>+E17</f>
        <v>0</v>
      </c>
      <c r="F15" s="101">
        <f t="shared" ref="F15:H15" si="2">+F17</f>
        <v>-8141.3</v>
      </c>
      <c r="G15" s="101">
        <f t="shared" si="2"/>
        <v>0</v>
      </c>
      <c r="H15" s="101">
        <f t="shared" si="2"/>
        <v>0</v>
      </c>
    </row>
    <row r="16" spans="1:10" ht="16.3">
      <c r="A16" s="518"/>
      <c r="B16" s="518"/>
      <c r="C16" s="289" t="s">
        <v>24</v>
      </c>
      <c r="D16" s="290"/>
      <c r="E16" s="290"/>
      <c r="F16" s="290"/>
      <c r="G16" s="290"/>
      <c r="H16" s="290"/>
    </row>
    <row r="17" spans="1:8" s="293" customFormat="1" ht="17.149999999999999">
      <c r="A17" s="519"/>
      <c r="B17" s="519"/>
      <c r="C17" s="291" t="s">
        <v>152</v>
      </c>
      <c r="D17" s="292">
        <f>SUM(E17:H17)</f>
        <v>-8141.3</v>
      </c>
      <c r="E17" s="292"/>
      <c r="F17" s="292">
        <f t="shared" ref="F17" si="3">+F18</f>
        <v>-8141.3</v>
      </c>
      <c r="G17" s="292"/>
      <c r="H17" s="292"/>
    </row>
    <row r="18" spans="1:8" s="48" customFormat="1" ht="32.6">
      <c r="A18" s="520"/>
      <c r="B18" s="520"/>
      <c r="C18" s="50" t="s">
        <v>236</v>
      </c>
      <c r="D18" s="51">
        <f>+E18+F18+G18+H18</f>
        <v>-8141.3</v>
      </c>
      <c r="E18" s="51"/>
      <c r="F18" s="51">
        <v>-8141.3</v>
      </c>
      <c r="G18" s="51"/>
      <c r="H18" s="49"/>
    </row>
    <row r="19" spans="1:8" ht="17.149999999999999">
      <c r="A19" s="99">
        <v>1163</v>
      </c>
      <c r="B19" s="99">
        <v>32001</v>
      </c>
      <c r="C19" s="100" t="s">
        <v>137</v>
      </c>
      <c r="D19" s="101">
        <f>SUM(E19:H19)</f>
        <v>-785.4</v>
      </c>
      <c r="E19" s="101">
        <f>+E21</f>
        <v>-785.4</v>
      </c>
      <c r="F19" s="101">
        <f>+F21</f>
        <v>0</v>
      </c>
      <c r="G19" s="101">
        <f t="shared" ref="G19:H19" si="4">+G21</f>
        <v>0</v>
      </c>
      <c r="H19" s="101">
        <f t="shared" si="4"/>
        <v>0</v>
      </c>
    </row>
    <row r="20" spans="1:8" ht="16.3">
      <c r="A20" s="518"/>
      <c r="B20" s="518"/>
      <c r="C20" s="294" t="s">
        <v>24</v>
      </c>
      <c r="D20" s="290"/>
      <c r="E20" s="290"/>
      <c r="F20" s="290"/>
      <c r="G20" s="290"/>
      <c r="H20" s="290"/>
    </row>
    <row r="21" spans="1:8" s="293" customFormat="1" ht="17.149999999999999">
      <c r="A21" s="519"/>
      <c r="B21" s="519"/>
      <c r="C21" s="295" t="s">
        <v>153</v>
      </c>
      <c r="D21" s="296">
        <f>SUM(E21:H21)</f>
        <v>-785.4</v>
      </c>
      <c r="E21" s="296">
        <f>+E22</f>
        <v>-785.4</v>
      </c>
      <c r="F21" s="296"/>
      <c r="G21" s="296"/>
      <c r="H21" s="296"/>
    </row>
    <row r="22" spans="1:8" s="48" customFormat="1" ht="35.15">
      <c r="A22" s="520"/>
      <c r="B22" s="520"/>
      <c r="C22" s="297" t="s">
        <v>244</v>
      </c>
      <c r="D22" s="51">
        <f>+E22+F22+G22+H22</f>
        <v>-785.4</v>
      </c>
      <c r="E22" s="51">
        <v>-785.4</v>
      </c>
      <c r="F22" s="51"/>
      <c r="G22" s="51"/>
      <c r="H22" s="49"/>
    </row>
    <row r="23" spans="1:8" ht="34.299999999999997">
      <c r="A23" s="99">
        <v>1168</v>
      </c>
      <c r="B23" s="99">
        <v>32001</v>
      </c>
      <c r="C23" s="100" t="s">
        <v>234</v>
      </c>
      <c r="D23" s="101">
        <f>SUM(E23:H23)</f>
        <v>-29802.9</v>
      </c>
      <c r="E23" s="101">
        <f>+E25</f>
        <v>0</v>
      </c>
      <c r="F23" s="101">
        <f t="shared" ref="F23:H23" si="5">+F25</f>
        <v>-29802.9</v>
      </c>
      <c r="G23" s="101">
        <f t="shared" si="5"/>
        <v>0</v>
      </c>
      <c r="H23" s="101">
        <f t="shared" si="5"/>
        <v>0</v>
      </c>
    </row>
    <row r="24" spans="1:8" ht="17.149999999999999">
      <c r="A24" s="148"/>
      <c r="B24" s="148"/>
      <c r="C24" s="294" t="s">
        <v>24</v>
      </c>
      <c r="D24" s="290"/>
      <c r="E24" s="290"/>
      <c r="F24" s="290"/>
      <c r="G24" s="290"/>
      <c r="H24" s="290"/>
    </row>
    <row r="25" spans="1:8" s="293" customFormat="1" ht="17.149999999999999">
      <c r="A25" s="148"/>
      <c r="B25" s="148"/>
      <c r="C25" s="295" t="s">
        <v>153</v>
      </c>
      <c r="D25" s="296">
        <f>SUM(E25:H25)</f>
        <v>-29802.9</v>
      </c>
      <c r="E25" s="296"/>
      <c r="F25" s="296">
        <f t="shared" ref="F25" si="6">+F26</f>
        <v>-29802.9</v>
      </c>
      <c r="G25" s="296"/>
      <c r="H25" s="296"/>
    </row>
    <row r="26" spans="1:8" s="48" customFormat="1" ht="35.15">
      <c r="A26" s="148"/>
      <c r="B26" s="148"/>
      <c r="C26" s="297" t="s">
        <v>230</v>
      </c>
      <c r="D26" s="51">
        <f>SUM(E26:H26)</f>
        <v>-29802.9</v>
      </c>
      <c r="E26" s="51"/>
      <c r="F26" s="51">
        <f>+'Havelvats 8'!I13</f>
        <v>-29802.9</v>
      </c>
      <c r="G26" s="51"/>
      <c r="H26" s="49"/>
    </row>
    <row r="27" spans="1:8" ht="34.299999999999997">
      <c r="A27" s="99">
        <v>1168</v>
      </c>
      <c r="B27" s="99">
        <v>32002</v>
      </c>
      <c r="C27" s="100" t="s">
        <v>246</v>
      </c>
      <c r="D27" s="101">
        <f>SUM(E27:H27)</f>
        <v>-190958.9</v>
      </c>
      <c r="E27" s="101">
        <v>-190958.9</v>
      </c>
      <c r="F27" s="101"/>
      <c r="G27" s="101"/>
      <c r="H27" s="101"/>
    </row>
    <row r="28" spans="1:8" ht="34.299999999999997">
      <c r="A28" s="99">
        <v>1183</v>
      </c>
      <c r="B28" s="99">
        <v>32001</v>
      </c>
      <c r="C28" s="100" t="s">
        <v>149</v>
      </c>
      <c r="D28" s="101">
        <f>SUM(E28:H28)</f>
        <v>-2348.5</v>
      </c>
      <c r="E28" s="101">
        <f>+E30+E32</f>
        <v>0</v>
      </c>
      <c r="F28" s="101">
        <f t="shared" ref="F28:H28" si="7">+F30+F32</f>
        <v>-748.5</v>
      </c>
      <c r="G28" s="101">
        <f t="shared" si="7"/>
        <v>-1600</v>
      </c>
      <c r="H28" s="101">
        <f t="shared" si="7"/>
        <v>0</v>
      </c>
    </row>
    <row r="29" spans="1:8" ht="16.3">
      <c r="A29" s="518"/>
      <c r="B29" s="518"/>
      <c r="C29" s="294" t="s">
        <v>24</v>
      </c>
      <c r="D29" s="290"/>
      <c r="E29" s="290"/>
      <c r="F29" s="290"/>
      <c r="G29" s="290"/>
      <c r="H29" s="290"/>
    </row>
    <row r="30" spans="1:8" s="293" customFormat="1" ht="17.149999999999999">
      <c r="A30" s="519"/>
      <c r="B30" s="519"/>
      <c r="C30" s="295" t="s">
        <v>153</v>
      </c>
      <c r="D30" s="296">
        <f>SUM(E30:H30)</f>
        <v>-748.5</v>
      </c>
      <c r="E30" s="296"/>
      <c r="F30" s="296">
        <f t="shared" ref="F30" si="8">SUM(F31:F33)</f>
        <v>-748.5</v>
      </c>
      <c r="G30" s="296"/>
      <c r="H30" s="296"/>
    </row>
    <row r="31" spans="1:8" s="48" customFormat="1" ht="17.600000000000001">
      <c r="A31" s="519"/>
      <c r="B31" s="519"/>
      <c r="C31" s="297" t="s">
        <v>237</v>
      </c>
      <c r="D31" s="51">
        <f>+E31+F31+G31+H31</f>
        <v>-748.5</v>
      </c>
      <c r="E31" s="51"/>
      <c r="F31" s="51">
        <v>-748.5</v>
      </c>
      <c r="G31" s="51"/>
      <c r="H31" s="49"/>
    </row>
    <row r="32" spans="1:8" s="48" customFormat="1" ht="17.149999999999999">
      <c r="A32" s="519"/>
      <c r="B32" s="519"/>
      <c r="C32" s="295" t="s">
        <v>250</v>
      </c>
      <c r="D32" s="110">
        <f>SUM(E32:H32)</f>
        <v>-1600</v>
      </c>
      <c r="E32" s="110"/>
      <c r="F32" s="110"/>
      <c r="G32" s="110">
        <f t="shared" ref="G32" si="9">+G33</f>
        <v>-1600</v>
      </c>
      <c r="H32" s="110"/>
    </row>
    <row r="33" spans="1:8" s="48" customFormat="1" ht="17.600000000000001">
      <c r="A33" s="520"/>
      <c r="B33" s="520"/>
      <c r="C33" s="297" t="s">
        <v>245</v>
      </c>
      <c r="D33" s="51">
        <f>+E33+F33+G33+H33</f>
        <v>-1600</v>
      </c>
      <c r="E33" s="51"/>
      <c r="F33" s="51"/>
      <c r="G33" s="51">
        <v>-1600</v>
      </c>
      <c r="H33" s="49"/>
    </row>
  </sheetData>
  <mergeCells count="14">
    <mergeCell ref="A20:A22"/>
    <mergeCell ref="B20:B22"/>
    <mergeCell ref="B29:B33"/>
    <mergeCell ref="A29:A33"/>
    <mergeCell ref="F1:H1"/>
    <mergeCell ref="F2:H2"/>
    <mergeCell ref="F3:H3"/>
    <mergeCell ref="A5:H6"/>
    <mergeCell ref="A9:B9"/>
    <mergeCell ref="C9:C10"/>
    <mergeCell ref="D9:D10"/>
    <mergeCell ref="E9:H9"/>
    <mergeCell ref="A16:A18"/>
    <mergeCell ref="B16:B18"/>
  </mergeCells>
  <pageMargins left="0.7" right="0.7" top="0.75" bottom="0.75" header="0.3" footer="0.3"/>
  <pageSetup paperSize="9" scale="70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40"/>
  <sheetViews>
    <sheetView topLeftCell="A7" zoomScaleNormal="100" workbookViewId="0">
      <selection activeCell="F10" sqref="F10"/>
    </sheetView>
  </sheetViews>
  <sheetFormatPr defaultColWidth="9.15234375" defaultRowHeight="16.3"/>
  <cols>
    <col min="1" max="3" width="9.15234375" style="298"/>
    <col min="4" max="4" width="54.3046875" style="298" customWidth="1"/>
    <col min="5" max="6" width="17.69140625" style="298" customWidth="1"/>
    <col min="7" max="7" width="33.69140625" style="298" customWidth="1"/>
    <col min="8" max="9" width="9.15234375" style="298"/>
    <col min="10" max="10" width="12.3046875" style="298" customWidth="1"/>
    <col min="11" max="16384" width="9.15234375" style="298"/>
  </cols>
  <sheetData>
    <row r="1" spans="2:7" ht="37.5" customHeight="1">
      <c r="D1" s="534" t="s">
        <v>208</v>
      </c>
      <c r="E1" s="534"/>
      <c r="F1" s="534"/>
    </row>
    <row r="2" spans="2:7" ht="13.5" customHeight="1">
      <c r="D2" s="534" t="s">
        <v>206</v>
      </c>
      <c r="E2" s="534"/>
      <c r="F2" s="534"/>
    </row>
    <row r="3" spans="2:7" ht="13.5" customHeight="1">
      <c r="D3" s="534" t="s">
        <v>205</v>
      </c>
      <c r="E3" s="534"/>
      <c r="F3" s="534"/>
    </row>
    <row r="4" spans="2:7" ht="13.5" customHeight="1">
      <c r="D4" s="299"/>
      <c r="E4" s="299"/>
      <c r="F4" s="299"/>
    </row>
    <row r="5" spans="2:7" ht="85.5" customHeight="1">
      <c r="B5" s="540" t="s">
        <v>358</v>
      </c>
      <c r="C5" s="540"/>
      <c r="D5" s="540"/>
      <c r="E5" s="540"/>
      <c r="F5" s="540"/>
    </row>
    <row r="6" spans="2:7" s="4" customFormat="1" ht="14.6"/>
    <row r="7" spans="2:7" s="4" customFormat="1" ht="14.6">
      <c r="F7" s="4" t="s">
        <v>31</v>
      </c>
    </row>
    <row r="8" spans="2:7" ht="36" customHeight="1">
      <c r="B8" s="541" t="s">
        <v>107</v>
      </c>
      <c r="C8" s="542"/>
      <c r="D8" s="535" t="s">
        <v>108</v>
      </c>
      <c r="E8" s="535" t="s">
        <v>248</v>
      </c>
      <c r="F8" s="535" t="s">
        <v>110</v>
      </c>
    </row>
    <row r="9" spans="2:7" ht="40.299999999999997">
      <c r="B9" s="300" t="s">
        <v>111</v>
      </c>
      <c r="C9" s="300" t="s">
        <v>112</v>
      </c>
      <c r="D9" s="536"/>
      <c r="E9" s="536"/>
      <c r="F9" s="536"/>
    </row>
    <row r="10" spans="2:7" ht="32.6">
      <c r="B10" s="283"/>
      <c r="C10" s="283"/>
      <c r="D10" s="104" t="s">
        <v>115</v>
      </c>
      <c r="E10" s="101">
        <f>+E12+E18+E24+E30+E33</f>
        <v>-29802.9</v>
      </c>
      <c r="F10" s="101">
        <f>+F12+F18+F24+F30+F33</f>
        <v>-232037</v>
      </c>
      <c r="G10" s="301"/>
    </row>
    <row r="11" spans="2:7" ht="17.600000000000001">
      <c r="B11" s="283"/>
      <c r="C11" s="283"/>
      <c r="D11" s="20" t="s">
        <v>116</v>
      </c>
      <c r="E11" s="20"/>
      <c r="F11" s="29"/>
      <c r="G11" s="302"/>
    </row>
    <row r="12" spans="2:7" ht="65.150000000000006">
      <c r="B12" s="303">
        <v>1045</v>
      </c>
      <c r="C12" s="303">
        <v>32001</v>
      </c>
      <c r="D12" s="304" t="s">
        <v>235</v>
      </c>
      <c r="E12" s="222">
        <f t="shared" ref="E12:F12" si="0">+E14</f>
        <v>0</v>
      </c>
      <c r="F12" s="305">
        <f t="shared" si="0"/>
        <v>-8141.3</v>
      </c>
      <c r="G12" s="302"/>
    </row>
    <row r="13" spans="2:7">
      <c r="B13" s="537"/>
      <c r="C13" s="537"/>
      <c r="D13" s="306" t="s">
        <v>113</v>
      </c>
      <c r="E13" s="306"/>
      <c r="F13" s="105"/>
    </row>
    <row r="14" spans="2:7">
      <c r="B14" s="538"/>
      <c r="C14" s="538"/>
      <c r="D14" s="307" t="s">
        <v>150</v>
      </c>
      <c r="E14" s="106">
        <f>+E16</f>
        <v>0</v>
      </c>
      <c r="F14" s="308">
        <f>+F16</f>
        <v>-8141.3</v>
      </c>
    </row>
    <row r="15" spans="2:7">
      <c r="B15" s="538"/>
      <c r="C15" s="538"/>
      <c r="D15" s="306" t="s">
        <v>161</v>
      </c>
      <c r="E15" s="306"/>
      <c r="F15" s="52"/>
    </row>
    <row r="16" spans="2:7">
      <c r="B16" s="538"/>
      <c r="C16" s="538"/>
      <c r="D16" s="307" t="s">
        <v>152</v>
      </c>
      <c r="E16" s="309">
        <f>+E17</f>
        <v>0</v>
      </c>
      <c r="F16" s="310">
        <f>+F17</f>
        <v>-8141.3</v>
      </c>
    </row>
    <row r="17" spans="2:6" ht="29.15">
      <c r="B17" s="539"/>
      <c r="C17" s="539"/>
      <c r="D17" s="107" t="s">
        <v>236</v>
      </c>
      <c r="E17" s="108">
        <v>0</v>
      </c>
      <c r="F17" s="109">
        <f>+'Havelvats 3'!D18</f>
        <v>-8141.3</v>
      </c>
    </row>
    <row r="18" spans="2:6" ht="17.149999999999999">
      <c r="B18" s="303">
        <v>1163</v>
      </c>
      <c r="C18" s="303">
        <v>32001</v>
      </c>
      <c r="D18" s="100" t="s">
        <v>137</v>
      </c>
      <c r="E18" s="311">
        <f t="shared" ref="E18:F18" si="1">+E20</f>
        <v>0</v>
      </c>
      <c r="F18" s="305">
        <f t="shared" si="1"/>
        <v>-785.4</v>
      </c>
    </row>
    <row r="19" spans="2:6">
      <c r="B19" s="537"/>
      <c r="C19" s="537"/>
      <c r="D19" s="306" t="s">
        <v>113</v>
      </c>
      <c r="E19" s="306"/>
      <c r="F19" s="105"/>
    </row>
    <row r="20" spans="2:6">
      <c r="B20" s="538"/>
      <c r="C20" s="538"/>
      <c r="D20" s="307" t="s">
        <v>150</v>
      </c>
      <c r="E20" s="106">
        <f>+E22</f>
        <v>0</v>
      </c>
      <c r="F20" s="308">
        <f>+F22</f>
        <v>-785.4</v>
      </c>
    </row>
    <row r="21" spans="2:6">
      <c r="B21" s="538"/>
      <c r="C21" s="538"/>
      <c r="D21" s="306" t="s">
        <v>161</v>
      </c>
      <c r="E21" s="306"/>
      <c r="F21" s="52"/>
    </row>
    <row r="22" spans="2:6">
      <c r="B22" s="538"/>
      <c r="C22" s="538"/>
      <c r="D22" s="307" t="s">
        <v>153</v>
      </c>
      <c r="E22" s="309">
        <f>+E23</f>
        <v>0</v>
      </c>
      <c r="F22" s="310">
        <f>+F23</f>
        <v>-785.4</v>
      </c>
    </row>
    <row r="23" spans="2:6" ht="29.15">
      <c r="B23" s="539"/>
      <c r="C23" s="539"/>
      <c r="D23" s="107" t="s">
        <v>249</v>
      </c>
      <c r="E23" s="108">
        <v>0</v>
      </c>
      <c r="F23" s="109">
        <v>-785.4</v>
      </c>
    </row>
    <row r="24" spans="2:6" ht="34.299999999999997">
      <c r="B24" s="303">
        <v>1168</v>
      </c>
      <c r="C24" s="303">
        <v>32001</v>
      </c>
      <c r="D24" s="100" t="s">
        <v>234</v>
      </c>
      <c r="E24" s="305">
        <f>+E26</f>
        <v>-29802.9</v>
      </c>
      <c r="F24" s="305">
        <f>+F26</f>
        <v>-29802.9</v>
      </c>
    </row>
    <row r="25" spans="2:6">
      <c r="B25" s="537"/>
      <c r="C25" s="537"/>
      <c r="D25" s="306" t="s">
        <v>113</v>
      </c>
      <c r="E25" s="306"/>
      <c r="F25" s="105"/>
    </row>
    <row r="26" spans="2:6" ht="29.15">
      <c r="B26" s="539"/>
      <c r="C26" s="539"/>
      <c r="D26" s="307" t="s">
        <v>72</v>
      </c>
      <c r="E26" s="305">
        <f>+E28</f>
        <v>-29802.9</v>
      </c>
      <c r="F26" s="305">
        <f>+F28</f>
        <v>-29802.9</v>
      </c>
    </row>
    <row r="27" spans="2:6">
      <c r="B27" s="381"/>
      <c r="C27" s="381"/>
      <c r="D27" s="306" t="s">
        <v>161</v>
      </c>
      <c r="E27" s="306"/>
      <c r="F27" s="52"/>
    </row>
    <row r="28" spans="2:6">
      <c r="B28" s="381"/>
      <c r="C28" s="381"/>
      <c r="D28" s="307" t="s">
        <v>153</v>
      </c>
      <c r="E28" s="310">
        <f>+E29</f>
        <v>-29802.9</v>
      </c>
      <c r="F28" s="310">
        <f>+F29</f>
        <v>-29802.9</v>
      </c>
    </row>
    <row r="29" spans="2:6" ht="32.6">
      <c r="B29" s="381"/>
      <c r="C29" s="381"/>
      <c r="D29" s="149" t="s">
        <v>230</v>
      </c>
      <c r="E29" s="109">
        <f>+'Havelvats 3'!D26</f>
        <v>-29802.9</v>
      </c>
      <c r="F29" s="109">
        <f>+E29</f>
        <v>-29802.9</v>
      </c>
    </row>
    <row r="30" spans="2:6" ht="34.299999999999997">
      <c r="B30" s="303">
        <v>1168</v>
      </c>
      <c r="C30" s="303">
        <v>32002</v>
      </c>
      <c r="D30" s="100" t="s">
        <v>246</v>
      </c>
      <c r="E30" s="311">
        <f t="shared" ref="E30:F30" si="2">+E32</f>
        <v>0</v>
      </c>
      <c r="F30" s="305">
        <f t="shared" si="2"/>
        <v>-190958.9</v>
      </c>
    </row>
    <row r="31" spans="2:6">
      <c r="B31" s="537"/>
      <c r="C31" s="537"/>
      <c r="D31" s="306" t="s">
        <v>113</v>
      </c>
      <c r="E31" s="306"/>
      <c r="F31" s="105"/>
    </row>
    <row r="32" spans="2:6">
      <c r="B32" s="539"/>
      <c r="C32" s="539"/>
      <c r="D32" s="307" t="s">
        <v>77</v>
      </c>
      <c r="E32" s="106">
        <v>0</v>
      </c>
      <c r="F32" s="308">
        <v>-190958.9</v>
      </c>
    </row>
    <row r="33" spans="2:6" ht="34.299999999999997">
      <c r="B33" s="303">
        <v>1183</v>
      </c>
      <c r="C33" s="303">
        <v>32001</v>
      </c>
      <c r="D33" s="100" t="s">
        <v>149</v>
      </c>
      <c r="E33" s="311">
        <f>+E35</f>
        <v>0</v>
      </c>
      <c r="F33" s="305">
        <f>+F35</f>
        <v>-2348.5</v>
      </c>
    </row>
    <row r="34" spans="2:6">
      <c r="B34" s="537"/>
      <c r="C34" s="537"/>
      <c r="D34" s="306" t="s">
        <v>113</v>
      </c>
      <c r="E34" s="306"/>
      <c r="F34" s="105"/>
    </row>
    <row r="35" spans="2:6">
      <c r="B35" s="538"/>
      <c r="C35" s="538"/>
      <c r="D35" s="307" t="s">
        <v>150</v>
      </c>
      <c r="E35" s="106">
        <f>+E37+E39</f>
        <v>0</v>
      </c>
      <c r="F35" s="308">
        <f>+F37+F39</f>
        <v>-2348.5</v>
      </c>
    </row>
    <row r="36" spans="2:6">
      <c r="B36" s="538"/>
      <c r="C36" s="538"/>
      <c r="D36" s="306" t="s">
        <v>161</v>
      </c>
      <c r="E36" s="306"/>
      <c r="F36" s="52"/>
    </row>
    <row r="37" spans="2:6">
      <c r="B37" s="538"/>
      <c r="C37" s="538"/>
      <c r="D37" s="307" t="s">
        <v>153</v>
      </c>
      <c r="E37" s="309">
        <f>+E38</f>
        <v>0</v>
      </c>
      <c r="F37" s="310">
        <f>+F38</f>
        <v>-748.5</v>
      </c>
    </row>
    <row r="38" spans="2:6" ht="17.600000000000001">
      <c r="B38" s="538"/>
      <c r="C38" s="538"/>
      <c r="D38" s="297" t="s">
        <v>237</v>
      </c>
      <c r="E38" s="108">
        <v>0</v>
      </c>
      <c r="F38" s="109">
        <v>-748.5</v>
      </c>
    </row>
    <row r="39" spans="2:6">
      <c r="B39" s="538"/>
      <c r="C39" s="538"/>
      <c r="D39" s="307" t="s">
        <v>250</v>
      </c>
      <c r="E39" s="309">
        <f>+E40</f>
        <v>0</v>
      </c>
      <c r="F39" s="310">
        <f>+F40</f>
        <v>-1600</v>
      </c>
    </row>
    <row r="40" spans="2:6" ht="17.600000000000001">
      <c r="B40" s="539"/>
      <c r="C40" s="539"/>
      <c r="D40" s="312" t="s">
        <v>245</v>
      </c>
      <c r="E40" s="290"/>
      <c r="F40" s="109">
        <v>-1600</v>
      </c>
    </row>
  </sheetData>
  <mergeCells count="18">
    <mergeCell ref="C13:C17"/>
    <mergeCell ref="B13:B17"/>
    <mergeCell ref="B5:F5"/>
    <mergeCell ref="B8:C8"/>
    <mergeCell ref="D8:D9"/>
    <mergeCell ref="C34:C40"/>
    <mergeCell ref="B34:B40"/>
    <mergeCell ref="C31:C32"/>
    <mergeCell ref="B31:B32"/>
    <mergeCell ref="C19:C23"/>
    <mergeCell ref="B19:B23"/>
    <mergeCell ref="B25:B26"/>
    <mergeCell ref="C25:C26"/>
    <mergeCell ref="D3:F3"/>
    <mergeCell ref="D2:F2"/>
    <mergeCell ref="D1:F1"/>
    <mergeCell ref="F8:F9"/>
    <mergeCell ref="E8:E9"/>
  </mergeCells>
  <pageMargins left="0.7" right="0.7" top="0.75" bottom="0.75" header="0.3" footer="0.3"/>
  <pageSetup paperSize="9" scale="7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65"/>
  <sheetViews>
    <sheetView zoomScale="70" zoomScaleNormal="70" zoomScaleSheetLayoutView="100" workbookViewId="0">
      <selection activeCell="H11" sqref="H11"/>
    </sheetView>
  </sheetViews>
  <sheetFormatPr defaultColWidth="9.15234375" defaultRowHeight="11.6"/>
  <cols>
    <col min="1" max="1" width="8.69140625" style="326" customWidth="1"/>
    <col min="2" max="2" width="12.15234375" style="326" customWidth="1"/>
    <col min="3" max="3" width="8" style="326" customWidth="1"/>
    <col min="4" max="4" width="7.84375" style="327" customWidth="1"/>
    <col min="5" max="5" width="25.15234375" style="327" customWidth="1"/>
    <col min="6" max="6" width="62.3828125" style="327" customWidth="1"/>
    <col min="7" max="7" width="21.3828125" style="326" customWidth="1"/>
    <col min="8" max="8" width="11.15234375" style="326" bestFit="1" customWidth="1"/>
    <col min="9" max="10" width="9.15234375" style="326"/>
    <col min="11" max="11" width="12.15234375" style="326" customWidth="1"/>
    <col min="12" max="16384" width="9.15234375" style="326"/>
  </cols>
  <sheetData>
    <row r="1" spans="1:43" s="313" customFormat="1" ht="24" customHeight="1">
      <c r="A1" s="4"/>
      <c r="B1" s="4"/>
      <c r="C1" s="4"/>
      <c r="D1" s="4"/>
      <c r="E1" s="4"/>
      <c r="F1" s="383" t="s">
        <v>296</v>
      </c>
      <c r="G1" s="383"/>
      <c r="H1" s="4"/>
      <c r="Y1" s="4"/>
      <c r="Z1" s="4"/>
      <c r="AA1" s="4"/>
      <c r="AB1" s="383"/>
      <c r="AC1" s="383"/>
      <c r="AD1" s="383"/>
    </row>
    <row r="2" spans="1:43" s="298" customFormat="1" ht="16.3">
      <c r="A2" s="314"/>
      <c r="B2" s="314"/>
      <c r="C2" s="314"/>
      <c r="D2" s="314"/>
      <c r="E2" s="314"/>
      <c r="F2" s="383" t="s">
        <v>70</v>
      </c>
      <c r="G2" s="383"/>
      <c r="H2" s="4"/>
      <c r="Y2" s="314"/>
      <c r="Z2" s="314"/>
      <c r="AA2" s="383"/>
      <c r="AB2" s="383"/>
      <c r="AC2" s="383"/>
      <c r="AD2" s="383"/>
      <c r="AE2" s="315"/>
      <c r="AF2" s="315"/>
      <c r="AG2" s="315"/>
      <c r="AH2" s="315"/>
      <c r="AI2" s="315"/>
      <c r="AJ2" s="315"/>
      <c r="AK2" s="315"/>
      <c r="AL2" s="315"/>
      <c r="AM2" s="315"/>
      <c r="AN2" s="315"/>
      <c r="AO2" s="315"/>
      <c r="AP2" s="315"/>
      <c r="AQ2" s="315"/>
    </row>
    <row r="3" spans="1:43" s="298" customFormat="1" ht="15.75" customHeight="1">
      <c r="A3" s="314"/>
      <c r="B3" s="314"/>
      <c r="C3" s="314"/>
      <c r="D3" s="314"/>
      <c r="E3" s="314"/>
      <c r="F3" s="383" t="s">
        <v>9</v>
      </c>
      <c r="G3" s="383"/>
      <c r="H3" s="4"/>
      <c r="Y3" s="383"/>
      <c r="Z3" s="383"/>
      <c r="AA3" s="383"/>
      <c r="AB3" s="383"/>
      <c r="AC3" s="383"/>
      <c r="AD3" s="383"/>
      <c r="AE3" s="315"/>
      <c r="AF3" s="315"/>
      <c r="AG3" s="315"/>
      <c r="AH3" s="315"/>
      <c r="AI3" s="315"/>
      <c r="AJ3" s="315"/>
      <c r="AK3" s="315"/>
      <c r="AL3" s="315"/>
      <c r="AM3" s="315"/>
      <c r="AN3" s="315"/>
      <c r="AO3" s="315"/>
      <c r="AP3" s="315"/>
      <c r="AQ3" s="315"/>
    </row>
    <row r="4" spans="1:43" s="313" customFormat="1" ht="17.600000000000001">
      <c r="F4" s="316"/>
      <c r="G4" s="316"/>
      <c r="H4" s="316"/>
    </row>
    <row r="5" spans="1:43" s="313" customFormat="1" ht="15.75" customHeight="1">
      <c r="F5" s="316"/>
      <c r="G5" s="316"/>
      <c r="H5" s="316"/>
    </row>
    <row r="6" spans="1:43" s="313" customFormat="1" ht="67.5" customHeight="1">
      <c r="A6" s="455" t="s">
        <v>217</v>
      </c>
      <c r="B6" s="455"/>
      <c r="C6" s="455"/>
      <c r="D6" s="455"/>
      <c r="E6" s="455"/>
      <c r="F6" s="455"/>
      <c r="G6" s="455"/>
      <c r="H6" s="317"/>
    </row>
    <row r="7" spans="1:43" s="313" customFormat="1" ht="40.5" customHeight="1">
      <c r="B7" s="317"/>
      <c r="C7" s="317"/>
      <c r="D7" s="317"/>
      <c r="E7" s="317"/>
      <c r="F7" s="318"/>
      <c r="G7" s="318" t="s">
        <v>218</v>
      </c>
      <c r="H7" s="317"/>
    </row>
    <row r="8" spans="1:43" s="80" customFormat="1" ht="62.15" customHeight="1">
      <c r="A8" s="550" t="s">
        <v>15</v>
      </c>
      <c r="B8" s="550"/>
      <c r="C8" s="551" t="s">
        <v>219</v>
      </c>
      <c r="D8" s="552"/>
      <c r="E8" s="553"/>
      <c r="F8" s="557" t="s">
        <v>220</v>
      </c>
      <c r="G8" s="319" t="s">
        <v>221</v>
      </c>
    </row>
    <row r="9" spans="1:43" s="80" customFormat="1" ht="37.5" customHeight="1">
      <c r="A9" s="319" t="s">
        <v>19</v>
      </c>
      <c r="B9" s="319" t="s">
        <v>20</v>
      </c>
      <c r="C9" s="554"/>
      <c r="D9" s="555"/>
      <c r="E9" s="556"/>
      <c r="F9" s="558"/>
      <c r="G9" s="319" t="s">
        <v>18</v>
      </c>
    </row>
    <row r="10" spans="1:43" s="80" customFormat="1" ht="24" customHeight="1">
      <c r="A10" s="559" t="s">
        <v>72</v>
      </c>
      <c r="B10" s="560"/>
      <c r="C10" s="560"/>
      <c r="D10" s="560"/>
      <c r="E10" s="560"/>
      <c r="F10" s="561"/>
      <c r="G10" s="83">
        <f>+G11+G14+G19+G22+G27+G30+G37+G41</f>
        <v>236508.59999999998</v>
      </c>
      <c r="H10" s="320"/>
    </row>
    <row r="11" spans="1:43" s="80" customFormat="1" ht="35.5" customHeight="1">
      <c r="A11" s="88">
        <v>1045</v>
      </c>
      <c r="B11" s="546" t="s">
        <v>134</v>
      </c>
      <c r="C11" s="547"/>
      <c r="D11" s="547"/>
      <c r="E11" s="548"/>
      <c r="F11" s="89"/>
      <c r="G11" s="90">
        <f>+G12</f>
        <v>29000</v>
      </c>
      <c r="H11" s="321"/>
    </row>
    <row r="12" spans="1:43" s="80" customFormat="1" ht="84.75" customHeight="1">
      <c r="A12" s="81"/>
      <c r="B12" s="88">
        <v>32001</v>
      </c>
      <c r="C12" s="543" t="s">
        <v>366</v>
      </c>
      <c r="D12" s="544"/>
      <c r="E12" s="545"/>
      <c r="F12" s="82" t="s">
        <v>72</v>
      </c>
      <c r="G12" s="83">
        <f>+G13</f>
        <v>29000</v>
      </c>
      <c r="H12" s="322"/>
    </row>
    <row r="13" spans="1:43" s="87" customFormat="1" ht="27" customHeight="1">
      <c r="A13" s="85"/>
      <c r="B13" s="127"/>
      <c r="C13" s="128"/>
      <c r="D13" s="91"/>
      <c r="E13" s="91"/>
      <c r="F13" s="91" t="s">
        <v>226</v>
      </c>
      <c r="G13" s="86">
        <v>29000</v>
      </c>
    </row>
    <row r="14" spans="1:43" s="80" customFormat="1" ht="35.5" customHeight="1">
      <c r="A14" s="88">
        <v>1056</v>
      </c>
      <c r="B14" s="546" t="s">
        <v>254</v>
      </c>
      <c r="C14" s="547"/>
      <c r="D14" s="547"/>
      <c r="E14" s="548"/>
      <c r="F14" s="89"/>
      <c r="G14" s="90">
        <f>+G15+G17</f>
        <v>67715.7</v>
      </c>
    </row>
    <row r="15" spans="1:43" s="80" customFormat="1" ht="66" customHeight="1">
      <c r="A15" s="81"/>
      <c r="B15" s="88">
        <v>11001</v>
      </c>
      <c r="C15" s="543" t="s">
        <v>276</v>
      </c>
      <c r="D15" s="544"/>
      <c r="E15" s="545"/>
      <c r="F15" s="82" t="s">
        <v>72</v>
      </c>
      <c r="G15" s="83">
        <f>+G16</f>
        <v>-35000</v>
      </c>
      <c r="H15" s="322"/>
    </row>
    <row r="16" spans="1:43" s="87" customFormat="1" ht="27" customHeight="1">
      <c r="A16" s="85"/>
      <c r="B16" s="127"/>
      <c r="C16" s="128"/>
      <c r="D16" s="91"/>
      <c r="E16" s="91"/>
      <c r="F16" s="91" t="s">
        <v>214</v>
      </c>
      <c r="G16" s="86">
        <v>-35000</v>
      </c>
    </row>
    <row r="17" spans="1:7" s="80" customFormat="1" ht="66" customHeight="1">
      <c r="A17" s="81"/>
      <c r="B17" s="88">
        <v>32001</v>
      </c>
      <c r="C17" s="543" t="s">
        <v>215</v>
      </c>
      <c r="D17" s="544"/>
      <c r="E17" s="545"/>
      <c r="F17" s="82" t="s">
        <v>72</v>
      </c>
      <c r="G17" s="79">
        <f>+G18</f>
        <v>102715.7</v>
      </c>
    </row>
    <row r="18" spans="1:7" s="80" customFormat="1" ht="32.15" customHeight="1">
      <c r="A18" s="84"/>
      <c r="B18" s="129"/>
      <c r="C18" s="130"/>
      <c r="D18" s="131"/>
      <c r="E18" s="131"/>
      <c r="F18" s="91" t="s">
        <v>214</v>
      </c>
      <c r="G18" s="86">
        <v>102715.7</v>
      </c>
    </row>
    <row r="19" spans="1:7" s="80" customFormat="1" ht="35.15" customHeight="1">
      <c r="A19" s="88">
        <v>1075</v>
      </c>
      <c r="B19" s="546" t="s">
        <v>362</v>
      </c>
      <c r="C19" s="547"/>
      <c r="D19" s="547"/>
      <c r="E19" s="548"/>
      <c r="F19" s="89"/>
      <c r="G19" s="90">
        <f>+G20</f>
        <v>2983.1</v>
      </c>
    </row>
    <row r="20" spans="1:7" s="80" customFormat="1" ht="103.5" customHeight="1">
      <c r="A20" s="81"/>
      <c r="B20" s="88">
        <v>32002</v>
      </c>
      <c r="C20" s="543" t="s">
        <v>373</v>
      </c>
      <c r="D20" s="544"/>
      <c r="E20" s="545"/>
      <c r="F20" s="82" t="s">
        <v>72</v>
      </c>
      <c r="G20" s="79">
        <f>+G21</f>
        <v>2983.1</v>
      </c>
    </row>
    <row r="21" spans="1:7" s="80" customFormat="1" ht="32.15" customHeight="1">
      <c r="A21" s="84"/>
      <c r="B21" s="129"/>
      <c r="C21" s="130"/>
      <c r="D21" s="131"/>
      <c r="E21" s="131"/>
      <c r="F21" s="91" t="s">
        <v>363</v>
      </c>
      <c r="G21" s="86">
        <v>2983.1</v>
      </c>
    </row>
    <row r="22" spans="1:7" s="80" customFormat="1" ht="35.15" customHeight="1">
      <c r="A22" s="88">
        <v>1111</v>
      </c>
      <c r="B22" s="546" t="s">
        <v>227</v>
      </c>
      <c r="C22" s="547"/>
      <c r="D22" s="547"/>
      <c r="E22" s="548"/>
      <c r="F22" s="89"/>
      <c r="G22" s="90">
        <f>+G23+G25</f>
        <v>60000</v>
      </c>
    </row>
    <row r="23" spans="1:7" s="80" customFormat="1" ht="66" customHeight="1">
      <c r="A23" s="81"/>
      <c r="B23" s="88">
        <v>32002</v>
      </c>
      <c r="C23" s="543" t="s">
        <v>364</v>
      </c>
      <c r="D23" s="544"/>
      <c r="E23" s="545"/>
      <c r="F23" s="82" t="s">
        <v>72</v>
      </c>
      <c r="G23" s="79">
        <f>+G24</f>
        <v>37490.300000000003</v>
      </c>
    </row>
    <row r="24" spans="1:7" s="80" customFormat="1" ht="32.15" customHeight="1">
      <c r="A24" s="84"/>
      <c r="B24" s="129"/>
      <c r="C24" s="130"/>
      <c r="D24" s="131"/>
      <c r="E24" s="131"/>
      <c r="F24" s="91" t="s">
        <v>228</v>
      </c>
      <c r="G24" s="86">
        <v>37490.300000000003</v>
      </c>
    </row>
    <row r="25" spans="1:7" s="80" customFormat="1" ht="90.75" customHeight="1">
      <c r="A25" s="81"/>
      <c r="B25" s="88">
        <v>32003</v>
      </c>
      <c r="C25" s="543" t="s">
        <v>365</v>
      </c>
      <c r="D25" s="544"/>
      <c r="E25" s="545"/>
      <c r="F25" s="82" t="s">
        <v>72</v>
      </c>
      <c r="G25" s="79">
        <f>+G26</f>
        <v>22509.699999999997</v>
      </c>
    </row>
    <row r="26" spans="1:7" s="80" customFormat="1" ht="32.15" customHeight="1">
      <c r="A26" s="84"/>
      <c r="B26" s="129"/>
      <c r="C26" s="130"/>
      <c r="D26" s="131"/>
      <c r="E26" s="131"/>
      <c r="F26" s="91" t="s">
        <v>228</v>
      </c>
      <c r="G26" s="86">
        <f>60000-G24</f>
        <v>22509.699999999997</v>
      </c>
    </row>
    <row r="27" spans="1:7" s="80" customFormat="1" ht="24" customHeight="1">
      <c r="A27" s="323">
        <v>1146</v>
      </c>
      <c r="B27" s="549" t="s">
        <v>209</v>
      </c>
      <c r="C27" s="549"/>
      <c r="D27" s="549"/>
      <c r="E27" s="549"/>
      <c r="F27" s="324"/>
      <c r="G27" s="90">
        <f>+G28</f>
        <v>7766.5</v>
      </c>
    </row>
    <row r="28" spans="1:7" s="80" customFormat="1" ht="75.75" customHeight="1">
      <c r="A28" s="81"/>
      <c r="B28" s="88">
        <v>11019</v>
      </c>
      <c r="C28" s="543" t="s">
        <v>222</v>
      </c>
      <c r="D28" s="544"/>
      <c r="E28" s="545"/>
      <c r="F28" s="82" t="s">
        <v>72</v>
      </c>
      <c r="G28" s="83">
        <f>+G29</f>
        <v>7766.5</v>
      </c>
    </row>
    <row r="29" spans="1:7" s="87" customFormat="1" ht="27" customHeight="1">
      <c r="A29" s="85"/>
      <c r="B29" s="127"/>
      <c r="C29" s="128"/>
      <c r="D29" s="91"/>
      <c r="E29" s="91"/>
      <c r="F29" s="91" t="s">
        <v>223</v>
      </c>
      <c r="G29" s="86">
        <f>7766.5</f>
        <v>7766.5</v>
      </c>
    </row>
    <row r="30" spans="1:7" s="80" customFormat="1" ht="35.15" customHeight="1">
      <c r="A30" s="88">
        <v>1168</v>
      </c>
      <c r="B30" s="546" t="s">
        <v>101</v>
      </c>
      <c r="C30" s="547"/>
      <c r="D30" s="547"/>
      <c r="E30" s="548"/>
      <c r="F30" s="89"/>
      <c r="G30" s="90">
        <f>+G31+G34</f>
        <v>85557.799999999988</v>
      </c>
    </row>
    <row r="31" spans="1:7" s="80" customFormat="1" ht="66" customHeight="1">
      <c r="A31" s="81"/>
      <c r="B31" s="88">
        <v>32001</v>
      </c>
      <c r="C31" s="543" t="s">
        <v>234</v>
      </c>
      <c r="D31" s="544"/>
      <c r="E31" s="545"/>
      <c r="F31" s="82" t="s">
        <v>72</v>
      </c>
      <c r="G31" s="79">
        <f>SUM(G32:G33)</f>
        <v>59278.2</v>
      </c>
    </row>
    <row r="32" spans="1:7" s="80" customFormat="1" ht="32.15" customHeight="1">
      <c r="A32" s="84"/>
      <c r="B32" s="129"/>
      <c r="C32" s="130"/>
      <c r="D32" s="131"/>
      <c r="E32" s="131"/>
      <c r="F32" s="91" t="s">
        <v>230</v>
      </c>
      <c r="G32" s="86">
        <f>(28128+11721)*1.2</f>
        <v>47818.799999999996</v>
      </c>
    </row>
    <row r="33" spans="1:7" s="80" customFormat="1" ht="32.15" customHeight="1">
      <c r="A33" s="84"/>
      <c r="B33" s="129"/>
      <c r="C33" s="130"/>
      <c r="D33" s="131"/>
      <c r="E33" s="131"/>
      <c r="F33" s="91" t="s">
        <v>233</v>
      </c>
      <c r="G33" s="86">
        <f>9549.5*1.2</f>
        <v>11459.4</v>
      </c>
    </row>
    <row r="34" spans="1:7" s="80" customFormat="1" ht="66" customHeight="1">
      <c r="A34" s="81"/>
      <c r="B34" s="88">
        <v>32007</v>
      </c>
      <c r="C34" s="543" t="s">
        <v>361</v>
      </c>
      <c r="D34" s="544"/>
      <c r="E34" s="545"/>
      <c r="F34" s="82" t="s">
        <v>72</v>
      </c>
      <c r="G34" s="79">
        <f>SUM(G35:G36)</f>
        <v>26279.599999999999</v>
      </c>
    </row>
    <row r="35" spans="1:7" s="80" customFormat="1" ht="32.15" customHeight="1">
      <c r="A35" s="84"/>
      <c r="B35" s="129"/>
      <c r="C35" s="130"/>
      <c r="D35" s="131"/>
      <c r="E35" s="131"/>
      <c r="F35" s="91" t="s">
        <v>231</v>
      </c>
      <c r="G35" s="86">
        <f>17297*1.2</f>
        <v>20756.399999999998</v>
      </c>
    </row>
    <row r="36" spans="1:7" s="80" customFormat="1" ht="32.15" customHeight="1">
      <c r="A36" s="84"/>
      <c r="B36" s="129"/>
      <c r="C36" s="130"/>
      <c r="D36" s="131"/>
      <c r="E36" s="131"/>
      <c r="F36" s="91" t="s">
        <v>232</v>
      </c>
      <c r="G36" s="86">
        <v>5523.2</v>
      </c>
    </row>
    <row r="37" spans="1:7" s="80" customFormat="1" ht="35.15" customHeight="1">
      <c r="A37" s="88">
        <v>1183</v>
      </c>
      <c r="B37" s="546" t="s">
        <v>127</v>
      </c>
      <c r="C37" s="547"/>
      <c r="D37" s="547"/>
      <c r="E37" s="548"/>
      <c r="F37" s="89"/>
      <c r="G37" s="90">
        <f>+G38</f>
        <v>47089.8</v>
      </c>
    </row>
    <row r="38" spans="1:7" s="80" customFormat="1" ht="66" customHeight="1">
      <c r="A38" s="81"/>
      <c r="B38" s="88">
        <v>32001</v>
      </c>
      <c r="C38" s="543" t="s">
        <v>128</v>
      </c>
      <c r="D38" s="544"/>
      <c r="E38" s="545"/>
      <c r="F38" s="82" t="s">
        <v>72</v>
      </c>
      <c r="G38" s="79">
        <f>+G39+G40</f>
        <v>47089.8</v>
      </c>
    </row>
    <row r="39" spans="1:7" s="80" customFormat="1" ht="32.15" customHeight="1">
      <c r="A39" s="84"/>
      <c r="B39" s="129"/>
      <c r="C39" s="130"/>
      <c r="D39" s="131"/>
      <c r="E39" s="131"/>
      <c r="F39" s="91" t="s">
        <v>229</v>
      </c>
      <c r="G39" s="86">
        <v>35000</v>
      </c>
    </row>
    <row r="40" spans="1:7" s="80" customFormat="1" ht="32.15" customHeight="1">
      <c r="A40" s="84"/>
      <c r="B40" s="129"/>
      <c r="C40" s="130"/>
      <c r="D40" s="131"/>
      <c r="E40" s="131"/>
      <c r="F40" s="91" t="s">
        <v>247</v>
      </c>
      <c r="G40" s="86">
        <v>12089.8</v>
      </c>
    </row>
    <row r="41" spans="1:7" s="80" customFormat="1" ht="35.15" customHeight="1">
      <c r="A41" s="88">
        <v>1192</v>
      </c>
      <c r="B41" s="546" t="s">
        <v>151</v>
      </c>
      <c r="C41" s="547"/>
      <c r="D41" s="547"/>
      <c r="E41" s="548"/>
      <c r="F41" s="89"/>
      <c r="G41" s="90">
        <f>+G42</f>
        <v>-63604.3</v>
      </c>
    </row>
    <row r="42" spans="1:7" s="80" customFormat="1" ht="66" customHeight="1">
      <c r="A42" s="81"/>
      <c r="B42" s="88">
        <v>11009</v>
      </c>
      <c r="C42" s="543" t="s">
        <v>281</v>
      </c>
      <c r="D42" s="544"/>
      <c r="E42" s="545"/>
      <c r="F42" s="82" t="s">
        <v>72</v>
      </c>
      <c r="G42" s="79">
        <f>+G43</f>
        <v>-63604.3</v>
      </c>
    </row>
    <row r="43" spans="1:7" s="80" customFormat="1" ht="32.15" customHeight="1">
      <c r="A43" s="84"/>
      <c r="B43" s="129"/>
      <c r="C43" s="130"/>
      <c r="D43" s="131"/>
      <c r="E43" s="131"/>
      <c r="F43" s="91" t="s">
        <v>282</v>
      </c>
      <c r="G43" s="86">
        <f>+'Havelvats 1'!E168</f>
        <v>-63604.3</v>
      </c>
    </row>
    <row r="44" spans="1:7" s="80" customFormat="1" ht="14.6">
      <c r="D44" s="325"/>
      <c r="E44" s="325"/>
      <c r="F44" s="325"/>
    </row>
    <row r="45" spans="1:7" s="80" customFormat="1" ht="14.6">
      <c r="D45" s="325"/>
      <c r="E45" s="325"/>
      <c r="F45" s="325"/>
    </row>
    <row r="46" spans="1:7" s="80" customFormat="1" ht="14.6">
      <c r="D46" s="325"/>
      <c r="E46" s="325"/>
      <c r="F46" s="325"/>
    </row>
    <row r="47" spans="1:7" s="80" customFormat="1" ht="14.6">
      <c r="D47" s="325"/>
      <c r="E47" s="325"/>
      <c r="F47" s="325"/>
    </row>
    <row r="48" spans="1:7" s="80" customFormat="1" ht="14.6">
      <c r="D48" s="325"/>
      <c r="E48" s="325"/>
      <c r="F48" s="325"/>
    </row>
    <row r="49" spans="4:6" s="80" customFormat="1" ht="14.6">
      <c r="D49" s="325"/>
      <c r="E49" s="325"/>
      <c r="F49" s="325"/>
    </row>
    <row r="50" spans="4:6" s="80" customFormat="1" ht="14.6">
      <c r="D50" s="325"/>
      <c r="E50" s="325"/>
      <c r="F50" s="325"/>
    </row>
    <row r="51" spans="4:6" s="80" customFormat="1" ht="14.6">
      <c r="D51" s="325"/>
      <c r="E51" s="325"/>
      <c r="F51" s="325"/>
    </row>
    <row r="52" spans="4:6" s="80" customFormat="1" ht="14.6">
      <c r="D52" s="325"/>
      <c r="E52" s="325"/>
      <c r="F52" s="325"/>
    </row>
    <row r="53" spans="4:6" s="80" customFormat="1" ht="14.6">
      <c r="D53" s="325"/>
      <c r="E53" s="325"/>
      <c r="F53" s="325"/>
    </row>
    <row r="54" spans="4:6" s="80" customFormat="1" ht="14.6">
      <c r="D54" s="325"/>
      <c r="E54" s="325"/>
      <c r="F54" s="325"/>
    </row>
    <row r="55" spans="4:6" s="80" customFormat="1" ht="14.6">
      <c r="D55" s="325"/>
      <c r="E55" s="325"/>
      <c r="F55" s="325"/>
    </row>
    <row r="56" spans="4:6" s="80" customFormat="1" ht="14.6">
      <c r="D56" s="325"/>
      <c r="E56" s="325"/>
      <c r="F56" s="325"/>
    </row>
    <row r="57" spans="4:6" s="80" customFormat="1" ht="14.6">
      <c r="D57" s="325"/>
      <c r="E57" s="325"/>
      <c r="F57" s="325"/>
    </row>
    <row r="58" spans="4:6" s="80" customFormat="1" ht="14.6">
      <c r="D58" s="325"/>
      <c r="E58" s="325"/>
      <c r="F58" s="325"/>
    </row>
    <row r="59" spans="4:6" s="80" customFormat="1" ht="14.6">
      <c r="D59" s="325"/>
      <c r="E59" s="325"/>
      <c r="F59" s="325"/>
    </row>
    <row r="60" spans="4:6" s="80" customFormat="1" ht="14.6">
      <c r="D60" s="325"/>
      <c r="E60" s="325"/>
      <c r="F60" s="325"/>
    </row>
    <row r="61" spans="4:6" s="80" customFormat="1" ht="14.6">
      <c r="D61" s="325"/>
      <c r="E61" s="325"/>
      <c r="F61" s="325"/>
    </row>
    <row r="62" spans="4:6" s="80" customFormat="1" ht="14.6">
      <c r="D62" s="325"/>
      <c r="E62" s="325"/>
      <c r="F62" s="325"/>
    </row>
    <row r="63" spans="4:6" s="80" customFormat="1" ht="14.6">
      <c r="D63" s="325"/>
      <c r="E63" s="325"/>
      <c r="F63" s="325"/>
    </row>
    <row r="64" spans="4:6" s="80" customFormat="1" ht="14.6">
      <c r="D64" s="325"/>
      <c r="E64" s="325"/>
      <c r="F64" s="325"/>
    </row>
    <row r="65" spans="4:6" s="80" customFormat="1" ht="14.6">
      <c r="D65" s="325"/>
      <c r="E65" s="325"/>
      <c r="F65" s="325"/>
    </row>
  </sheetData>
  <mergeCells count="30">
    <mergeCell ref="C17:E17"/>
    <mergeCell ref="F1:G1"/>
    <mergeCell ref="AB1:AD1"/>
    <mergeCell ref="F2:G2"/>
    <mergeCell ref="AA2:AD2"/>
    <mergeCell ref="F3:G3"/>
    <mergeCell ref="Y3:AD3"/>
    <mergeCell ref="B11:E11"/>
    <mergeCell ref="C12:E12"/>
    <mergeCell ref="A6:G6"/>
    <mergeCell ref="A8:B8"/>
    <mergeCell ref="C8:E9"/>
    <mergeCell ref="F8:F9"/>
    <mergeCell ref="A10:F10"/>
    <mergeCell ref="C25:E25"/>
    <mergeCell ref="C42:E42"/>
    <mergeCell ref="B14:E14"/>
    <mergeCell ref="C15:E15"/>
    <mergeCell ref="B37:E37"/>
    <mergeCell ref="C38:E38"/>
    <mergeCell ref="B30:E30"/>
    <mergeCell ref="C31:E31"/>
    <mergeCell ref="B41:E41"/>
    <mergeCell ref="B27:E27"/>
    <mergeCell ref="C28:E28"/>
    <mergeCell ref="B22:E22"/>
    <mergeCell ref="C23:E23"/>
    <mergeCell ref="C34:E34"/>
    <mergeCell ref="B19:E19"/>
    <mergeCell ref="C20:E20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AD233"/>
  <sheetViews>
    <sheetView topLeftCell="A192" zoomScaleNormal="100" zoomScaleSheetLayoutView="100" workbookViewId="0">
      <selection activeCell="C184" sqref="C1:C1048576"/>
    </sheetView>
  </sheetViews>
  <sheetFormatPr defaultColWidth="9.15234375" defaultRowHeight="14.6"/>
  <cols>
    <col min="1" max="1" width="6" style="4" customWidth="1"/>
    <col min="2" max="2" width="19.84375" style="4" customWidth="1"/>
    <col min="3" max="3" width="62.15234375" style="4" customWidth="1"/>
    <col min="4" max="4" width="11.84375" style="4" customWidth="1"/>
    <col min="5" max="5" width="12.53515625" style="4" customWidth="1"/>
    <col min="6" max="6" width="9.15234375" style="4"/>
    <col min="7" max="7" width="49.84375" style="4" customWidth="1"/>
    <col min="8" max="16384" width="9.15234375" style="4"/>
  </cols>
  <sheetData>
    <row r="1" spans="1:30" s="313" customFormat="1" ht="24" customHeight="1">
      <c r="A1" s="4"/>
      <c r="B1" s="4"/>
      <c r="C1" s="383" t="s">
        <v>216</v>
      </c>
      <c r="D1" s="383"/>
      <c r="E1" s="383"/>
      <c r="F1" s="383"/>
      <c r="G1" s="383"/>
      <c r="H1" s="4"/>
      <c r="Y1" s="4"/>
      <c r="Z1" s="4"/>
      <c r="AA1" s="4"/>
      <c r="AB1" s="383"/>
      <c r="AC1" s="383"/>
      <c r="AD1" s="383"/>
    </row>
    <row r="2" spans="1:30" ht="15" customHeight="1">
      <c r="C2" s="383" t="s">
        <v>70</v>
      </c>
      <c r="D2" s="383"/>
      <c r="E2" s="383"/>
    </row>
    <row r="3" spans="1:30" ht="15" customHeight="1">
      <c r="C3" s="383" t="s">
        <v>9</v>
      </c>
      <c r="D3" s="383"/>
      <c r="E3" s="383"/>
    </row>
    <row r="4" spans="1:30" ht="15.75" customHeight="1"/>
    <row r="5" spans="1:30" ht="78.75" customHeight="1">
      <c r="B5" s="605" t="s">
        <v>181</v>
      </c>
      <c r="C5" s="605"/>
      <c r="D5" s="606"/>
      <c r="E5" s="606"/>
    </row>
    <row r="6" spans="1:30">
      <c r="B6" s="607"/>
      <c r="C6" s="607"/>
      <c r="D6" s="607"/>
      <c r="E6" s="607"/>
    </row>
    <row r="7" spans="1:30" ht="17.149999999999999">
      <c r="B7" s="10"/>
      <c r="C7" s="10"/>
      <c r="D7" s="10"/>
      <c r="E7" s="10"/>
    </row>
    <row r="8" spans="1:30" ht="21.75" customHeight="1">
      <c r="A8" s="598" t="s">
        <v>182</v>
      </c>
      <c r="B8" s="598"/>
      <c r="C8" s="598"/>
      <c r="D8" s="598"/>
      <c r="E8" s="598"/>
    </row>
    <row r="9" spans="1:30" ht="31.5" customHeight="1">
      <c r="C9" s="67" t="s">
        <v>72</v>
      </c>
      <c r="E9" s="62"/>
    </row>
    <row r="10" spans="1:30" ht="21.75" customHeight="1">
      <c r="B10" s="140" t="s">
        <v>11</v>
      </c>
      <c r="C10" s="7"/>
      <c r="D10" s="8"/>
      <c r="E10" s="9"/>
    </row>
    <row r="11" spans="1:30" ht="16.5" customHeight="1">
      <c r="B11" s="5"/>
      <c r="C11" s="7"/>
      <c r="D11" s="8"/>
      <c r="E11" s="9"/>
    </row>
    <row r="12" spans="1:30" ht="16.5" customHeight="1">
      <c r="B12" s="5"/>
      <c r="C12" s="7"/>
      <c r="D12" s="8"/>
      <c r="E12" s="9"/>
    </row>
    <row r="13" spans="1:30" ht="16.5" customHeight="1">
      <c r="B13" s="2" t="s">
        <v>1</v>
      </c>
      <c r="C13" s="582" t="s">
        <v>2</v>
      </c>
      <c r="D13" s="583"/>
      <c r="E13" s="584"/>
    </row>
    <row r="14" spans="1:30" ht="32.6">
      <c r="B14" s="328">
        <v>1045</v>
      </c>
      <c r="C14" s="329" t="s">
        <v>165</v>
      </c>
      <c r="D14" s="330"/>
      <c r="E14" s="330"/>
    </row>
    <row r="15" spans="1:30" ht="29.25" customHeight="1">
      <c r="B15" s="574" t="s">
        <v>3</v>
      </c>
      <c r="C15" s="575"/>
      <c r="D15" s="330"/>
      <c r="E15" s="330"/>
    </row>
    <row r="16" spans="1:30" ht="57.75" customHeight="1">
      <c r="B16" s="27" t="s">
        <v>57</v>
      </c>
      <c r="C16" s="111">
        <v>1045</v>
      </c>
      <c r="D16" s="568" t="s">
        <v>51</v>
      </c>
      <c r="E16" s="569"/>
    </row>
    <row r="17" spans="2:5">
      <c r="B17" s="27" t="s">
        <v>58</v>
      </c>
      <c r="C17" s="111">
        <v>32001</v>
      </c>
      <c r="D17" s="172" t="s">
        <v>12</v>
      </c>
      <c r="E17" s="172" t="s">
        <v>13</v>
      </c>
    </row>
    <row r="18" spans="2:5" ht="43.75">
      <c r="B18" s="27" t="s">
        <v>59</v>
      </c>
      <c r="C18" s="61" t="s">
        <v>166</v>
      </c>
      <c r="D18" s="417"/>
      <c r="E18" s="417"/>
    </row>
    <row r="19" spans="2:5" ht="58.3">
      <c r="B19" s="27" t="s">
        <v>60</v>
      </c>
      <c r="C19" s="61" t="s">
        <v>167</v>
      </c>
      <c r="D19" s="418"/>
      <c r="E19" s="418"/>
    </row>
    <row r="20" spans="2:5" ht="27.75" customHeight="1">
      <c r="B20" s="27" t="s">
        <v>61</v>
      </c>
      <c r="C20" s="61" t="s">
        <v>168</v>
      </c>
      <c r="D20" s="418"/>
      <c r="E20" s="418"/>
    </row>
    <row r="21" spans="2:5" ht="43.75">
      <c r="B21" s="27" t="s">
        <v>83</v>
      </c>
      <c r="C21" s="61" t="s">
        <v>169</v>
      </c>
      <c r="D21" s="418"/>
      <c r="E21" s="418"/>
    </row>
    <row r="22" spans="2:5" ht="15" customHeight="1">
      <c r="B22" s="576" t="s">
        <v>62</v>
      </c>
      <c r="C22" s="576"/>
      <c r="D22" s="419"/>
      <c r="E22" s="419"/>
    </row>
    <row r="23" spans="2:5" ht="15" customHeight="1">
      <c r="B23" s="591" t="s">
        <v>170</v>
      </c>
      <c r="C23" s="597"/>
      <c r="D23" s="137"/>
      <c r="E23" s="137">
        <v>1</v>
      </c>
    </row>
    <row r="24" spans="2:5" ht="16.5" customHeight="1">
      <c r="B24" s="572" t="s">
        <v>171</v>
      </c>
      <c r="C24" s="573"/>
      <c r="D24" s="210">
        <f>+'Havelvats 1'!D21</f>
        <v>0</v>
      </c>
      <c r="E24" s="210">
        <f>+'Havelvats 1'!E21</f>
        <v>20858.7</v>
      </c>
    </row>
    <row r="25" spans="2:5" ht="21.75" customHeight="1">
      <c r="B25" s="579"/>
      <c r="C25" s="580"/>
      <c r="D25" s="580"/>
      <c r="E25" s="581"/>
    </row>
    <row r="26" spans="2:5" ht="16.5" customHeight="1">
      <c r="B26" s="2" t="s">
        <v>1</v>
      </c>
      <c r="C26" s="582" t="s">
        <v>2</v>
      </c>
      <c r="D26" s="583"/>
      <c r="E26" s="584"/>
    </row>
    <row r="27" spans="2:5" ht="16.5" customHeight="1">
      <c r="B27" s="328">
        <v>1056</v>
      </c>
      <c r="C27" s="329" t="s">
        <v>318</v>
      </c>
      <c r="D27" s="330"/>
      <c r="E27" s="330"/>
    </row>
    <row r="28" spans="2:5" ht="29.25" customHeight="1">
      <c r="B28" s="574" t="s">
        <v>3</v>
      </c>
      <c r="C28" s="575"/>
      <c r="D28" s="330"/>
      <c r="E28" s="330"/>
    </row>
    <row r="29" spans="2:5" ht="58.5" customHeight="1">
      <c r="B29" s="27" t="s">
        <v>57</v>
      </c>
      <c r="C29" s="111">
        <v>1056</v>
      </c>
      <c r="D29" s="568" t="s">
        <v>51</v>
      </c>
      <c r="E29" s="569"/>
    </row>
    <row r="30" spans="2:5">
      <c r="B30" s="27" t="s">
        <v>58</v>
      </c>
      <c r="C30" s="111">
        <v>11001</v>
      </c>
      <c r="D30" s="172" t="s">
        <v>12</v>
      </c>
      <c r="E30" s="172" t="s">
        <v>13</v>
      </c>
    </row>
    <row r="31" spans="2:5" ht="29.15">
      <c r="B31" s="27" t="s">
        <v>59</v>
      </c>
      <c r="C31" s="61" t="s">
        <v>319</v>
      </c>
      <c r="D31" s="417"/>
      <c r="E31" s="417"/>
    </row>
    <row r="32" spans="2:5" ht="29.15">
      <c r="B32" s="27" t="s">
        <v>60</v>
      </c>
      <c r="C32" s="61" t="s">
        <v>320</v>
      </c>
      <c r="D32" s="418"/>
      <c r="E32" s="418"/>
    </row>
    <row r="33" spans="2:5" ht="27.75" customHeight="1">
      <c r="B33" s="27" t="s">
        <v>61</v>
      </c>
      <c r="C33" s="61" t="s">
        <v>54</v>
      </c>
      <c r="D33" s="418"/>
      <c r="E33" s="418"/>
    </row>
    <row r="34" spans="2:5" ht="43.75">
      <c r="B34" s="27" t="s">
        <v>83</v>
      </c>
      <c r="C34" s="61" t="s">
        <v>321</v>
      </c>
      <c r="D34" s="418"/>
      <c r="E34" s="418"/>
    </row>
    <row r="35" spans="2:5" ht="15" customHeight="1">
      <c r="B35" s="576" t="s">
        <v>62</v>
      </c>
      <c r="C35" s="576"/>
      <c r="D35" s="419"/>
      <c r="E35" s="419"/>
    </row>
    <row r="36" spans="2:5" ht="16.5" customHeight="1">
      <c r="B36" s="572" t="s">
        <v>171</v>
      </c>
      <c r="C36" s="573"/>
      <c r="D36" s="210">
        <f>+'Havelvats 1'!D34</f>
        <v>0</v>
      </c>
      <c r="E36" s="210">
        <f>+'Havelvats 1'!E34</f>
        <v>-35000</v>
      </c>
    </row>
    <row r="37" spans="2:5" ht="16.5" customHeight="1">
      <c r="B37" s="568"/>
      <c r="C37" s="577"/>
      <c r="D37" s="577"/>
      <c r="E37" s="569"/>
    </row>
    <row r="38" spans="2:5" ht="56.25" customHeight="1">
      <c r="B38" s="27" t="s">
        <v>57</v>
      </c>
      <c r="C38" s="111">
        <v>1056</v>
      </c>
      <c r="D38" s="568" t="s">
        <v>51</v>
      </c>
      <c r="E38" s="569"/>
    </row>
    <row r="39" spans="2:5">
      <c r="B39" s="27" t="s">
        <v>58</v>
      </c>
      <c r="C39" s="111">
        <v>32001</v>
      </c>
      <c r="D39" s="172" t="s">
        <v>12</v>
      </c>
      <c r="E39" s="172" t="s">
        <v>13</v>
      </c>
    </row>
    <row r="40" spans="2:5" ht="29.15">
      <c r="B40" s="27" t="s">
        <v>59</v>
      </c>
      <c r="C40" s="61" t="s">
        <v>215</v>
      </c>
      <c r="D40" s="417"/>
      <c r="E40" s="417"/>
    </row>
    <row r="41" spans="2:5" ht="29.15">
      <c r="B41" s="27" t="s">
        <v>60</v>
      </c>
      <c r="C41" s="61" t="s">
        <v>257</v>
      </c>
      <c r="D41" s="418"/>
      <c r="E41" s="418"/>
    </row>
    <row r="42" spans="2:5" ht="27.75" customHeight="1">
      <c r="B42" s="27" t="s">
        <v>61</v>
      </c>
      <c r="C42" s="61" t="s">
        <v>133</v>
      </c>
      <c r="D42" s="418"/>
      <c r="E42" s="418"/>
    </row>
    <row r="43" spans="2:5" ht="43.75">
      <c r="B43" s="27" t="s">
        <v>176</v>
      </c>
      <c r="C43" s="61" t="s">
        <v>322</v>
      </c>
      <c r="D43" s="418"/>
      <c r="E43" s="418"/>
    </row>
    <row r="44" spans="2:5" ht="15" customHeight="1">
      <c r="B44" s="576" t="s">
        <v>62</v>
      </c>
      <c r="C44" s="576"/>
      <c r="D44" s="419"/>
      <c r="E44" s="419"/>
    </row>
    <row r="45" spans="2:5" ht="15" customHeight="1">
      <c r="B45" s="591" t="s">
        <v>323</v>
      </c>
      <c r="C45" s="597"/>
      <c r="D45" s="137"/>
      <c r="E45" s="137">
        <v>1</v>
      </c>
    </row>
    <row r="46" spans="2:5" ht="15" customHeight="1">
      <c r="B46" s="591" t="s">
        <v>324</v>
      </c>
      <c r="C46" s="597"/>
      <c r="D46" s="137"/>
      <c r="E46" s="137">
        <v>100</v>
      </c>
    </row>
    <row r="47" spans="2:5" ht="16.5" customHeight="1">
      <c r="B47" s="572" t="s">
        <v>171</v>
      </c>
      <c r="C47" s="573"/>
      <c r="D47" s="210">
        <f>+'Havelvats 1'!D40</f>
        <v>0</v>
      </c>
      <c r="E47" s="210">
        <f>+'Havelvats 1'!E40</f>
        <v>102715.7</v>
      </c>
    </row>
    <row r="48" spans="2:5" ht="21.75" customHeight="1">
      <c r="B48" s="579"/>
      <c r="C48" s="580"/>
      <c r="D48" s="580"/>
      <c r="E48" s="581"/>
    </row>
    <row r="49" spans="2:5" ht="16.5" customHeight="1">
      <c r="B49" s="2" t="s">
        <v>1</v>
      </c>
      <c r="C49" s="582" t="s">
        <v>2</v>
      </c>
      <c r="D49" s="583"/>
      <c r="E49" s="584"/>
    </row>
    <row r="50" spans="2:5" ht="16.5" customHeight="1">
      <c r="B50" s="328">
        <v>1075</v>
      </c>
      <c r="C50" s="329" t="s">
        <v>362</v>
      </c>
      <c r="D50" s="330"/>
      <c r="E50" s="330"/>
    </row>
    <row r="51" spans="2:5" ht="29.25" customHeight="1">
      <c r="B51" s="574" t="s">
        <v>3</v>
      </c>
      <c r="C51" s="575"/>
      <c r="D51" s="330"/>
      <c r="E51" s="330"/>
    </row>
    <row r="52" spans="2:5" ht="58.5" customHeight="1">
      <c r="B52" s="27" t="s">
        <v>57</v>
      </c>
      <c r="C52" s="111">
        <v>1075</v>
      </c>
      <c r="D52" s="568" t="s">
        <v>51</v>
      </c>
      <c r="E52" s="569"/>
    </row>
    <row r="53" spans="2:5">
      <c r="B53" s="27" t="s">
        <v>58</v>
      </c>
      <c r="C53" s="111">
        <v>32002</v>
      </c>
      <c r="D53" s="172" t="s">
        <v>12</v>
      </c>
      <c r="E53" s="172" t="s">
        <v>13</v>
      </c>
    </row>
    <row r="54" spans="2:5" ht="43.75">
      <c r="B54" s="27" t="s">
        <v>59</v>
      </c>
      <c r="C54" s="61" t="s">
        <v>373</v>
      </c>
      <c r="D54" s="417"/>
      <c r="E54" s="417"/>
    </row>
    <row r="55" spans="2:5" ht="43.75">
      <c r="B55" s="27" t="s">
        <v>60</v>
      </c>
      <c r="C55" s="61" t="s">
        <v>374</v>
      </c>
      <c r="D55" s="418"/>
      <c r="E55" s="418"/>
    </row>
    <row r="56" spans="2:5" ht="27.75" customHeight="1">
      <c r="B56" s="27" t="s">
        <v>61</v>
      </c>
      <c r="C56" s="61" t="s">
        <v>133</v>
      </c>
      <c r="D56" s="418"/>
      <c r="E56" s="418"/>
    </row>
    <row r="57" spans="2:5" ht="43.75">
      <c r="B57" s="27" t="s">
        <v>176</v>
      </c>
      <c r="C57" s="61" t="s">
        <v>363</v>
      </c>
      <c r="D57" s="418"/>
      <c r="E57" s="418"/>
    </row>
    <row r="58" spans="2:5" ht="15" customHeight="1">
      <c r="B58" s="576" t="s">
        <v>62</v>
      </c>
      <c r="C58" s="576"/>
      <c r="D58" s="419"/>
      <c r="E58" s="419"/>
    </row>
    <row r="59" spans="2:5" ht="16.5" customHeight="1">
      <c r="B59" s="572" t="s">
        <v>171</v>
      </c>
      <c r="C59" s="573"/>
      <c r="D59" s="210">
        <f>+'Havelvats 1'!D53</f>
        <v>2983.1</v>
      </c>
      <c r="E59" s="210">
        <f>+'Havelvats 1'!E53</f>
        <v>2983.1</v>
      </c>
    </row>
    <row r="60" spans="2:5" ht="21.75" customHeight="1">
      <c r="B60" s="579"/>
      <c r="C60" s="580"/>
      <c r="D60" s="580"/>
      <c r="E60" s="581"/>
    </row>
    <row r="61" spans="2:5" ht="16.5" customHeight="1">
      <c r="B61" s="2" t="s">
        <v>1</v>
      </c>
      <c r="C61" s="582" t="s">
        <v>2</v>
      </c>
      <c r="D61" s="583"/>
      <c r="E61" s="584"/>
    </row>
    <row r="62" spans="2:5" ht="32.6">
      <c r="B62" s="328">
        <v>1111</v>
      </c>
      <c r="C62" s="329" t="s">
        <v>227</v>
      </c>
      <c r="D62" s="330"/>
      <c r="E62" s="330"/>
    </row>
    <row r="63" spans="2:5" ht="29.25" customHeight="1">
      <c r="B63" s="574" t="s">
        <v>3</v>
      </c>
      <c r="C63" s="575"/>
      <c r="D63" s="330"/>
      <c r="E63" s="330"/>
    </row>
    <row r="64" spans="2:5" ht="55.5" customHeight="1">
      <c r="B64" s="27" t="s">
        <v>57</v>
      </c>
      <c r="C64" s="111">
        <v>1111</v>
      </c>
      <c r="D64" s="568" t="s">
        <v>51</v>
      </c>
      <c r="E64" s="569"/>
    </row>
    <row r="65" spans="2:5">
      <c r="B65" s="27" t="s">
        <v>58</v>
      </c>
      <c r="C65" s="111">
        <v>32002</v>
      </c>
      <c r="D65" s="172" t="s">
        <v>12</v>
      </c>
      <c r="E65" s="172" t="s">
        <v>13</v>
      </c>
    </row>
    <row r="66" spans="2:5" ht="29.15">
      <c r="B66" s="27" t="s">
        <v>59</v>
      </c>
      <c r="C66" s="61" t="s">
        <v>364</v>
      </c>
      <c r="D66" s="417"/>
      <c r="E66" s="417"/>
    </row>
    <row r="67" spans="2:5" ht="29.15">
      <c r="B67" s="27" t="s">
        <v>60</v>
      </c>
      <c r="C67" s="61" t="s">
        <v>368</v>
      </c>
      <c r="D67" s="418"/>
      <c r="E67" s="418"/>
    </row>
    <row r="68" spans="2:5" ht="27.75" customHeight="1">
      <c r="B68" s="27" t="s">
        <v>61</v>
      </c>
      <c r="C68" s="61" t="s">
        <v>168</v>
      </c>
      <c r="D68" s="418"/>
      <c r="E68" s="418"/>
    </row>
    <row r="69" spans="2:5" ht="43.75">
      <c r="B69" s="27" t="s">
        <v>176</v>
      </c>
      <c r="C69" s="61" t="s">
        <v>376</v>
      </c>
      <c r="D69" s="418"/>
      <c r="E69" s="418"/>
    </row>
    <row r="70" spans="2:5" ht="15" customHeight="1">
      <c r="B70" s="576" t="s">
        <v>62</v>
      </c>
      <c r="C70" s="576"/>
      <c r="D70" s="419"/>
      <c r="E70" s="419"/>
    </row>
    <row r="71" spans="2:5" ht="15" customHeight="1">
      <c r="B71" s="591" t="s">
        <v>323</v>
      </c>
      <c r="C71" s="597"/>
      <c r="D71" s="137"/>
      <c r="E71" s="137">
        <v>1</v>
      </c>
    </row>
    <row r="72" spans="2:5" ht="16.5" customHeight="1">
      <c r="B72" s="572" t="s">
        <v>171</v>
      </c>
      <c r="C72" s="573"/>
      <c r="D72" s="210">
        <f>+'Havelvats 1'!D66</f>
        <v>0</v>
      </c>
      <c r="E72" s="210">
        <f>+'Havelvats 1'!E66</f>
        <v>37490.300000000003</v>
      </c>
    </row>
    <row r="73" spans="2:5" ht="16.5" customHeight="1">
      <c r="B73" s="568"/>
      <c r="C73" s="577"/>
      <c r="D73" s="577"/>
      <c r="E73" s="569"/>
    </row>
    <row r="74" spans="2:5" ht="55.5" customHeight="1">
      <c r="B74" s="27" t="s">
        <v>57</v>
      </c>
      <c r="C74" s="111">
        <v>1111</v>
      </c>
      <c r="D74" s="568" t="s">
        <v>51</v>
      </c>
      <c r="E74" s="569"/>
    </row>
    <row r="75" spans="2:5">
      <c r="B75" s="27" t="s">
        <v>58</v>
      </c>
      <c r="C75" s="111">
        <v>32003</v>
      </c>
      <c r="D75" s="172" t="s">
        <v>12</v>
      </c>
      <c r="E75" s="172" t="s">
        <v>13</v>
      </c>
    </row>
    <row r="76" spans="2:5" ht="43.75">
      <c r="B76" s="27" t="s">
        <v>59</v>
      </c>
      <c r="C76" s="61" t="s">
        <v>365</v>
      </c>
      <c r="D76" s="417"/>
      <c r="E76" s="417"/>
    </row>
    <row r="77" spans="2:5" ht="43.75">
      <c r="B77" s="27" t="s">
        <v>60</v>
      </c>
      <c r="C77" s="61" t="s">
        <v>369</v>
      </c>
      <c r="D77" s="418"/>
      <c r="E77" s="418"/>
    </row>
    <row r="78" spans="2:5" ht="27.75" customHeight="1">
      <c r="B78" s="27" t="s">
        <v>61</v>
      </c>
      <c r="C78" s="61" t="s">
        <v>168</v>
      </c>
      <c r="D78" s="418"/>
      <c r="E78" s="418"/>
    </row>
    <row r="79" spans="2:5" ht="43.75">
      <c r="B79" s="27" t="s">
        <v>176</v>
      </c>
      <c r="C79" s="61" t="s">
        <v>380</v>
      </c>
      <c r="D79" s="418"/>
      <c r="E79" s="418"/>
    </row>
    <row r="80" spans="2:5" ht="15" customHeight="1">
      <c r="B80" s="576" t="s">
        <v>62</v>
      </c>
      <c r="C80" s="576"/>
      <c r="D80" s="419"/>
      <c r="E80" s="419"/>
    </row>
    <row r="81" spans="2:7" ht="15" customHeight="1">
      <c r="B81" s="591" t="s">
        <v>323</v>
      </c>
      <c r="C81" s="597"/>
      <c r="D81" s="137"/>
      <c r="E81" s="137">
        <v>1</v>
      </c>
    </row>
    <row r="82" spans="2:7" ht="16.5" customHeight="1">
      <c r="B82" s="572" t="s">
        <v>171</v>
      </c>
      <c r="C82" s="573"/>
      <c r="D82" s="210">
        <f>+'Havelvats 1'!D72</f>
        <v>0</v>
      </c>
      <c r="E82" s="210">
        <f>+'Havelvats 1'!E72</f>
        <v>22509.699999999997</v>
      </c>
    </row>
    <row r="83" spans="2:7" ht="21.75" customHeight="1">
      <c r="B83" s="579"/>
      <c r="C83" s="580"/>
      <c r="D83" s="580"/>
      <c r="E83" s="581"/>
    </row>
    <row r="84" spans="2:7" ht="16.5" customHeight="1">
      <c r="B84" s="2" t="s">
        <v>1</v>
      </c>
      <c r="C84" s="600" t="s">
        <v>2</v>
      </c>
      <c r="D84" s="601"/>
      <c r="E84" s="602"/>
    </row>
    <row r="85" spans="2:7" ht="16.3">
      <c r="B85" s="331">
        <v>1115</v>
      </c>
      <c r="C85" s="329" t="s">
        <v>271</v>
      </c>
      <c r="D85" s="47"/>
      <c r="E85" s="47"/>
    </row>
    <row r="86" spans="2:7" ht="29.25" customHeight="1">
      <c r="B86" s="603" t="s">
        <v>3</v>
      </c>
      <c r="C86" s="604"/>
      <c r="D86" s="330"/>
      <c r="E86" s="330"/>
    </row>
    <row r="87" spans="2:7" ht="54.75" customHeight="1">
      <c r="B87" s="27" t="s">
        <v>57</v>
      </c>
      <c r="C87" s="111">
        <v>1115</v>
      </c>
      <c r="D87" s="568" t="s">
        <v>51</v>
      </c>
      <c r="E87" s="569"/>
    </row>
    <row r="88" spans="2:7">
      <c r="B88" s="27" t="s">
        <v>58</v>
      </c>
      <c r="C88" s="111">
        <v>11001</v>
      </c>
      <c r="D88" s="172" t="s">
        <v>12</v>
      </c>
      <c r="E88" s="172" t="s">
        <v>13</v>
      </c>
    </row>
    <row r="89" spans="2:7" ht="29.15">
      <c r="B89" s="27" t="s">
        <v>59</v>
      </c>
      <c r="C89" s="61" t="s">
        <v>325</v>
      </c>
      <c r="D89" s="417"/>
      <c r="E89" s="417"/>
    </row>
    <row r="90" spans="2:7" ht="58.3">
      <c r="B90" s="27" t="s">
        <v>60</v>
      </c>
      <c r="C90" s="61" t="s">
        <v>326</v>
      </c>
      <c r="D90" s="418"/>
      <c r="E90" s="418"/>
    </row>
    <row r="91" spans="2:7" ht="27.75" customHeight="1">
      <c r="B91" s="27" t="s">
        <v>61</v>
      </c>
      <c r="C91" s="61" t="s">
        <v>54</v>
      </c>
      <c r="D91" s="418"/>
      <c r="E91" s="418"/>
      <c r="G91" s="332"/>
    </row>
    <row r="92" spans="2:7" ht="41.25" customHeight="1">
      <c r="B92" s="27" t="s">
        <v>327</v>
      </c>
      <c r="C92" s="61" t="s">
        <v>328</v>
      </c>
      <c r="D92" s="418"/>
      <c r="E92" s="418"/>
    </row>
    <row r="93" spans="2:7" ht="15" customHeight="1">
      <c r="B93" s="576" t="s">
        <v>62</v>
      </c>
      <c r="C93" s="576"/>
      <c r="D93" s="419"/>
      <c r="E93" s="419"/>
    </row>
    <row r="94" spans="2:7" ht="15" customHeight="1">
      <c r="B94" s="570" t="s">
        <v>329</v>
      </c>
      <c r="C94" s="578"/>
      <c r="D94" s="138">
        <v>-1</v>
      </c>
      <c r="E94" s="138">
        <v>-1</v>
      </c>
    </row>
    <row r="95" spans="2:7" ht="15" customHeight="1">
      <c r="B95" s="570" t="s">
        <v>330</v>
      </c>
      <c r="C95" s="578"/>
      <c r="D95" s="142" t="s">
        <v>355</v>
      </c>
      <c r="E95" s="142" t="s">
        <v>355</v>
      </c>
    </row>
    <row r="96" spans="2:7" ht="16.5" customHeight="1">
      <c r="B96" s="572" t="s">
        <v>171</v>
      </c>
      <c r="C96" s="573"/>
      <c r="D96" s="210">
        <f>+'Havelvats 1'!D85</f>
        <v>-3223.6</v>
      </c>
      <c r="E96" s="210">
        <f>+'Havelvats 1'!E85</f>
        <v>-3223.6</v>
      </c>
    </row>
    <row r="97" spans="2:7" ht="21.75" customHeight="1">
      <c r="B97" s="579"/>
      <c r="C97" s="580"/>
      <c r="D97" s="580"/>
      <c r="E97" s="581"/>
    </row>
    <row r="98" spans="2:7" ht="16.5" customHeight="1">
      <c r="B98" s="2" t="s">
        <v>1</v>
      </c>
      <c r="C98" s="600" t="s">
        <v>2</v>
      </c>
      <c r="D98" s="601"/>
      <c r="E98" s="602"/>
    </row>
    <row r="99" spans="2:7" ht="48.9">
      <c r="B99" s="331">
        <v>1130</v>
      </c>
      <c r="C99" s="329" t="s">
        <v>266</v>
      </c>
      <c r="D99" s="47"/>
      <c r="E99" s="47"/>
    </row>
    <row r="100" spans="2:7" ht="29.25" customHeight="1">
      <c r="B100" s="603" t="s">
        <v>3</v>
      </c>
      <c r="C100" s="604"/>
      <c r="D100" s="330"/>
      <c r="E100" s="330"/>
    </row>
    <row r="101" spans="2:7" ht="54.75" customHeight="1">
      <c r="B101" s="27" t="s">
        <v>57</v>
      </c>
      <c r="C101" s="111">
        <v>1130</v>
      </c>
      <c r="D101" s="568" t="s">
        <v>51</v>
      </c>
      <c r="E101" s="569"/>
    </row>
    <row r="102" spans="2:7">
      <c r="B102" s="27" t="s">
        <v>58</v>
      </c>
      <c r="C102" s="111">
        <v>11001</v>
      </c>
      <c r="D102" s="172" t="s">
        <v>12</v>
      </c>
      <c r="E102" s="172" t="s">
        <v>13</v>
      </c>
    </row>
    <row r="103" spans="2:7" ht="43.75">
      <c r="B103" s="27" t="s">
        <v>59</v>
      </c>
      <c r="C103" s="61" t="s">
        <v>269</v>
      </c>
      <c r="D103" s="417"/>
      <c r="E103" s="417"/>
    </row>
    <row r="104" spans="2:7" ht="43.75">
      <c r="B104" s="27" t="s">
        <v>60</v>
      </c>
      <c r="C104" s="61" t="s">
        <v>331</v>
      </c>
      <c r="D104" s="418"/>
      <c r="E104" s="418"/>
    </row>
    <row r="105" spans="2:7" ht="27.75" customHeight="1">
      <c r="B105" s="27" t="s">
        <v>61</v>
      </c>
      <c r="C105" s="61" t="s">
        <v>54</v>
      </c>
      <c r="D105" s="418"/>
      <c r="E105" s="418"/>
      <c r="G105" s="332"/>
    </row>
    <row r="106" spans="2:7" ht="41.25" customHeight="1">
      <c r="B106" s="27" t="s">
        <v>327</v>
      </c>
      <c r="C106" s="61" t="s">
        <v>332</v>
      </c>
      <c r="D106" s="418"/>
      <c r="E106" s="418"/>
    </row>
    <row r="107" spans="2:7" ht="15" customHeight="1">
      <c r="B107" s="576" t="s">
        <v>62</v>
      </c>
      <c r="C107" s="576"/>
      <c r="D107" s="419"/>
      <c r="E107" s="419"/>
    </row>
    <row r="108" spans="2:7" ht="16.5" customHeight="1">
      <c r="B108" s="572" t="s">
        <v>171</v>
      </c>
      <c r="C108" s="573"/>
      <c r="D108" s="210">
        <f>+'Havelvats 1'!D98</f>
        <v>0</v>
      </c>
      <c r="E108" s="210">
        <f>+'Havelvats 1'!E98</f>
        <v>-1248</v>
      </c>
    </row>
    <row r="109" spans="2:7" ht="21.75" customHeight="1">
      <c r="B109" s="579"/>
      <c r="C109" s="580"/>
      <c r="D109" s="580"/>
      <c r="E109" s="581"/>
    </row>
    <row r="110" spans="2:7">
      <c r="B110" s="15" t="s">
        <v>1</v>
      </c>
      <c r="C110" s="15" t="s">
        <v>2</v>
      </c>
      <c r="D110" s="47"/>
      <c r="E110" s="47"/>
    </row>
    <row r="111" spans="2:7" ht="16.5" customHeight="1">
      <c r="B111" s="328">
        <v>1146</v>
      </c>
      <c r="C111" s="329" t="s">
        <v>210</v>
      </c>
      <c r="D111" s="330"/>
      <c r="E111" s="330"/>
    </row>
    <row r="112" spans="2:7" ht="29.25" customHeight="1">
      <c r="B112" s="574" t="s">
        <v>3</v>
      </c>
      <c r="C112" s="575"/>
      <c r="D112" s="330"/>
      <c r="E112" s="330"/>
    </row>
    <row r="113" spans="2:6" ht="56.25" customHeight="1">
      <c r="B113" s="16" t="s">
        <v>4</v>
      </c>
      <c r="C113" s="111">
        <v>1146</v>
      </c>
      <c r="D113" s="568" t="s">
        <v>51</v>
      </c>
      <c r="E113" s="569"/>
    </row>
    <row r="114" spans="2:6" ht="31.5" customHeight="1">
      <c r="B114" s="16" t="s">
        <v>5</v>
      </c>
      <c r="C114" s="111">
        <v>11019</v>
      </c>
      <c r="D114" s="3" t="s">
        <v>12</v>
      </c>
      <c r="E114" s="3" t="s">
        <v>13</v>
      </c>
    </row>
    <row r="115" spans="2:6" ht="30" customHeight="1">
      <c r="B115" s="27" t="s">
        <v>59</v>
      </c>
      <c r="C115" s="61" t="s">
        <v>333</v>
      </c>
      <c r="D115" s="417"/>
      <c r="E115" s="417"/>
    </row>
    <row r="116" spans="2:6" ht="42.75" customHeight="1">
      <c r="B116" s="27" t="s">
        <v>60</v>
      </c>
      <c r="C116" s="61" t="s">
        <v>334</v>
      </c>
      <c r="D116" s="418"/>
      <c r="E116" s="418"/>
    </row>
    <row r="117" spans="2:6" ht="28.5" customHeight="1">
      <c r="B117" s="27" t="s">
        <v>61</v>
      </c>
      <c r="C117" s="61" t="s">
        <v>54</v>
      </c>
      <c r="D117" s="418"/>
      <c r="E117" s="418"/>
    </row>
    <row r="118" spans="2:6" ht="41.25" customHeight="1">
      <c r="B118" s="27" t="s">
        <v>211</v>
      </c>
      <c r="C118" s="61" t="s">
        <v>335</v>
      </c>
      <c r="D118" s="418"/>
      <c r="E118" s="418"/>
    </row>
    <row r="119" spans="2:6" ht="22.5" customHeight="1">
      <c r="B119" s="568" t="s">
        <v>0</v>
      </c>
      <c r="C119" s="569"/>
      <c r="D119" s="419"/>
      <c r="E119" s="419"/>
    </row>
    <row r="120" spans="2:6" ht="22.5" customHeight="1">
      <c r="B120" s="570" t="s">
        <v>336</v>
      </c>
      <c r="C120" s="578"/>
      <c r="D120" s="138">
        <v>100</v>
      </c>
      <c r="E120" s="138">
        <v>100</v>
      </c>
    </row>
    <row r="121" spans="2:6" ht="21.75" customHeight="1">
      <c r="B121" s="6" t="s">
        <v>8</v>
      </c>
      <c r="C121" s="6"/>
      <c r="D121" s="210">
        <f>+'Havelvats 1'!D111</f>
        <v>7766.5</v>
      </c>
      <c r="E121" s="210">
        <f>+'Havelvats 1'!E111</f>
        <v>7766.5</v>
      </c>
      <c r="F121" s="333"/>
    </row>
    <row r="122" spans="2:6" ht="21.75" customHeight="1">
      <c r="B122" s="579"/>
      <c r="C122" s="580"/>
      <c r="D122" s="580"/>
      <c r="E122" s="581"/>
    </row>
    <row r="123" spans="2:6" ht="16.5" customHeight="1">
      <c r="B123" s="2" t="s">
        <v>1</v>
      </c>
      <c r="C123" s="599" t="s">
        <v>2</v>
      </c>
      <c r="D123" s="583"/>
      <c r="E123" s="584"/>
    </row>
    <row r="124" spans="2:6" ht="16.5" customHeight="1">
      <c r="B124" s="328">
        <v>1163</v>
      </c>
      <c r="C124" s="329" t="s">
        <v>91</v>
      </c>
      <c r="D124" s="330"/>
      <c r="E124" s="330"/>
    </row>
    <row r="125" spans="2:6" ht="29.25" customHeight="1">
      <c r="B125" s="574" t="s">
        <v>3</v>
      </c>
      <c r="C125" s="575"/>
      <c r="D125" s="330"/>
      <c r="E125" s="330"/>
    </row>
    <row r="126" spans="2:6" ht="54.75" customHeight="1">
      <c r="B126" s="28" t="s">
        <v>1</v>
      </c>
      <c r="C126" s="60">
        <v>1163</v>
      </c>
      <c r="D126" s="568" t="s">
        <v>51</v>
      </c>
      <c r="E126" s="569"/>
    </row>
    <row r="127" spans="2:6">
      <c r="B127" s="28" t="s">
        <v>5</v>
      </c>
      <c r="C127" s="61">
        <v>32001</v>
      </c>
      <c r="D127" s="3" t="s">
        <v>12</v>
      </c>
      <c r="E127" s="3" t="s">
        <v>13</v>
      </c>
    </row>
    <row r="128" spans="2:6" ht="36" customHeight="1">
      <c r="B128" s="1" t="s">
        <v>6</v>
      </c>
      <c r="C128" s="61" t="s">
        <v>137</v>
      </c>
      <c r="D128" s="562"/>
      <c r="E128" s="565"/>
    </row>
    <row r="129" spans="2:5" ht="58.3">
      <c r="B129" s="28" t="s">
        <v>10</v>
      </c>
      <c r="C129" s="61" t="s">
        <v>138</v>
      </c>
      <c r="D129" s="563"/>
      <c r="E129" s="566"/>
    </row>
    <row r="130" spans="2:5" ht="29.15">
      <c r="B130" s="1" t="s">
        <v>7</v>
      </c>
      <c r="C130" s="61" t="s">
        <v>168</v>
      </c>
      <c r="D130" s="563"/>
      <c r="E130" s="566"/>
    </row>
    <row r="131" spans="2:5" ht="43.75">
      <c r="B131" s="27" t="s">
        <v>176</v>
      </c>
      <c r="C131" s="61" t="s">
        <v>164</v>
      </c>
      <c r="D131" s="563"/>
      <c r="E131" s="566"/>
    </row>
    <row r="132" spans="2:5" ht="13.5" customHeight="1">
      <c r="B132" s="568" t="s">
        <v>0</v>
      </c>
      <c r="C132" s="569"/>
      <c r="D132" s="564"/>
      <c r="E132" s="567"/>
    </row>
    <row r="133" spans="2:5" ht="21.75" customHeight="1">
      <c r="B133" s="572" t="s">
        <v>8</v>
      </c>
      <c r="C133" s="573"/>
      <c r="D133" s="175">
        <f>+'Havelvats 1'!D124</f>
        <v>0</v>
      </c>
      <c r="E133" s="175">
        <f>+'Havelvats 1'!E124</f>
        <v>-785.4</v>
      </c>
    </row>
    <row r="134" spans="2:5" ht="21.75" customHeight="1">
      <c r="B134" s="591"/>
      <c r="C134" s="592"/>
      <c r="D134" s="592"/>
      <c r="E134" s="593"/>
    </row>
    <row r="135" spans="2:5" ht="22.5" customHeight="1">
      <c r="B135" s="59" t="s">
        <v>163</v>
      </c>
      <c r="C135" s="582" t="s">
        <v>2</v>
      </c>
      <c r="D135" s="583"/>
      <c r="E135" s="584"/>
    </row>
    <row r="136" spans="2:5" ht="16.5" customHeight="1">
      <c r="B136" s="328">
        <v>1168</v>
      </c>
      <c r="C136" s="329" t="s">
        <v>101</v>
      </c>
      <c r="D136" s="329"/>
      <c r="E136" s="329"/>
    </row>
    <row r="137" spans="2:5" ht="22.5" customHeight="1">
      <c r="B137" s="585" t="s">
        <v>3</v>
      </c>
      <c r="C137" s="586"/>
      <c r="D137" s="334"/>
      <c r="E137" s="334"/>
    </row>
    <row r="138" spans="2:5" ht="55.5" customHeight="1">
      <c r="B138" s="27" t="s">
        <v>57</v>
      </c>
      <c r="C138" s="111">
        <v>1168</v>
      </c>
      <c r="D138" s="568" t="s">
        <v>51</v>
      </c>
      <c r="E138" s="569"/>
    </row>
    <row r="139" spans="2:5" ht="29.25" customHeight="1">
      <c r="B139" s="27" t="s">
        <v>58</v>
      </c>
      <c r="C139" s="111">
        <v>32001</v>
      </c>
      <c r="D139" s="172" t="s">
        <v>12</v>
      </c>
      <c r="E139" s="172" t="s">
        <v>13</v>
      </c>
    </row>
    <row r="140" spans="2:5" ht="29.25" customHeight="1">
      <c r="B140" s="27" t="s">
        <v>59</v>
      </c>
      <c r="C140" s="61" t="s">
        <v>234</v>
      </c>
      <c r="D140" s="417"/>
      <c r="E140" s="417"/>
    </row>
    <row r="141" spans="2:5" ht="58.3">
      <c r="B141" s="27" t="s">
        <v>60</v>
      </c>
      <c r="C141" s="61" t="s">
        <v>349</v>
      </c>
      <c r="D141" s="418"/>
      <c r="E141" s="418"/>
    </row>
    <row r="142" spans="2:5" ht="35.25" customHeight="1">
      <c r="B142" s="27" t="s">
        <v>61</v>
      </c>
      <c r="C142" s="61" t="s">
        <v>168</v>
      </c>
      <c r="D142" s="418"/>
      <c r="E142" s="418"/>
    </row>
    <row r="143" spans="2:5" ht="40.5" customHeight="1">
      <c r="B143" s="27" t="s">
        <v>176</v>
      </c>
      <c r="C143" s="61" t="s">
        <v>350</v>
      </c>
      <c r="D143" s="418"/>
      <c r="E143" s="418"/>
    </row>
    <row r="144" spans="2:5" ht="18" customHeight="1">
      <c r="B144" s="576" t="s">
        <v>62</v>
      </c>
      <c r="C144" s="576"/>
      <c r="D144" s="419"/>
      <c r="E144" s="419"/>
    </row>
    <row r="145" spans="2:5" ht="18" customHeight="1">
      <c r="B145" s="570" t="s">
        <v>351</v>
      </c>
      <c r="C145" s="578"/>
      <c r="D145" s="335"/>
      <c r="E145" s="335">
        <v>2</v>
      </c>
    </row>
    <row r="146" spans="2:5" ht="27.75" customHeight="1">
      <c r="B146" s="6" t="s">
        <v>63</v>
      </c>
      <c r="C146" s="6"/>
      <c r="D146" s="94">
        <f>+'Havelvats 1'!D137</f>
        <v>-29802.9</v>
      </c>
      <c r="E146" s="94">
        <f>+'Havelvats 1'!E137</f>
        <v>29475.299999999996</v>
      </c>
    </row>
    <row r="147" spans="2:5" ht="16.5" customHeight="1">
      <c r="B147" s="568"/>
      <c r="C147" s="577"/>
      <c r="D147" s="577"/>
      <c r="E147" s="569"/>
    </row>
    <row r="148" spans="2:5" ht="56.25" customHeight="1">
      <c r="B148" s="28" t="s">
        <v>1</v>
      </c>
      <c r="C148" s="60">
        <v>1168</v>
      </c>
      <c r="D148" s="568" t="s">
        <v>51</v>
      </c>
      <c r="E148" s="569"/>
    </row>
    <row r="149" spans="2:5">
      <c r="B149" s="28" t="s">
        <v>5</v>
      </c>
      <c r="C149" s="61">
        <v>32002</v>
      </c>
      <c r="D149" s="3" t="s">
        <v>12</v>
      </c>
      <c r="E149" s="3" t="s">
        <v>13</v>
      </c>
    </row>
    <row r="150" spans="2:5" ht="36" customHeight="1">
      <c r="B150" s="1" t="s">
        <v>6</v>
      </c>
      <c r="C150" s="61" t="s">
        <v>262</v>
      </c>
      <c r="D150" s="562"/>
      <c r="E150" s="565"/>
    </row>
    <row r="151" spans="2:5" ht="58.3">
      <c r="B151" s="28" t="s">
        <v>10</v>
      </c>
      <c r="C151" s="61" t="s">
        <v>263</v>
      </c>
      <c r="D151" s="563"/>
      <c r="E151" s="566"/>
    </row>
    <row r="152" spans="2:5" ht="29.15">
      <c r="B152" s="1" t="s">
        <v>7</v>
      </c>
      <c r="C152" s="61" t="s">
        <v>136</v>
      </c>
      <c r="D152" s="563"/>
      <c r="E152" s="566"/>
    </row>
    <row r="153" spans="2:5" ht="43.75">
      <c r="B153" s="336" t="s">
        <v>352</v>
      </c>
      <c r="C153" s="61" t="s">
        <v>353</v>
      </c>
      <c r="D153" s="563"/>
      <c r="E153" s="566"/>
    </row>
    <row r="154" spans="2:5" ht="13.5" customHeight="1">
      <c r="B154" s="568" t="s">
        <v>0</v>
      </c>
      <c r="C154" s="569"/>
      <c r="D154" s="564"/>
      <c r="E154" s="567"/>
    </row>
    <row r="155" spans="2:5" ht="22.5" customHeight="1">
      <c r="B155" s="570" t="s">
        <v>354</v>
      </c>
      <c r="C155" s="571"/>
      <c r="D155" s="47"/>
      <c r="E155" s="139" t="s">
        <v>346</v>
      </c>
    </row>
    <row r="156" spans="2:5" ht="21.75" customHeight="1">
      <c r="B156" s="572" t="s">
        <v>8</v>
      </c>
      <c r="C156" s="573"/>
      <c r="D156" s="337">
        <f>+'Havelvats 1'!D143</f>
        <v>0</v>
      </c>
      <c r="E156" s="337">
        <f>+'Havelvats 1'!E143</f>
        <v>-190958.9</v>
      </c>
    </row>
    <row r="157" spans="2:5" ht="16.5" customHeight="1">
      <c r="B157" s="568"/>
      <c r="C157" s="577"/>
      <c r="D157" s="577"/>
      <c r="E157" s="569"/>
    </row>
    <row r="158" spans="2:5" ht="56.25" customHeight="1">
      <c r="B158" s="28" t="s">
        <v>1</v>
      </c>
      <c r="C158" s="60">
        <v>1168</v>
      </c>
      <c r="D158" s="568" t="s">
        <v>51</v>
      </c>
      <c r="E158" s="569"/>
    </row>
    <row r="159" spans="2:5">
      <c r="B159" s="28" t="s">
        <v>5</v>
      </c>
      <c r="C159" s="61">
        <v>32007</v>
      </c>
      <c r="D159" s="3" t="s">
        <v>12</v>
      </c>
      <c r="E159" s="3" t="s">
        <v>13</v>
      </c>
    </row>
    <row r="160" spans="2:5" ht="36" customHeight="1">
      <c r="B160" s="1" t="s">
        <v>6</v>
      </c>
      <c r="C160" s="61" t="s">
        <v>361</v>
      </c>
      <c r="D160" s="562"/>
      <c r="E160" s="565"/>
    </row>
    <row r="161" spans="2:5" ht="29.15">
      <c r="B161" s="28" t="s">
        <v>10</v>
      </c>
      <c r="C161" s="61" t="s">
        <v>377</v>
      </c>
      <c r="D161" s="563"/>
      <c r="E161" s="566"/>
    </row>
    <row r="162" spans="2:5" ht="29.15">
      <c r="B162" s="1" t="s">
        <v>7</v>
      </c>
      <c r="C162" s="61" t="s">
        <v>136</v>
      </c>
      <c r="D162" s="563"/>
      <c r="E162" s="566"/>
    </row>
    <row r="163" spans="2:5" ht="43.75">
      <c r="B163" s="336" t="s">
        <v>352</v>
      </c>
      <c r="C163" s="61" t="s">
        <v>353</v>
      </c>
      <c r="D163" s="563"/>
      <c r="E163" s="566"/>
    </row>
    <row r="164" spans="2:5" ht="13.5" customHeight="1">
      <c r="B164" s="568" t="s">
        <v>0</v>
      </c>
      <c r="C164" s="569"/>
      <c r="D164" s="564"/>
      <c r="E164" s="567"/>
    </row>
    <row r="165" spans="2:5" ht="22.5" customHeight="1">
      <c r="B165" s="570" t="s">
        <v>378</v>
      </c>
      <c r="C165" s="571"/>
      <c r="D165" s="139">
        <v>1</v>
      </c>
      <c r="E165" s="139" t="s">
        <v>379</v>
      </c>
    </row>
    <row r="166" spans="2:5" ht="21.75" customHeight="1">
      <c r="B166" s="572" t="s">
        <v>8</v>
      </c>
      <c r="C166" s="573"/>
      <c r="D166" s="337">
        <f>+'Havelvats 1'!D149</f>
        <v>5523.2</v>
      </c>
      <c r="E166" s="337">
        <f>+'Havelvats 1'!E149</f>
        <v>26279.599999999999</v>
      </c>
    </row>
    <row r="167" spans="2:5" ht="21.75" customHeight="1">
      <c r="B167" s="579"/>
      <c r="C167" s="580"/>
      <c r="D167" s="580"/>
      <c r="E167" s="581"/>
    </row>
    <row r="168" spans="2:5" ht="16.5" customHeight="1">
      <c r="B168" s="2" t="s">
        <v>1</v>
      </c>
      <c r="C168" s="582" t="s">
        <v>2</v>
      </c>
      <c r="D168" s="583"/>
      <c r="E168" s="584"/>
    </row>
    <row r="169" spans="2:5" ht="16.5" customHeight="1">
      <c r="B169" s="328">
        <v>1183</v>
      </c>
      <c r="C169" s="329" t="s">
        <v>127</v>
      </c>
      <c r="D169" s="330"/>
      <c r="E169" s="330"/>
    </row>
    <row r="170" spans="2:5" ht="29.25" customHeight="1">
      <c r="B170" s="574" t="s">
        <v>3</v>
      </c>
      <c r="C170" s="575"/>
      <c r="D170" s="330"/>
      <c r="E170" s="330"/>
    </row>
    <row r="171" spans="2:5" ht="57" customHeight="1">
      <c r="B171" s="27" t="s">
        <v>57</v>
      </c>
      <c r="C171" s="111">
        <v>1183</v>
      </c>
      <c r="D171" s="568" t="s">
        <v>51</v>
      </c>
      <c r="E171" s="569"/>
    </row>
    <row r="172" spans="2:5">
      <c r="B172" s="27" t="s">
        <v>58</v>
      </c>
      <c r="C172" s="111">
        <v>32001</v>
      </c>
      <c r="D172" s="172" t="s">
        <v>12</v>
      </c>
      <c r="E172" s="172" t="s">
        <v>13</v>
      </c>
    </row>
    <row r="173" spans="2:5" ht="29.15">
      <c r="B173" s="27" t="s">
        <v>59</v>
      </c>
      <c r="C173" s="61" t="s">
        <v>172</v>
      </c>
      <c r="D173" s="417"/>
      <c r="E173" s="417"/>
    </row>
    <row r="174" spans="2:5" ht="58.3">
      <c r="B174" s="27" t="s">
        <v>60</v>
      </c>
      <c r="C174" s="61" t="s">
        <v>173</v>
      </c>
      <c r="D174" s="418"/>
      <c r="E174" s="418"/>
    </row>
    <row r="175" spans="2:5" ht="27.75" customHeight="1">
      <c r="B175" s="27" t="s">
        <v>61</v>
      </c>
      <c r="C175" s="61" t="s">
        <v>168</v>
      </c>
      <c r="D175" s="418"/>
      <c r="E175" s="418"/>
    </row>
    <row r="176" spans="2:5" ht="43.75">
      <c r="B176" s="27" t="s">
        <v>176</v>
      </c>
      <c r="C176" s="61" t="s">
        <v>174</v>
      </c>
      <c r="D176" s="418"/>
      <c r="E176" s="418"/>
    </row>
    <row r="177" spans="2:5" ht="15" customHeight="1">
      <c r="B177" s="576" t="s">
        <v>62</v>
      </c>
      <c r="C177" s="576"/>
      <c r="D177" s="419"/>
      <c r="E177" s="419"/>
    </row>
    <row r="178" spans="2:5" ht="13.5" customHeight="1">
      <c r="B178" s="591" t="s">
        <v>175</v>
      </c>
      <c r="C178" s="597"/>
      <c r="D178" s="137">
        <v>1</v>
      </c>
      <c r="E178" s="137">
        <v>2</v>
      </c>
    </row>
    <row r="179" spans="2:5" ht="16.5" customHeight="1">
      <c r="B179" s="572" t="s">
        <v>171</v>
      </c>
      <c r="C179" s="573"/>
      <c r="D179" s="210">
        <f>+'Havelvats 1'!D162</f>
        <v>35000</v>
      </c>
      <c r="E179" s="210">
        <f>+'Havelvats 1'!E162</f>
        <v>44741.3</v>
      </c>
    </row>
    <row r="180" spans="2:5" ht="21.75" customHeight="1">
      <c r="B180" s="579"/>
      <c r="C180" s="580"/>
      <c r="D180" s="580"/>
      <c r="E180" s="581"/>
    </row>
    <row r="181" spans="2:5">
      <c r="B181" s="15" t="s">
        <v>1</v>
      </c>
      <c r="C181" s="15" t="s">
        <v>2</v>
      </c>
      <c r="D181" s="47"/>
      <c r="E181" s="47"/>
    </row>
    <row r="182" spans="2:5" ht="16.5" customHeight="1">
      <c r="B182" s="328">
        <v>1192</v>
      </c>
      <c r="C182" s="329" t="s">
        <v>74</v>
      </c>
      <c r="D182" s="330"/>
      <c r="E182" s="330"/>
    </row>
    <row r="183" spans="2:5" ht="29.15">
      <c r="B183" s="15" t="s">
        <v>3</v>
      </c>
      <c r="C183" s="338"/>
      <c r="D183" s="47"/>
      <c r="E183" s="47"/>
    </row>
    <row r="184" spans="2:5" ht="54.75" customHeight="1">
      <c r="B184" s="16" t="s">
        <v>4</v>
      </c>
      <c r="C184" s="111">
        <v>1192</v>
      </c>
      <c r="D184" s="568" t="s">
        <v>51</v>
      </c>
      <c r="E184" s="569"/>
    </row>
    <row r="185" spans="2:5" ht="31.5" customHeight="1">
      <c r="B185" s="16" t="s">
        <v>5</v>
      </c>
      <c r="C185" s="111">
        <v>11009</v>
      </c>
      <c r="D185" s="3" t="s">
        <v>12</v>
      </c>
      <c r="E185" s="3" t="s">
        <v>13</v>
      </c>
    </row>
    <row r="186" spans="2:5" ht="30" customHeight="1">
      <c r="B186" s="1" t="s">
        <v>6</v>
      </c>
      <c r="C186" s="61" t="s">
        <v>264</v>
      </c>
      <c r="D186" s="417"/>
      <c r="E186" s="417"/>
    </row>
    <row r="187" spans="2:5" ht="72.900000000000006">
      <c r="B187" s="28" t="s">
        <v>10</v>
      </c>
      <c r="C187" s="61" t="s">
        <v>265</v>
      </c>
      <c r="D187" s="418"/>
      <c r="E187" s="418"/>
    </row>
    <row r="188" spans="2:5" ht="28.5" customHeight="1">
      <c r="B188" s="1" t="s">
        <v>7</v>
      </c>
      <c r="C188" s="61" t="s">
        <v>54</v>
      </c>
      <c r="D188" s="418"/>
      <c r="E188" s="418"/>
    </row>
    <row r="189" spans="2:5" ht="58.3">
      <c r="B189" s="1" t="s">
        <v>211</v>
      </c>
      <c r="C189" s="61" t="s">
        <v>337</v>
      </c>
      <c r="D189" s="418"/>
      <c r="E189" s="418"/>
    </row>
    <row r="190" spans="2:5" ht="22.5" customHeight="1">
      <c r="B190" s="568" t="s">
        <v>0</v>
      </c>
      <c r="C190" s="569"/>
      <c r="D190" s="419"/>
      <c r="E190" s="419"/>
    </row>
    <row r="191" spans="2:5" s="141" customFormat="1" ht="30.75" customHeight="1">
      <c r="B191" s="570" t="s">
        <v>341</v>
      </c>
      <c r="C191" s="594"/>
      <c r="D191" s="139" t="s">
        <v>344</v>
      </c>
      <c r="E191" s="139" t="s">
        <v>345</v>
      </c>
    </row>
    <row r="192" spans="2:5" s="141" customFormat="1" ht="30.75" customHeight="1">
      <c r="B192" s="570" t="s">
        <v>342</v>
      </c>
      <c r="C192" s="594"/>
      <c r="D192" s="139" t="s">
        <v>343</v>
      </c>
      <c r="E192" s="139" t="s">
        <v>343</v>
      </c>
    </row>
    <row r="193" spans="2:5" ht="15" customHeight="1">
      <c r="B193" s="570" t="s">
        <v>338</v>
      </c>
      <c r="C193" s="571"/>
      <c r="D193" s="139" t="s">
        <v>346</v>
      </c>
      <c r="E193" s="139" t="s">
        <v>346</v>
      </c>
    </row>
    <row r="194" spans="2:5" ht="15" customHeight="1">
      <c r="B194" s="570" t="s">
        <v>339</v>
      </c>
      <c r="C194" s="578"/>
      <c r="D194" s="139" t="s">
        <v>347</v>
      </c>
      <c r="E194" s="139" t="s">
        <v>347</v>
      </c>
    </row>
    <row r="195" spans="2:5">
      <c r="B195" s="570" t="s">
        <v>340</v>
      </c>
      <c r="C195" s="594"/>
      <c r="D195" s="139" t="s">
        <v>348</v>
      </c>
      <c r="E195" s="139" t="s">
        <v>348</v>
      </c>
    </row>
    <row r="196" spans="2:5" ht="21.75" customHeight="1">
      <c r="B196" s="6" t="s">
        <v>8</v>
      </c>
      <c r="C196" s="6"/>
      <c r="D196" s="210">
        <f>+'Havelvats 1'!D175</f>
        <v>-18246.3</v>
      </c>
      <c r="E196" s="210">
        <f>+'Havelvats 1'!E175</f>
        <v>-63604.3</v>
      </c>
    </row>
    <row r="197" spans="2:5" ht="29.25" hidden="1" customHeight="1">
      <c r="B197" s="61">
        <v>1139</v>
      </c>
      <c r="C197" s="61" t="s">
        <v>50</v>
      </c>
      <c r="D197" s="47"/>
      <c r="E197" s="47"/>
    </row>
    <row r="198" spans="2:5" ht="30.75" hidden="1" customHeight="1">
      <c r="B198" s="15" t="s">
        <v>3</v>
      </c>
      <c r="C198" s="47"/>
      <c r="D198" s="47"/>
      <c r="E198" s="47"/>
    </row>
    <row r="199" spans="2:5" ht="24" hidden="1" customHeight="1">
      <c r="B199" s="28" t="s">
        <v>4</v>
      </c>
      <c r="C199" s="61" t="s">
        <v>49</v>
      </c>
      <c r="D199" s="595"/>
      <c r="E199" s="596"/>
    </row>
    <row r="200" spans="2:5" ht="37.5" hidden="1" customHeight="1">
      <c r="B200" s="28" t="s">
        <v>5</v>
      </c>
      <c r="C200" s="61" t="s">
        <v>52</v>
      </c>
      <c r="D200" s="3" t="s">
        <v>12</v>
      </c>
      <c r="E200" s="3" t="s">
        <v>13</v>
      </c>
    </row>
    <row r="201" spans="2:5" ht="50.25" hidden="1" customHeight="1">
      <c r="B201" s="1" t="s">
        <v>6</v>
      </c>
      <c r="C201" s="61" t="s">
        <v>50</v>
      </c>
      <c r="D201" s="28"/>
      <c r="E201" s="28"/>
    </row>
    <row r="202" spans="2:5" ht="58.3" hidden="1">
      <c r="B202" s="28" t="s">
        <v>10</v>
      </c>
      <c r="C202" s="61" t="s">
        <v>53</v>
      </c>
      <c r="D202" s="28"/>
      <c r="E202" s="28"/>
    </row>
    <row r="203" spans="2:5" ht="29.15" hidden="1">
      <c r="B203" s="1" t="s">
        <v>7</v>
      </c>
      <c r="C203" s="61" t="s">
        <v>54</v>
      </c>
      <c r="D203" s="28"/>
      <c r="E203" s="28"/>
    </row>
    <row r="204" spans="2:5" ht="28.5" hidden="1" customHeight="1">
      <c r="B204" s="27" t="s">
        <v>55</v>
      </c>
      <c r="C204" s="61" t="s">
        <v>56</v>
      </c>
      <c r="D204" s="28"/>
      <c r="E204" s="28"/>
    </row>
    <row r="205" spans="2:5" ht="20.25" hidden="1" customHeight="1">
      <c r="B205" s="28"/>
      <c r="C205" s="28" t="s">
        <v>0</v>
      </c>
      <c r="D205" s="28"/>
      <c r="E205" s="28"/>
    </row>
    <row r="206" spans="2:5" ht="38.25" hidden="1" customHeight="1">
      <c r="B206" s="6" t="s">
        <v>8</v>
      </c>
      <c r="C206" s="6"/>
      <c r="D206" s="339" t="s">
        <v>90</v>
      </c>
      <c r="E206" s="339" t="s">
        <v>105</v>
      </c>
    </row>
    <row r="207" spans="2:5" ht="21.75" customHeight="1">
      <c r="B207" s="579"/>
      <c r="C207" s="580"/>
      <c r="D207" s="580"/>
      <c r="E207" s="581"/>
    </row>
    <row r="208" spans="2:5" ht="37.5" customHeight="1">
      <c r="B208" s="63"/>
      <c r="C208" s="65"/>
      <c r="D208" s="63"/>
      <c r="E208" s="63"/>
    </row>
    <row r="209" spans="1:5" ht="21.75" customHeight="1">
      <c r="A209" s="598" t="s">
        <v>183</v>
      </c>
      <c r="B209" s="598"/>
      <c r="C209" s="598"/>
      <c r="D209" s="598"/>
      <c r="E209" s="598"/>
    </row>
    <row r="210" spans="1:5" ht="31.5" customHeight="1">
      <c r="C210" s="67" t="s">
        <v>48</v>
      </c>
      <c r="E210" s="62"/>
    </row>
    <row r="211" spans="1:5" ht="21.75" customHeight="1">
      <c r="B211" s="140" t="s">
        <v>11</v>
      </c>
      <c r="C211" s="7"/>
      <c r="D211" s="8"/>
      <c r="E211" s="9"/>
    </row>
    <row r="212" spans="1:5" ht="16.5" customHeight="1">
      <c r="B212" s="5"/>
      <c r="C212" s="7"/>
      <c r="D212" s="8"/>
      <c r="E212" s="9"/>
    </row>
    <row r="213" spans="1:5" ht="16.5" customHeight="1">
      <c r="B213" s="5"/>
      <c r="C213" s="7"/>
      <c r="D213" s="8"/>
      <c r="E213" s="9"/>
    </row>
    <row r="214" spans="1:5">
      <c r="B214" s="15" t="s">
        <v>1</v>
      </c>
      <c r="C214" s="15" t="s">
        <v>2</v>
      </c>
      <c r="D214" s="47"/>
      <c r="E214" s="47"/>
    </row>
    <row r="215" spans="1:5" ht="16.5" customHeight="1">
      <c r="B215" s="328">
        <v>1139</v>
      </c>
      <c r="C215" s="329" t="s">
        <v>160</v>
      </c>
      <c r="D215" s="330"/>
      <c r="E215" s="330"/>
    </row>
    <row r="216" spans="1:5" ht="29.15">
      <c r="B216" s="15" t="s">
        <v>3</v>
      </c>
      <c r="C216" s="338"/>
      <c r="D216" s="47"/>
      <c r="E216" s="47"/>
    </row>
    <row r="217" spans="1:5" ht="57" customHeight="1">
      <c r="B217" s="340" t="s">
        <v>4</v>
      </c>
      <c r="C217" s="146">
        <v>1139</v>
      </c>
      <c r="D217" s="568" t="s">
        <v>51</v>
      </c>
      <c r="E217" s="569"/>
    </row>
    <row r="218" spans="1:5">
      <c r="B218" s="341" t="s">
        <v>5</v>
      </c>
      <c r="C218" s="342">
        <v>11001</v>
      </c>
      <c r="D218" s="343" t="s">
        <v>109</v>
      </c>
      <c r="E218" s="343" t="s">
        <v>18</v>
      </c>
    </row>
    <row r="219" spans="1:5" ht="29.15">
      <c r="B219" s="341" t="s">
        <v>6</v>
      </c>
      <c r="C219" s="61" t="s">
        <v>160</v>
      </c>
      <c r="D219" s="587"/>
      <c r="E219" s="587"/>
    </row>
    <row r="220" spans="1:5" ht="58.3">
      <c r="B220" s="341" t="s">
        <v>10</v>
      </c>
      <c r="C220" s="61" t="s">
        <v>162</v>
      </c>
      <c r="D220" s="588"/>
      <c r="E220" s="588"/>
    </row>
    <row r="221" spans="1:5" ht="29.15">
      <c r="B221" s="341" t="s">
        <v>7</v>
      </c>
      <c r="C221" s="61" t="s">
        <v>106</v>
      </c>
      <c r="D221" s="588"/>
      <c r="E221" s="588"/>
    </row>
    <row r="222" spans="1:5" ht="43.75">
      <c r="B222" s="336" t="s">
        <v>55</v>
      </c>
      <c r="C222" s="61" t="s">
        <v>77</v>
      </c>
      <c r="D222" s="588"/>
      <c r="E222" s="588"/>
    </row>
    <row r="223" spans="1:5">
      <c r="B223" s="344"/>
      <c r="C223" s="345" t="s">
        <v>0</v>
      </c>
      <c r="D223" s="589"/>
      <c r="E223" s="589"/>
    </row>
    <row r="224" spans="1:5">
      <c r="B224" s="590" t="s">
        <v>8</v>
      </c>
      <c r="C224" s="590"/>
      <c r="D224" s="243">
        <f>+'Havelvats 1'!D188</f>
        <v>2983.1</v>
      </c>
      <c r="E224" s="243">
        <f>+'Havelvats 1'!E188</f>
        <v>165698.79999999999</v>
      </c>
    </row>
    <row r="225" spans="2:5" ht="16.5" customHeight="1">
      <c r="B225" s="591"/>
      <c r="C225" s="592"/>
      <c r="D225" s="592"/>
      <c r="E225" s="593"/>
    </row>
    <row r="226" spans="2:5" ht="57" customHeight="1">
      <c r="B226" s="340" t="s">
        <v>4</v>
      </c>
      <c r="C226" s="146">
        <v>1139</v>
      </c>
      <c r="D226" s="568" t="s">
        <v>51</v>
      </c>
      <c r="E226" s="569"/>
    </row>
    <row r="227" spans="2:5">
      <c r="B227" s="341" t="s">
        <v>5</v>
      </c>
      <c r="C227" s="342">
        <v>11001</v>
      </c>
      <c r="D227" s="343" t="s">
        <v>109</v>
      </c>
      <c r="E227" s="343" t="s">
        <v>18</v>
      </c>
    </row>
    <row r="228" spans="2:5" ht="29.15">
      <c r="B228" s="341" t="s">
        <v>6</v>
      </c>
      <c r="C228" s="61" t="s">
        <v>160</v>
      </c>
      <c r="D228" s="587"/>
      <c r="E228" s="587"/>
    </row>
    <row r="229" spans="2:5" ht="58.3">
      <c r="B229" s="341" t="s">
        <v>10</v>
      </c>
      <c r="C229" s="61" t="s">
        <v>162</v>
      </c>
      <c r="D229" s="588"/>
      <c r="E229" s="588"/>
    </row>
    <row r="230" spans="2:5" ht="29.15">
      <c r="B230" s="341" t="s">
        <v>7</v>
      </c>
      <c r="C230" s="61" t="s">
        <v>106</v>
      </c>
      <c r="D230" s="588"/>
      <c r="E230" s="588"/>
    </row>
    <row r="231" spans="2:5" ht="43.75">
      <c r="B231" s="336" t="s">
        <v>55</v>
      </c>
      <c r="C231" s="61" t="s">
        <v>77</v>
      </c>
      <c r="D231" s="588"/>
      <c r="E231" s="588"/>
    </row>
    <row r="232" spans="2:5">
      <c r="B232" s="344"/>
      <c r="C232" s="345" t="s">
        <v>0</v>
      </c>
      <c r="D232" s="589"/>
      <c r="E232" s="589"/>
    </row>
    <row r="233" spans="2:5">
      <c r="B233" s="590" t="s">
        <v>8</v>
      </c>
      <c r="C233" s="590"/>
      <c r="D233" s="243">
        <f>+'Havelvats 1'!D194</f>
        <v>-2983.1</v>
      </c>
      <c r="E233" s="243">
        <f>+'Havelvats 1'!E194</f>
        <v>-165698.79999999999</v>
      </c>
    </row>
  </sheetData>
  <mergeCells count="141">
    <mergeCell ref="AB1:AD1"/>
    <mergeCell ref="C2:E2"/>
    <mergeCell ref="C3:E3"/>
    <mergeCell ref="B5:E6"/>
    <mergeCell ref="A8:E8"/>
    <mergeCell ref="C13:E13"/>
    <mergeCell ref="B15:C15"/>
    <mergeCell ref="D16:E16"/>
    <mergeCell ref="D18:D22"/>
    <mergeCell ref="E18:E22"/>
    <mergeCell ref="B22:C22"/>
    <mergeCell ref="C1:E1"/>
    <mergeCell ref="F1:G1"/>
    <mergeCell ref="D31:D35"/>
    <mergeCell ref="E31:E35"/>
    <mergeCell ref="B35:C35"/>
    <mergeCell ref="B36:C36"/>
    <mergeCell ref="B37:E37"/>
    <mergeCell ref="B23:C23"/>
    <mergeCell ref="B24:C24"/>
    <mergeCell ref="B25:E25"/>
    <mergeCell ref="C26:E26"/>
    <mergeCell ref="B28:C28"/>
    <mergeCell ref="D29:E29"/>
    <mergeCell ref="B47:C47"/>
    <mergeCell ref="B60:E60"/>
    <mergeCell ref="C61:E61"/>
    <mergeCell ref="B63:C63"/>
    <mergeCell ref="D64:E64"/>
    <mergeCell ref="D66:D70"/>
    <mergeCell ref="E66:E70"/>
    <mergeCell ref="B70:C70"/>
    <mergeCell ref="D38:E38"/>
    <mergeCell ref="D40:D44"/>
    <mergeCell ref="E40:E44"/>
    <mergeCell ref="B44:C44"/>
    <mergeCell ref="B45:C45"/>
    <mergeCell ref="B46:C46"/>
    <mergeCell ref="B59:C59"/>
    <mergeCell ref="B48:E48"/>
    <mergeCell ref="C49:E49"/>
    <mergeCell ref="D87:E87"/>
    <mergeCell ref="D89:D93"/>
    <mergeCell ref="E89:E93"/>
    <mergeCell ref="B93:C93"/>
    <mergeCell ref="B94:C94"/>
    <mergeCell ref="B95:C95"/>
    <mergeCell ref="B71:C71"/>
    <mergeCell ref="B72:C72"/>
    <mergeCell ref="B83:E83"/>
    <mergeCell ref="C84:E84"/>
    <mergeCell ref="B86:C86"/>
    <mergeCell ref="B81:C81"/>
    <mergeCell ref="B82:C82"/>
    <mergeCell ref="B108:C108"/>
    <mergeCell ref="B109:E109"/>
    <mergeCell ref="B112:C112"/>
    <mergeCell ref="D113:E113"/>
    <mergeCell ref="D115:D119"/>
    <mergeCell ref="E115:E119"/>
    <mergeCell ref="B119:C119"/>
    <mergeCell ref="B96:C96"/>
    <mergeCell ref="B97:E97"/>
    <mergeCell ref="C98:E98"/>
    <mergeCell ref="B100:C100"/>
    <mergeCell ref="D101:E101"/>
    <mergeCell ref="D103:D107"/>
    <mergeCell ref="E103:E107"/>
    <mergeCell ref="B107:C107"/>
    <mergeCell ref="D140:D144"/>
    <mergeCell ref="E140:E144"/>
    <mergeCell ref="B144:C144"/>
    <mergeCell ref="B155:C155"/>
    <mergeCell ref="B156:C156"/>
    <mergeCell ref="C123:E123"/>
    <mergeCell ref="B125:C125"/>
    <mergeCell ref="D126:E126"/>
    <mergeCell ref="D128:D132"/>
    <mergeCell ref="E128:E132"/>
    <mergeCell ref="B132:C132"/>
    <mergeCell ref="B133:C133"/>
    <mergeCell ref="B134:E134"/>
    <mergeCell ref="D148:E148"/>
    <mergeCell ref="D150:D154"/>
    <mergeCell ref="B233:C233"/>
    <mergeCell ref="A209:E209"/>
    <mergeCell ref="D217:E217"/>
    <mergeCell ref="D219:D223"/>
    <mergeCell ref="E219:E223"/>
    <mergeCell ref="B207:E207"/>
    <mergeCell ref="D173:D177"/>
    <mergeCell ref="E173:E177"/>
    <mergeCell ref="B177:C177"/>
    <mergeCell ref="B167:E167"/>
    <mergeCell ref="C168:E168"/>
    <mergeCell ref="B170:C170"/>
    <mergeCell ref="D171:E171"/>
    <mergeCell ref="B157:E157"/>
    <mergeCell ref="D158:E158"/>
    <mergeCell ref="D226:E226"/>
    <mergeCell ref="D228:D232"/>
    <mergeCell ref="E228:E232"/>
    <mergeCell ref="B224:C224"/>
    <mergeCell ref="B225:E225"/>
    <mergeCell ref="B191:C191"/>
    <mergeCell ref="B192:C192"/>
    <mergeCell ref="B193:C193"/>
    <mergeCell ref="B194:C194"/>
    <mergeCell ref="B195:C195"/>
    <mergeCell ref="D199:E199"/>
    <mergeCell ref="B178:C178"/>
    <mergeCell ref="B179:C179"/>
    <mergeCell ref="B180:E180"/>
    <mergeCell ref="D184:E184"/>
    <mergeCell ref="D186:D190"/>
    <mergeCell ref="E186:E190"/>
    <mergeCell ref="B190:C190"/>
    <mergeCell ref="D160:D164"/>
    <mergeCell ref="E160:E164"/>
    <mergeCell ref="B164:C164"/>
    <mergeCell ref="B165:C165"/>
    <mergeCell ref="B166:C166"/>
    <mergeCell ref="B51:C51"/>
    <mergeCell ref="D52:E52"/>
    <mergeCell ref="D54:D58"/>
    <mergeCell ref="E54:E58"/>
    <mergeCell ref="B58:C58"/>
    <mergeCell ref="D74:E74"/>
    <mergeCell ref="D76:D80"/>
    <mergeCell ref="E76:E80"/>
    <mergeCell ref="B80:C80"/>
    <mergeCell ref="B73:E73"/>
    <mergeCell ref="E150:E154"/>
    <mergeCell ref="B154:C154"/>
    <mergeCell ref="B145:C145"/>
    <mergeCell ref="B147:E147"/>
    <mergeCell ref="B120:C120"/>
    <mergeCell ref="B122:E122"/>
    <mergeCell ref="C135:E135"/>
    <mergeCell ref="B137:C137"/>
    <mergeCell ref="D138:E138"/>
  </mergeCells>
  <pageMargins left="0.70866141732283472" right="0.70866141732283472" top="0.74803149606299213" bottom="0.74803149606299213" header="0.31496062992125984" footer="0.31496062992125984"/>
  <pageSetup scale="75" orientation="landscape" r:id="rId1"/>
  <rowBreaks count="1" manualBreakCount="1">
    <brk id="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AD266"/>
  <sheetViews>
    <sheetView topLeftCell="A167" zoomScaleNormal="100" zoomScaleSheetLayoutView="100" workbookViewId="0">
      <selection activeCell="C162" sqref="C1:C1048576"/>
    </sheetView>
  </sheetViews>
  <sheetFormatPr defaultColWidth="9.15234375" defaultRowHeight="14.6"/>
  <cols>
    <col min="1" max="1" width="6" style="4" customWidth="1"/>
    <col min="2" max="2" width="19.84375" style="4" customWidth="1"/>
    <col min="3" max="3" width="62.15234375" style="4" customWidth="1"/>
    <col min="4" max="4" width="11.84375" style="4" customWidth="1"/>
    <col min="5" max="5" width="12.53515625" style="4" customWidth="1"/>
    <col min="6" max="6" width="9.15234375" style="4"/>
    <col min="7" max="7" width="49.84375" style="4" customWidth="1"/>
    <col min="8" max="16384" width="9.15234375" style="4"/>
  </cols>
  <sheetData>
    <row r="1" spans="1:30" s="313" customFormat="1" ht="24" customHeight="1">
      <c r="A1" s="4"/>
      <c r="B1" s="4"/>
      <c r="C1" s="383" t="s">
        <v>316</v>
      </c>
      <c r="D1" s="383"/>
      <c r="E1" s="383"/>
      <c r="F1" s="383"/>
      <c r="G1" s="383"/>
      <c r="H1" s="4"/>
      <c r="Y1" s="4"/>
      <c r="Z1" s="4"/>
      <c r="AA1" s="4"/>
      <c r="AB1" s="383"/>
      <c r="AC1" s="383"/>
      <c r="AD1" s="383"/>
    </row>
    <row r="2" spans="1:30" ht="15" customHeight="1">
      <c r="C2" s="383" t="s">
        <v>70</v>
      </c>
      <c r="D2" s="383"/>
      <c r="E2" s="383"/>
    </row>
    <row r="3" spans="1:30" ht="15" customHeight="1">
      <c r="C3" s="383" t="s">
        <v>9</v>
      </c>
      <c r="D3" s="383"/>
      <c r="E3" s="383"/>
    </row>
    <row r="4" spans="1:30" ht="15.75" customHeight="1"/>
    <row r="5" spans="1:30" ht="78.75" customHeight="1">
      <c r="B5" s="605" t="s">
        <v>317</v>
      </c>
      <c r="C5" s="605"/>
      <c r="D5" s="606"/>
      <c r="E5" s="606"/>
    </row>
    <row r="6" spans="1:30">
      <c r="B6" s="607"/>
      <c r="C6" s="607"/>
      <c r="D6" s="607"/>
      <c r="E6" s="607"/>
    </row>
    <row r="7" spans="1:30" ht="17.149999999999999">
      <c r="B7" s="10"/>
      <c r="C7" s="10"/>
      <c r="D7" s="10"/>
      <c r="E7" s="10"/>
    </row>
    <row r="8" spans="1:30" ht="21.75" customHeight="1">
      <c r="A8" s="598" t="s">
        <v>179</v>
      </c>
      <c r="B8" s="598"/>
      <c r="C8" s="598"/>
      <c r="D8" s="598"/>
      <c r="E8" s="598"/>
    </row>
    <row r="9" spans="1:30" ht="31.5" customHeight="1">
      <c r="C9" s="66" t="s">
        <v>72</v>
      </c>
      <c r="E9" s="62"/>
    </row>
    <row r="10" spans="1:30" ht="21.75" customHeight="1">
      <c r="B10" s="5" t="s">
        <v>14</v>
      </c>
      <c r="C10" s="7"/>
      <c r="D10" s="8"/>
      <c r="E10" s="9"/>
    </row>
    <row r="11" spans="1:30" ht="16.5" customHeight="1">
      <c r="B11" s="5"/>
      <c r="C11" s="7"/>
      <c r="D11" s="8"/>
      <c r="E11" s="9"/>
    </row>
    <row r="12" spans="1:30" ht="16.5" customHeight="1">
      <c r="B12" s="5"/>
      <c r="C12" s="7"/>
      <c r="D12" s="8"/>
      <c r="E12" s="9"/>
    </row>
    <row r="13" spans="1:30" ht="16.5" customHeight="1">
      <c r="B13" s="2" t="s">
        <v>1</v>
      </c>
      <c r="C13" s="582" t="s">
        <v>2</v>
      </c>
      <c r="D13" s="583"/>
      <c r="E13" s="584"/>
    </row>
    <row r="14" spans="1:30" ht="32.6">
      <c r="B14" s="328">
        <v>1045</v>
      </c>
      <c r="C14" s="329" t="s">
        <v>165</v>
      </c>
      <c r="D14" s="330"/>
      <c r="E14" s="330"/>
    </row>
    <row r="15" spans="1:30" ht="29.25" customHeight="1">
      <c r="B15" s="574" t="s">
        <v>3</v>
      </c>
      <c r="C15" s="575"/>
      <c r="D15" s="330"/>
      <c r="E15" s="330"/>
    </row>
    <row r="16" spans="1:30" ht="57.75" customHeight="1">
      <c r="B16" s="27" t="s">
        <v>57</v>
      </c>
      <c r="C16" s="111">
        <v>1045</v>
      </c>
      <c r="D16" s="568" t="s">
        <v>51</v>
      </c>
      <c r="E16" s="569"/>
    </row>
    <row r="17" spans="2:5">
      <c r="B17" s="27" t="s">
        <v>58</v>
      </c>
      <c r="C17" s="111">
        <v>32001</v>
      </c>
      <c r="D17" s="172" t="s">
        <v>12</v>
      </c>
      <c r="E17" s="172" t="s">
        <v>13</v>
      </c>
    </row>
    <row r="18" spans="2:5" ht="43.75">
      <c r="B18" s="27" t="s">
        <v>59</v>
      </c>
      <c r="C18" s="61" t="s">
        <v>166</v>
      </c>
      <c r="D18" s="417"/>
      <c r="E18" s="417"/>
    </row>
    <row r="19" spans="2:5" ht="58.3">
      <c r="B19" s="27" t="s">
        <v>60</v>
      </c>
      <c r="C19" s="61" t="s">
        <v>167</v>
      </c>
      <c r="D19" s="418"/>
      <c r="E19" s="418"/>
    </row>
    <row r="20" spans="2:5" ht="27.75" customHeight="1">
      <c r="B20" s="27" t="s">
        <v>61</v>
      </c>
      <c r="C20" s="61" t="s">
        <v>168</v>
      </c>
      <c r="D20" s="418"/>
      <c r="E20" s="418"/>
    </row>
    <row r="21" spans="2:5" ht="43.75">
      <c r="B21" s="27" t="s">
        <v>83</v>
      </c>
      <c r="C21" s="61" t="s">
        <v>169</v>
      </c>
      <c r="D21" s="418"/>
      <c r="E21" s="418"/>
    </row>
    <row r="22" spans="2:5" ht="15" customHeight="1">
      <c r="B22" s="576" t="s">
        <v>62</v>
      </c>
      <c r="C22" s="576"/>
      <c r="D22" s="419"/>
      <c r="E22" s="419"/>
    </row>
    <row r="23" spans="2:5" ht="15" customHeight="1">
      <c r="B23" s="591" t="s">
        <v>170</v>
      </c>
      <c r="C23" s="597"/>
      <c r="D23" s="137"/>
      <c r="E23" s="137">
        <v>1</v>
      </c>
    </row>
    <row r="24" spans="2:5" ht="16.5" customHeight="1">
      <c r="B24" s="572" t="s">
        <v>171</v>
      </c>
      <c r="C24" s="573"/>
      <c r="D24" s="210">
        <f>+'Havelvats 2 '!G134</f>
        <v>0</v>
      </c>
      <c r="E24" s="210">
        <f>+'Havelvats 2 '!H134</f>
        <v>29000</v>
      </c>
    </row>
    <row r="25" spans="2:5" ht="21.75" customHeight="1">
      <c r="B25" s="579"/>
      <c r="C25" s="580"/>
      <c r="D25" s="580"/>
      <c r="E25" s="581"/>
    </row>
    <row r="26" spans="2:5" ht="16.5" customHeight="1">
      <c r="B26" s="2" t="s">
        <v>1</v>
      </c>
      <c r="C26" s="582" t="s">
        <v>2</v>
      </c>
      <c r="D26" s="583"/>
      <c r="E26" s="584"/>
    </row>
    <row r="27" spans="2:5" ht="16.5" customHeight="1">
      <c r="B27" s="328">
        <v>1056</v>
      </c>
      <c r="C27" s="329" t="s">
        <v>318</v>
      </c>
      <c r="D27" s="330"/>
      <c r="E27" s="330"/>
    </row>
    <row r="28" spans="2:5" ht="29.25" customHeight="1">
      <c r="B28" s="574" t="s">
        <v>3</v>
      </c>
      <c r="C28" s="575"/>
      <c r="D28" s="330"/>
      <c r="E28" s="330"/>
    </row>
    <row r="29" spans="2:5" ht="54" customHeight="1">
      <c r="B29" s="27" t="s">
        <v>57</v>
      </c>
      <c r="C29" s="111">
        <v>1056</v>
      </c>
      <c r="D29" s="568" t="s">
        <v>51</v>
      </c>
      <c r="E29" s="569"/>
    </row>
    <row r="30" spans="2:5">
      <c r="B30" s="27" t="s">
        <v>58</v>
      </c>
      <c r="C30" s="111">
        <v>11001</v>
      </c>
      <c r="D30" s="172" t="s">
        <v>12</v>
      </c>
      <c r="E30" s="172" t="s">
        <v>13</v>
      </c>
    </row>
    <row r="31" spans="2:5" ht="29.15">
      <c r="B31" s="27" t="s">
        <v>59</v>
      </c>
      <c r="C31" s="61" t="s">
        <v>319</v>
      </c>
      <c r="D31" s="417"/>
      <c r="E31" s="417"/>
    </row>
    <row r="32" spans="2:5" ht="29.15">
      <c r="B32" s="27" t="s">
        <v>60</v>
      </c>
      <c r="C32" s="61" t="s">
        <v>320</v>
      </c>
      <c r="D32" s="418"/>
      <c r="E32" s="418"/>
    </row>
    <row r="33" spans="2:5" ht="27.75" customHeight="1">
      <c r="B33" s="27" t="s">
        <v>61</v>
      </c>
      <c r="C33" s="61" t="s">
        <v>54</v>
      </c>
      <c r="D33" s="418"/>
      <c r="E33" s="418"/>
    </row>
    <row r="34" spans="2:5" ht="43.75">
      <c r="B34" s="27" t="s">
        <v>83</v>
      </c>
      <c r="C34" s="61" t="s">
        <v>321</v>
      </c>
      <c r="D34" s="418"/>
      <c r="E34" s="418"/>
    </row>
    <row r="35" spans="2:5" ht="15" customHeight="1">
      <c r="B35" s="576" t="s">
        <v>62</v>
      </c>
      <c r="C35" s="576"/>
      <c r="D35" s="419"/>
      <c r="E35" s="419"/>
    </row>
    <row r="36" spans="2:5" ht="16.5" customHeight="1">
      <c r="B36" s="572" t="s">
        <v>171</v>
      </c>
      <c r="C36" s="573"/>
      <c r="D36" s="210">
        <f>+'Havelvats 2 '!G83</f>
        <v>0</v>
      </c>
      <c r="E36" s="210">
        <f>+'Havelvats 2 '!H83</f>
        <v>-35000</v>
      </c>
    </row>
    <row r="37" spans="2:5" ht="16.5" customHeight="1">
      <c r="B37" s="568"/>
      <c r="C37" s="577"/>
      <c r="D37" s="577"/>
      <c r="E37" s="569"/>
    </row>
    <row r="38" spans="2:5" ht="56.25" customHeight="1">
      <c r="B38" s="27" t="s">
        <v>57</v>
      </c>
      <c r="C38" s="111">
        <v>1056</v>
      </c>
      <c r="D38" s="568" t="s">
        <v>51</v>
      </c>
      <c r="E38" s="569"/>
    </row>
    <row r="39" spans="2:5">
      <c r="B39" s="27" t="s">
        <v>58</v>
      </c>
      <c r="C39" s="111">
        <v>32001</v>
      </c>
      <c r="D39" s="172" t="s">
        <v>12</v>
      </c>
      <c r="E39" s="172" t="s">
        <v>13</v>
      </c>
    </row>
    <row r="40" spans="2:5" ht="29.15">
      <c r="B40" s="27" t="s">
        <v>59</v>
      </c>
      <c r="C40" s="61" t="s">
        <v>215</v>
      </c>
      <c r="D40" s="417"/>
      <c r="E40" s="417"/>
    </row>
    <row r="41" spans="2:5" ht="29.15">
      <c r="B41" s="27" t="s">
        <v>60</v>
      </c>
      <c r="C41" s="61" t="s">
        <v>257</v>
      </c>
      <c r="D41" s="418"/>
      <c r="E41" s="418"/>
    </row>
    <row r="42" spans="2:5" ht="27.75" customHeight="1">
      <c r="B42" s="27" t="s">
        <v>61</v>
      </c>
      <c r="C42" s="61" t="s">
        <v>133</v>
      </c>
      <c r="D42" s="418"/>
      <c r="E42" s="418"/>
    </row>
    <row r="43" spans="2:5" ht="43.75">
      <c r="B43" s="27" t="s">
        <v>176</v>
      </c>
      <c r="C43" s="61" t="s">
        <v>322</v>
      </c>
      <c r="D43" s="418"/>
      <c r="E43" s="418"/>
    </row>
    <row r="44" spans="2:5" ht="15" customHeight="1">
      <c r="B44" s="576" t="s">
        <v>62</v>
      </c>
      <c r="C44" s="576"/>
      <c r="D44" s="419"/>
      <c r="E44" s="419"/>
    </row>
    <row r="45" spans="2:5" ht="15" customHeight="1">
      <c r="B45" s="591" t="s">
        <v>323</v>
      </c>
      <c r="C45" s="597"/>
      <c r="D45" s="137"/>
      <c r="E45" s="137">
        <v>1</v>
      </c>
    </row>
    <row r="46" spans="2:5" ht="15" customHeight="1">
      <c r="B46" s="591" t="s">
        <v>324</v>
      </c>
      <c r="C46" s="597"/>
      <c r="D46" s="137"/>
      <c r="E46" s="137">
        <v>100</v>
      </c>
    </row>
    <row r="47" spans="2:5" ht="16.5" customHeight="1">
      <c r="B47" s="572" t="s">
        <v>171</v>
      </c>
      <c r="C47" s="573"/>
      <c r="D47" s="210">
        <f>+'Havelvats 2 '!G92</f>
        <v>0</v>
      </c>
      <c r="E47" s="210">
        <f>+'Havelvats 2 '!H92</f>
        <v>102715.7</v>
      </c>
    </row>
    <row r="48" spans="2:5" ht="21.75" customHeight="1">
      <c r="B48" s="579"/>
      <c r="C48" s="580"/>
      <c r="D48" s="580"/>
      <c r="E48" s="581"/>
    </row>
    <row r="49" spans="2:5" ht="16.5" customHeight="1">
      <c r="B49" s="2" t="s">
        <v>1</v>
      </c>
      <c r="C49" s="582" t="s">
        <v>2</v>
      </c>
      <c r="D49" s="583"/>
      <c r="E49" s="584"/>
    </row>
    <row r="50" spans="2:5" ht="16.5" customHeight="1">
      <c r="B50" s="328">
        <v>1075</v>
      </c>
      <c r="C50" s="329" t="s">
        <v>362</v>
      </c>
      <c r="D50" s="330"/>
      <c r="E50" s="330"/>
    </row>
    <row r="51" spans="2:5" ht="29.25" customHeight="1">
      <c r="B51" s="574" t="s">
        <v>3</v>
      </c>
      <c r="C51" s="575"/>
      <c r="D51" s="330"/>
      <c r="E51" s="330"/>
    </row>
    <row r="52" spans="2:5" ht="58.5" customHeight="1">
      <c r="B52" s="27" t="s">
        <v>57</v>
      </c>
      <c r="C52" s="111">
        <v>1075</v>
      </c>
      <c r="D52" s="568" t="s">
        <v>51</v>
      </c>
      <c r="E52" s="569"/>
    </row>
    <row r="53" spans="2:5">
      <c r="B53" s="27" t="s">
        <v>58</v>
      </c>
      <c r="C53" s="111">
        <v>32002</v>
      </c>
      <c r="D53" s="172" t="s">
        <v>12</v>
      </c>
      <c r="E53" s="172" t="s">
        <v>13</v>
      </c>
    </row>
    <row r="54" spans="2:5" ht="43.75">
      <c r="B54" s="27" t="s">
        <v>59</v>
      </c>
      <c r="C54" s="61" t="s">
        <v>373</v>
      </c>
      <c r="D54" s="417"/>
      <c r="E54" s="417"/>
    </row>
    <row r="55" spans="2:5" ht="43.75">
      <c r="B55" s="27" t="s">
        <v>60</v>
      </c>
      <c r="C55" s="61" t="s">
        <v>374</v>
      </c>
      <c r="D55" s="418"/>
      <c r="E55" s="418"/>
    </row>
    <row r="56" spans="2:5" ht="27.75" customHeight="1">
      <c r="B56" s="27" t="s">
        <v>61</v>
      </c>
      <c r="C56" s="61" t="s">
        <v>133</v>
      </c>
      <c r="D56" s="418"/>
      <c r="E56" s="418"/>
    </row>
    <row r="57" spans="2:5" ht="43.75">
      <c r="B57" s="27" t="s">
        <v>176</v>
      </c>
      <c r="C57" s="61" t="s">
        <v>363</v>
      </c>
      <c r="D57" s="418"/>
      <c r="E57" s="418"/>
    </row>
    <row r="58" spans="2:5" ht="15" customHeight="1">
      <c r="B58" s="576" t="s">
        <v>62</v>
      </c>
      <c r="C58" s="576"/>
      <c r="D58" s="419"/>
      <c r="E58" s="419"/>
    </row>
    <row r="59" spans="2:5" ht="16.5" customHeight="1">
      <c r="B59" s="572" t="s">
        <v>171</v>
      </c>
      <c r="C59" s="573"/>
      <c r="D59" s="210">
        <f>+'Havelvats 2 '!G25</f>
        <v>2983.1</v>
      </c>
      <c r="E59" s="210">
        <f>+'Havelvats 2 '!H25</f>
        <v>2983.1</v>
      </c>
    </row>
    <row r="60" spans="2:5" ht="21.75" customHeight="1">
      <c r="B60" s="579"/>
      <c r="C60" s="580"/>
      <c r="D60" s="580"/>
      <c r="E60" s="581"/>
    </row>
    <row r="61" spans="2:5" ht="16.5" customHeight="1">
      <c r="B61" s="2" t="s">
        <v>1</v>
      </c>
      <c r="C61" s="582" t="s">
        <v>2</v>
      </c>
      <c r="D61" s="583"/>
      <c r="E61" s="584"/>
    </row>
    <row r="62" spans="2:5" ht="32.6">
      <c r="B62" s="328">
        <v>1111</v>
      </c>
      <c r="C62" s="329" t="s">
        <v>227</v>
      </c>
      <c r="D62" s="330"/>
      <c r="E62" s="330"/>
    </row>
    <row r="63" spans="2:5" ht="29.25" customHeight="1">
      <c r="B63" s="574" t="s">
        <v>3</v>
      </c>
      <c r="C63" s="575"/>
      <c r="D63" s="330"/>
      <c r="E63" s="330"/>
    </row>
    <row r="64" spans="2:5" ht="55.5" customHeight="1">
      <c r="B64" s="27" t="s">
        <v>57</v>
      </c>
      <c r="C64" s="111">
        <v>1111</v>
      </c>
      <c r="D64" s="568" t="s">
        <v>51</v>
      </c>
      <c r="E64" s="569"/>
    </row>
    <row r="65" spans="2:5">
      <c r="B65" s="27" t="s">
        <v>58</v>
      </c>
      <c r="C65" s="111">
        <v>32002</v>
      </c>
      <c r="D65" s="172" t="s">
        <v>12</v>
      </c>
      <c r="E65" s="172" t="s">
        <v>13</v>
      </c>
    </row>
    <row r="66" spans="2:5" ht="29.15">
      <c r="B66" s="27" t="s">
        <v>59</v>
      </c>
      <c r="C66" s="61" t="s">
        <v>364</v>
      </c>
      <c r="D66" s="417"/>
      <c r="E66" s="417"/>
    </row>
    <row r="67" spans="2:5" ht="29.15">
      <c r="B67" s="27" t="s">
        <v>60</v>
      </c>
      <c r="C67" s="61" t="s">
        <v>368</v>
      </c>
      <c r="D67" s="418"/>
      <c r="E67" s="418"/>
    </row>
    <row r="68" spans="2:5" ht="27.75" customHeight="1">
      <c r="B68" s="27" t="s">
        <v>61</v>
      </c>
      <c r="C68" s="61" t="s">
        <v>168</v>
      </c>
      <c r="D68" s="418"/>
      <c r="E68" s="418"/>
    </row>
    <row r="69" spans="2:5" ht="43.75">
      <c r="B69" s="27" t="s">
        <v>176</v>
      </c>
      <c r="C69" s="61" t="s">
        <v>376</v>
      </c>
      <c r="D69" s="418"/>
      <c r="E69" s="418"/>
    </row>
    <row r="70" spans="2:5" ht="15" customHeight="1">
      <c r="B70" s="576" t="s">
        <v>62</v>
      </c>
      <c r="C70" s="576"/>
      <c r="D70" s="419"/>
      <c r="E70" s="419"/>
    </row>
    <row r="71" spans="2:5" ht="15" customHeight="1">
      <c r="B71" s="591" t="s">
        <v>323</v>
      </c>
      <c r="C71" s="597"/>
      <c r="D71" s="137"/>
      <c r="E71" s="137">
        <v>1</v>
      </c>
    </row>
    <row r="72" spans="2:5" ht="16.5" customHeight="1">
      <c r="B72" s="572" t="s">
        <v>171</v>
      </c>
      <c r="C72" s="573"/>
      <c r="D72" s="210">
        <f>+'Havelvats 2 '!G145</f>
        <v>0</v>
      </c>
      <c r="E72" s="210">
        <f>+'Havelvats 2 '!H145</f>
        <v>37490.300000000003</v>
      </c>
    </row>
    <row r="73" spans="2:5" ht="16.5" customHeight="1">
      <c r="B73" s="568"/>
      <c r="C73" s="577"/>
      <c r="D73" s="577"/>
      <c r="E73" s="569"/>
    </row>
    <row r="74" spans="2:5" ht="55.5" customHeight="1">
      <c r="B74" s="27" t="s">
        <v>57</v>
      </c>
      <c r="C74" s="111">
        <v>1111</v>
      </c>
      <c r="D74" s="568" t="s">
        <v>51</v>
      </c>
      <c r="E74" s="569"/>
    </row>
    <row r="75" spans="2:5">
      <c r="B75" s="27" t="s">
        <v>58</v>
      </c>
      <c r="C75" s="111">
        <v>32003</v>
      </c>
      <c r="D75" s="172" t="s">
        <v>12</v>
      </c>
      <c r="E75" s="172" t="s">
        <v>13</v>
      </c>
    </row>
    <row r="76" spans="2:5" ht="43.75">
      <c r="B76" s="27" t="s">
        <v>59</v>
      </c>
      <c r="C76" s="61" t="s">
        <v>365</v>
      </c>
      <c r="D76" s="417"/>
      <c r="E76" s="417"/>
    </row>
    <row r="77" spans="2:5" ht="43.75">
      <c r="B77" s="27" t="s">
        <v>60</v>
      </c>
      <c r="C77" s="61" t="s">
        <v>369</v>
      </c>
      <c r="D77" s="418"/>
      <c r="E77" s="418"/>
    </row>
    <row r="78" spans="2:5" ht="27.75" customHeight="1">
      <c r="B78" s="27" t="s">
        <v>61</v>
      </c>
      <c r="C78" s="61" t="s">
        <v>168</v>
      </c>
      <c r="D78" s="418"/>
      <c r="E78" s="418"/>
    </row>
    <row r="79" spans="2:5" ht="43.75">
      <c r="B79" s="27" t="s">
        <v>176</v>
      </c>
      <c r="C79" s="61" t="s">
        <v>380</v>
      </c>
      <c r="D79" s="418"/>
      <c r="E79" s="418"/>
    </row>
    <row r="80" spans="2:5" ht="15" customHeight="1">
      <c r="B80" s="576" t="s">
        <v>62</v>
      </c>
      <c r="C80" s="576"/>
      <c r="D80" s="419"/>
      <c r="E80" s="419"/>
    </row>
    <row r="81" spans="2:7" ht="15" customHeight="1">
      <c r="B81" s="591" t="s">
        <v>323</v>
      </c>
      <c r="C81" s="597"/>
      <c r="D81" s="137"/>
      <c r="E81" s="137">
        <v>1</v>
      </c>
    </row>
    <row r="82" spans="2:7" ht="16.5" customHeight="1">
      <c r="B82" s="572" t="s">
        <v>171</v>
      </c>
      <c r="C82" s="573"/>
      <c r="D82" s="210">
        <f>+'Havelvats 2 '!G148</f>
        <v>0</v>
      </c>
      <c r="E82" s="210">
        <f>+'Havelvats 2 '!H148</f>
        <v>22509.699999999997</v>
      </c>
    </row>
    <row r="83" spans="2:7" ht="21.75" customHeight="1">
      <c r="B83" s="579"/>
      <c r="C83" s="580"/>
      <c r="D83" s="580"/>
      <c r="E83" s="581"/>
    </row>
    <row r="84" spans="2:7" ht="16.5" customHeight="1">
      <c r="B84" s="2" t="s">
        <v>1</v>
      </c>
      <c r="C84" s="600" t="s">
        <v>2</v>
      </c>
      <c r="D84" s="601"/>
      <c r="E84" s="602"/>
    </row>
    <row r="85" spans="2:7" ht="16.3">
      <c r="B85" s="331">
        <v>1115</v>
      </c>
      <c r="C85" s="329" t="s">
        <v>271</v>
      </c>
      <c r="D85" s="47"/>
      <c r="E85" s="47"/>
    </row>
    <row r="86" spans="2:7" ht="29.25" customHeight="1">
      <c r="B86" s="603" t="s">
        <v>3</v>
      </c>
      <c r="C86" s="604"/>
      <c r="D86" s="330"/>
      <c r="E86" s="330"/>
    </row>
    <row r="87" spans="2:7" ht="54.75" customHeight="1">
      <c r="B87" s="27" t="s">
        <v>57</v>
      </c>
      <c r="C87" s="111">
        <v>1115</v>
      </c>
      <c r="D87" s="568" t="s">
        <v>51</v>
      </c>
      <c r="E87" s="569"/>
    </row>
    <row r="88" spans="2:7">
      <c r="B88" s="27" t="s">
        <v>58</v>
      </c>
      <c r="C88" s="111">
        <v>11001</v>
      </c>
      <c r="D88" s="172" t="s">
        <v>12</v>
      </c>
      <c r="E88" s="172" t="s">
        <v>13</v>
      </c>
    </row>
    <row r="89" spans="2:7" ht="29.15">
      <c r="B89" s="27" t="s">
        <v>59</v>
      </c>
      <c r="C89" s="61" t="s">
        <v>325</v>
      </c>
      <c r="D89" s="417"/>
      <c r="E89" s="417"/>
    </row>
    <row r="90" spans="2:7" ht="58.3">
      <c r="B90" s="27" t="s">
        <v>60</v>
      </c>
      <c r="C90" s="61" t="s">
        <v>326</v>
      </c>
      <c r="D90" s="418"/>
      <c r="E90" s="418"/>
    </row>
    <row r="91" spans="2:7" ht="27.75" customHeight="1">
      <c r="B91" s="27" t="s">
        <v>61</v>
      </c>
      <c r="C91" s="61" t="s">
        <v>54</v>
      </c>
      <c r="D91" s="418"/>
      <c r="E91" s="418"/>
      <c r="G91" s="332"/>
    </row>
    <row r="92" spans="2:7" ht="41.25" customHeight="1">
      <c r="B92" s="27" t="s">
        <v>327</v>
      </c>
      <c r="C92" s="61" t="s">
        <v>328</v>
      </c>
      <c r="D92" s="418"/>
      <c r="E92" s="418"/>
    </row>
    <row r="93" spans="2:7" ht="15" customHeight="1">
      <c r="B93" s="576" t="s">
        <v>62</v>
      </c>
      <c r="C93" s="576"/>
      <c r="D93" s="419"/>
      <c r="E93" s="419"/>
    </row>
    <row r="94" spans="2:7" ht="15" customHeight="1">
      <c r="B94" s="570" t="s">
        <v>329</v>
      </c>
      <c r="C94" s="578"/>
      <c r="D94" s="138">
        <v>-1</v>
      </c>
      <c r="E94" s="138">
        <v>-1</v>
      </c>
    </row>
    <row r="95" spans="2:7" ht="15" customHeight="1">
      <c r="B95" s="570" t="s">
        <v>330</v>
      </c>
      <c r="C95" s="578"/>
      <c r="D95" s="138">
        <v>-34</v>
      </c>
      <c r="E95" s="138">
        <v>-34</v>
      </c>
    </row>
    <row r="96" spans="2:7" ht="16.5" customHeight="1">
      <c r="B96" s="572" t="s">
        <v>171</v>
      </c>
      <c r="C96" s="573"/>
      <c r="D96" s="210">
        <f>+'Havelvats 2 '!G109</f>
        <v>-3223.6</v>
      </c>
      <c r="E96" s="210">
        <f>+'Havelvats 2 '!H109</f>
        <v>-3223.6</v>
      </c>
    </row>
    <row r="97" spans="2:7" ht="21.75" customHeight="1">
      <c r="B97" s="579"/>
      <c r="C97" s="580"/>
      <c r="D97" s="580"/>
      <c r="E97" s="581"/>
    </row>
    <row r="98" spans="2:7" ht="16.5" customHeight="1">
      <c r="B98" s="2" t="s">
        <v>1</v>
      </c>
      <c r="C98" s="600" t="s">
        <v>2</v>
      </c>
      <c r="D98" s="601"/>
      <c r="E98" s="602"/>
    </row>
    <row r="99" spans="2:7" ht="48.9">
      <c r="B99" s="331">
        <v>1130</v>
      </c>
      <c r="C99" s="329" t="s">
        <v>266</v>
      </c>
      <c r="D99" s="47"/>
      <c r="E99" s="47"/>
    </row>
    <row r="100" spans="2:7" ht="29.25" customHeight="1">
      <c r="B100" s="603" t="s">
        <v>3</v>
      </c>
      <c r="C100" s="604"/>
      <c r="D100" s="330"/>
      <c r="E100" s="330"/>
    </row>
    <row r="101" spans="2:7" ht="54.75" customHeight="1">
      <c r="B101" s="27" t="s">
        <v>57</v>
      </c>
      <c r="C101" s="111">
        <v>1130</v>
      </c>
      <c r="D101" s="568" t="s">
        <v>51</v>
      </c>
      <c r="E101" s="569"/>
    </row>
    <row r="102" spans="2:7">
      <c r="B102" s="27" t="s">
        <v>58</v>
      </c>
      <c r="C102" s="111">
        <v>11001</v>
      </c>
      <c r="D102" s="172" t="s">
        <v>12</v>
      </c>
      <c r="E102" s="172" t="s">
        <v>13</v>
      </c>
    </row>
    <row r="103" spans="2:7" ht="43.75">
      <c r="B103" s="27" t="s">
        <v>59</v>
      </c>
      <c r="C103" s="61" t="s">
        <v>269</v>
      </c>
      <c r="D103" s="417"/>
      <c r="E103" s="417"/>
    </row>
    <row r="104" spans="2:7" ht="43.75">
      <c r="B104" s="27" t="s">
        <v>60</v>
      </c>
      <c r="C104" s="61" t="s">
        <v>331</v>
      </c>
      <c r="D104" s="418"/>
      <c r="E104" s="418"/>
    </row>
    <row r="105" spans="2:7" ht="27.75" customHeight="1">
      <c r="B105" s="27" t="s">
        <v>61</v>
      </c>
      <c r="C105" s="61" t="s">
        <v>54</v>
      </c>
      <c r="D105" s="418"/>
      <c r="E105" s="418"/>
      <c r="G105" s="332"/>
    </row>
    <row r="106" spans="2:7" ht="41.25" customHeight="1">
      <c r="B106" s="27" t="s">
        <v>327</v>
      </c>
      <c r="C106" s="61" t="s">
        <v>332</v>
      </c>
      <c r="D106" s="418"/>
      <c r="E106" s="418"/>
    </row>
    <row r="107" spans="2:7" ht="15" customHeight="1">
      <c r="B107" s="576" t="s">
        <v>62</v>
      </c>
      <c r="C107" s="576"/>
      <c r="D107" s="419"/>
      <c r="E107" s="419"/>
    </row>
    <row r="108" spans="2:7" ht="16.5" customHeight="1">
      <c r="B108" s="572" t="s">
        <v>171</v>
      </c>
      <c r="C108" s="573"/>
      <c r="D108" s="210">
        <f>+'Havelvats 2 '!G157</f>
        <v>0</v>
      </c>
      <c r="E108" s="210">
        <f>+'Havelvats 2 '!H157</f>
        <v>-1248</v>
      </c>
    </row>
    <row r="109" spans="2:7" ht="21.75" customHeight="1">
      <c r="B109" s="579"/>
      <c r="C109" s="580"/>
      <c r="D109" s="580"/>
      <c r="E109" s="581"/>
    </row>
    <row r="110" spans="2:7">
      <c r="B110" s="15" t="s">
        <v>1</v>
      </c>
      <c r="C110" s="15" t="s">
        <v>2</v>
      </c>
      <c r="D110" s="47"/>
      <c r="E110" s="47"/>
    </row>
    <row r="111" spans="2:7" ht="16.5" customHeight="1">
      <c r="B111" s="328">
        <v>1146</v>
      </c>
      <c r="C111" s="329" t="s">
        <v>210</v>
      </c>
      <c r="D111" s="330"/>
      <c r="E111" s="330"/>
    </row>
    <row r="112" spans="2:7" ht="29.25" customHeight="1">
      <c r="B112" s="574" t="s">
        <v>3</v>
      </c>
      <c r="C112" s="575"/>
      <c r="D112" s="330"/>
      <c r="E112" s="330"/>
    </row>
    <row r="113" spans="2:6" ht="56.25" customHeight="1">
      <c r="B113" s="16" t="s">
        <v>4</v>
      </c>
      <c r="C113" s="111">
        <v>1146</v>
      </c>
      <c r="D113" s="568" t="s">
        <v>51</v>
      </c>
      <c r="E113" s="569"/>
    </row>
    <row r="114" spans="2:6" ht="31.5" customHeight="1">
      <c r="B114" s="16" t="s">
        <v>5</v>
      </c>
      <c r="C114" s="111">
        <v>11019</v>
      </c>
      <c r="D114" s="3" t="s">
        <v>12</v>
      </c>
      <c r="E114" s="3" t="s">
        <v>13</v>
      </c>
    </row>
    <row r="115" spans="2:6" ht="30" customHeight="1">
      <c r="B115" s="27" t="s">
        <v>59</v>
      </c>
      <c r="C115" s="61" t="s">
        <v>333</v>
      </c>
      <c r="D115" s="417"/>
      <c r="E115" s="417"/>
    </row>
    <row r="116" spans="2:6" ht="42.75" customHeight="1">
      <c r="B116" s="27" t="s">
        <v>60</v>
      </c>
      <c r="C116" s="61" t="s">
        <v>334</v>
      </c>
      <c r="D116" s="418"/>
      <c r="E116" s="418"/>
    </row>
    <row r="117" spans="2:6" ht="28.5" customHeight="1">
      <c r="B117" s="27" t="s">
        <v>61</v>
      </c>
      <c r="C117" s="61" t="s">
        <v>54</v>
      </c>
      <c r="D117" s="418"/>
      <c r="E117" s="418"/>
    </row>
    <row r="118" spans="2:6" ht="41.25" customHeight="1">
      <c r="B118" s="27" t="s">
        <v>211</v>
      </c>
      <c r="C118" s="61" t="s">
        <v>335</v>
      </c>
      <c r="D118" s="418"/>
      <c r="E118" s="418"/>
    </row>
    <row r="119" spans="2:6" ht="22.5" customHeight="1">
      <c r="B119" s="568" t="s">
        <v>0</v>
      </c>
      <c r="C119" s="569"/>
      <c r="D119" s="419"/>
      <c r="E119" s="419"/>
    </row>
    <row r="120" spans="2:6" ht="22.5" customHeight="1">
      <c r="B120" s="570" t="s">
        <v>336</v>
      </c>
      <c r="C120" s="578"/>
      <c r="D120" s="138">
        <v>100</v>
      </c>
      <c r="E120" s="138">
        <v>100</v>
      </c>
    </row>
    <row r="121" spans="2:6" ht="21.75" customHeight="1">
      <c r="B121" s="6" t="s">
        <v>8</v>
      </c>
      <c r="C121" s="6"/>
      <c r="D121" s="210">
        <f>+'Havelvats 2 '!G168</f>
        <v>7766.5</v>
      </c>
      <c r="E121" s="210">
        <f>+'Havelvats 2 '!H168</f>
        <v>7766.5</v>
      </c>
      <c r="F121" s="333"/>
    </row>
    <row r="122" spans="2:6" ht="21.75" customHeight="1">
      <c r="B122" s="579"/>
      <c r="C122" s="580"/>
      <c r="D122" s="580"/>
      <c r="E122" s="581"/>
    </row>
    <row r="123" spans="2:6" ht="22.5" customHeight="1">
      <c r="B123" s="59" t="s">
        <v>163</v>
      </c>
      <c r="C123" s="582" t="s">
        <v>2</v>
      </c>
      <c r="D123" s="583"/>
      <c r="E123" s="584"/>
    </row>
    <row r="124" spans="2:6" ht="16.5" customHeight="1">
      <c r="B124" s="328">
        <v>1168</v>
      </c>
      <c r="C124" s="329" t="s">
        <v>101</v>
      </c>
      <c r="D124" s="329"/>
      <c r="E124" s="329"/>
    </row>
    <row r="125" spans="2:6" ht="22.5" customHeight="1">
      <c r="B125" s="585" t="s">
        <v>3</v>
      </c>
      <c r="C125" s="586"/>
      <c r="D125" s="334"/>
      <c r="E125" s="334"/>
    </row>
    <row r="126" spans="2:6" ht="55.5" customHeight="1">
      <c r="B126" s="27" t="s">
        <v>57</v>
      </c>
      <c r="C126" s="111">
        <v>1168</v>
      </c>
      <c r="D126" s="568" t="s">
        <v>51</v>
      </c>
      <c r="E126" s="569"/>
    </row>
    <row r="127" spans="2:6" ht="29.25" customHeight="1">
      <c r="B127" s="27" t="s">
        <v>58</v>
      </c>
      <c r="C127" s="111">
        <v>32001</v>
      </c>
      <c r="D127" s="172" t="s">
        <v>12</v>
      </c>
      <c r="E127" s="172" t="s">
        <v>13</v>
      </c>
    </row>
    <row r="128" spans="2:6" ht="29.25" customHeight="1">
      <c r="B128" s="27" t="s">
        <v>59</v>
      </c>
      <c r="C128" s="61" t="s">
        <v>234</v>
      </c>
      <c r="D128" s="417"/>
      <c r="E128" s="417"/>
    </row>
    <row r="129" spans="2:5" ht="58.3">
      <c r="B129" s="27" t="s">
        <v>60</v>
      </c>
      <c r="C129" s="61" t="s">
        <v>349</v>
      </c>
      <c r="D129" s="418"/>
      <c r="E129" s="418"/>
    </row>
    <row r="130" spans="2:5" ht="35.25" customHeight="1">
      <c r="B130" s="27" t="s">
        <v>61</v>
      </c>
      <c r="C130" s="61" t="s">
        <v>168</v>
      </c>
      <c r="D130" s="418"/>
      <c r="E130" s="418"/>
    </row>
    <row r="131" spans="2:5" ht="40.5" customHeight="1">
      <c r="B131" s="27" t="s">
        <v>176</v>
      </c>
      <c r="C131" s="61" t="s">
        <v>350</v>
      </c>
      <c r="D131" s="418"/>
      <c r="E131" s="418"/>
    </row>
    <row r="132" spans="2:5" ht="18" customHeight="1">
      <c r="B132" s="576" t="s">
        <v>62</v>
      </c>
      <c r="C132" s="576"/>
      <c r="D132" s="419"/>
      <c r="E132" s="419"/>
    </row>
    <row r="133" spans="2:5" ht="18" customHeight="1">
      <c r="B133" s="570" t="s">
        <v>351</v>
      </c>
      <c r="C133" s="578"/>
      <c r="D133" s="335"/>
      <c r="E133" s="335">
        <v>2</v>
      </c>
    </row>
    <row r="134" spans="2:5" ht="27.75" customHeight="1">
      <c r="B134" s="6" t="s">
        <v>63</v>
      </c>
      <c r="C134" s="6"/>
      <c r="D134" s="94">
        <f>+'Havelvats 2 '!G38</f>
        <v>-29802.9</v>
      </c>
      <c r="E134" s="94">
        <f>+'Havelvats 2 '!H38</f>
        <v>29475.299999999996</v>
      </c>
    </row>
    <row r="135" spans="2:5" ht="16.5" customHeight="1">
      <c r="B135" s="568"/>
      <c r="C135" s="577"/>
      <c r="D135" s="577"/>
      <c r="E135" s="569"/>
    </row>
    <row r="136" spans="2:5" ht="56.25" customHeight="1">
      <c r="B136" s="28" t="s">
        <v>1</v>
      </c>
      <c r="C136" s="60">
        <v>1168</v>
      </c>
      <c r="D136" s="568" t="s">
        <v>51</v>
      </c>
      <c r="E136" s="569"/>
    </row>
    <row r="137" spans="2:5">
      <c r="B137" s="28" t="s">
        <v>5</v>
      </c>
      <c r="C137" s="61">
        <v>32007</v>
      </c>
      <c r="D137" s="3" t="s">
        <v>12</v>
      </c>
      <c r="E137" s="3" t="s">
        <v>13</v>
      </c>
    </row>
    <row r="138" spans="2:5" ht="36" customHeight="1">
      <c r="B138" s="1" t="s">
        <v>6</v>
      </c>
      <c r="C138" s="61" t="s">
        <v>361</v>
      </c>
      <c r="D138" s="562"/>
      <c r="E138" s="565"/>
    </row>
    <row r="139" spans="2:5" ht="29.15">
      <c r="B139" s="28" t="s">
        <v>10</v>
      </c>
      <c r="C139" s="61" t="s">
        <v>377</v>
      </c>
      <c r="D139" s="563"/>
      <c r="E139" s="566"/>
    </row>
    <row r="140" spans="2:5" ht="29.15">
      <c r="B140" s="1" t="s">
        <v>7</v>
      </c>
      <c r="C140" s="61" t="s">
        <v>136</v>
      </c>
      <c r="D140" s="563"/>
      <c r="E140" s="566"/>
    </row>
    <row r="141" spans="2:5" ht="43.75">
      <c r="B141" s="336" t="s">
        <v>352</v>
      </c>
      <c r="C141" s="61" t="s">
        <v>353</v>
      </c>
      <c r="D141" s="563"/>
      <c r="E141" s="566"/>
    </row>
    <row r="142" spans="2:5" ht="13.5" customHeight="1">
      <c r="B142" s="568" t="s">
        <v>0</v>
      </c>
      <c r="C142" s="569"/>
      <c r="D142" s="564"/>
      <c r="E142" s="567"/>
    </row>
    <row r="143" spans="2:5" ht="22.5" customHeight="1">
      <c r="B143" s="570" t="s">
        <v>378</v>
      </c>
      <c r="C143" s="571"/>
      <c r="D143" s="139">
        <v>1</v>
      </c>
      <c r="E143" s="139" t="s">
        <v>379</v>
      </c>
    </row>
    <row r="144" spans="2:5" ht="21.75" customHeight="1">
      <c r="B144" s="572" t="s">
        <v>8</v>
      </c>
      <c r="C144" s="573"/>
      <c r="D144" s="337">
        <f>+'Havelvats 2 '!G62</f>
        <v>5523.2</v>
      </c>
      <c r="E144" s="337">
        <f>+'Havelvats 2 '!H62</f>
        <v>26279.599999999999</v>
      </c>
    </row>
    <row r="145" spans="2:5" ht="21.75" customHeight="1">
      <c r="B145" s="579"/>
      <c r="C145" s="580"/>
      <c r="D145" s="580"/>
      <c r="E145" s="581"/>
    </row>
    <row r="146" spans="2:5" ht="16.5" customHeight="1">
      <c r="B146" s="2" t="s">
        <v>1</v>
      </c>
      <c r="C146" s="582" t="s">
        <v>2</v>
      </c>
      <c r="D146" s="583"/>
      <c r="E146" s="584"/>
    </row>
    <row r="147" spans="2:5" ht="16.5" customHeight="1">
      <c r="B147" s="328">
        <v>1183</v>
      </c>
      <c r="C147" s="329" t="s">
        <v>127</v>
      </c>
      <c r="D147" s="330"/>
      <c r="E147" s="330"/>
    </row>
    <row r="148" spans="2:5" ht="29.25" customHeight="1">
      <c r="B148" s="574" t="s">
        <v>3</v>
      </c>
      <c r="C148" s="575"/>
      <c r="D148" s="330"/>
      <c r="E148" s="330"/>
    </row>
    <row r="149" spans="2:5" ht="57" customHeight="1">
      <c r="B149" s="27" t="s">
        <v>57</v>
      </c>
      <c r="C149" s="111">
        <v>1183</v>
      </c>
      <c r="D149" s="568" t="s">
        <v>51</v>
      </c>
      <c r="E149" s="569"/>
    </row>
    <row r="150" spans="2:5">
      <c r="B150" s="27" t="s">
        <v>58</v>
      </c>
      <c r="C150" s="111">
        <v>32001</v>
      </c>
      <c r="D150" s="172" t="s">
        <v>12</v>
      </c>
      <c r="E150" s="172" t="s">
        <v>13</v>
      </c>
    </row>
    <row r="151" spans="2:5" ht="29.15">
      <c r="B151" s="27" t="s">
        <v>59</v>
      </c>
      <c r="C151" s="61" t="s">
        <v>172</v>
      </c>
      <c r="D151" s="417"/>
      <c r="E151" s="417"/>
    </row>
    <row r="152" spans="2:5" ht="58.3">
      <c r="B152" s="27" t="s">
        <v>60</v>
      </c>
      <c r="C152" s="61" t="s">
        <v>173</v>
      </c>
      <c r="D152" s="418"/>
      <c r="E152" s="418"/>
    </row>
    <row r="153" spans="2:5" ht="27.75" customHeight="1">
      <c r="B153" s="27" t="s">
        <v>61</v>
      </c>
      <c r="C153" s="61" t="s">
        <v>168</v>
      </c>
      <c r="D153" s="418"/>
      <c r="E153" s="418"/>
    </row>
    <row r="154" spans="2:5" ht="43.75">
      <c r="B154" s="27" t="s">
        <v>176</v>
      </c>
      <c r="C154" s="61" t="s">
        <v>174</v>
      </c>
      <c r="D154" s="418"/>
      <c r="E154" s="418"/>
    </row>
    <row r="155" spans="2:5" ht="15" customHeight="1">
      <c r="B155" s="576" t="s">
        <v>62</v>
      </c>
      <c r="C155" s="576"/>
      <c r="D155" s="419"/>
      <c r="E155" s="419"/>
    </row>
    <row r="156" spans="2:5" ht="13.5" customHeight="1">
      <c r="B156" s="591" t="s">
        <v>175</v>
      </c>
      <c r="C156" s="597"/>
      <c r="D156" s="137">
        <v>1</v>
      </c>
      <c r="E156" s="137">
        <v>2</v>
      </c>
    </row>
    <row r="157" spans="2:5" ht="16.5" customHeight="1">
      <c r="B157" s="572" t="s">
        <v>171</v>
      </c>
      <c r="C157" s="573"/>
      <c r="D157" s="210">
        <f>+'Havelvats 2 '!G225</f>
        <v>35000</v>
      </c>
      <c r="E157" s="210">
        <f>+'Havelvats 2 '!H225</f>
        <v>47089.8</v>
      </c>
    </row>
    <row r="158" spans="2:5" ht="21.75" customHeight="1">
      <c r="B158" s="579"/>
      <c r="C158" s="580"/>
      <c r="D158" s="580"/>
      <c r="E158" s="581"/>
    </row>
    <row r="159" spans="2:5">
      <c r="B159" s="15" t="s">
        <v>1</v>
      </c>
      <c r="C159" s="15" t="s">
        <v>2</v>
      </c>
      <c r="D159" s="47"/>
      <c r="E159" s="47"/>
    </row>
    <row r="160" spans="2:5" ht="16.5" customHeight="1">
      <c r="B160" s="328">
        <v>1192</v>
      </c>
      <c r="C160" s="329" t="s">
        <v>74</v>
      </c>
      <c r="D160" s="330"/>
      <c r="E160" s="330"/>
    </row>
    <row r="161" spans="2:5" ht="29.15">
      <c r="B161" s="15" t="s">
        <v>3</v>
      </c>
      <c r="C161" s="338"/>
      <c r="D161" s="47"/>
      <c r="E161" s="47"/>
    </row>
    <row r="162" spans="2:5" ht="54.75" customHeight="1">
      <c r="B162" s="16" t="s">
        <v>4</v>
      </c>
      <c r="C162" s="111">
        <v>1192</v>
      </c>
      <c r="D162" s="568" t="s">
        <v>51</v>
      </c>
      <c r="E162" s="569"/>
    </row>
    <row r="163" spans="2:5" ht="31.5" customHeight="1">
      <c r="B163" s="16" t="s">
        <v>5</v>
      </c>
      <c r="C163" s="111">
        <v>11009</v>
      </c>
      <c r="D163" s="3" t="s">
        <v>12</v>
      </c>
      <c r="E163" s="3" t="s">
        <v>13</v>
      </c>
    </row>
    <row r="164" spans="2:5" ht="30" customHeight="1">
      <c r="B164" s="1" t="s">
        <v>6</v>
      </c>
      <c r="C164" s="61" t="s">
        <v>264</v>
      </c>
      <c r="D164" s="417"/>
      <c r="E164" s="417"/>
    </row>
    <row r="165" spans="2:5" ht="72.900000000000006">
      <c r="B165" s="28" t="s">
        <v>10</v>
      </c>
      <c r="C165" s="61" t="s">
        <v>265</v>
      </c>
      <c r="D165" s="418"/>
      <c r="E165" s="418"/>
    </row>
    <row r="166" spans="2:5" ht="28.5" customHeight="1">
      <c r="B166" s="1" t="s">
        <v>7</v>
      </c>
      <c r="C166" s="61" t="s">
        <v>54</v>
      </c>
      <c r="D166" s="418"/>
      <c r="E166" s="418"/>
    </row>
    <row r="167" spans="2:5" ht="58.3">
      <c r="B167" s="1" t="s">
        <v>211</v>
      </c>
      <c r="C167" s="61" t="s">
        <v>337</v>
      </c>
      <c r="D167" s="418"/>
      <c r="E167" s="418"/>
    </row>
    <row r="168" spans="2:5" ht="22.5" customHeight="1">
      <c r="B168" s="568" t="s">
        <v>0</v>
      </c>
      <c r="C168" s="569"/>
      <c r="D168" s="419"/>
      <c r="E168" s="419"/>
    </row>
    <row r="169" spans="2:5" s="141" customFormat="1" ht="30.75" customHeight="1">
      <c r="B169" s="570" t="s">
        <v>341</v>
      </c>
      <c r="C169" s="594"/>
      <c r="D169" s="139" t="s">
        <v>344</v>
      </c>
      <c r="E169" s="139" t="s">
        <v>345</v>
      </c>
    </row>
    <row r="170" spans="2:5" s="141" customFormat="1" ht="30.75" customHeight="1">
      <c r="B170" s="570" t="s">
        <v>342</v>
      </c>
      <c r="C170" s="594"/>
      <c r="D170" s="139" t="s">
        <v>343</v>
      </c>
      <c r="E170" s="139" t="s">
        <v>343</v>
      </c>
    </row>
    <row r="171" spans="2:5" ht="15" customHeight="1">
      <c r="B171" s="570" t="s">
        <v>338</v>
      </c>
      <c r="C171" s="571"/>
      <c r="D171" s="139" t="s">
        <v>346</v>
      </c>
      <c r="E171" s="139" t="s">
        <v>346</v>
      </c>
    </row>
    <row r="172" spans="2:5" ht="15" customHeight="1">
      <c r="B172" s="570" t="s">
        <v>339</v>
      </c>
      <c r="C172" s="578"/>
      <c r="D172" s="139" t="s">
        <v>347</v>
      </c>
      <c r="E172" s="139" t="s">
        <v>347</v>
      </c>
    </row>
    <row r="173" spans="2:5">
      <c r="B173" s="570" t="s">
        <v>340</v>
      </c>
      <c r="C173" s="594"/>
      <c r="D173" s="139" t="s">
        <v>348</v>
      </c>
      <c r="E173" s="139" t="s">
        <v>348</v>
      </c>
    </row>
    <row r="174" spans="2:5" ht="21.75" customHeight="1">
      <c r="B174" s="6" t="s">
        <v>8</v>
      </c>
      <c r="C174" s="6"/>
      <c r="D174" s="210">
        <f>+'Havelvats 2 '!G234</f>
        <v>-18246.3</v>
      </c>
      <c r="E174" s="210">
        <f>+'Havelvats 2 '!H234</f>
        <v>-63604.3</v>
      </c>
    </row>
    <row r="175" spans="2:5" ht="29.25" hidden="1" customHeight="1">
      <c r="B175" s="61">
        <v>1139</v>
      </c>
      <c r="C175" s="61" t="s">
        <v>50</v>
      </c>
      <c r="D175" s="47"/>
      <c r="E175" s="47"/>
    </row>
    <row r="176" spans="2:5" ht="30.75" hidden="1" customHeight="1">
      <c r="B176" s="15" t="s">
        <v>3</v>
      </c>
      <c r="C176" s="47"/>
      <c r="D176" s="47"/>
      <c r="E176" s="47"/>
    </row>
    <row r="177" spans="1:5" ht="24" hidden="1" customHeight="1">
      <c r="B177" s="28" t="s">
        <v>4</v>
      </c>
      <c r="C177" s="61" t="s">
        <v>49</v>
      </c>
      <c r="D177" s="595"/>
      <c r="E177" s="596"/>
    </row>
    <row r="178" spans="1:5" ht="37.5" hidden="1" customHeight="1">
      <c r="B178" s="28" t="s">
        <v>5</v>
      </c>
      <c r="C178" s="61" t="s">
        <v>52</v>
      </c>
      <c r="D178" s="3" t="s">
        <v>12</v>
      </c>
      <c r="E178" s="3" t="s">
        <v>13</v>
      </c>
    </row>
    <row r="179" spans="1:5" ht="50.25" hidden="1" customHeight="1">
      <c r="B179" s="1" t="s">
        <v>6</v>
      </c>
      <c r="C179" s="61" t="s">
        <v>50</v>
      </c>
      <c r="D179" s="28"/>
      <c r="E179" s="28"/>
    </row>
    <row r="180" spans="1:5" ht="58.3" hidden="1">
      <c r="B180" s="28" t="s">
        <v>10</v>
      </c>
      <c r="C180" s="61" t="s">
        <v>53</v>
      </c>
      <c r="D180" s="28"/>
      <c r="E180" s="28"/>
    </row>
    <row r="181" spans="1:5" ht="29.15" hidden="1">
      <c r="B181" s="1" t="s">
        <v>7</v>
      </c>
      <c r="C181" s="61" t="s">
        <v>54</v>
      </c>
      <c r="D181" s="28"/>
      <c r="E181" s="28"/>
    </row>
    <row r="182" spans="1:5" ht="28.5" hidden="1" customHeight="1">
      <c r="B182" s="27" t="s">
        <v>55</v>
      </c>
      <c r="C182" s="61" t="s">
        <v>56</v>
      </c>
      <c r="D182" s="28"/>
      <c r="E182" s="28"/>
    </row>
    <row r="183" spans="1:5" ht="20.25" hidden="1" customHeight="1">
      <c r="B183" s="28"/>
      <c r="C183" s="28" t="s">
        <v>0</v>
      </c>
      <c r="D183" s="28"/>
      <c r="E183" s="28"/>
    </row>
    <row r="184" spans="1:5" ht="38.25" hidden="1" customHeight="1">
      <c r="B184" s="6" t="s">
        <v>8</v>
      </c>
      <c r="C184" s="6"/>
      <c r="D184" s="339" t="s">
        <v>90</v>
      </c>
      <c r="E184" s="339" t="s">
        <v>105</v>
      </c>
    </row>
    <row r="185" spans="1:5" ht="21.75" customHeight="1">
      <c r="B185" s="579"/>
      <c r="C185" s="580"/>
      <c r="D185" s="580"/>
      <c r="E185" s="581"/>
    </row>
    <row r="186" spans="1:5" ht="37.5" customHeight="1">
      <c r="B186" s="63"/>
      <c r="C186" s="65"/>
      <c r="D186" s="63"/>
      <c r="E186" s="63"/>
    </row>
    <row r="187" spans="1:5" ht="21.75" customHeight="1">
      <c r="A187" s="598" t="s">
        <v>178</v>
      </c>
      <c r="B187" s="598"/>
      <c r="C187" s="598"/>
      <c r="D187" s="598"/>
      <c r="E187" s="598"/>
    </row>
    <row r="188" spans="1:5" ht="31.5" customHeight="1">
      <c r="C188" s="66" t="s">
        <v>150</v>
      </c>
      <c r="E188" s="64"/>
    </row>
    <row r="189" spans="1:5" ht="21.75" customHeight="1">
      <c r="B189" s="5" t="s">
        <v>14</v>
      </c>
      <c r="C189" s="7"/>
      <c r="D189" s="8"/>
      <c r="E189" s="9"/>
    </row>
    <row r="190" spans="1:5" ht="16.5" customHeight="1">
      <c r="B190" s="5"/>
      <c r="C190" s="7"/>
      <c r="D190" s="8"/>
      <c r="E190" s="9"/>
    </row>
    <row r="191" spans="1:5" ht="16.5" customHeight="1">
      <c r="B191" s="5"/>
      <c r="C191" s="7"/>
      <c r="D191" s="8"/>
      <c r="E191" s="9"/>
    </row>
    <row r="192" spans="1:5" ht="16.5" customHeight="1">
      <c r="B192" s="2" t="s">
        <v>1</v>
      </c>
      <c r="C192" s="582" t="s">
        <v>2</v>
      </c>
      <c r="D192" s="583"/>
      <c r="E192" s="584"/>
    </row>
    <row r="193" spans="2:5" ht="16.5" customHeight="1">
      <c r="B193" s="328">
        <v>1045</v>
      </c>
      <c r="C193" s="329" t="s">
        <v>165</v>
      </c>
      <c r="D193" s="330"/>
      <c r="E193" s="330"/>
    </row>
    <row r="194" spans="2:5" ht="29.25" customHeight="1">
      <c r="B194" s="574" t="s">
        <v>3</v>
      </c>
      <c r="C194" s="575"/>
      <c r="D194" s="330"/>
      <c r="E194" s="330"/>
    </row>
    <row r="195" spans="2:5" ht="54.75" customHeight="1">
      <c r="B195" s="27" t="s">
        <v>57</v>
      </c>
      <c r="C195" s="111">
        <v>1045</v>
      </c>
      <c r="D195" s="568" t="s">
        <v>51</v>
      </c>
      <c r="E195" s="569"/>
    </row>
    <row r="196" spans="2:5">
      <c r="B196" s="27" t="s">
        <v>58</v>
      </c>
      <c r="C196" s="111">
        <v>32001</v>
      </c>
      <c r="D196" s="172" t="s">
        <v>12</v>
      </c>
      <c r="E196" s="172" t="s">
        <v>13</v>
      </c>
    </row>
    <row r="197" spans="2:5" ht="43.75">
      <c r="B197" s="27" t="s">
        <v>59</v>
      </c>
      <c r="C197" s="61" t="s">
        <v>166</v>
      </c>
      <c r="D197" s="417"/>
      <c r="E197" s="417"/>
    </row>
    <row r="198" spans="2:5" ht="58.3">
      <c r="B198" s="27" t="s">
        <v>60</v>
      </c>
      <c r="C198" s="61" t="s">
        <v>167</v>
      </c>
      <c r="D198" s="418"/>
      <c r="E198" s="418"/>
    </row>
    <row r="199" spans="2:5" ht="27.75" customHeight="1">
      <c r="B199" s="27" t="s">
        <v>61</v>
      </c>
      <c r="C199" s="61" t="s">
        <v>168</v>
      </c>
      <c r="D199" s="418"/>
      <c r="E199" s="418"/>
    </row>
    <row r="200" spans="2:5" ht="27.75" customHeight="1">
      <c r="B200" s="27" t="s">
        <v>83</v>
      </c>
      <c r="C200" s="61" t="s">
        <v>169</v>
      </c>
      <c r="D200" s="418"/>
      <c r="E200" s="418"/>
    </row>
    <row r="201" spans="2:5" ht="15" customHeight="1">
      <c r="B201" s="576" t="s">
        <v>62</v>
      </c>
      <c r="C201" s="576"/>
      <c r="D201" s="419"/>
      <c r="E201" s="419"/>
    </row>
    <row r="202" spans="2:5" ht="16.5" customHeight="1">
      <c r="B202" s="572" t="s">
        <v>171</v>
      </c>
      <c r="C202" s="573"/>
      <c r="D202" s="210">
        <f>+'Havelvats 2 '!G121</f>
        <v>0</v>
      </c>
      <c r="E202" s="210">
        <f>+'Havelvats 2 '!H121</f>
        <v>-8141.3</v>
      </c>
    </row>
    <row r="203" spans="2:5" ht="21.75" customHeight="1">
      <c r="B203" s="591"/>
      <c r="C203" s="592"/>
      <c r="D203" s="592"/>
      <c r="E203" s="593"/>
    </row>
    <row r="204" spans="2:5" ht="16.5" customHeight="1">
      <c r="B204" s="2" t="s">
        <v>1</v>
      </c>
      <c r="C204" s="599" t="s">
        <v>2</v>
      </c>
      <c r="D204" s="583"/>
      <c r="E204" s="584"/>
    </row>
    <row r="205" spans="2:5" ht="16.5" customHeight="1">
      <c r="B205" s="328">
        <v>1163</v>
      </c>
      <c r="C205" s="329" t="s">
        <v>91</v>
      </c>
      <c r="D205" s="330"/>
      <c r="E205" s="330"/>
    </row>
    <row r="206" spans="2:5" ht="29.25" customHeight="1">
      <c r="B206" s="574" t="s">
        <v>3</v>
      </c>
      <c r="C206" s="575"/>
      <c r="D206" s="330"/>
      <c r="E206" s="330"/>
    </row>
    <row r="207" spans="2:5" ht="54.75" customHeight="1">
      <c r="B207" s="28" t="s">
        <v>1</v>
      </c>
      <c r="C207" s="60">
        <v>1163</v>
      </c>
      <c r="D207" s="568" t="s">
        <v>51</v>
      </c>
      <c r="E207" s="569"/>
    </row>
    <row r="208" spans="2:5">
      <c r="B208" s="28" t="s">
        <v>5</v>
      </c>
      <c r="C208" s="61">
        <v>32001</v>
      </c>
      <c r="D208" s="3" t="s">
        <v>12</v>
      </c>
      <c r="E208" s="3" t="s">
        <v>13</v>
      </c>
    </row>
    <row r="209" spans="2:5" ht="36" customHeight="1">
      <c r="B209" s="1" t="s">
        <v>6</v>
      </c>
      <c r="C209" s="61" t="s">
        <v>137</v>
      </c>
      <c r="D209" s="562"/>
      <c r="E209" s="565"/>
    </row>
    <row r="210" spans="2:5" ht="58.3">
      <c r="B210" s="28" t="s">
        <v>10</v>
      </c>
      <c r="C210" s="61" t="s">
        <v>138</v>
      </c>
      <c r="D210" s="563"/>
      <c r="E210" s="566"/>
    </row>
    <row r="211" spans="2:5" ht="29.15">
      <c r="B211" s="1" t="s">
        <v>7</v>
      </c>
      <c r="C211" s="61" t="s">
        <v>168</v>
      </c>
      <c r="D211" s="563"/>
      <c r="E211" s="566"/>
    </row>
    <row r="212" spans="2:5" ht="43.75">
      <c r="B212" s="27" t="s">
        <v>176</v>
      </c>
      <c r="C212" s="61" t="s">
        <v>164</v>
      </c>
      <c r="D212" s="563"/>
      <c r="E212" s="566"/>
    </row>
    <row r="213" spans="2:5" ht="13.5" customHeight="1">
      <c r="B213" s="568" t="s">
        <v>0</v>
      </c>
      <c r="C213" s="569"/>
      <c r="D213" s="564"/>
      <c r="E213" s="567"/>
    </row>
    <row r="214" spans="2:5" ht="21.75" customHeight="1">
      <c r="B214" s="572" t="s">
        <v>8</v>
      </c>
      <c r="C214" s="573"/>
      <c r="D214" s="175">
        <f>+'Havelvats 2 '!G204</f>
        <v>0</v>
      </c>
      <c r="E214" s="175">
        <f>+'Havelvats 2 '!H204</f>
        <v>-785.4</v>
      </c>
    </row>
    <row r="215" spans="2:5" ht="21.75" customHeight="1">
      <c r="B215" s="591"/>
      <c r="C215" s="592"/>
      <c r="D215" s="592"/>
      <c r="E215" s="593"/>
    </row>
    <row r="216" spans="2:5" ht="16.5" customHeight="1">
      <c r="B216" s="2" t="s">
        <v>1</v>
      </c>
      <c r="C216" s="582" t="s">
        <v>2</v>
      </c>
      <c r="D216" s="583"/>
      <c r="E216" s="584"/>
    </row>
    <row r="217" spans="2:5" ht="16.5" customHeight="1">
      <c r="B217" s="328">
        <v>1183</v>
      </c>
      <c r="C217" s="329" t="s">
        <v>127</v>
      </c>
      <c r="D217" s="330"/>
      <c r="E217" s="330"/>
    </row>
    <row r="218" spans="2:5" ht="29.25" customHeight="1">
      <c r="B218" s="574" t="s">
        <v>3</v>
      </c>
      <c r="C218" s="575"/>
      <c r="D218" s="330"/>
      <c r="E218" s="330"/>
    </row>
    <row r="219" spans="2:5" ht="54.75" customHeight="1">
      <c r="B219" s="27" t="s">
        <v>57</v>
      </c>
      <c r="C219" s="111">
        <v>1183</v>
      </c>
      <c r="D219" s="568" t="s">
        <v>51</v>
      </c>
      <c r="E219" s="569"/>
    </row>
    <row r="220" spans="2:5">
      <c r="B220" s="27" t="s">
        <v>58</v>
      </c>
      <c r="C220" s="111">
        <v>32001</v>
      </c>
      <c r="D220" s="172" t="s">
        <v>12</v>
      </c>
      <c r="E220" s="172" t="s">
        <v>13</v>
      </c>
    </row>
    <row r="221" spans="2:5" ht="29.15">
      <c r="B221" s="27" t="s">
        <v>59</v>
      </c>
      <c r="C221" s="61" t="s">
        <v>172</v>
      </c>
      <c r="D221" s="417"/>
      <c r="E221" s="417"/>
    </row>
    <row r="222" spans="2:5" ht="58.3">
      <c r="B222" s="27" t="s">
        <v>60</v>
      </c>
      <c r="C222" s="61" t="s">
        <v>173</v>
      </c>
      <c r="D222" s="418"/>
      <c r="E222" s="418"/>
    </row>
    <row r="223" spans="2:5" ht="27.75" customHeight="1">
      <c r="B223" s="27" t="s">
        <v>61</v>
      </c>
      <c r="C223" s="61" t="s">
        <v>168</v>
      </c>
      <c r="D223" s="418"/>
      <c r="E223" s="418"/>
    </row>
    <row r="224" spans="2:5" ht="43.75">
      <c r="B224" s="27" t="s">
        <v>176</v>
      </c>
      <c r="C224" s="61" t="s">
        <v>174</v>
      </c>
      <c r="D224" s="418"/>
      <c r="E224" s="418"/>
    </row>
    <row r="225" spans="1:5" ht="15" customHeight="1">
      <c r="B225" s="576" t="s">
        <v>62</v>
      </c>
      <c r="C225" s="576"/>
      <c r="D225" s="419"/>
      <c r="E225" s="419"/>
    </row>
    <row r="226" spans="1:5" ht="16.5" customHeight="1">
      <c r="B226" s="572" t="s">
        <v>171</v>
      </c>
      <c r="C226" s="573"/>
      <c r="D226" s="210">
        <f>+'Havelvats 2 '!G216</f>
        <v>0</v>
      </c>
      <c r="E226" s="210">
        <f>+'Havelvats 2 '!H216</f>
        <v>-2348.5</v>
      </c>
    </row>
    <row r="227" spans="1:5" ht="16.5" customHeight="1">
      <c r="B227" s="591"/>
      <c r="C227" s="592"/>
      <c r="D227" s="592"/>
      <c r="E227" s="593"/>
    </row>
    <row r="228" spans="1:5" ht="37.5" customHeight="1">
      <c r="B228" s="63"/>
      <c r="C228" s="65"/>
      <c r="D228" s="63"/>
      <c r="E228" s="63"/>
    </row>
    <row r="229" spans="1:5" ht="21.75" customHeight="1">
      <c r="A229" s="598" t="s">
        <v>177</v>
      </c>
      <c r="B229" s="598"/>
      <c r="C229" s="598"/>
      <c r="D229" s="598"/>
      <c r="E229" s="598"/>
    </row>
    <row r="230" spans="1:5" ht="31.5" customHeight="1">
      <c r="C230" s="67" t="s">
        <v>48</v>
      </c>
      <c r="E230" s="62"/>
    </row>
    <row r="231" spans="1:5" ht="21.75" customHeight="1">
      <c r="B231" s="5" t="s">
        <v>14</v>
      </c>
      <c r="C231" s="7"/>
      <c r="D231" s="8"/>
      <c r="E231" s="9"/>
    </row>
    <row r="232" spans="1:5" ht="16.5" customHeight="1">
      <c r="B232" s="5"/>
      <c r="C232" s="7"/>
      <c r="D232" s="8"/>
      <c r="E232" s="9"/>
    </row>
    <row r="233" spans="1:5" ht="16.5" customHeight="1">
      <c r="B233" s="5"/>
      <c r="C233" s="7"/>
      <c r="D233" s="8"/>
      <c r="E233" s="9"/>
    </row>
    <row r="234" spans="1:5" ht="16.5" customHeight="1">
      <c r="B234" s="2" t="s">
        <v>1</v>
      </c>
      <c r="C234" s="599" t="s">
        <v>2</v>
      </c>
      <c r="D234" s="583"/>
      <c r="E234" s="584"/>
    </row>
    <row r="235" spans="1:5" ht="16.5" customHeight="1">
      <c r="B235" s="328">
        <v>1168</v>
      </c>
      <c r="C235" s="329" t="s">
        <v>101</v>
      </c>
      <c r="D235" s="330"/>
      <c r="E235" s="330"/>
    </row>
    <row r="236" spans="1:5" ht="29.25" customHeight="1">
      <c r="B236" s="574" t="s">
        <v>3</v>
      </c>
      <c r="C236" s="575"/>
      <c r="D236" s="330"/>
      <c r="E236" s="330"/>
    </row>
    <row r="237" spans="1:5" ht="56.25" customHeight="1">
      <c r="B237" s="28" t="s">
        <v>1</v>
      </c>
      <c r="C237" s="60">
        <v>1168</v>
      </c>
      <c r="D237" s="568" t="s">
        <v>51</v>
      </c>
      <c r="E237" s="569"/>
    </row>
    <row r="238" spans="1:5">
      <c r="B238" s="28" t="s">
        <v>5</v>
      </c>
      <c r="C238" s="61">
        <v>32002</v>
      </c>
      <c r="D238" s="3" t="s">
        <v>12</v>
      </c>
      <c r="E238" s="3" t="s">
        <v>13</v>
      </c>
    </row>
    <row r="239" spans="1:5" ht="36" customHeight="1">
      <c r="B239" s="1" t="s">
        <v>6</v>
      </c>
      <c r="C239" s="61" t="s">
        <v>262</v>
      </c>
      <c r="D239" s="562"/>
      <c r="E239" s="565"/>
    </row>
    <row r="240" spans="1:5" ht="58.3">
      <c r="B240" s="28" t="s">
        <v>10</v>
      </c>
      <c r="C240" s="61" t="s">
        <v>263</v>
      </c>
      <c r="D240" s="563"/>
      <c r="E240" s="566"/>
    </row>
    <row r="241" spans="2:5" ht="29.15">
      <c r="B241" s="1" t="s">
        <v>7</v>
      </c>
      <c r="C241" s="61" t="s">
        <v>136</v>
      </c>
      <c r="D241" s="563"/>
      <c r="E241" s="566"/>
    </row>
    <row r="242" spans="2:5" ht="43.75">
      <c r="B242" s="336" t="s">
        <v>352</v>
      </c>
      <c r="C242" s="61" t="s">
        <v>353</v>
      </c>
      <c r="D242" s="563"/>
      <c r="E242" s="566"/>
    </row>
    <row r="243" spans="2:5" ht="13.5" customHeight="1">
      <c r="B243" s="568" t="s">
        <v>0</v>
      </c>
      <c r="C243" s="569"/>
      <c r="D243" s="564"/>
      <c r="E243" s="567"/>
    </row>
    <row r="244" spans="2:5" ht="22.5" customHeight="1">
      <c r="B244" s="570" t="s">
        <v>354</v>
      </c>
      <c r="C244" s="571"/>
      <c r="D244" s="47"/>
      <c r="E244" s="139" t="s">
        <v>346</v>
      </c>
    </row>
    <row r="245" spans="2:5" ht="21.75" customHeight="1">
      <c r="B245" s="572" t="s">
        <v>8</v>
      </c>
      <c r="C245" s="573"/>
      <c r="D245" s="337">
        <f>+'Havelvats 2 '!G53</f>
        <v>0</v>
      </c>
      <c r="E245" s="337">
        <f>+'Havelvats 2 '!H53</f>
        <v>-190958.9</v>
      </c>
    </row>
    <row r="246" spans="2:5" ht="21.75" customHeight="1">
      <c r="B246" s="591"/>
      <c r="C246" s="592"/>
      <c r="D246" s="592"/>
      <c r="E246" s="593"/>
    </row>
    <row r="247" spans="2:5">
      <c r="B247" s="15" t="s">
        <v>1</v>
      </c>
      <c r="C247" s="15" t="s">
        <v>2</v>
      </c>
      <c r="D247" s="47"/>
      <c r="E247" s="47"/>
    </row>
    <row r="248" spans="2:5" ht="16.5" customHeight="1">
      <c r="B248" s="328">
        <v>1139</v>
      </c>
      <c r="C248" s="329" t="s">
        <v>160</v>
      </c>
      <c r="D248" s="330"/>
      <c r="E248" s="330"/>
    </row>
    <row r="249" spans="2:5" ht="29.15">
      <c r="B249" s="15" t="s">
        <v>3</v>
      </c>
      <c r="C249" s="338"/>
      <c r="D249" s="47"/>
      <c r="E249" s="47"/>
    </row>
    <row r="250" spans="2:5" ht="57" customHeight="1">
      <c r="B250" s="340" t="s">
        <v>4</v>
      </c>
      <c r="C250" s="146">
        <v>1139</v>
      </c>
      <c r="D250" s="568" t="s">
        <v>51</v>
      </c>
      <c r="E250" s="569"/>
    </row>
    <row r="251" spans="2:5">
      <c r="B251" s="341" t="s">
        <v>5</v>
      </c>
      <c r="C251" s="342">
        <v>11001</v>
      </c>
      <c r="D251" s="343" t="s">
        <v>109</v>
      </c>
      <c r="E251" s="343" t="s">
        <v>18</v>
      </c>
    </row>
    <row r="252" spans="2:5" ht="29.15">
      <c r="B252" s="341" t="s">
        <v>6</v>
      </c>
      <c r="C252" s="61" t="s">
        <v>160</v>
      </c>
      <c r="D252" s="587"/>
      <c r="E252" s="587"/>
    </row>
    <row r="253" spans="2:5" ht="58.3">
      <c r="B253" s="341" t="s">
        <v>10</v>
      </c>
      <c r="C253" s="61" t="s">
        <v>162</v>
      </c>
      <c r="D253" s="588"/>
      <c r="E253" s="588"/>
    </row>
    <row r="254" spans="2:5" ht="29.15">
      <c r="B254" s="341" t="s">
        <v>7</v>
      </c>
      <c r="C254" s="61" t="s">
        <v>106</v>
      </c>
      <c r="D254" s="588"/>
      <c r="E254" s="588"/>
    </row>
    <row r="255" spans="2:5" ht="43.75">
      <c r="B255" s="336" t="s">
        <v>55</v>
      </c>
      <c r="C255" s="61" t="s">
        <v>77</v>
      </c>
      <c r="D255" s="588"/>
      <c r="E255" s="588"/>
    </row>
    <row r="256" spans="2:5">
      <c r="B256" s="344"/>
      <c r="C256" s="345" t="s">
        <v>0</v>
      </c>
      <c r="D256" s="589"/>
      <c r="E256" s="589"/>
    </row>
    <row r="257" spans="2:5">
      <c r="B257" s="590" t="s">
        <v>8</v>
      </c>
      <c r="C257" s="590"/>
      <c r="D257" s="243">
        <f>+'Havelvats 2 '!G261</f>
        <v>2983.1</v>
      </c>
      <c r="E257" s="243">
        <f>+'Havelvats 2 '!H261</f>
        <v>165698.79999999999</v>
      </c>
    </row>
    <row r="258" spans="2:5" ht="16.5" customHeight="1">
      <c r="B258" s="591"/>
      <c r="C258" s="592"/>
      <c r="D258" s="592"/>
      <c r="E258" s="593"/>
    </row>
    <row r="259" spans="2:5" ht="57" customHeight="1">
      <c r="B259" s="340" t="s">
        <v>4</v>
      </c>
      <c r="C259" s="146">
        <v>1139</v>
      </c>
      <c r="D259" s="568" t="s">
        <v>51</v>
      </c>
      <c r="E259" s="569"/>
    </row>
    <row r="260" spans="2:5">
      <c r="B260" s="341" t="s">
        <v>5</v>
      </c>
      <c r="C260" s="342">
        <v>11001</v>
      </c>
      <c r="D260" s="343" t="s">
        <v>109</v>
      </c>
      <c r="E260" s="343" t="s">
        <v>18</v>
      </c>
    </row>
    <row r="261" spans="2:5" ht="29.15">
      <c r="B261" s="341" t="s">
        <v>6</v>
      </c>
      <c r="C261" s="61" t="s">
        <v>160</v>
      </c>
      <c r="D261" s="587"/>
      <c r="E261" s="587"/>
    </row>
    <row r="262" spans="2:5" ht="58.3">
      <c r="B262" s="341" t="s">
        <v>10</v>
      </c>
      <c r="C262" s="61" t="s">
        <v>162</v>
      </c>
      <c r="D262" s="588"/>
      <c r="E262" s="588"/>
    </row>
    <row r="263" spans="2:5" ht="29.15">
      <c r="B263" s="341" t="s">
        <v>7</v>
      </c>
      <c r="C263" s="61" t="s">
        <v>106</v>
      </c>
      <c r="D263" s="588"/>
      <c r="E263" s="588"/>
    </row>
    <row r="264" spans="2:5" ht="43.75">
      <c r="B264" s="336" t="s">
        <v>55</v>
      </c>
      <c r="C264" s="61" t="s">
        <v>77</v>
      </c>
      <c r="D264" s="588"/>
      <c r="E264" s="588"/>
    </row>
    <row r="265" spans="2:5">
      <c r="B265" s="344"/>
      <c r="C265" s="345" t="s">
        <v>0</v>
      </c>
      <c r="D265" s="589"/>
      <c r="E265" s="589"/>
    </row>
    <row r="266" spans="2:5">
      <c r="B266" s="590" t="s">
        <v>8</v>
      </c>
      <c r="C266" s="590"/>
      <c r="D266" s="243">
        <f>+'Havelvats 2 '!G269</f>
        <v>-2983.1</v>
      </c>
      <c r="E266" s="337">
        <f>+'Havelvats 2 '!H269</f>
        <v>-165698.79999999999</v>
      </c>
    </row>
  </sheetData>
  <mergeCells count="160">
    <mergeCell ref="D237:E237"/>
    <mergeCell ref="B246:E246"/>
    <mergeCell ref="B257:C257"/>
    <mergeCell ref="B258:E258"/>
    <mergeCell ref="D261:D265"/>
    <mergeCell ref="E261:E265"/>
    <mergeCell ref="D252:D256"/>
    <mergeCell ref="E252:E256"/>
    <mergeCell ref="A187:E187"/>
    <mergeCell ref="B214:C214"/>
    <mergeCell ref="B215:E215"/>
    <mergeCell ref="E197:E201"/>
    <mergeCell ref="D259:E259"/>
    <mergeCell ref="A229:E229"/>
    <mergeCell ref="D250:E250"/>
    <mergeCell ref="D209:D213"/>
    <mergeCell ref="E209:E213"/>
    <mergeCell ref="B213:C213"/>
    <mergeCell ref="C204:E204"/>
    <mergeCell ref="B206:C206"/>
    <mergeCell ref="C192:E192"/>
    <mergeCell ref="B194:C194"/>
    <mergeCell ref="D195:E195"/>
    <mergeCell ref="D197:D201"/>
    <mergeCell ref="C84:E84"/>
    <mergeCell ref="B227:E227"/>
    <mergeCell ref="B203:E203"/>
    <mergeCell ref="D207:E207"/>
    <mergeCell ref="B202:C202"/>
    <mergeCell ref="C216:E216"/>
    <mergeCell ref="B226:C226"/>
    <mergeCell ref="D221:D225"/>
    <mergeCell ref="D162:E162"/>
    <mergeCell ref="D126:E126"/>
    <mergeCell ref="B108:C108"/>
    <mergeCell ref="B97:E97"/>
    <mergeCell ref="C98:E98"/>
    <mergeCell ref="B100:C100"/>
    <mergeCell ref="D101:E101"/>
    <mergeCell ref="D103:D107"/>
    <mergeCell ref="E103:E107"/>
    <mergeCell ref="B107:C107"/>
    <mergeCell ref="B109:E109"/>
    <mergeCell ref="D151:D155"/>
    <mergeCell ref="E151:E155"/>
    <mergeCell ref="B155:C155"/>
    <mergeCell ref="B156:C156"/>
    <mergeCell ref="B157:C157"/>
    <mergeCell ref="C61:E61"/>
    <mergeCell ref="B63:C63"/>
    <mergeCell ref="D64:E64"/>
    <mergeCell ref="D66:D70"/>
    <mergeCell ref="E66:E70"/>
    <mergeCell ref="B70:C70"/>
    <mergeCell ref="B71:C71"/>
    <mergeCell ref="B72:C72"/>
    <mergeCell ref="B83:E83"/>
    <mergeCell ref="B73:E73"/>
    <mergeCell ref="D74:E74"/>
    <mergeCell ref="D76:D80"/>
    <mergeCell ref="E76:E80"/>
    <mergeCell ref="B80:C80"/>
    <mergeCell ref="B81:C81"/>
    <mergeCell ref="B82:C82"/>
    <mergeCell ref="B245:C245"/>
    <mergeCell ref="D164:D168"/>
    <mergeCell ref="E164:E168"/>
    <mergeCell ref="B168:C168"/>
    <mergeCell ref="B169:C169"/>
    <mergeCell ref="B171:C171"/>
    <mergeCell ref="B185:E185"/>
    <mergeCell ref="C123:E123"/>
    <mergeCell ref="B125:C125"/>
    <mergeCell ref="D239:D243"/>
    <mergeCell ref="E239:E243"/>
    <mergeCell ref="C234:E234"/>
    <mergeCell ref="B236:C236"/>
    <mergeCell ref="B218:C218"/>
    <mergeCell ref="D219:E219"/>
    <mergeCell ref="B244:C244"/>
    <mergeCell ref="B243:C243"/>
    <mergeCell ref="B201:C201"/>
    <mergeCell ref="B172:C172"/>
    <mergeCell ref="B173:C173"/>
    <mergeCell ref="B170:C170"/>
    <mergeCell ref="C146:E146"/>
    <mergeCell ref="B148:C148"/>
    <mergeCell ref="D149:E149"/>
    <mergeCell ref="B266:C266"/>
    <mergeCell ref="D177:E177"/>
    <mergeCell ref="D128:D132"/>
    <mergeCell ref="E128:E132"/>
    <mergeCell ref="E221:E225"/>
    <mergeCell ref="B225:C225"/>
    <mergeCell ref="C2:E2"/>
    <mergeCell ref="B48:E48"/>
    <mergeCell ref="B37:E37"/>
    <mergeCell ref="D38:E38"/>
    <mergeCell ref="D40:D44"/>
    <mergeCell ref="E40:E44"/>
    <mergeCell ref="B44:C44"/>
    <mergeCell ref="B45:C45"/>
    <mergeCell ref="B47:C47"/>
    <mergeCell ref="B46:C46"/>
    <mergeCell ref="B86:C86"/>
    <mergeCell ref="D87:E87"/>
    <mergeCell ref="D89:D93"/>
    <mergeCell ref="E89:E93"/>
    <mergeCell ref="B93:C93"/>
    <mergeCell ref="B94:C94"/>
    <mergeCell ref="B95:C95"/>
    <mergeCell ref="B96:C96"/>
    <mergeCell ref="C1:E1"/>
    <mergeCell ref="F1:G1"/>
    <mergeCell ref="AB1:AD1"/>
    <mergeCell ref="C13:E13"/>
    <mergeCell ref="B15:C15"/>
    <mergeCell ref="A8:E8"/>
    <mergeCell ref="B145:E145"/>
    <mergeCell ref="B5:E6"/>
    <mergeCell ref="D16:E16"/>
    <mergeCell ref="D18:D22"/>
    <mergeCell ref="E18:E22"/>
    <mergeCell ref="B22:C22"/>
    <mergeCell ref="B23:C23"/>
    <mergeCell ref="B24:C24"/>
    <mergeCell ref="B25:E25"/>
    <mergeCell ref="C26:E26"/>
    <mergeCell ref="C3:E3"/>
    <mergeCell ref="B28:C28"/>
    <mergeCell ref="D29:E29"/>
    <mergeCell ref="D31:D35"/>
    <mergeCell ref="E31:E35"/>
    <mergeCell ref="B35:C35"/>
    <mergeCell ref="B36:C36"/>
    <mergeCell ref="B132:C132"/>
    <mergeCell ref="C49:E49"/>
    <mergeCell ref="B51:C51"/>
    <mergeCell ref="D52:E52"/>
    <mergeCell ref="D54:D58"/>
    <mergeCell ref="E54:E58"/>
    <mergeCell ref="B58:C58"/>
    <mergeCell ref="B59:C59"/>
    <mergeCell ref="B60:E60"/>
    <mergeCell ref="B158:E158"/>
    <mergeCell ref="D113:E113"/>
    <mergeCell ref="B133:C133"/>
    <mergeCell ref="B112:C112"/>
    <mergeCell ref="D115:D119"/>
    <mergeCell ref="E115:E119"/>
    <mergeCell ref="B119:C119"/>
    <mergeCell ref="B120:C120"/>
    <mergeCell ref="B122:E122"/>
    <mergeCell ref="B135:E135"/>
    <mergeCell ref="D136:E136"/>
    <mergeCell ref="D138:D142"/>
    <mergeCell ref="E138:E142"/>
    <mergeCell ref="B142:C142"/>
    <mergeCell ref="B143:C143"/>
    <mergeCell ref="B144:C144"/>
  </mergeCells>
  <pageMargins left="0.70866141732283472" right="0.70866141732283472" top="0.74803149606299213" bottom="0.74803149606299213" header="0.31496062992125984" footer="0.31496062992125984"/>
  <pageSetup scale="75" orientation="landscape" r:id="rId1"/>
  <rowBreaks count="1" manualBreakCount="1">
    <brk id="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L41"/>
  <sheetViews>
    <sheetView zoomScale="70" zoomScaleNormal="70" workbookViewId="0">
      <selection activeCell="I26" sqref="I26"/>
    </sheetView>
  </sheetViews>
  <sheetFormatPr defaultColWidth="9.15234375" defaultRowHeight="16.3"/>
  <cols>
    <col min="1" max="4" width="18.3046875" style="298" customWidth="1"/>
    <col min="5" max="8" width="14.3828125" style="298" customWidth="1"/>
    <col min="9" max="9" width="30.3046875" style="298" customWidth="1"/>
    <col min="10" max="10" width="15.69140625" style="298" customWidth="1"/>
    <col min="11" max="11" width="11.53515625" style="298" customWidth="1"/>
    <col min="12" max="12" width="9.15234375" style="298"/>
    <col min="13" max="14" width="11" style="298" bestFit="1" customWidth="1"/>
    <col min="15" max="16384" width="9.15234375" style="298"/>
  </cols>
  <sheetData>
    <row r="1" spans="1:12" ht="37.5" customHeight="1">
      <c r="H1" s="383" t="s">
        <v>356</v>
      </c>
      <c r="I1" s="383"/>
    </row>
    <row r="2" spans="1:12" s="4" customFormat="1" ht="13.5" customHeight="1">
      <c r="H2" s="383" t="s">
        <v>70</v>
      </c>
      <c r="I2" s="383"/>
    </row>
    <row r="3" spans="1:12" s="4" customFormat="1" ht="13.5" customHeight="1">
      <c r="H3" s="383" t="s">
        <v>9</v>
      </c>
      <c r="I3" s="383"/>
    </row>
    <row r="4" spans="1:12" ht="13.5" customHeight="1">
      <c r="I4" s="346"/>
      <c r="J4" s="314"/>
      <c r="K4" s="314"/>
      <c r="L4" s="314"/>
    </row>
    <row r="5" spans="1:12" ht="42.75" customHeight="1">
      <c r="A5" s="455" t="s">
        <v>195</v>
      </c>
      <c r="B5" s="455"/>
      <c r="C5" s="455"/>
      <c r="D5" s="455"/>
      <c r="E5" s="455"/>
      <c r="F5" s="455"/>
      <c r="G5" s="455"/>
      <c r="H5" s="455"/>
      <c r="I5" s="455"/>
    </row>
    <row r="6" spans="1:12" ht="15.75" customHeight="1">
      <c r="A6" s="624"/>
      <c r="B6" s="624"/>
      <c r="C6" s="624"/>
      <c r="D6" s="624"/>
      <c r="E6" s="624"/>
      <c r="F6" s="624"/>
      <c r="G6" s="624"/>
      <c r="H6" s="624"/>
      <c r="I6" s="624"/>
    </row>
    <row r="7" spans="1:12" ht="101.25" customHeight="1">
      <c r="A7" s="399" t="s">
        <v>187</v>
      </c>
      <c r="B7" s="625" t="s">
        <v>188</v>
      </c>
      <c r="C7" s="626"/>
      <c r="D7" s="627"/>
      <c r="E7" s="399" t="s">
        <v>189</v>
      </c>
      <c r="F7" s="399" t="s">
        <v>190</v>
      </c>
      <c r="G7" s="399" t="s">
        <v>191</v>
      </c>
      <c r="H7" s="399" t="s">
        <v>192</v>
      </c>
      <c r="I7" s="68" t="s">
        <v>33</v>
      </c>
    </row>
    <row r="8" spans="1:12" ht="35.25" customHeight="1">
      <c r="A8" s="399"/>
      <c r="B8" s="628"/>
      <c r="C8" s="629"/>
      <c r="D8" s="630"/>
      <c r="E8" s="399"/>
      <c r="F8" s="399"/>
      <c r="G8" s="399"/>
      <c r="H8" s="399"/>
      <c r="I8" s="347" t="s">
        <v>193</v>
      </c>
    </row>
    <row r="9" spans="1:12">
      <c r="A9" s="52"/>
      <c r="B9" s="52"/>
      <c r="C9" s="52"/>
      <c r="D9" s="52"/>
      <c r="E9" s="52"/>
      <c r="F9" s="52"/>
      <c r="G9" s="52"/>
      <c r="H9" s="52"/>
      <c r="I9" s="52"/>
    </row>
    <row r="10" spans="1:12">
      <c r="A10" s="348">
        <v>1</v>
      </c>
      <c r="B10" s="621">
        <v>2</v>
      </c>
      <c r="C10" s="622"/>
      <c r="D10" s="623"/>
      <c r="E10" s="349">
        <v>3</v>
      </c>
      <c r="F10" s="349">
        <v>4</v>
      </c>
      <c r="G10" s="349"/>
      <c r="H10" s="349">
        <v>6</v>
      </c>
      <c r="I10" s="348">
        <v>7</v>
      </c>
    </row>
    <row r="11" spans="1:12">
      <c r="A11" s="620" t="s">
        <v>72</v>
      </c>
      <c r="B11" s="620"/>
      <c r="C11" s="620"/>
      <c r="D11" s="620"/>
      <c r="E11" s="620"/>
      <c r="F11" s="620"/>
      <c r="G11" s="620"/>
      <c r="H11" s="620"/>
      <c r="I11" s="350">
        <f>+I12+I17+I22</f>
        <v>-34274.5</v>
      </c>
      <c r="J11" s="351"/>
    </row>
    <row r="12" spans="1:12">
      <c r="A12" s="97" t="s">
        <v>224</v>
      </c>
      <c r="B12" s="97" t="s">
        <v>225</v>
      </c>
      <c r="C12" s="97" t="s">
        <v>243</v>
      </c>
      <c r="D12" s="614" t="s">
        <v>100</v>
      </c>
      <c r="E12" s="614"/>
      <c r="F12" s="614"/>
      <c r="G12" s="614"/>
      <c r="H12" s="614"/>
      <c r="I12" s="98">
        <f>+I13</f>
        <v>-29802.9</v>
      </c>
    </row>
    <row r="13" spans="1:12" ht="54.75" customHeight="1">
      <c r="A13" s="352" t="s">
        <v>238</v>
      </c>
      <c r="B13" s="611" t="s">
        <v>239</v>
      </c>
      <c r="C13" s="612"/>
      <c r="D13" s="612"/>
      <c r="E13" s="612"/>
      <c r="F13" s="612"/>
      <c r="G13" s="612"/>
      <c r="H13" s="613"/>
      <c r="I13" s="353">
        <f>+I14</f>
        <v>-29802.9</v>
      </c>
    </row>
    <row r="14" spans="1:12">
      <c r="A14" s="354"/>
      <c r="B14" s="611" t="s">
        <v>197</v>
      </c>
      <c r="C14" s="612"/>
      <c r="D14" s="613"/>
      <c r="E14" s="133"/>
      <c r="F14" s="133"/>
      <c r="G14" s="133"/>
      <c r="H14" s="133"/>
      <c r="I14" s="355">
        <f>+I15</f>
        <v>-29802.9</v>
      </c>
    </row>
    <row r="15" spans="1:12">
      <c r="A15" s="233" t="s">
        <v>381</v>
      </c>
      <c r="B15" s="610" t="s">
        <v>240</v>
      </c>
      <c r="C15" s="610"/>
      <c r="D15" s="610"/>
      <c r="E15" s="93" t="s">
        <v>241</v>
      </c>
      <c r="F15" s="93" t="s">
        <v>242</v>
      </c>
      <c r="G15" s="94"/>
      <c r="H15" s="95"/>
      <c r="I15" s="96">
        <v>-29802.9</v>
      </c>
    </row>
    <row r="16" spans="1:12" s="356" customFormat="1">
      <c r="A16" s="233"/>
      <c r="I16" s="357"/>
    </row>
    <row r="17" spans="1:9">
      <c r="A17" s="132" t="s">
        <v>224</v>
      </c>
      <c r="B17" s="132" t="s">
        <v>297</v>
      </c>
      <c r="C17" s="132" t="s">
        <v>298</v>
      </c>
      <c r="D17" s="617" t="s">
        <v>292</v>
      </c>
      <c r="E17" s="618"/>
      <c r="F17" s="618"/>
      <c r="G17" s="618"/>
      <c r="H17" s="619"/>
      <c r="I17" s="96">
        <f>+I18</f>
        <v>-3223.6</v>
      </c>
    </row>
    <row r="18" spans="1:9" ht="54.75" customHeight="1">
      <c r="A18" s="363" t="s">
        <v>299</v>
      </c>
      <c r="B18" s="611" t="s">
        <v>293</v>
      </c>
      <c r="C18" s="612"/>
      <c r="D18" s="612"/>
      <c r="E18" s="612"/>
      <c r="F18" s="612"/>
      <c r="G18" s="612"/>
      <c r="H18" s="613"/>
      <c r="I18" s="353">
        <f>+I19</f>
        <v>-3223.6</v>
      </c>
    </row>
    <row r="19" spans="1:9">
      <c r="A19" s="147" t="s">
        <v>199</v>
      </c>
      <c r="B19" s="608" t="s">
        <v>200</v>
      </c>
      <c r="C19" s="608"/>
      <c r="D19" s="608"/>
      <c r="E19" s="133" t="s">
        <v>199</v>
      </c>
      <c r="F19" s="133" t="s">
        <v>199</v>
      </c>
      <c r="G19" s="133"/>
      <c r="H19" s="134"/>
      <c r="I19" s="135">
        <f>+I20</f>
        <v>-3223.6</v>
      </c>
    </row>
    <row r="20" spans="1:9" s="58" customFormat="1">
      <c r="A20" s="233" t="s">
        <v>300</v>
      </c>
      <c r="B20" s="609" t="s">
        <v>301</v>
      </c>
      <c r="C20" s="609"/>
      <c r="D20" s="609"/>
      <c r="E20" s="359" t="s">
        <v>194</v>
      </c>
      <c r="F20" s="359" t="s">
        <v>242</v>
      </c>
      <c r="G20" s="362">
        <v>3223600</v>
      </c>
      <c r="H20" s="95">
        <v>-1</v>
      </c>
      <c r="I20" s="103">
        <v>-3223.6</v>
      </c>
    </row>
    <row r="21" spans="1:9" s="356" customFormat="1">
      <c r="I21" s="357"/>
    </row>
    <row r="22" spans="1:9">
      <c r="A22" s="97" t="s">
        <v>302</v>
      </c>
      <c r="B22" s="97" t="s">
        <v>303</v>
      </c>
      <c r="C22" s="97" t="s">
        <v>298</v>
      </c>
      <c r="D22" s="614" t="s">
        <v>76</v>
      </c>
      <c r="E22" s="614"/>
      <c r="F22" s="614"/>
      <c r="G22" s="614"/>
      <c r="H22" s="614"/>
      <c r="I22" s="98">
        <f>+I23</f>
        <v>-1248</v>
      </c>
    </row>
    <row r="23" spans="1:9" s="356" customFormat="1" ht="54.75" customHeight="1">
      <c r="A23" s="352" t="s">
        <v>308</v>
      </c>
      <c r="B23" s="611" t="s">
        <v>269</v>
      </c>
      <c r="C23" s="612"/>
      <c r="D23" s="612"/>
      <c r="E23" s="612"/>
      <c r="F23" s="612"/>
      <c r="G23" s="612"/>
      <c r="H23" s="613"/>
      <c r="I23" s="353">
        <f>+I24</f>
        <v>-1248</v>
      </c>
    </row>
    <row r="24" spans="1:9" s="58" customFormat="1">
      <c r="A24" s="233" t="s">
        <v>199</v>
      </c>
      <c r="B24" s="615" t="s">
        <v>200</v>
      </c>
      <c r="C24" s="615"/>
      <c r="D24" s="615"/>
      <c r="E24" s="358" t="s">
        <v>199</v>
      </c>
      <c r="F24" s="358" t="s">
        <v>199</v>
      </c>
      <c r="G24" s="360" t="s">
        <v>199</v>
      </c>
      <c r="H24" s="361"/>
      <c r="I24" s="103">
        <f>+I25</f>
        <v>-1248</v>
      </c>
    </row>
    <row r="25" spans="1:9" s="58" customFormat="1">
      <c r="A25" s="382" t="s">
        <v>309</v>
      </c>
      <c r="B25" s="609" t="s">
        <v>310</v>
      </c>
      <c r="C25" s="609"/>
      <c r="D25" s="609"/>
      <c r="E25" s="359" t="s">
        <v>194</v>
      </c>
      <c r="F25" s="359" t="s">
        <v>198</v>
      </c>
      <c r="G25" s="362">
        <v>1650000</v>
      </c>
      <c r="H25" s="95">
        <v>-1</v>
      </c>
      <c r="I25" s="103">
        <v>-1248</v>
      </c>
    </row>
    <row r="27" spans="1:9" s="356" customFormat="1">
      <c r="A27" s="616" t="s">
        <v>150</v>
      </c>
      <c r="B27" s="616"/>
      <c r="C27" s="616"/>
      <c r="D27" s="616"/>
      <c r="E27" s="616"/>
      <c r="F27" s="616"/>
      <c r="G27" s="616"/>
      <c r="H27" s="616"/>
      <c r="I27" s="364">
        <f>+I28</f>
        <v>-11275.2</v>
      </c>
    </row>
    <row r="28" spans="1:9" s="356" customFormat="1">
      <c r="A28" s="97" t="s">
        <v>302</v>
      </c>
      <c r="B28" s="97" t="s">
        <v>303</v>
      </c>
      <c r="C28" s="97" t="s">
        <v>298</v>
      </c>
      <c r="D28" s="614" t="s">
        <v>76</v>
      </c>
      <c r="E28" s="614"/>
      <c r="F28" s="614"/>
      <c r="G28" s="614"/>
      <c r="H28" s="614"/>
      <c r="I28" s="98">
        <f>+I29+I34+I37</f>
        <v>-11275.2</v>
      </c>
    </row>
    <row r="29" spans="1:9" s="356" customFormat="1" ht="54.75" customHeight="1">
      <c r="A29" s="352" t="s">
        <v>304</v>
      </c>
      <c r="B29" s="611" t="s">
        <v>135</v>
      </c>
      <c r="C29" s="612"/>
      <c r="D29" s="612"/>
      <c r="E29" s="612"/>
      <c r="F29" s="612"/>
      <c r="G29" s="612"/>
      <c r="H29" s="613"/>
      <c r="I29" s="353">
        <f>+I30+I32</f>
        <v>-8141.3</v>
      </c>
    </row>
    <row r="30" spans="1:9" s="356" customFormat="1">
      <c r="A30" s="354"/>
      <c r="B30" s="611" t="s">
        <v>197</v>
      </c>
      <c r="C30" s="612"/>
      <c r="D30" s="613"/>
      <c r="E30" s="133"/>
      <c r="F30" s="133"/>
      <c r="G30" s="133"/>
      <c r="H30" s="133"/>
      <c r="I30" s="355">
        <f>SUM(I31:I31)</f>
        <v>-6949.8</v>
      </c>
    </row>
    <row r="31" spans="1:9" s="356" customFormat="1">
      <c r="A31" s="92" t="s">
        <v>305</v>
      </c>
      <c r="B31" s="610" t="s">
        <v>306</v>
      </c>
      <c r="C31" s="610"/>
      <c r="D31" s="610"/>
      <c r="E31" s="93" t="s">
        <v>307</v>
      </c>
      <c r="F31" s="93" t="s">
        <v>242</v>
      </c>
      <c r="G31" s="94"/>
      <c r="H31" s="95"/>
      <c r="I31" s="96">
        <v>-6949.8</v>
      </c>
    </row>
    <row r="32" spans="1:9" s="356" customFormat="1">
      <c r="A32" s="147" t="s">
        <v>199</v>
      </c>
      <c r="B32" s="608" t="s">
        <v>200</v>
      </c>
      <c r="C32" s="608"/>
      <c r="D32" s="608"/>
      <c r="E32" s="151"/>
      <c r="F32" s="151"/>
      <c r="G32" s="152"/>
      <c r="H32" s="153"/>
      <c r="I32" s="96">
        <f>+I33</f>
        <v>-1191.5</v>
      </c>
    </row>
    <row r="33" spans="1:9" s="356" customFormat="1" ht="16.5" customHeight="1">
      <c r="A33" s="233" t="s">
        <v>382</v>
      </c>
      <c r="B33" s="609" t="s">
        <v>201</v>
      </c>
      <c r="C33" s="609"/>
      <c r="D33" s="609"/>
      <c r="E33" s="93" t="s">
        <v>194</v>
      </c>
      <c r="F33" s="93" t="s">
        <v>242</v>
      </c>
      <c r="G33" s="94"/>
      <c r="H33" s="95"/>
      <c r="I33" s="96">
        <v>-1191.5</v>
      </c>
    </row>
    <row r="34" spans="1:9" s="356" customFormat="1" ht="54.75" customHeight="1">
      <c r="A34" s="352" t="s">
        <v>311</v>
      </c>
      <c r="B34" s="611" t="s">
        <v>312</v>
      </c>
      <c r="C34" s="612"/>
      <c r="D34" s="612"/>
      <c r="E34" s="612"/>
      <c r="F34" s="612"/>
      <c r="G34" s="612"/>
      <c r="H34" s="613"/>
      <c r="I34" s="353">
        <f>+I35+I53</f>
        <v>-785.4</v>
      </c>
    </row>
    <row r="35" spans="1:9" s="356" customFormat="1">
      <c r="A35" s="354"/>
      <c r="B35" s="611" t="s">
        <v>197</v>
      </c>
      <c r="C35" s="612"/>
      <c r="D35" s="613"/>
      <c r="E35" s="133"/>
      <c r="F35" s="133"/>
      <c r="G35" s="133"/>
      <c r="H35" s="133"/>
      <c r="I35" s="355">
        <f>SUM(I36:I36)</f>
        <v>-785.4</v>
      </c>
    </row>
    <row r="36" spans="1:9" s="356" customFormat="1">
      <c r="A36" s="92" t="s">
        <v>313</v>
      </c>
      <c r="B36" s="610" t="s">
        <v>359</v>
      </c>
      <c r="C36" s="610"/>
      <c r="D36" s="610"/>
      <c r="E36" s="93" t="s">
        <v>307</v>
      </c>
      <c r="F36" s="93" t="s">
        <v>242</v>
      </c>
      <c r="G36" s="94"/>
      <c r="H36" s="95"/>
      <c r="I36" s="96">
        <v>-785.4</v>
      </c>
    </row>
    <row r="37" spans="1:9" s="356" customFormat="1" ht="54.75" customHeight="1">
      <c r="A37" s="352" t="s">
        <v>314</v>
      </c>
      <c r="B37" s="611" t="s">
        <v>149</v>
      </c>
      <c r="C37" s="612"/>
      <c r="D37" s="612"/>
      <c r="E37" s="612"/>
      <c r="F37" s="612"/>
      <c r="G37" s="612"/>
      <c r="H37" s="613"/>
      <c r="I37" s="353">
        <f>+I38+I40</f>
        <v>-2348.5</v>
      </c>
    </row>
    <row r="38" spans="1:9" s="356" customFormat="1">
      <c r="A38" s="354"/>
      <c r="B38" s="611" t="s">
        <v>197</v>
      </c>
      <c r="C38" s="612"/>
      <c r="D38" s="613"/>
      <c r="E38" s="133"/>
      <c r="F38" s="133"/>
      <c r="G38" s="133"/>
      <c r="H38" s="133"/>
      <c r="I38" s="355">
        <f>SUM(I39:I39)</f>
        <v>-748.5</v>
      </c>
    </row>
    <row r="39" spans="1:9" s="356" customFormat="1">
      <c r="A39" s="92" t="s">
        <v>305</v>
      </c>
      <c r="B39" s="610" t="s">
        <v>306</v>
      </c>
      <c r="C39" s="610"/>
      <c r="D39" s="610"/>
      <c r="E39" s="93" t="s">
        <v>307</v>
      </c>
      <c r="F39" s="93" t="s">
        <v>242</v>
      </c>
      <c r="G39" s="94"/>
      <c r="H39" s="95"/>
      <c r="I39" s="96">
        <v>-748.5</v>
      </c>
    </row>
    <row r="40" spans="1:9" s="356" customFormat="1">
      <c r="A40" s="147" t="s">
        <v>199</v>
      </c>
      <c r="B40" s="608" t="s">
        <v>200</v>
      </c>
      <c r="C40" s="608"/>
      <c r="D40" s="608"/>
      <c r="E40" s="133" t="s">
        <v>199</v>
      </c>
      <c r="F40" s="133" t="s">
        <v>199</v>
      </c>
      <c r="G40" s="133"/>
      <c r="H40" s="134"/>
      <c r="I40" s="135">
        <f>+I41</f>
        <v>-1600</v>
      </c>
    </row>
    <row r="41" spans="1:9" s="365" customFormat="1">
      <c r="A41" s="92" t="s">
        <v>383</v>
      </c>
      <c r="B41" s="610" t="s">
        <v>360</v>
      </c>
      <c r="C41" s="610"/>
      <c r="D41" s="610"/>
      <c r="E41" s="93" t="s">
        <v>194</v>
      </c>
      <c r="F41" s="93" t="s">
        <v>242</v>
      </c>
      <c r="G41" s="362"/>
      <c r="H41" s="95"/>
      <c r="I41" s="136">
        <v>-1600</v>
      </c>
    </row>
  </sheetData>
  <mergeCells count="39">
    <mergeCell ref="B14:D14"/>
    <mergeCell ref="B15:D15"/>
    <mergeCell ref="A7:A8"/>
    <mergeCell ref="E7:E8"/>
    <mergeCell ref="F7:F8"/>
    <mergeCell ref="G7:G8"/>
    <mergeCell ref="H7:H8"/>
    <mergeCell ref="B7:D8"/>
    <mergeCell ref="B29:H29"/>
    <mergeCell ref="B30:D30"/>
    <mergeCell ref="B31:D31"/>
    <mergeCell ref="A27:H27"/>
    <mergeCell ref="H1:I1"/>
    <mergeCell ref="D17:H17"/>
    <mergeCell ref="B18:H18"/>
    <mergeCell ref="B19:D19"/>
    <mergeCell ref="B20:D20"/>
    <mergeCell ref="A11:H11"/>
    <mergeCell ref="B10:D10"/>
    <mergeCell ref="B13:H13"/>
    <mergeCell ref="D12:H12"/>
    <mergeCell ref="H2:I2"/>
    <mergeCell ref="H3:I3"/>
    <mergeCell ref="A5:I6"/>
    <mergeCell ref="D22:H22"/>
    <mergeCell ref="B23:H23"/>
    <mergeCell ref="B24:D24"/>
    <mergeCell ref="B25:D25"/>
    <mergeCell ref="D28:H28"/>
    <mergeCell ref="B32:D32"/>
    <mergeCell ref="B33:D33"/>
    <mergeCell ref="B39:D39"/>
    <mergeCell ref="B40:D40"/>
    <mergeCell ref="B41:D41"/>
    <mergeCell ref="B34:H34"/>
    <mergeCell ref="B35:D35"/>
    <mergeCell ref="B36:D36"/>
    <mergeCell ref="B37:H37"/>
    <mergeCell ref="B38:D38"/>
  </mergeCells>
  <pageMargins left="0.25" right="0.25" top="0.75" bottom="0.75" header="0.3" footer="0.3"/>
  <pageSetup paperSize="9" scale="7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94"/>
  <sheetViews>
    <sheetView zoomScale="70" zoomScaleNormal="70" zoomScaleSheetLayoutView="100" workbookViewId="0">
      <selection activeCell="J12" sqref="J12"/>
    </sheetView>
  </sheetViews>
  <sheetFormatPr defaultColWidth="9.15234375" defaultRowHeight="14.6"/>
  <cols>
    <col min="1" max="1" width="7.84375" style="4" customWidth="1"/>
    <col min="2" max="2" width="7.53515625" style="4" customWidth="1"/>
    <col min="3" max="3" width="8" style="4" customWidth="1"/>
    <col min="4" max="4" width="10.3828125" style="4" customWidth="1"/>
    <col min="5" max="5" width="12.3828125" style="4" customWidth="1"/>
    <col min="6" max="6" width="62.15234375" style="4" customWidth="1"/>
    <col min="7" max="8" width="14.84375" style="4" customWidth="1"/>
    <col min="9" max="9" width="9.15234375" style="4"/>
    <col min="10" max="10" width="49.84375" style="4" customWidth="1"/>
    <col min="11" max="11" width="14.3828125" style="4" customWidth="1"/>
    <col min="12" max="16384" width="9.15234375" style="4"/>
  </cols>
  <sheetData>
    <row r="1" spans="1:8" ht="18" customHeight="1">
      <c r="F1" s="383" t="s">
        <v>315</v>
      </c>
      <c r="G1" s="383"/>
      <c r="H1" s="383"/>
    </row>
    <row r="2" spans="1:8" ht="15.75" customHeight="1">
      <c r="F2" s="383" t="s">
        <v>70</v>
      </c>
      <c r="G2" s="383"/>
      <c r="H2" s="383"/>
    </row>
    <row r="3" spans="1:8" ht="17.25" customHeight="1">
      <c r="F3" s="383" t="s">
        <v>9</v>
      </c>
      <c r="G3" s="383"/>
      <c r="H3" s="383"/>
    </row>
    <row r="6" spans="1:8" ht="52.5" customHeight="1">
      <c r="A6" s="455" t="s">
        <v>202</v>
      </c>
      <c r="B6" s="455"/>
      <c r="C6" s="455"/>
      <c r="D6" s="455"/>
      <c r="E6" s="455"/>
      <c r="F6" s="455"/>
      <c r="G6" s="455"/>
      <c r="H6" s="455"/>
    </row>
    <row r="8" spans="1:8" ht="15" thickBot="1">
      <c r="G8" s="459" t="s">
        <v>31</v>
      </c>
      <c r="H8" s="459"/>
    </row>
    <row r="9" spans="1:8" s="58" customFormat="1" ht="48.75" customHeight="1">
      <c r="A9" s="456" t="s">
        <v>32</v>
      </c>
      <c r="B9" s="457"/>
      <c r="C9" s="458"/>
      <c r="D9" s="460" t="s">
        <v>15</v>
      </c>
      <c r="E9" s="460"/>
      <c r="F9" s="460" t="s">
        <v>22</v>
      </c>
      <c r="G9" s="457"/>
      <c r="H9" s="462"/>
    </row>
    <row r="10" spans="1:8" s="58" customFormat="1" ht="45" customHeight="1">
      <c r="A10" s="154" t="s">
        <v>34</v>
      </c>
      <c r="B10" s="155" t="s">
        <v>35</v>
      </c>
      <c r="C10" s="155" t="s">
        <v>36</v>
      </c>
      <c r="D10" s="155" t="s">
        <v>19</v>
      </c>
      <c r="E10" s="155" t="s">
        <v>20</v>
      </c>
      <c r="F10" s="461"/>
      <c r="G10" s="57" t="s">
        <v>17</v>
      </c>
      <c r="H10" s="366" t="s">
        <v>18</v>
      </c>
    </row>
    <row r="11" spans="1:8" s="58" customFormat="1" ht="22.5" customHeight="1">
      <c r="A11" s="157"/>
      <c r="B11" s="158"/>
      <c r="C11" s="158"/>
      <c r="D11" s="57"/>
      <c r="E11" s="57"/>
      <c r="F11" s="112" t="s">
        <v>30</v>
      </c>
      <c r="G11" s="126">
        <f t="shared" ref="G11:H11" si="0">+G13+G32</f>
        <v>0</v>
      </c>
      <c r="H11" s="126">
        <f t="shared" si="0"/>
        <v>0</v>
      </c>
    </row>
    <row r="12" spans="1:8" s="58" customFormat="1" ht="22.5" customHeight="1">
      <c r="A12" s="157"/>
      <c r="B12" s="158"/>
      <c r="C12" s="158"/>
      <c r="D12" s="57"/>
      <c r="E12" s="57"/>
      <c r="F12" s="159" t="s">
        <v>64</v>
      </c>
      <c r="G12" s="18"/>
      <c r="H12" s="18"/>
    </row>
    <row r="13" spans="1:8" s="218" customFormat="1" ht="27" customHeight="1" thickBot="1">
      <c r="A13" s="367"/>
      <c r="B13" s="368"/>
      <c r="C13" s="368"/>
      <c r="D13" s="369"/>
      <c r="E13" s="369"/>
      <c r="F13" s="164" t="s">
        <v>77</v>
      </c>
      <c r="G13" s="126">
        <f t="shared" ref="G13:H13" si="1">+G14</f>
        <v>-2983.1</v>
      </c>
      <c r="H13" s="126">
        <f t="shared" si="1"/>
        <v>-165698.79999999999</v>
      </c>
    </row>
    <row r="14" spans="1:8" ht="32.6">
      <c r="A14" s="494" t="s">
        <v>158</v>
      </c>
      <c r="B14" s="656"/>
      <c r="C14" s="657"/>
      <c r="D14" s="657"/>
      <c r="E14" s="660"/>
      <c r="F14" s="164" t="s">
        <v>37</v>
      </c>
      <c r="G14" s="18">
        <f t="shared" ref="G14:H14" si="2">+G16</f>
        <v>-2983.1</v>
      </c>
      <c r="H14" s="18">
        <f t="shared" si="2"/>
        <v>-165698.79999999999</v>
      </c>
    </row>
    <row r="15" spans="1:8" ht="15" thickBot="1">
      <c r="A15" s="495"/>
      <c r="B15" s="480"/>
      <c r="C15" s="515"/>
      <c r="D15" s="658"/>
      <c r="E15" s="513"/>
      <c r="F15" s="159" t="s">
        <v>24</v>
      </c>
      <c r="G15" s="221"/>
      <c r="H15" s="221"/>
    </row>
    <row r="16" spans="1:8" ht="16.3">
      <c r="A16" s="495"/>
      <c r="B16" s="494" t="s">
        <v>38</v>
      </c>
      <c r="C16" s="515"/>
      <c r="D16" s="658"/>
      <c r="E16" s="513"/>
      <c r="F16" s="164" t="s">
        <v>39</v>
      </c>
      <c r="G16" s="18">
        <f t="shared" ref="G16:H16" si="3">+G18</f>
        <v>-2983.1</v>
      </c>
      <c r="H16" s="18">
        <f t="shared" si="3"/>
        <v>-165698.79999999999</v>
      </c>
    </row>
    <row r="17" spans="1:8" ht="15" thickBot="1">
      <c r="A17" s="495"/>
      <c r="B17" s="495"/>
      <c r="C17" s="516"/>
      <c r="D17" s="658"/>
      <c r="E17" s="513"/>
      <c r="F17" s="159" t="s">
        <v>24</v>
      </c>
      <c r="G17" s="221"/>
      <c r="H17" s="221"/>
    </row>
    <row r="18" spans="1:8">
      <c r="A18" s="495"/>
      <c r="B18" s="495"/>
      <c r="C18" s="494" t="s">
        <v>38</v>
      </c>
      <c r="D18" s="658"/>
      <c r="E18" s="513"/>
      <c r="F18" s="165" t="s">
        <v>23</v>
      </c>
      <c r="G18" s="370">
        <f t="shared" ref="G18:H18" si="4">+G20</f>
        <v>-2983.1</v>
      </c>
      <c r="H18" s="370">
        <f t="shared" si="4"/>
        <v>-165698.79999999999</v>
      </c>
    </row>
    <row r="19" spans="1:8" ht="14.25" customHeight="1">
      <c r="A19" s="495"/>
      <c r="B19" s="495"/>
      <c r="C19" s="495"/>
      <c r="D19" s="658"/>
      <c r="E19" s="513"/>
      <c r="F19" s="185" t="s">
        <v>24</v>
      </c>
      <c r="G19" s="223"/>
      <c r="H19" s="223"/>
    </row>
    <row r="20" spans="1:8">
      <c r="A20" s="495"/>
      <c r="B20" s="495"/>
      <c r="C20" s="495"/>
      <c r="D20" s="658"/>
      <c r="E20" s="513"/>
      <c r="F20" s="159" t="s">
        <v>25</v>
      </c>
      <c r="G20" s="370">
        <f t="shared" ref="G20:H20" si="5">+G22</f>
        <v>-2983.1</v>
      </c>
      <c r="H20" s="370">
        <f t="shared" si="5"/>
        <v>-165698.79999999999</v>
      </c>
    </row>
    <row r="21" spans="1:8" ht="15" thickBot="1">
      <c r="A21" s="495"/>
      <c r="B21" s="495"/>
      <c r="C21" s="495"/>
      <c r="D21" s="659"/>
      <c r="E21" s="514"/>
      <c r="F21" s="167" t="s">
        <v>24</v>
      </c>
      <c r="G21" s="371"/>
      <c r="H21" s="371"/>
    </row>
    <row r="22" spans="1:8" s="373" customFormat="1" ht="22.5" customHeight="1" thickBot="1">
      <c r="A22" s="495"/>
      <c r="B22" s="495"/>
      <c r="C22" s="495"/>
      <c r="D22" s="494" t="s">
        <v>154</v>
      </c>
      <c r="E22" s="661" t="s">
        <v>160</v>
      </c>
      <c r="F22" s="662" t="s">
        <v>23</v>
      </c>
      <c r="G22" s="372">
        <f t="shared" ref="G22:H22" si="6">+G24</f>
        <v>-2983.1</v>
      </c>
      <c r="H22" s="372">
        <f t="shared" si="6"/>
        <v>-165698.79999999999</v>
      </c>
    </row>
    <row r="23" spans="1:8" ht="15" customHeight="1">
      <c r="A23" s="495"/>
      <c r="B23" s="495"/>
      <c r="C23" s="495"/>
      <c r="D23" s="495"/>
      <c r="E23" s="476" t="s">
        <v>156</v>
      </c>
      <c r="F23" s="42" t="s">
        <v>24</v>
      </c>
      <c r="G23" s="228"/>
      <c r="H23" s="229"/>
    </row>
    <row r="24" spans="1:8" ht="13.5" customHeight="1">
      <c r="A24" s="495"/>
      <c r="B24" s="495"/>
      <c r="C24" s="495"/>
      <c r="D24" s="495"/>
      <c r="E24" s="477"/>
      <c r="F24" s="178" t="s">
        <v>23</v>
      </c>
      <c r="G24" s="241">
        <f t="shared" ref="G24:H24" si="7">+G26</f>
        <v>-2983.1</v>
      </c>
      <c r="H24" s="242">
        <f t="shared" si="7"/>
        <v>-165698.79999999999</v>
      </c>
    </row>
    <row r="25" spans="1:8" ht="13.5" customHeight="1">
      <c r="A25" s="495"/>
      <c r="B25" s="495"/>
      <c r="C25" s="495"/>
      <c r="D25" s="495"/>
      <c r="E25" s="499"/>
      <c r="F25" s="233" t="s">
        <v>114</v>
      </c>
      <c r="G25" s="243"/>
      <c r="H25" s="244"/>
    </row>
    <row r="26" spans="1:8" ht="13.5" customHeight="1">
      <c r="A26" s="495"/>
      <c r="B26" s="495"/>
      <c r="C26" s="495"/>
      <c r="D26" s="495"/>
      <c r="E26" s="500"/>
      <c r="F26" s="236" t="s">
        <v>25</v>
      </c>
      <c r="G26" s="245">
        <f t="shared" ref="G26:H26" si="8">+G28</f>
        <v>-2983.1</v>
      </c>
      <c r="H26" s="246">
        <f t="shared" si="8"/>
        <v>-165698.79999999999</v>
      </c>
    </row>
    <row r="27" spans="1:8" ht="29.15">
      <c r="A27" s="495"/>
      <c r="B27" s="495"/>
      <c r="C27" s="495"/>
      <c r="D27" s="495"/>
      <c r="E27" s="500"/>
      <c r="F27" s="233" t="s">
        <v>26</v>
      </c>
      <c r="G27" s="243"/>
      <c r="H27" s="244"/>
    </row>
    <row r="28" spans="1:8" ht="13.5" customHeight="1">
      <c r="A28" s="495"/>
      <c r="B28" s="495"/>
      <c r="C28" s="495"/>
      <c r="D28" s="495"/>
      <c r="E28" s="500"/>
      <c r="F28" s="374" t="s">
        <v>27</v>
      </c>
      <c r="G28" s="247">
        <f t="shared" ref="G28:H30" si="9">+G29</f>
        <v>-2983.1</v>
      </c>
      <c r="H28" s="248">
        <f t="shared" si="9"/>
        <v>-165698.79999999999</v>
      </c>
    </row>
    <row r="29" spans="1:8" ht="13.5" customHeight="1">
      <c r="A29" s="495"/>
      <c r="B29" s="495"/>
      <c r="C29" s="495"/>
      <c r="D29" s="495"/>
      <c r="E29" s="500"/>
      <c r="F29" s="375" t="s">
        <v>28</v>
      </c>
      <c r="G29" s="243">
        <f t="shared" si="9"/>
        <v>-2983.1</v>
      </c>
      <c r="H29" s="244">
        <f t="shared" si="9"/>
        <v>-165698.79999999999</v>
      </c>
    </row>
    <row r="30" spans="1:8" ht="13.5" customHeight="1">
      <c r="A30" s="495"/>
      <c r="B30" s="495"/>
      <c r="C30" s="495"/>
      <c r="D30" s="495"/>
      <c r="E30" s="500"/>
      <c r="F30" s="375" t="s">
        <v>73</v>
      </c>
      <c r="G30" s="243">
        <f t="shared" si="9"/>
        <v>-2983.1</v>
      </c>
      <c r="H30" s="244">
        <f t="shared" si="9"/>
        <v>-165698.79999999999</v>
      </c>
    </row>
    <row r="31" spans="1:8" ht="14.25" customHeight="1">
      <c r="A31" s="495"/>
      <c r="B31" s="495"/>
      <c r="C31" s="495"/>
      <c r="D31" s="495"/>
      <c r="E31" s="500"/>
      <c r="F31" s="166" t="s">
        <v>29</v>
      </c>
      <c r="G31" s="376">
        <f>+'Havelvats 2 '!G269</f>
        <v>-2983.1</v>
      </c>
      <c r="H31" s="376">
        <f>+'Havelvats 2 '!H269</f>
        <v>-165698.79999999999</v>
      </c>
    </row>
    <row r="32" spans="1:8" s="218" customFormat="1" ht="38.25" customHeight="1" thickBot="1">
      <c r="A32" s="367"/>
      <c r="B32" s="368"/>
      <c r="C32" s="368"/>
      <c r="D32" s="369"/>
      <c r="E32" s="369"/>
      <c r="F32" s="164" t="s">
        <v>71</v>
      </c>
      <c r="G32" s="126">
        <f>+G33+G67</f>
        <v>2983.1</v>
      </c>
      <c r="H32" s="126">
        <f>+H33+H67</f>
        <v>165698.79999999999</v>
      </c>
    </row>
    <row r="33" spans="1:8" s="58" customFormat="1" ht="31.5" customHeight="1">
      <c r="A33" s="633" t="s">
        <v>65</v>
      </c>
      <c r="B33" s="664"/>
      <c r="C33" s="663"/>
      <c r="D33" s="655"/>
      <c r="E33" s="655"/>
      <c r="F33" s="377" t="s">
        <v>66</v>
      </c>
      <c r="G33" s="74">
        <f>+G35+G124</f>
        <v>2983.1</v>
      </c>
      <c r="H33" s="74">
        <f>+H35+H124</f>
        <v>105698.8</v>
      </c>
    </row>
    <row r="34" spans="1:8" s="58" customFormat="1" ht="18.75" customHeight="1" thickBot="1">
      <c r="A34" s="634"/>
      <c r="B34" s="647"/>
      <c r="C34" s="663"/>
      <c r="D34" s="640"/>
      <c r="E34" s="640"/>
      <c r="F34" s="173" t="s">
        <v>24</v>
      </c>
      <c r="G34" s="12"/>
      <c r="H34" s="12"/>
    </row>
    <row r="35" spans="1:8" s="58" customFormat="1" ht="21.75" customHeight="1">
      <c r="A35" s="634"/>
      <c r="B35" s="649" t="s">
        <v>40</v>
      </c>
      <c r="C35" s="663"/>
      <c r="D35" s="640"/>
      <c r="E35" s="640"/>
      <c r="F35" s="144" t="s">
        <v>67</v>
      </c>
      <c r="G35" s="12">
        <f>+G37+G52</f>
        <v>2983.1</v>
      </c>
      <c r="H35" s="12">
        <f>+H37+H52</f>
        <v>105698.8</v>
      </c>
    </row>
    <row r="36" spans="1:8" s="58" customFormat="1" ht="18" customHeight="1" thickBot="1">
      <c r="A36" s="634"/>
      <c r="B36" s="650"/>
      <c r="C36" s="663"/>
      <c r="D36" s="640"/>
      <c r="E36" s="640"/>
      <c r="F36" s="173" t="s">
        <v>24</v>
      </c>
      <c r="G36" s="12"/>
      <c r="H36" s="12"/>
    </row>
    <row r="37" spans="1:8" s="58" customFormat="1" ht="16.3">
      <c r="A37" s="634"/>
      <c r="B37" s="634"/>
      <c r="C37" s="651" t="s">
        <v>40</v>
      </c>
      <c r="D37" s="648"/>
      <c r="E37" s="640"/>
      <c r="F37" s="121" t="s">
        <v>367</v>
      </c>
      <c r="G37" s="12">
        <f>+G39</f>
        <v>2983.1</v>
      </c>
      <c r="H37" s="12">
        <f>+H39</f>
        <v>2983.1</v>
      </c>
    </row>
    <row r="38" spans="1:8" s="58" customFormat="1" ht="19.5" customHeight="1">
      <c r="A38" s="634"/>
      <c r="B38" s="634"/>
      <c r="C38" s="652"/>
      <c r="D38" s="648"/>
      <c r="E38" s="640"/>
      <c r="F38" s="378" t="s">
        <v>24</v>
      </c>
      <c r="G38" s="11"/>
      <c r="H38" s="11"/>
    </row>
    <row r="39" spans="1:8" s="58" customFormat="1" ht="19.5" customHeight="1">
      <c r="A39" s="634"/>
      <c r="B39" s="634"/>
      <c r="C39" s="652"/>
      <c r="D39" s="648"/>
      <c r="E39" s="640"/>
      <c r="F39" s="173" t="s">
        <v>72</v>
      </c>
      <c r="G39" s="11">
        <f>+G41</f>
        <v>2983.1</v>
      </c>
      <c r="H39" s="11">
        <f>+H41</f>
        <v>2983.1</v>
      </c>
    </row>
    <row r="40" spans="1:8" s="58" customFormat="1" ht="19.5" customHeight="1" thickBot="1">
      <c r="A40" s="634"/>
      <c r="B40" s="634"/>
      <c r="C40" s="652"/>
      <c r="D40" s="648"/>
      <c r="E40" s="640"/>
      <c r="F40" s="379" t="s">
        <v>24</v>
      </c>
      <c r="G40" s="24"/>
      <c r="H40" s="122"/>
    </row>
    <row r="41" spans="1:8" s="58" customFormat="1" ht="20.25" customHeight="1" thickBot="1">
      <c r="A41" s="634"/>
      <c r="B41" s="634"/>
      <c r="C41" s="652"/>
      <c r="D41" s="654">
        <v>1075</v>
      </c>
      <c r="E41" s="433" t="s">
        <v>362</v>
      </c>
      <c r="F41" s="434"/>
      <c r="G41" s="168">
        <f>+G43</f>
        <v>2983.1</v>
      </c>
      <c r="H41" s="168">
        <f>+H43</f>
        <v>2983.1</v>
      </c>
    </row>
    <row r="42" spans="1:8" s="58" customFormat="1" ht="20.25" customHeight="1">
      <c r="A42" s="634"/>
      <c r="B42" s="634"/>
      <c r="C42" s="652"/>
      <c r="D42" s="637"/>
      <c r="E42" s="448">
        <v>32002</v>
      </c>
      <c r="F42" s="117" t="s">
        <v>24</v>
      </c>
      <c r="G42" s="169"/>
      <c r="H42" s="169"/>
    </row>
    <row r="43" spans="1:8" s="58" customFormat="1" ht="43.75">
      <c r="A43" s="634"/>
      <c r="B43" s="634"/>
      <c r="C43" s="652"/>
      <c r="D43" s="637"/>
      <c r="E43" s="478"/>
      <c r="F43" s="170" t="s">
        <v>373</v>
      </c>
      <c r="G43" s="12">
        <f>G45</f>
        <v>2983.1</v>
      </c>
      <c r="H43" s="12">
        <f>H45</f>
        <v>2983.1</v>
      </c>
    </row>
    <row r="44" spans="1:8" ht="19.5" customHeight="1">
      <c r="A44" s="634"/>
      <c r="B44" s="634"/>
      <c r="C44" s="652"/>
      <c r="D44" s="637"/>
      <c r="E44" s="449"/>
      <c r="F44" s="31" t="s">
        <v>68</v>
      </c>
      <c r="G44" s="11"/>
      <c r="H44" s="11"/>
    </row>
    <row r="45" spans="1:8" s="171" customFormat="1" ht="18" customHeight="1">
      <c r="A45" s="634"/>
      <c r="B45" s="634"/>
      <c r="C45" s="652"/>
      <c r="D45" s="637"/>
      <c r="E45" s="448"/>
      <c r="F45" s="111" t="s">
        <v>72</v>
      </c>
      <c r="G45" s="44">
        <f t="shared" ref="G45:H45" si="10">G47</f>
        <v>2983.1</v>
      </c>
      <c r="H45" s="44">
        <f t="shared" si="10"/>
        <v>2983.1</v>
      </c>
    </row>
    <row r="46" spans="1:8" ht="32.25" customHeight="1">
      <c r="A46" s="634"/>
      <c r="B46" s="634"/>
      <c r="C46" s="652"/>
      <c r="D46" s="637"/>
      <c r="E46" s="448"/>
      <c r="F46" s="27" t="s">
        <v>69</v>
      </c>
      <c r="G46" s="11"/>
      <c r="H46" s="11"/>
    </row>
    <row r="47" spans="1:8" ht="21" customHeight="1">
      <c r="A47" s="634"/>
      <c r="B47" s="634"/>
      <c r="C47" s="652"/>
      <c r="D47" s="637"/>
      <c r="E47" s="448"/>
      <c r="F47" s="172" t="s">
        <v>27</v>
      </c>
      <c r="G47" s="11">
        <f>+G48</f>
        <v>2983.1</v>
      </c>
      <c r="H47" s="11">
        <f>+H48</f>
        <v>2983.1</v>
      </c>
    </row>
    <row r="48" spans="1:8" ht="22.5" customHeight="1">
      <c r="A48" s="634"/>
      <c r="B48" s="634"/>
      <c r="C48" s="652"/>
      <c r="D48" s="637"/>
      <c r="E48" s="448"/>
      <c r="F48" s="159" t="s">
        <v>86</v>
      </c>
      <c r="G48" s="11">
        <f t="shared" ref="G48:H50" si="11">G49</f>
        <v>2983.1</v>
      </c>
      <c r="H48" s="11">
        <f t="shared" si="11"/>
        <v>2983.1</v>
      </c>
    </row>
    <row r="49" spans="1:8" ht="22.5" customHeight="1">
      <c r="A49" s="634"/>
      <c r="B49" s="634"/>
      <c r="C49" s="652"/>
      <c r="D49" s="637"/>
      <c r="E49" s="448"/>
      <c r="F49" s="159" t="s">
        <v>87</v>
      </c>
      <c r="G49" s="11">
        <f t="shared" si="11"/>
        <v>2983.1</v>
      </c>
      <c r="H49" s="11">
        <f t="shared" si="11"/>
        <v>2983.1</v>
      </c>
    </row>
    <row r="50" spans="1:8" ht="13.5" customHeight="1">
      <c r="A50" s="634"/>
      <c r="B50" s="634"/>
      <c r="C50" s="652"/>
      <c r="D50" s="637"/>
      <c r="E50" s="448"/>
      <c r="F50" s="173" t="s">
        <v>278</v>
      </c>
      <c r="G50" s="11">
        <f t="shared" si="11"/>
        <v>2983.1</v>
      </c>
      <c r="H50" s="11">
        <f t="shared" si="11"/>
        <v>2983.1</v>
      </c>
    </row>
    <row r="51" spans="1:8" ht="28.5" customHeight="1" thickBot="1">
      <c r="A51" s="634"/>
      <c r="B51" s="634"/>
      <c r="C51" s="653"/>
      <c r="D51" s="638"/>
      <c r="E51" s="448"/>
      <c r="F51" s="174" t="s">
        <v>279</v>
      </c>
      <c r="G51" s="175">
        <f>+'Havelvats 2 '!G31</f>
        <v>2983.1</v>
      </c>
      <c r="H51" s="175">
        <f>+'Havelvats 2 '!H31</f>
        <v>2983.1</v>
      </c>
    </row>
    <row r="52" spans="1:8" s="58" customFormat="1" ht="16.3">
      <c r="A52" s="634"/>
      <c r="B52" s="634"/>
      <c r="C52" s="633" t="s">
        <v>81</v>
      </c>
      <c r="D52" s="648"/>
      <c r="E52" s="655"/>
      <c r="F52" s="165" t="s">
        <v>287</v>
      </c>
      <c r="G52" s="12">
        <f>+G54</f>
        <v>0</v>
      </c>
      <c r="H52" s="12">
        <f>+H54</f>
        <v>102715.7</v>
      </c>
    </row>
    <row r="53" spans="1:8" s="58" customFormat="1" ht="19.5" customHeight="1">
      <c r="A53" s="634"/>
      <c r="B53" s="634"/>
      <c r="C53" s="634"/>
      <c r="D53" s="648"/>
      <c r="E53" s="640"/>
      <c r="F53" s="166" t="s">
        <v>24</v>
      </c>
      <c r="G53" s="11"/>
      <c r="H53" s="11"/>
    </row>
    <row r="54" spans="1:8" s="58" customFormat="1" ht="19.5" customHeight="1">
      <c r="A54" s="634"/>
      <c r="B54" s="634"/>
      <c r="C54" s="634"/>
      <c r="D54" s="648"/>
      <c r="E54" s="640"/>
      <c r="F54" s="159" t="s">
        <v>72</v>
      </c>
      <c r="G54" s="11">
        <f>+G56</f>
        <v>0</v>
      </c>
      <c r="H54" s="11">
        <f>+H56</f>
        <v>102715.7</v>
      </c>
    </row>
    <row r="55" spans="1:8" s="58" customFormat="1" ht="19.5" customHeight="1" thickBot="1">
      <c r="A55" s="634"/>
      <c r="B55" s="634"/>
      <c r="C55" s="634"/>
      <c r="D55" s="648"/>
      <c r="E55" s="640"/>
      <c r="F55" s="167" t="s">
        <v>24</v>
      </c>
      <c r="G55" s="24"/>
      <c r="H55" s="122"/>
    </row>
    <row r="56" spans="1:8" s="58" customFormat="1" ht="20.25" customHeight="1" thickBot="1">
      <c r="A56" s="634"/>
      <c r="B56" s="634"/>
      <c r="C56" s="634"/>
      <c r="D56" s="636">
        <v>1056</v>
      </c>
      <c r="E56" s="433" t="s">
        <v>254</v>
      </c>
      <c r="F56" s="434"/>
      <c r="G56" s="168">
        <f>+G58</f>
        <v>0</v>
      </c>
      <c r="H56" s="182">
        <f>+H58</f>
        <v>102715.7</v>
      </c>
    </row>
    <row r="57" spans="1:8" s="58" customFormat="1" ht="20.25" customHeight="1">
      <c r="A57" s="634"/>
      <c r="B57" s="634"/>
      <c r="C57" s="634"/>
      <c r="D57" s="637"/>
      <c r="E57" s="447">
        <v>32001</v>
      </c>
      <c r="F57" s="117" t="s">
        <v>24</v>
      </c>
      <c r="G57" s="169"/>
      <c r="H57" s="169"/>
    </row>
    <row r="58" spans="1:8" s="58" customFormat="1" ht="29.15">
      <c r="A58" s="634"/>
      <c r="B58" s="634"/>
      <c r="C58" s="634"/>
      <c r="D58" s="637"/>
      <c r="E58" s="478"/>
      <c r="F58" s="178" t="s">
        <v>215</v>
      </c>
      <c r="G58" s="12">
        <f>G60</f>
        <v>0</v>
      </c>
      <c r="H58" s="11">
        <f>H60</f>
        <v>102715.7</v>
      </c>
    </row>
    <row r="59" spans="1:8" ht="19.5" customHeight="1">
      <c r="A59" s="634"/>
      <c r="B59" s="634"/>
      <c r="C59" s="634"/>
      <c r="D59" s="637"/>
      <c r="E59" s="449"/>
      <c r="F59" s="31" t="s">
        <v>68</v>
      </c>
      <c r="G59" s="11"/>
      <c r="H59" s="11"/>
    </row>
    <row r="60" spans="1:8" s="171" customFormat="1" ht="18" customHeight="1">
      <c r="A60" s="634"/>
      <c r="B60" s="634"/>
      <c r="C60" s="634"/>
      <c r="D60" s="637"/>
      <c r="E60" s="448"/>
      <c r="F60" s="111" t="s">
        <v>72</v>
      </c>
      <c r="G60" s="44">
        <f t="shared" ref="G60:H60" si="12">G62</f>
        <v>0</v>
      </c>
      <c r="H60" s="44">
        <f t="shared" si="12"/>
        <v>102715.7</v>
      </c>
    </row>
    <row r="61" spans="1:8" ht="32.25" customHeight="1">
      <c r="A61" s="634"/>
      <c r="B61" s="634"/>
      <c r="C61" s="634"/>
      <c r="D61" s="637"/>
      <c r="E61" s="448"/>
      <c r="F61" s="27" t="s">
        <v>69</v>
      </c>
      <c r="G61" s="11"/>
      <c r="H61" s="11"/>
    </row>
    <row r="62" spans="1:8" ht="21" customHeight="1">
      <c r="A62" s="634"/>
      <c r="B62" s="634"/>
      <c r="C62" s="634"/>
      <c r="D62" s="637"/>
      <c r="E62" s="448"/>
      <c r="F62" s="172" t="s">
        <v>27</v>
      </c>
      <c r="G62" s="11">
        <f t="shared" ref="G62:H65" si="13">G63</f>
        <v>0</v>
      </c>
      <c r="H62" s="11">
        <f t="shared" si="13"/>
        <v>102715.7</v>
      </c>
    </row>
    <row r="63" spans="1:8" ht="22.5" customHeight="1">
      <c r="A63" s="634"/>
      <c r="B63" s="634"/>
      <c r="C63" s="634"/>
      <c r="D63" s="637"/>
      <c r="E63" s="448"/>
      <c r="F63" s="27" t="s">
        <v>143</v>
      </c>
      <c r="G63" s="11">
        <f t="shared" si="13"/>
        <v>0</v>
      </c>
      <c r="H63" s="11">
        <f t="shared" si="13"/>
        <v>102715.7</v>
      </c>
    </row>
    <row r="64" spans="1:8" ht="22.5" customHeight="1">
      <c r="A64" s="634"/>
      <c r="B64" s="634"/>
      <c r="C64" s="634"/>
      <c r="D64" s="637"/>
      <c r="E64" s="448"/>
      <c r="F64" s="27" t="s">
        <v>144</v>
      </c>
      <c r="G64" s="11">
        <f t="shared" si="13"/>
        <v>0</v>
      </c>
      <c r="H64" s="11">
        <f t="shared" si="13"/>
        <v>102715.7</v>
      </c>
    </row>
    <row r="65" spans="1:8" ht="13.5" customHeight="1">
      <c r="A65" s="634"/>
      <c r="B65" s="634"/>
      <c r="C65" s="634"/>
      <c r="D65" s="637"/>
      <c r="E65" s="448"/>
      <c r="F65" s="176" t="s">
        <v>145</v>
      </c>
      <c r="G65" s="11">
        <f t="shared" si="13"/>
        <v>0</v>
      </c>
      <c r="H65" s="11">
        <f t="shared" si="13"/>
        <v>102715.7</v>
      </c>
    </row>
    <row r="66" spans="1:8" ht="28.5" customHeight="1" thickBot="1">
      <c r="A66" s="635"/>
      <c r="B66" s="635"/>
      <c r="C66" s="635"/>
      <c r="D66" s="638"/>
      <c r="E66" s="448"/>
      <c r="F66" s="174" t="s">
        <v>279</v>
      </c>
      <c r="G66" s="175">
        <f>+'Havelvats 2 '!G92</f>
        <v>0</v>
      </c>
      <c r="H66" s="175">
        <f>+'Havelvats 2 '!H92</f>
        <v>102715.7</v>
      </c>
    </row>
    <row r="67" spans="1:8" s="58" customFormat="1" ht="31.5" customHeight="1">
      <c r="A67" s="633" t="s">
        <v>80</v>
      </c>
      <c r="B67" s="642"/>
      <c r="C67" s="644"/>
      <c r="D67" s="640"/>
      <c r="E67" s="639"/>
      <c r="F67" s="119" t="s">
        <v>75</v>
      </c>
      <c r="G67" s="118">
        <f>+G69+G142</f>
        <v>0</v>
      </c>
      <c r="H67" s="118">
        <f>+H69+H142</f>
        <v>60000</v>
      </c>
    </row>
    <row r="68" spans="1:8" s="58" customFormat="1" ht="18.75" customHeight="1" thickBot="1">
      <c r="A68" s="634"/>
      <c r="B68" s="643"/>
      <c r="C68" s="645"/>
      <c r="D68" s="640"/>
      <c r="E68" s="640"/>
      <c r="F68" s="145" t="s">
        <v>24</v>
      </c>
      <c r="G68" s="12"/>
      <c r="H68" s="12"/>
    </row>
    <row r="69" spans="1:8" s="58" customFormat="1" ht="21.75" customHeight="1">
      <c r="A69" s="634"/>
      <c r="B69" s="633" t="s">
        <v>81</v>
      </c>
      <c r="C69" s="646"/>
      <c r="D69" s="640"/>
      <c r="E69" s="640"/>
      <c r="F69" s="121" t="s">
        <v>76</v>
      </c>
      <c r="G69" s="12">
        <f>+G71+G118</f>
        <v>0</v>
      </c>
      <c r="H69" s="12">
        <f>+H71+H118</f>
        <v>60000</v>
      </c>
    </row>
    <row r="70" spans="1:8" s="58" customFormat="1" ht="18" customHeight="1" thickBot="1">
      <c r="A70" s="634"/>
      <c r="B70" s="634"/>
      <c r="C70" s="647"/>
      <c r="D70" s="640"/>
      <c r="E70" s="640"/>
      <c r="F70" s="145" t="s">
        <v>24</v>
      </c>
      <c r="G70" s="12"/>
      <c r="H70" s="12"/>
    </row>
    <row r="71" spans="1:8" s="58" customFormat="1" ht="16.3">
      <c r="A71" s="634"/>
      <c r="B71" s="634"/>
      <c r="C71" s="633" t="s">
        <v>289</v>
      </c>
      <c r="D71" s="648"/>
      <c r="E71" s="640"/>
      <c r="F71" s="121" t="s">
        <v>76</v>
      </c>
      <c r="G71" s="12">
        <f>+G73</f>
        <v>0</v>
      </c>
      <c r="H71" s="12">
        <f>+H73</f>
        <v>60000</v>
      </c>
    </row>
    <row r="72" spans="1:8" s="58" customFormat="1" ht="19.5" customHeight="1">
      <c r="A72" s="634"/>
      <c r="B72" s="634"/>
      <c r="C72" s="634"/>
      <c r="D72" s="648"/>
      <c r="E72" s="640"/>
      <c r="F72" s="189" t="s">
        <v>24</v>
      </c>
      <c r="G72" s="11"/>
      <c r="H72" s="11"/>
    </row>
    <row r="73" spans="1:8" s="58" customFormat="1" ht="19.5" customHeight="1" thickBot="1">
      <c r="A73" s="634"/>
      <c r="B73" s="634"/>
      <c r="C73" s="634"/>
      <c r="D73" s="648"/>
      <c r="E73" s="640"/>
      <c r="F73" s="191" t="s">
        <v>72</v>
      </c>
      <c r="G73" s="11">
        <f>+G75</f>
        <v>0</v>
      </c>
      <c r="H73" s="11">
        <f>+H75</f>
        <v>60000</v>
      </c>
    </row>
    <row r="74" spans="1:8" s="58" customFormat="1" ht="19.5" customHeight="1" thickBot="1">
      <c r="A74" s="634"/>
      <c r="B74" s="634"/>
      <c r="C74" s="634"/>
      <c r="D74" s="648"/>
      <c r="E74" s="641"/>
      <c r="F74" s="167" t="s">
        <v>24</v>
      </c>
      <c r="G74" s="24"/>
      <c r="H74" s="122"/>
    </row>
    <row r="75" spans="1:8" s="58" customFormat="1" ht="20.25" customHeight="1" thickBot="1">
      <c r="A75" s="634"/>
      <c r="B75" s="634"/>
      <c r="C75" s="634"/>
      <c r="D75" s="636">
        <v>1111</v>
      </c>
      <c r="E75" s="445" t="s">
        <v>227</v>
      </c>
      <c r="F75" s="434"/>
      <c r="G75" s="168">
        <f>+G77+G86</f>
        <v>0</v>
      </c>
      <c r="H75" s="168">
        <f>+H77+H86</f>
        <v>60000</v>
      </c>
    </row>
    <row r="76" spans="1:8" s="58" customFormat="1" ht="20.25" customHeight="1">
      <c r="A76" s="634"/>
      <c r="B76" s="634"/>
      <c r="C76" s="634"/>
      <c r="D76" s="637"/>
      <c r="E76" s="476">
        <v>32002</v>
      </c>
      <c r="F76" s="117" t="s">
        <v>24</v>
      </c>
      <c r="G76" s="169"/>
      <c r="H76" s="169"/>
    </row>
    <row r="77" spans="1:8" s="58" customFormat="1" ht="16.3">
      <c r="A77" s="634"/>
      <c r="B77" s="634"/>
      <c r="C77" s="634"/>
      <c r="D77" s="637"/>
      <c r="E77" s="477"/>
      <c r="F77" s="193" t="s">
        <v>364</v>
      </c>
      <c r="G77" s="12">
        <f>G79</f>
        <v>0</v>
      </c>
      <c r="H77" s="11">
        <f>H79</f>
        <v>37490.300000000003</v>
      </c>
    </row>
    <row r="78" spans="1:8" ht="19.5" customHeight="1">
      <c r="A78" s="634"/>
      <c r="B78" s="634"/>
      <c r="C78" s="634"/>
      <c r="D78" s="637"/>
      <c r="E78" s="449"/>
      <c r="F78" s="31" t="s">
        <v>68</v>
      </c>
      <c r="G78" s="11"/>
      <c r="H78" s="11"/>
    </row>
    <row r="79" spans="1:8" s="171" customFormat="1" ht="18" customHeight="1">
      <c r="A79" s="634"/>
      <c r="B79" s="634"/>
      <c r="C79" s="634"/>
      <c r="D79" s="637"/>
      <c r="E79" s="448"/>
      <c r="F79" s="195" t="s">
        <v>280</v>
      </c>
      <c r="G79" s="44">
        <f t="shared" ref="G79:H79" si="14">G81</f>
        <v>0</v>
      </c>
      <c r="H79" s="44">
        <f t="shared" si="14"/>
        <v>37490.300000000003</v>
      </c>
    </row>
    <row r="80" spans="1:8" ht="32.25" customHeight="1">
      <c r="A80" s="634"/>
      <c r="B80" s="634"/>
      <c r="C80" s="634"/>
      <c r="D80" s="637"/>
      <c r="E80" s="448"/>
      <c r="F80" s="158" t="s">
        <v>26</v>
      </c>
      <c r="G80" s="11"/>
      <c r="H80" s="11"/>
    </row>
    <row r="81" spans="1:8" ht="21" customHeight="1">
      <c r="A81" s="634"/>
      <c r="B81" s="634"/>
      <c r="C81" s="634"/>
      <c r="D81" s="637"/>
      <c r="E81" s="448"/>
      <c r="F81" s="172" t="s">
        <v>27</v>
      </c>
      <c r="G81" s="11">
        <f t="shared" ref="G81:H84" si="15">G82</f>
        <v>0</v>
      </c>
      <c r="H81" s="11">
        <f t="shared" si="15"/>
        <v>37490.300000000003</v>
      </c>
    </row>
    <row r="82" spans="1:8" ht="22.5" customHeight="1">
      <c r="A82" s="634"/>
      <c r="B82" s="634"/>
      <c r="C82" s="634"/>
      <c r="D82" s="637"/>
      <c r="E82" s="448"/>
      <c r="F82" s="159" t="s">
        <v>86</v>
      </c>
      <c r="G82" s="11">
        <f t="shared" si="15"/>
        <v>0</v>
      </c>
      <c r="H82" s="11">
        <f t="shared" si="15"/>
        <v>37490.300000000003</v>
      </c>
    </row>
    <row r="83" spans="1:8" ht="22.5" customHeight="1">
      <c r="A83" s="634"/>
      <c r="B83" s="634"/>
      <c r="C83" s="634"/>
      <c r="D83" s="637"/>
      <c r="E83" s="448"/>
      <c r="F83" s="159" t="s">
        <v>87</v>
      </c>
      <c r="G83" s="11">
        <f t="shared" si="15"/>
        <v>0</v>
      </c>
      <c r="H83" s="11">
        <f t="shared" si="15"/>
        <v>37490.300000000003</v>
      </c>
    </row>
    <row r="84" spans="1:8" ht="13.5" customHeight="1">
      <c r="A84" s="634"/>
      <c r="B84" s="634"/>
      <c r="C84" s="634"/>
      <c r="D84" s="637"/>
      <c r="E84" s="448"/>
      <c r="F84" s="173" t="s">
        <v>278</v>
      </c>
      <c r="G84" s="11">
        <f t="shared" si="15"/>
        <v>0</v>
      </c>
      <c r="H84" s="11">
        <f t="shared" si="15"/>
        <v>37490.300000000003</v>
      </c>
    </row>
    <row r="85" spans="1:8" ht="28.5" customHeight="1">
      <c r="A85" s="634"/>
      <c r="B85" s="634"/>
      <c r="C85" s="634"/>
      <c r="D85" s="637"/>
      <c r="E85" s="478"/>
      <c r="F85" s="174" t="s">
        <v>294</v>
      </c>
      <c r="G85" s="175">
        <f>+'Havelvats 2 '!G145</f>
        <v>0</v>
      </c>
      <c r="H85" s="175">
        <f>+'Havelvats 2 '!H145</f>
        <v>37490.300000000003</v>
      </c>
    </row>
    <row r="86" spans="1:8" s="58" customFormat="1" ht="44.15" thickBot="1">
      <c r="A86" s="634"/>
      <c r="B86" s="634"/>
      <c r="C86" s="634"/>
      <c r="D86" s="637"/>
      <c r="E86" s="380">
        <v>32003</v>
      </c>
      <c r="F86" s="193" t="s">
        <v>365</v>
      </c>
      <c r="G86" s="37">
        <f>+G88</f>
        <v>0</v>
      </c>
      <c r="H86" s="37">
        <f>+H88</f>
        <v>22509.699999999997</v>
      </c>
    </row>
    <row r="87" spans="1:8" s="58" customFormat="1" ht="16.5" customHeight="1">
      <c r="A87" s="634"/>
      <c r="B87" s="634"/>
      <c r="C87" s="634"/>
      <c r="D87" s="637"/>
      <c r="E87" s="196"/>
      <c r="F87" s="158" t="s">
        <v>114</v>
      </c>
      <c r="G87" s="13"/>
      <c r="H87" s="13"/>
    </row>
    <row r="88" spans="1:8" s="171" customFormat="1" ht="16.3">
      <c r="A88" s="634"/>
      <c r="B88" s="634"/>
      <c r="C88" s="634"/>
      <c r="D88" s="637"/>
      <c r="E88" s="631"/>
      <c r="F88" s="111" t="s">
        <v>280</v>
      </c>
      <c r="G88" s="44">
        <f t="shared" ref="G88:H88" si="16">+G90</f>
        <v>0</v>
      </c>
      <c r="H88" s="44">
        <f t="shared" si="16"/>
        <v>22509.699999999997</v>
      </c>
    </row>
    <row r="89" spans="1:8" s="58" customFormat="1" ht="33.65" customHeight="1">
      <c r="A89" s="634"/>
      <c r="B89" s="634"/>
      <c r="C89" s="634"/>
      <c r="D89" s="637"/>
      <c r="E89" s="508"/>
      <c r="F89" s="158" t="s">
        <v>26</v>
      </c>
      <c r="G89" s="11"/>
      <c r="H89" s="11"/>
    </row>
    <row r="90" spans="1:8" s="58" customFormat="1" ht="16.3">
      <c r="A90" s="634"/>
      <c r="B90" s="634"/>
      <c r="C90" s="634"/>
      <c r="D90" s="637"/>
      <c r="E90" s="508"/>
      <c r="F90" s="172" t="s">
        <v>27</v>
      </c>
      <c r="G90" s="38">
        <f>+G91</f>
        <v>0</v>
      </c>
      <c r="H90" s="38">
        <f>+H91</f>
        <v>22509.699999999997</v>
      </c>
    </row>
    <row r="91" spans="1:8" s="58" customFormat="1" ht="20.25" customHeight="1">
      <c r="A91" s="634"/>
      <c r="B91" s="634"/>
      <c r="C91" s="634"/>
      <c r="D91" s="637"/>
      <c r="E91" s="508"/>
      <c r="F91" s="159" t="s">
        <v>86</v>
      </c>
      <c r="G91" s="39">
        <f>G92</f>
        <v>0</v>
      </c>
      <c r="H91" s="39">
        <f>H92</f>
        <v>22509.699999999997</v>
      </c>
    </row>
    <row r="92" spans="1:8" s="58" customFormat="1" ht="20.25" customHeight="1">
      <c r="A92" s="634"/>
      <c r="B92" s="634"/>
      <c r="C92" s="634"/>
      <c r="D92" s="637"/>
      <c r="E92" s="508"/>
      <c r="F92" s="159" t="s">
        <v>87</v>
      </c>
      <c r="G92" s="39">
        <f>+G93</f>
        <v>0</v>
      </c>
      <c r="H92" s="39">
        <f>+H93</f>
        <v>22509.699999999997</v>
      </c>
    </row>
    <row r="93" spans="1:8" s="58" customFormat="1" ht="20.25" customHeight="1">
      <c r="A93" s="634"/>
      <c r="B93" s="634"/>
      <c r="C93" s="634"/>
      <c r="D93" s="637"/>
      <c r="E93" s="508"/>
      <c r="F93" s="173" t="s">
        <v>278</v>
      </c>
      <c r="G93" s="39">
        <f t="shared" ref="G93" si="17">G94</f>
        <v>0</v>
      </c>
      <c r="H93" s="39">
        <f>H94</f>
        <v>22509.699999999997</v>
      </c>
    </row>
    <row r="94" spans="1:8" s="58" customFormat="1" ht="16.75" thickBot="1">
      <c r="A94" s="635"/>
      <c r="B94" s="635"/>
      <c r="C94" s="635"/>
      <c r="D94" s="638"/>
      <c r="E94" s="632"/>
      <c r="F94" s="174" t="s">
        <v>294</v>
      </c>
      <c r="G94" s="39">
        <f>+'Havelvats 2 '!G154</f>
        <v>0</v>
      </c>
      <c r="H94" s="39">
        <f>+'Havelvats 2 '!H154</f>
        <v>22509.699999999997</v>
      </c>
    </row>
  </sheetData>
  <mergeCells count="50">
    <mergeCell ref="E59:E66"/>
    <mergeCell ref="E56:F56"/>
    <mergeCell ref="F3:H3"/>
    <mergeCell ref="F2:H2"/>
    <mergeCell ref="A33:A66"/>
    <mergeCell ref="E22:F22"/>
    <mergeCell ref="E41:F41"/>
    <mergeCell ref="E44:E51"/>
    <mergeCell ref="E33:E40"/>
    <mergeCell ref="E42:E43"/>
    <mergeCell ref="E57:E58"/>
    <mergeCell ref="E52:E55"/>
    <mergeCell ref="E23:E24"/>
    <mergeCell ref="C33:C36"/>
    <mergeCell ref="B33:B34"/>
    <mergeCell ref="D56:D66"/>
    <mergeCell ref="F1:H1"/>
    <mergeCell ref="G9:H9"/>
    <mergeCell ref="E25:E31"/>
    <mergeCell ref="A6:H6"/>
    <mergeCell ref="A9:C9"/>
    <mergeCell ref="D9:E9"/>
    <mergeCell ref="F9:F10"/>
    <mergeCell ref="G8:H8"/>
    <mergeCell ref="A14:A31"/>
    <mergeCell ref="B14:B15"/>
    <mergeCell ref="C14:C17"/>
    <mergeCell ref="D14:D21"/>
    <mergeCell ref="E14:E21"/>
    <mergeCell ref="B16:B31"/>
    <mergeCell ref="C18:C31"/>
    <mergeCell ref="D22:D31"/>
    <mergeCell ref="C52:C66"/>
    <mergeCell ref="B35:B66"/>
    <mergeCell ref="C37:C51"/>
    <mergeCell ref="D41:D51"/>
    <mergeCell ref="D33:D40"/>
    <mergeCell ref="D52:D55"/>
    <mergeCell ref="E88:E94"/>
    <mergeCell ref="A67:A94"/>
    <mergeCell ref="B69:B94"/>
    <mergeCell ref="C71:C94"/>
    <mergeCell ref="D75:D94"/>
    <mergeCell ref="E76:E77"/>
    <mergeCell ref="E67:E74"/>
    <mergeCell ref="E75:F75"/>
    <mergeCell ref="E78:E85"/>
    <mergeCell ref="B67:B68"/>
    <mergeCell ref="C67:C70"/>
    <mergeCell ref="D67:D74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Havelvats 1</vt:lpstr>
      <vt:lpstr>Havelvats 2 </vt:lpstr>
      <vt:lpstr>Havelvats 3</vt:lpstr>
      <vt:lpstr>Havelvats 4</vt:lpstr>
      <vt:lpstr>Havelvats 5</vt:lpstr>
      <vt:lpstr>Havelvats 6</vt:lpstr>
      <vt:lpstr>Havelvats 7</vt:lpstr>
      <vt:lpstr>Havelvats 8</vt:lpstr>
      <vt:lpstr>Havelvats 9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https://mul2.gov.am/tasks/330448/oneclick/havelvacner.xls.xlsx?token=6a61a8469c21d2b5d6fc285438527c44</cp:keywords>
  <cp:lastModifiedBy>User</cp:lastModifiedBy>
  <dcterms:modified xsi:type="dcterms:W3CDTF">2020-09-09T06:50:51Z</dcterms:modified>
</cp:coreProperties>
</file>