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Կենսաթոշակային ապահովության և այլ դրամական վճարների վարչություն\Գալստյան Անահիտ (Վարչության պետ)\2. նախագծեր 2021\2215\10.09\"/>
    </mc:Choice>
  </mc:AlternateContent>
  <bookViews>
    <workbookView xWindow="0" yWindow="0" windowWidth="28800" windowHeight="11400" tabRatio="563" activeTab="1"/>
  </bookViews>
  <sheets>
    <sheet name="Hav2h5.1" sheetId="77" r:id="rId1"/>
    <sheet name="Hav1hav3-4" sheetId="76" r:id="rId2"/>
    <sheet name="Hav3h9.16" sheetId="80" r:id="rId3"/>
    <sheet name="Hav4h9.1.20" sheetId="78" r:id="rId4"/>
    <sheet name="Hav5hh10" sheetId="82" r:id="rId5"/>
  </sheets>
  <definedNames>
    <definedName name="_xlnm._FilterDatabase" localSheetId="1" hidden="1">'Hav1hav3-4'!$A$62:$H$246</definedName>
    <definedName name="_xlnm._FilterDatabase" localSheetId="0" hidden="1">Hav2h5.1!$B$10:$F$154</definedName>
    <definedName name="_xlnm._FilterDatabase" localSheetId="2" hidden="1">Hav3h9.16!$B$16:$E$230</definedName>
    <definedName name="_xlnm.Print_Area" localSheetId="1">'Hav1hav3-4'!$A$1:$H$272</definedName>
    <definedName name="_xlnm.Print_Area" localSheetId="0">Hav2h5.1!$B$1:$F$184</definedName>
    <definedName name="_xlnm.Print_Area" localSheetId="2">Hav3h9.16!$A$1:$E$283</definedName>
    <definedName name="_xlnm.Print_Area" localSheetId="3">Hav4h9.1.20!$A$1:$F$10</definedName>
    <definedName name="_xlnm.Print_Area" localSheetId="4">Hav5hh10!$A$1:$G$26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D104" i="80" l="1"/>
  <c r="H257" i="76" l="1"/>
  <c r="G121" i="76" l="1"/>
  <c r="D114" i="78" l="1"/>
  <c r="E114" i="78"/>
  <c r="D115" i="78"/>
  <c r="E115" i="78"/>
  <c r="D116" i="78"/>
  <c r="E116" i="78"/>
  <c r="D78" i="78"/>
  <c r="E78" i="78"/>
  <c r="D79" i="78"/>
  <c r="E79" i="78"/>
  <c r="D78" i="80" l="1"/>
  <c r="D77" i="78" s="1"/>
  <c r="J102" i="78"/>
  <c r="E186" i="80" l="1"/>
  <c r="D186" i="80"/>
  <c r="E78" i="80" l="1"/>
  <c r="E77" i="78" s="1"/>
  <c r="F19" i="77" l="1"/>
  <c r="E19" i="77"/>
  <c r="F25" i="77"/>
  <c r="E25" i="77"/>
  <c r="F137" i="77"/>
  <c r="E137" i="77"/>
  <c r="E240" i="78" l="1"/>
  <c r="D240" i="78"/>
  <c r="E187" i="78"/>
  <c r="D187" i="78"/>
  <c r="D104" i="78"/>
  <c r="E104" i="78"/>
  <c r="G116" i="78" l="1"/>
  <c r="F116" i="78"/>
  <c r="G115" i="78"/>
  <c r="F115" i="78"/>
  <c r="G105" i="78"/>
  <c r="F115" i="80"/>
  <c r="F116" i="80"/>
  <c r="F117" i="80"/>
  <c r="F118" i="80" l="1"/>
  <c r="E185" i="78"/>
  <c r="D185" i="78"/>
  <c r="E170" i="78"/>
  <c r="F184" i="77" l="1"/>
  <c r="E282" i="80" s="1"/>
  <c r="E281" i="78" s="1"/>
  <c r="E184" i="77"/>
  <c r="D282" i="80" s="1"/>
  <c r="D281" i="78" s="1"/>
  <c r="H200" i="76" l="1"/>
  <c r="G200" i="76"/>
  <c r="G16" i="82" l="1"/>
  <c r="G15" i="82" s="1"/>
  <c r="G14" i="82" s="1"/>
  <c r="G19" i="82"/>
  <c r="G18" i="82" s="1"/>
  <c r="G17" i="82" s="1"/>
  <c r="G22" i="82"/>
  <c r="G21" i="82" s="1"/>
  <c r="G20" i="82" s="1"/>
  <c r="G25" i="82"/>
  <c r="G24" i="82" s="1"/>
  <c r="G13" i="82" l="1"/>
  <c r="E100" i="77"/>
  <c r="D145" i="80" s="1"/>
  <c r="D142" i="80" s="1"/>
  <c r="D143" i="80" s="1"/>
  <c r="E94" i="77" l="1"/>
  <c r="E162" i="77" l="1"/>
  <c r="F162" i="77"/>
  <c r="F156" i="77" l="1"/>
  <c r="H271" i="76" l="1"/>
  <c r="G271" i="76"/>
  <c r="H109" i="76" l="1"/>
  <c r="G109" i="76"/>
  <c r="H171" i="76" l="1"/>
  <c r="H170" i="76" s="1"/>
  <c r="H169" i="76" s="1"/>
  <c r="H168" i="76" s="1"/>
  <c r="H166" i="76" s="1"/>
  <c r="H165" i="76" s="1"/>
  <c r="H164" i="76" s="1"/>
  <c r="G171" i="76"/>
  <c r="G170" i="76" s="1"/>
  <c r="G169" i="76" s="1"/>
  <c r="G168" i="76" s="1"/>
  <c r="G166" i="76" s="1"/>
  <c r="G165" i="76" s="1"/>
  <c r="G164" i="76" s="1"/>
  <c r="D254" i="80" l="1"/>
  <c r="D253" i="78" s="1"/>
  <c r="E254" i="80"/>
  <c r="E253" i="78" s="1"/>
  <c r="F168" i="77" l="1"/>
  <c r="E168" i="77"/>
  <c r="H26" i="76"/>
  <c r="H25" i="76" s="1"/>
  <c r="H24" i="76" s="1"/>
  <c r="H23" i="76" s="1"/>
  <c r="G26" i="76"/>
  <c r="G25" i="76" s="1"/>
  <c r="G24" i="76" s="1"/>
  <c r="G23" i="76" s="1"/>
  <c r="H17" i="76"/>
  <c r="G17" i="76"/>
  <c r="H12" i="76" l="1"/>
  <c r="H10" i="76" s="1"/>
  <c r="H16" i="76"/>
  <c r="G14" i="76"/>
  <c r="G16" i="76"/>
  <c r="G21" i="76"/>
  <c r="G19" i="76" s="1"/>
  <c r="H21" i="76"/>
  <c r="H19" i="76" s="1"/>
  <c r="G12" i="76"/>
  <c r="G10" i="76" s="1"/>
  <c r="H14" i="76"/>
  <c r="E266" i="80"/>
  <c r="E265" i="78" s="1"/>
  <c r="D266" i="80"/>
  <c r="D265" i="78" s="1"/>
  <c r="H122" i="76"/>
  <c r="G122" i="76"/>
  <c r="E156" i="77" l="1"/>
  <c r="H162" i="76"/>
  <c r="H161" i="76" s="1"/>
  <c r="H160" i="76" s="1"/>
  <c r="H159" i="76" s="1"/>
  <c r="H157" i="76" s="1"/>
  <c r="H156" i="76" s="1"/>
  <c r="H155" i="76" s="1"/>
  <c r="H153" i="76" s="1"/>
  <c r="G162" i="76"/>
  <c r="G161" i="76" s="1"/>
  <c r="G160" i="76" s="1"/>
  <c r="G159" i="76" s="1"/>
  <c r="G157" i="76" s="1"/>
  <c r="G156" i="76" s="1"/>
  <c r="G155" i="76" s="1"/>
  <c r="G153" i="76" s="1"/>
  <c r="F106" i="77"/>
  <c r="E106" i="77"/>
  <c r="F31" i="77"/>
  <c r="E31" i="77"/>
  <c r="H196" i="76"/>
  <c r="H195" i="76" s="1"/>
  <c r="H194" i="76" s="1"/>
  <c r="H193" i="76" s="1"/>
  <c r="H191" i="76" s="1"/>
  <c r="H189" i="76" s="1"/>
  <c r="G196" i="76"/>
  <c r="G195" i="76" s="1"/>
  <c r="G194" i="76" s="1"/>
  <c r="G193" i="76" s="1"/>
  <c r="G191" i="76" s="1"/>
  <c r="G189" i="76" s="1"/>
  <c r="E157" i="80" l="1"/>
  <c r="D157" i="80"/>
  <c r="D44" i="80"/>
  <c r="E44" i="80"/>
  <c r="E242" i="80"/>
  <c r="E241" i="78" s="1"/>
  <c r="D242" i="80"/>
  <c r="D241" i="78" s="1"/>
  <c r="H35" i="76"/>
  <c r="H34" i="76" s="1"/>
  <c r="G35" i="76"/>
  <c r="H44" i="76"/>
  <c r="H43" i="76" s="1"/>
  <c r="H42" i="76" s="1"/>
  <c r="H41" i="76" s="1"/>
  <c r="H39" i="76" s="1"/>
  <c r="H37" i="76" s="1"/>
  <c r="G44" i="76"/>
  <c r="G43" i="76" s="1"/>
  <c r="G42" i="76" s="1"/>
  <c r="G41" i="76" s="1"/>
  <c r="G39" i="76" s="1"/>
  <c r="G37" i="76" s="1"/>
  <c r="G32" i="76" l="1"/>
  <c r="G34" i="76"/>
  <c r="E42" i="80"/>
  <c r="E41" i="78" s="1"/>
  <c r="E43" i="78"/>
  <c r="D42" i="80"/>
  <c r="D41" i="78" s="1"/>
  <c r="D43" i="78"/>
  <c r="D156" i="80"/>
  <c r="D155" i="78" s="1"/>
  <c r="D156" i="78"/>
  <c r="E156" i="80"/>
  <c r="E155" i="78" s="1"/>
  <c r="E156" i="78"/>
  <c r="H30" i="76"/>
  <c r="H32" i="76"/>
  <c r="F125" i="77"/>
  <c r="E125" i="77"/>
  <c r="H78" i="76"/>
  <c r="H77" i="76" s="1"/>
  <c r="H76" i="76" s="1"/>
  <c r="H75" i="76" s="1"/>
  <c r="G78" i="76"/>
  <c r="G77" i="76" s="1"/>
  <c r="G76" i="76" s="1"/>
  <c r="G75" i="76" s="1"/>
  <c r="H73" i="76" l="1"/>
  <c r="H71" i="76" s="1"/>
  <c r="G73" i="76"/>
  <c r="G71" i="76" s="1"/>
  <c r="H60" i="76"/>
  <c r="H59" i="76" s="1"/>
  <c r="H58" i="76" s="1"/>
  <c r="H57" i="76" s="1"/>
  <c r="H55" i="76" s="1"/>
  <c r="H53" i="76" s="1"/>
  <c r="G60" i="76"/>
  <c r="G59" i="76" s="1"/>
  <c r="G58" i="76" s="1"/>
  <c r="G57" i="76" s="1"/>
  <c r="G55" i="76" s="1"/>
  <c r="G53" i="76" s="1"/>
  <c r="E211" i="80" l="1"/>
  <c r="D211" i="80"/>
  <c r="E150" i="77"/>
  <c r="F150" i="77"/>
  <c r="D190" i="80"/>
  <c r="D189" i="78" s="1"/>
  <c r="D210" i="80" l="1"/>
  <c r="D209" i="78" s="1"/>
  <c r="D210" i="78"/>
  <c r="E210" i="80"/>
  <c r="E209" i="78" s="1"/>
  <c r="E210" i="78"/>
  <c r="D229" i="80"/>
  <c r="E190" i="80"/>
  <c r="H89" i="76"/>
  <c r="H88" i="76" s="1"/>
  <c r="H87" i="76" s="1"/>
  <c r="H86" i="76" s="1"/>
  <c r="H84" i="76" s="1"/>
  <c r="G89" i="76"/>
  <c r="G88" i="76" s="1"/>
  <c r="G87" i="76" s="1"/>
  <c r="G86" i="76" s="1"/>
  <c r="G84" i="76" s="1"/>
  <c r="G82" i="76" l="1"/>
  <c r="G80" i="76" s="1"/>
  <c r="H82" i="76"/>
  <c r="H80" i="76" s="1"/>
  <c r="E189" i="78"/>
  <c r="D226" i="80"/>
  <c r="D228" i="78"/>
  <c r="E171" i="80"/>
  <c r="D225" i="80" l="1"/>
  <c r="D224" i="78" s="1"/>
  <c r="D225" i="78"/>
  <c r="G115" i="80"/>
  <c r="E114" i="80"/>
  <c r="E113" i="78" s="1"/>
  <c r="G117" i="80"/>
  <c r="G116" i="80"/>
  <c r="D114" i="80"/>
  <c r="D113" i="78" s="1"/>
  <c r="E95" i="80"/>
  <c r="E94" i="78" s="1"/>
  <c r="D95" i="80"/>
  <c r="D94" i="78" s="1"/>
  <c r="G118" i="80" l="1"/>
  <c r="G270" i="76" l="1"/>
  <c r="G268" i="76" s="1"/>
  <c r="G267" i="76" s="1"/>
  <c r="G265" i="76" l="1"/>
  <c r="G262" i="76" l="1"/>
  <c r="G260" i="76" s="1"/>
  <c r="G258" i="76" s="1"/>
  <c r="G264" i="76"/>
  <c r="G107" i="76"/>
  <c r="H107" i="76"/>
  <c r="E182" i="77" l="1"/>
  <c r="E175" i="77" s="1"/>
  <c r="F75" i="77"/>
  <c r="E75" i="77"/>
  <c r="D106" i="80" l="1"/>
  <c r="E106" i="80"/>
  <c r="H131" i="76"/>
  <c r="H130" i="76" s="1"/>
  <c r="H129" i="76" s="1"/>
  <c r="H128" i="76" s="1"/>
  <c r="H126" i="76" s="1"/>
  <c r="H125" i="76" s="1"/>
  <c r="H124" i="76" s="1"/>
  <c r="G131" i="76"/>
  <c r="G130" i="76" s="1"/>
  <c r="G129" i="76" s="1"/>
  <c r="G128" i="76" s="1"/>
  <c r="G126" i="76" s="1"/>
  <c r="G125" i="76" s="1"/>
  <c r="G124" i="76" s="1"/>
  <c r="E104" i="80" l="1"/>
  <c r="H106" i="80"/>
  <c r="I106" i="80" s="1"/>
  <c r="H107" i="80"/>
  <c r="I107" i="80" s="1"/>
  <c r="E103" i="78"/>
  <c r="H103" i="78" s="1"/>
  <c r="E105" i="78"/>
  <c r="D105" i="78"/>
  <c r="H198" i="76"/>
  <c r="G198" i="76"/>
  <c r="F131" i="77"/>
  <c r="E131" i="77"/>
  <c r="F119" i="77"/>
  <c r="E119" i="77"/>
  <c r="E94" i="80" l="1"/>
  <c r="E93" i="78" s="1"/>
  <c r="D93" i="78"/>
  <c r="D103" i="78"/>
  <c r="I103" i="78" s="1"/>
  <c r="E143" i="77"/>
  <c r="F143" i="77"/>
  <c r="E112" i="77"/>
  <c r="F112" i="77"/>
  <c r="D175" i="80"/>
  <c r="D174" i="78" s="1"/>
  <c r="E175" i="80"/>
  <c r="E174" i="78" s="1"/>
  <c r="D202" i="80"/>
  <c r="D201" i="78" s="1"/>
  <c r="E202" i="80"/>
  <c r="E201" i="78" s="1"/>
  <c r="D201" i="80" l="1"/>
  <c r="D200" i="78" s="1"/>
  <c r="E201" i="80"/>
  <c r="E200" i="78" s="1"/>
  <c r="F100" i="77"/>
  <c r="F94" i="77"/>
  <c r="F81" i="77"/>
  <c r="E81" i="77"/>
  <c r="F56" i="77"/>
  <c r="E56" i="77"/>
  <c r="F50" i="77"/>
  <c r="E50" i="77"/>
  <c r="F37" i="77"/>
  <c r="E37" i="77"/>
  <c r="F87" i="77" l="1"/>
  <c r="E87" i="77"/>
  <c r="D81" i="80"/>
  <c r="D55" i="80"/>
  <c r="E55" i="80"/>
  <c r="D133" i="80"/>
  <c r="D132" i="80" s="1"/>
  <c r="E71" i="80"/>
  <c r="E70" i="78" s="1"/>
  <c r="E133" i="80"/>
  <c r="E81" i="80"/>
  <c r="E80" i="78" s="1"/>
  <c r="D144" i="78"/>
  <c r="D71" i="80"/>
  <c r="D70" i="78" s="1"/>
  <c r="E43" i="77"/>
  <c r="D118" i="80"/>
  <c r="D117" i="78" s="1"/>
  <c r="F117" i="78" s="1"/>
  <c r="F118" i="78" s="1"/>
  <c r="E145" i="80"/>
  <c r="E118" i="80"/>
  <c r="E117" i="78" s="1"/>
  <c r="G117" i="78" s="1"/>
  <c r="G118" i="78" s="1"/>
  <c r="F43" i="77"/>
  <c r="E144" i="78" l="1"/>
  <c r="E142" i="80"/>
  <c r="E143" i="80" s="1"/>
  <c r="D80" i="78"/>
  <c r="D131" i="78"/>
  <c r="D132" i="78"/>
  <c r="E53" i="80"/>
  <c r="E52" i="78" s="1"/>
  <c r="E54" i="78"/>
  <c r="E132" i="80"/>
  <c r="E131" i="78" s="1"/>
  <c r="E132" i="78"/>
  <c r="D53" i="80"/>
  <c r="D52" i="78" s="1"/>
  <c r="D54" i="78"/>
  <c r="G151" i="76"/>
  <c r="G150" i="76" s="1"/>
  <c r="G149" i="76" s="1"/>
  <c r="G148" i="76" s="1"/>
  <c r="G147" i="76" s="1"/>
  <c r="G146" i="76" s="1"/>
  <c r="G144" i="76" s="1"/>
  <c r="G143" i="76" s="1"/>
  <c r="G142" i="76" s="1"/>
  <c r="H151" i="76"/>
  <c r="H150" i="76" s="1"/>
  <c r="H149" i="76" s="1"/>
  <c r="H148" i="76" s="1"/>
  <c r="H147" i="76" s="1"/>
  <c r="H146" i="76" s="1"/>
  <c r="H144" i="76" s="1"/>
  <c r="H143" i="76" s="1"/>
  <c r="H142" i="76" s="1"/>
  <c r="G140" i="76"/>
  <c r="G139" i="76" s="1"/>
  <c r="G138" i="76" s="1"/>
  <c r="G137" i="76" s="1"/>
  <c r="G135" i="76" s="1"/>
  <c r="G134" i="76" s="1"/>
  <c r="G133" i="76" s="1"/>
  <c r="H140" i="76"/>
  <c r="H139" i="76" s="1"/>
  <c r="H138" i="76" s="1"/>
  <c r="H137" i="76" s="1"/>
  <c r="H135" i="76" s="1"/>
  <c r="H134" i="76" s="1"/>
  <c r="H133" i="76" s="1"/>
  <c r="H223" i="76"/>
  <c r="H222" i="76" s="1"/>
  <c r="H221" i="76" s="1"/>
  <c r="H220" i="76" s="1"/>
  <c r="H218" i="76" s="1"/>
  <c r="G223" i="76"/>
  <c r="G222" i="76" s="1"/>
  <c r="G221" i="76" s="1"/>
  <c r="G220" i="76" s="1"/>
  <c r="G218" i="76" s="1"/>
  <c r="H256" i="76"/>
  <c r="H255" i="76" s="1"/>
  <c r="G256" i="76"/>
  <c r="G255" i="76" s="1"/>
  <c r="H216" i="76" l="1"/>
  <c r="H214" i="76" s="1"/>
  <c r="G216" i="76"/>
  <c r="G214" i="76" s="1"/>
  <c r="E142" i="78"/>
  <c r="G254" i="76"/>
  <c r="G253" i="76" s="1"/>
  <c r="G251" i="76" s="1"/>
  <c r="G249" i="76" s="1"/>
  <c r="G247" i="76" s="1"/>
  <c r="H254" i="76"/>
  <c r="H253" i="76" s="1"/>
  <c r="H251" i="76" s="1"/>
  <c r="H249" i="76" s="1"/>
  <c r="H247" i="76" s="1"/>
  <c r="E141" i="78" l="1"/>
  <c r="E229" i="80"/>
  <c r="D141" i="78" l="1"/>
  <c r="D142" i="78"/>
  <c r="E226" i="80"/>
  <c r="E228" i="78"/>
  <c r="H245" i="76"/>
  <c r="H244" i="76" s="1"/>
  <c r="H243" i="76" s="1"/>
  <c r="H242" i="76" s="1"/>
  <c r="H240" i="76" s="1"/>
  <c r="H238" i="76" s="1"/>
  <c r="H234" i="76"/>
  <c r="H212" i="76"/>
  <c r="H187" i="76"/>
  <c r="H186" i="76" s="1"/>
  <c r="H185" i="76" s="1"/>
  <c r="H184" i="76" s="1"/>
  <c r="H182" i="76" s="1"/>
  <c r="H180" i="76" s="1"/>
  <c r="G187" i="76"/>
  <c r="G186" i="76" s="1"/>
  <c r="G185" i="76" s="1"/>
  <c r="G184" i="76" s="1"/>
  <c r="G182" i="76" s="1"/>
  <c r="G180" i="76" s="1"/>
  <c r="H120" i="76"/>
  <c r="H119" i="76" s="1"/>
  <c r="H118" i="76" s="1"/>
  <c r="H117" i="76" s="1"/>
  <c r="H114" i="76" s="1"/>
  <c r="G120" i="76"/>
  <c r="G119" i="76" s="1"/>
  <c r="G118" i="76" s="1"/>
  <c r="G117" i="76" s="1"/>
  <c r="G115" i="76" s="1"/>
  <c r="G114" i="76" s="1"/>
  <c r="H105" i="76"/>
  <c r="H104" i="76" s="1"/>
  <c r="H103" i="76" s="1"/>
  <c r="H102" i="76" s="1"/>
  <c r="H100" i="76" s="1"/>
  <c r="G105" i="76"/>
  <c r="G104" i="76" s="1"/>
  <c r="G103" i="76" s="1"/>
  <c r="G102" i="76" s="1"/>
  <c r="G100" i="76" s="1"/>
  <c r="G98" i="76" s="1"/>
  <c r="H69" i="76"/>
  <c r="H68" i="76" s="1"/>
  <c r="H67" i="76" s="1"/>
  <c r="H66" i="76" s="1"/>
  <c r="H64" i="76" s="1"/>
  <c r="G69" i="76"/>
  <c r="G68" i="76" s="1"/>
  <c r="G67" i="76" s="1"/>
  <c r="G66" i="76" s="1"/>
  <c r="G64" i="76" s="1"/>
  <c r="H98" i="76" l="1"/>
  <c r="H93" i="76" s="1"/>
  <c r="H91" i="76" s="1"/>
  <c r="G62" i="76"/>
  <c r="G51" i="76" s="1"/>
  <c r="G50" i="76" s="1"/>
  <c r="H62" i="76"/>
  <c r="H51" i="76" s="1"/>
  <c r="H50" i="76" s="1"/>
  <c r="E225" i="80"/>
  <c r="E224" i="78" s="1"/>
  <c r="E225" i="78"/>
  <c r="H178" i="76"/>
  <c r="G178" i="76"/>
  <c r="H211" i="76"/>
  <c r="H210" i="76" s="1"/>
  <c r="H209" i="76" s="1"/>
  <c r="H207" i="76" s="1"/>
  <c r="H233" i="76"/>
  <c r="H232" i="76" s="1"/>
  <c r="H231" i="76" s="1"/>
  <c r="H229" i="76" s="1"/>
  <c r="F69" i="77"/>
  <c r="G112" i="76"/>
  <c r="G111" i="76" s="1"/>
  <c r="H112" i="76"/>
  <c r="H111" i="76" s="1"/>
  <c r="G245" i="76"/>
  <c r="G244" i="76" s="1"/>
  <c r="G212" i="76"/>
  <c r="G96" i="76"/>
  <c r="H96" i="76"/>
  <c r="H95" i="76" s="1"/>
  <c r="G234" i="76"/>
  <c r="H175" i="76" l="1"/>
  <c r="H173" i="76" s="1"/>
  <c r="H177" i="76"/>
  <c r="G175" i="76"/>
  <c r="G173" i="76" s="1"/>
  <c r="G177" i="76"/>
  <c r="G93" i="76"/>
  <c r="G91" i="76" s="1"/>
  <c r="G95" i="76"/>
  <c r="H227" i="76"/>
  <c r="H225" i="76" s="1"/>
  <c r="H205" i="76"/>
  <c r="H203" i="76" s="1"/>
  <c r="H202" i="76" s="1"/>
  <c r="F12" i="77"/>
  <c r="G48" i="76"/>
  <c r="G46" i="76"/>
  <c r="H46" i="76"/>
  <c r="H28" i="76" s="1"/>
  <c r="H48" i="76"/>
  <c r="E33" i="80"/>
  <c r="E32" i="78" s="1"/>
  <c r="D33" i="80"/>
  <c r="D32" i="78" s="1"/>
  <c r="G30" i="76"/>
  <c r="G211" i="76"/>
  <c r="G210" i="76" s="1"/>
  <c r="G209" i="76" s="1"/>
  <c r="G207" i="76" s="1"/>
  <c r="E22" i="80"/>
  <c r="G243" i="76"/>
  <c r="G242" i="76" s="1"/>
  <c r="G240" i="76" s="1"/>
  <c r="G238" i="76" s="1"/>
  <c r="G236" i="76"/>
  <c r="E96" i="80"/>
  <c r="E95" i="78" s="1"/>
  <c r="F62" i="77"/>
  <c r="G233" i="76"/>
  <c r="G232" i="76" s="1"/>
  <c r="G231" i="76" s="1"/>
  <c r="G229" i="76" s="1"/>
  <c r="E69" i="77"/>
  <c r="E186" i="77" s="1"/>
  <c r="H236" i="76"/>
  <c r="G28" i="76" l="1"/>
  <c r="G8" i="76" s="1"/>
  <c r="G273" i="76" s="1"/>
  <c r="G269" i="76" s="1"/>
  <c r="G227" i="76"/>
  <c r="G225" i="76" s="1"/>
  <c r="G205" i="76"/>
  <c r="G203" i="76" s="1"/>
  <c r="G202" i="76" s="1"/>
  <c r="E21" i="78"/>
  <c r="E283" i="78" s="1"/>
  <c r="E284" i="80"/>
  <c r="F10" i="77"/>
  <c r="E12" i="77"/>
  <c r="D31" i="80"/>
  <c r="D30" i="78" s="1"/>
  <c r="D22" i="80"/>
  <c r="E31" i="80"/>
  <c r="E30" i="78" s="1"/>
  <c r="E62" i="77"/>
  <c r="D96" i="80"/>
  <c r="D95" i="78" s="1"/>
  <c r="D21" i="78" l="1"/>
  <c r="D283" i="78" s="1"/>
  <c r="D284" i="80"/>
  <c r="E10" i="77"/>
  <c r="E9" i="77" s="1"/>
  <c r="H270" i="76"/>
  <c r="H268" i="76" s="1"/>
  <c r="H267" i="76" s="1"/>
  <c r="H265" i="76" l="1"/>
  <c r="H262" i="76" l="1"/>
  <c r="H260" i="76" s="1"/>
  <c r="H258" i="76" s="1"/>
  <c r="H8" i="76" s="1"/>
  <c r="H273" i="76" s="1"/>
  <c r="H264" i="76"/>
  <c r="H269" i="76"/>
  <c r="F182" i="77" l="1"/>
  <c r="F175" i="77" s="1"/>
  <c r="F186" i="77" s="1"/>
  <c r="F9" i="77" l="1"/>
</calcChain>
</file>

<file path=xl/sharedStrings.xml><?xml version="1.0" encoding="utf-8"?>
<sst xmlns="http://schemas.openxmlformats.org/spreadsheetml/2006/main" count="1363" uniqueCount="315">
  <si>
    <t xml:space="preserve"> </t>
  </si>
  <si>
    <t xml:space="preserve"> -----------------ի N -----------Ն որոշման</t>
  </si>
  <si>
    <t>Հավելված N 2</t>
  </si>
  <si>
    <t>Հավելված N 3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</si>
  <si>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</si>
  <si>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</si>
  <si>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</si>
  <si>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</si>
  <si>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</si>
  <si>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</si>
  <si>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</si>
  <si>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</si>
  <si>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</si>
  <si>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</si>
  <si>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</si>
  <si>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Ինն ամիս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</si>
  <si>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</si>
  <si>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</si>
  <si>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</si>
  <si>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</si>
  <si>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</si>
  <si>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</si>
  <si>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</si>
  <si>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</si>
  <si>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</si>
  <si>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Ծերություն</t>
  </si>
  <si>
    <t xml:space="preserve"> Տրանսֆերտների տրամադրում </t>
  </si>
  <si>
    <t xml:space="preserve"> Ցուցանիշների փոփոխությունները (ավելացումները նշված են դրական, իսկ նվազեցումները՝ փակագծերում) </t>
  </si>
  <si>
    <t xml:space="preserve"> Սոցիալական պաշտպանությանը տրամադրվող օժանդակ ծառայություններ (այլ դասերին չպատկանող)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</si>
  <si>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</si>
  <si>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</si>
  <si>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</si>
  <si>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Միջոցառման տեսակը` 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</si>
  <si>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</si>
  <si>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 ՀՀ կառավարության 2021 թվականի</t>
  </si>
  <si>
    <t xml:space="preserve"> ՀԱՅԱՍՏԱՆԻ ՀԱՆՐԱՊԵՏՈՒԹՅԱՆ ԿԱՌԱՎԱՐՈՒԹՅԱՆ 2020 ԹՎԱԿԱՆԻ ԴԵԿՏԵՄԲԵՐԻ 30-Ի N 2215-Ն ՈՐՈՇՄԱՆ  N 3 և N 4 ՀԱՎԵԼՎԱԾՆԵՐՈՒՄ  ԿԱՏԱՐՎՈՂ ՓՈՓՈԽՈՒԹՅՈՒՆՆԵՐԸ</t>
  </si>
  <si>
    <t>ՀԱՅԱՍՏԱՆԻ ՀԱՆՐԱՊԵՏՈՒԹՅԱՆ 2021 ԹՎԱԿԱՆԻ ՊԵՏԱԿԱՆ ԲՅՈՒՋԵԻ ՄԱՍԻՆ» ՀԱՅԱՍՏԱՆԻ ՀԱՆՐԱՊԵՏՈՒԹՅԱՆ ՕՐԵՆՔԻ  N 1 ՀԱՎԵԼՎԱԾԻ N 2 ԱՂՅՈՒՍԱԿՈՒՄ ԿԱՏԱՐՎՈՂ ՎԵՐԱԲԱՇԽՈՒՄՆ ԵՎ ՀԱՅԱՍՏԱՆԻ ՀԱՆՐԱՊԵՏՈՒԹՅԱՆ ԿԱՌԱՎԱՐՈՒԹՅԱՆ 2020 ԹՎԱԿԱՆԻ ԴԵԿՏԵՄԲԵՐԻ 30-Ի N 2215-Ն ՈՐՈՇՄԱՆ N 5 ՀԱՎԵԼՎԱԾԻ N 1 ԱՂՅՈՒՍԱԿՈՒՄ ԿԱՏԱՐՎՈՂ ՓՈՓՈԽՈՒԹՅՈՒՆՆԵՐԸ</t>
  </si>
  <si>
    <t xml:space="preserve"> Աշխատանքային կենսաթոշակներ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</si>
  <si>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</si>
  <si>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</si>
  <si>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</si>
  <si>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</si>
  <si>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</si>
  <si>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</si>
  <si>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</si>
  <si>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</si>
  <si>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</si>
  <si>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</si>
  <si>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</si>
  <si>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</si>
  <si>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</si>
  <si>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Սոցիալական հատուկ արտոնություններ (այլ դասերին չպատկանող)</t>
  </si>
  <si>
    <t xml:space="preserve"> Հարազատին կորցրած անձինք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</si>
  <si>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տրվող պարգևավճար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</si>
  <si>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</si>
  <si>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</si>
  <si>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</si>
  <si>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տրվող պարգևավճար 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</si>
  <si>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 </t>
  </si>
  <si>
    <t xml:space="preserve"> Զոհված? հետմահու "Հայաստանի ազգային հերոս" ՀՀ բարձրագույն կոչում ստացած կամ "Մարտական խաչ" շքանշանով պարգևատրված անձի ընտանիքի անդամներ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</si>
  <si>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</si>
  <si>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- Երեխաների կամ ընտանեկան նպաստներ բյուջեից</t>
  </si>
  <si>
    <t>հազ. դրամ</t>
  </si>
  <si>
    <t xml:space="preserve"> Ընտանիքի կենսամակարդակի բարձրացմանն ուղղված նպաստներ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</si>
  <si>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</si>
  <si>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</si>
  <si>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</si>
  <si>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</si>
  <si>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ԸՆԴԱՄԵՆԸ ԾԱԽՍԵՐ</t>
  </si>
  <si>
    <t xml:space="preserve"> 10</t>
  </si>
  <si>
    <t xml:space="preserve"> ՍՈՑԻԱԼԱԿԱՆ ՊԱՇՏՊԱՆՈՒԹՅՈՒՆ</t>
  </si>
  <si>
    <t xml:space="preserve"> 02</t>
  </si>
  <si>
    <t xml:space="preserve"> 01</t>
  </si>
  <si>
    <t xml:space="preserve"> 1102</t>
  </si>
  <si>
    <t xml:space="preserve"> 12003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</si>
  <si>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</si>
  <si>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</si>
  <si>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</si>
  <si>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</si>
  <si>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</si>
  <si>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 xml:space="preserve"> 03</t>
  </si>
  <si>
    <t xml:space="preserve"> Սոցիալական օգնության դրամական արտահայտությամբ նպաստներ (բյուջեից)</t>
  </si>
  <si>
    <t xml:space="preserve"> 12002</t>
  </si>
  <si>
    <t xml:space="preserve"> - Հուղարկավորության նպաստներ բյուջեից</t>
  </si>
  <si>
    <t xml:space="preserve"> 04</t>
  </si>
  <si>
    <t xml:space="preserve"> 1011</t>
  </si>
  <si>
    <t xml:space="preserve"> 12001</t>
  </si>
  <si>
    <t xml:space="preserve"> 07</t>
  </si>
  <si>
    <t xml:space="preserve"> - Այլ նպաստներ բյուջեից</t>
  </si>
  <si>
    <t xml:space="preserve"> 09</t>
  </si>
  <si>
    <t xml:space="preserve"> Սոցիալական պաշտպանություն (այլ դասերին չպատկանող)</t>
  </si>
  <si>
    <t xml:space="preserve"> 11001</t>
  </si>
  <si>
    <t xml:space="preserve"> Զոհված՛ հետմահու «Հայաստանի ազգային հերոս»  ՀՀ բարձրագույն կոչում ստացած կամ «Մարտական խաչ» շքանշանով պարգևատրված անձի ընտանիքին պարգևավճարի տրամադրման ապահովում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</si>
  <si>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</si>
  <si>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</si>
  <si>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</si>
  <si>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1068</t>
  </si>
  <si>
    <t xml:space="preserve"> Մինչև 2 տարեկան երեխայի խնամքի նպաստի տրամադրման ապահովում</t>
  </si>
  <si>
    <t xml:space="preserve"> 11002</t>
  </si>
  <si>
    <t xml:space="preserve"> Կենսաթոշակների և այլ դրամական վճարների իրականացման ապահովում</t>
  </si>
  <si>
    <t xml:space="preserve"> Պարգևավճարներ և պատվովճարներ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</si>
  <si>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</si>
  <si>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</si>
  <si>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</si>
  <si>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</si>
  <si>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</si>
  <si>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Վերջնական արդյունքի նկարագրությունը`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</si>
  <si>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</si>
  <si>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Ծրագրի միջոցառումներ</t>
  </si>
  <si>
    <t xml:space="preserve"> Զոհված՛ հետմահու «Հայաստանի ազգային հերոս» ՀՀ բարձրագույն կոչում ստացած կամ «Մարտական խաչ» շքանշանով պարգևատրված անձի  ընտանիքին պարգևավճարի  վճարման ծառայությունների ձեռքբերում</t>
  </si>
  <si>
    <t xml:space="preserve"> Ծառայությունների մատուցում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</si>
  <si>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</si>
  <si>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</si>
  <si>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</si>
  <si>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</si>
  <si>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Մինչև 2 տարեկան երեխայի խնամքի նպաստի վճարման ծառայությունների ձեռքբերում</t>
  </si>
  <si>
    <t xml:space="preserve"> Կենսաթոշակների և այլ դրամական վճարների վճարման ծառայությունների ձեռքբերում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</si>
  <si>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</si>
  <si>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</si>
  <si>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</si>
  <si>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</si>
  <si>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 1005 </t>
  </si>
  <si>
    <t xml:space="preserve"> Պարգևավճարներ և պատվովճարներ </t>
  </si>
  <si>
    <t xml:space="preserve"> Ծրագրի միջոցառումները </t>
  </si>
  <si>
    <t xml:space="preserve"> 11001 </t>
  </si>
  <si>
    <t xml:space="preserve"> Ինն ամիս </t>
  </si>
  <si>
    <t xml:space="preserve"> Տարի </t>
  </si>
  <si>
    <t xml:space="preserve"> Զոհված՛ հետմահու «Հայաստանի ազգային հերոս»  ՀՀ բարձրագույն կոչում ստացած կամ «Մարտական խաչ» շքանշանով պարգևատրված անձի ընտանիքին պարգևավճարի տրամադրման ապահովում </t>
  </si>
  <si>
    <t xml:space="preserve"> Զոհված՛ հետմահու «Հայաստանի ազգային հերոս» ՀՀ բարձրագույն կոչում ստացած կամ «Մարտական խաչ» շքանշանով պարգևատրված անձի  ընտանիքին պարգևավճարի  վճարման ծառայությունների ձեռքբերում </t>
  </si>
  <si>
    <t xml:space="preserve"> Ծառայությունների մատուցում </t>
  </si>
  <si>
    <t xml:space="preserve"> Միջոցառումն իրականացնողի անվանումը? </t>
  </si>
  <si>
    <t xml:space="preserve"> «Գնումների մասին» ՀՀ օրենքի համաձայն ընտրված կազմակերպություն </t>
  </si>
  <si>
    <t xml:space="preserve"> Պարգևավճարներ ստացողների թիվ, ընտանիք </t>
  </si>
  <si>
    <t xml:space="preserve"> 12001 </t>
  </si>
  <si>
    <t xml:space="preserve"> Պարգևավճարների վճարման ամսական հաճախականություն, անգամ </t>
  </si>
  <si>
    <t xml:space="preserve"> 12003 </t>
  </si>
  <si>
    <t xml:space="preserve"> Պատվովճարների վճարման ամսական հաճախականությունը, անգամ </t>
  </si>
  <si>
    <t xml:space="preserve"> 1011 </t>
  </si>
  <si>
    <t xml:space="preserve"> Անապահով սոցիալական խմբերին աջակցություն </t>
  </si>
  <si>
    <t xml:space="preserve"> Ընտանիքի կենսամակարդակի բարձրացմանն ուղղված նպաստներ ստացող ընտանիքների թիվ, հատ, այդ թվում </t>
  </si>
  <si>
    <t xml:space="preserve"> ընտանեկան նպաստ ստացող ընտանիքների թիվ, ընտանիք </t>
  </si>
  <si>
    <t xml:space="preserve"> սոցիալական նպաստ ստացող ընտանիքների թիվ, ընտանիք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</si>
  <si>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</si>
  <si>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</si>
  <si>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</si>
  <si>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1068 </t>
  </si>
  <si>
    <t xml:space="preserve"> Ժողովրդագրական վիճակի բարելավում </t>
  </si>
  <si>
    <t xml:space="preserve"> Մինչև 2 տարեկան երեխայի խնամքի նպաստի տրամադրման ապահովում </t>
  </si>
  <si>
    <t xml:space="preserve"> Մինչև 2 տարեկան երեխայի խնամքի նպաստի վճարման ծառայությունների ձեռքբերում </t>
  </si>
  <si>
    <t xml:space="preserve"> Մինչև 2 տարեկան երեխայի խնամքի նպաստ ստացող  քաղաքացիների թիվ, մարդ, որից </t>
  </si>
  <si>
    <t xml:space="preserve"> գյուղական բնակավայրերում մինչև 2 տարեկան երեխայի խնամքի նպաստ ստացող քաղաքացիների թիվ, մարդ </t>
  </si>
  <si>
    <t xml:space="preserve"> 1102 </t>
  </si>
  <si>
    <t xml:space="preserve"> Կենսաթոշակային ապահովություն </t>
  </si>
  <si>
    <t xml:space="preserve"> 11002 </t>
  </si>
  <si>
    <t xml:space="preserve"> Կենսաթոշակների և այլ դրամական վճարների իրականացման ապահովում </t>
  </si>
  <si>
    <t xml:space="preserve"> Կենսաթոշակների և այլ դրամական վճարների վճարման ծառայությունների ձեռքբերում </t>
  </si>
  <si>
    <t xml:space="preserve"> Բանկեր, «Գնումների մասին» ՀՀ օրենքի համաձայն ընտրված կազմակերպություն </t>
  </si>
  <si>
    <t xml:space="preserve"> Կենսաթոշակառուների և այլ դրամական վճարներ ստացողների թվաքանակը, որոնց մատուցվում են վճարման ծառայություններ, մարդ </t>
  </si>
  <si>
    <t xml:space="preserve"> Կենսաթոշակառուների և այլ դրամական վճարներ ստացողների թվաքանակը, որոնց մատուցվում են վճարման ծառայություններ անկանխիկ եղանակով, մարդ </t>
  </si>
  <si>
    <t xml:space="preserve"> Կենսաթոշակառուների այլ դրամական վճարներ ստացողների թվաքանակը, որոնց մատուցվում են վճարման ծառայություններ կանխիկ եղանակով, մարդ </t>
  </si>
  <si>
    <t xml:space="preserve"> Կենսաթոշակի այլ դրամական վճարների նշանակման առավելագույն ժամկետ, աշխատանքային օր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</si>
  <si>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</si>
  <si>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</si>
  <si>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Կենսաթոշակառուների թիվ, մարդ </t>
  </si>
  <si>
    <t xml:space="preserve"> Սոցիալական ապահովություն </t>
  </si>
  <si>
    <t xml:space="preserve"> 12002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</si>
  <si>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</si>
  <si>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</si>
  <si>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Հավելված N 4</t>
  </si>
  <si>
    <t xml:space="preserve"> 79571100-1</t>
  </si>
  <si>
    <t>Հավելված N 5</t>
  </si>
  <si>
    <t xml:space="preserve"> ՀՀ կառավարության 2020 թվականի</t>
  </si>
  <si>
    <t>Գնման առարկայի</t>
  </si>
  <si>
    <t>Չափման միավորը</t>
  </si>
  <si>
    <t>ՀՀ աշխատանքի և սոցիալական հարցերի նախարարության միասնական սոցիալական  ծառայություն</t>
  </si>
  <si>
    <t>Բաժին N 10</t>
  </si>
  <si>
    <t>Դաս N 02</t>
  </si>
  <si>
    <t>ՄԱ</t>
  </si>
  <si>
    <t>դրամ</t>
  </si>
  <si>
    <t xml:space="preserve"> ՀՀ աշխատանքի և սոցիալական հարցերի նախարարության միասնական սոցիալական ծառայություն</t>
  </si>
  <si>
    <t xml:space="preserve">Հայաստանի Հանրապետության աշխատանքի և սոցիալական հարցերի նախարարության միասնական սոցիալական ծառայություն
</t>
  </si>
  <si>
    <t>Սոցիալական ապահովություն</t>
  </si>
  <si>
    <t>Ծերության՝ հաշմանդամության՝ կերակրողին կորցնելու դեպքում նպաստներ</t>
  </si>
  <si>
    <t xml:space="preserve"> Սոցիալական աջակցություն անաշխատունակության դեպքում </t>
  </si>
  <si>
    <t xml:space="preserve"> Ժամանակավոր անաշխատունակության դեպքում նպաստ</t>
  </si>
  <si>
    <t xml:space="preserve"> - Հիվանդության և հաշմանդամության նպաստներ բյուջեից</t>
  </si>
  <si>
    <t xml:space="preserve"> Ընտանիքի կենսամակարդակի բարձրացմանն ուղղված նպաստների իրականացման ապահովում</t>
  </si>
  <si>
    <t xml:space="preserve"> Երեխայի ծննդյան միանվագ նպաստ</t>
  </si>
  <si>
    <t xml:space="preserve"> Սոցիալական աջակցություն անաշխատունակության դեպքում</t>
  </si>
  <si>
    <t xml:space="preserve"> Մայրության նպաստ</t>
  </si>
  <si>
    <t xml:space="preserve"> - Մայրության նպաստներ բյուջեից</t>
  </si>
  <si>
    <t xml:space="preserve"> Ընտանիքի կենսամակարդակի բարձրացմանն ուղղված նպաստների իրականացման ապահովում </t>
  </si>
  <si>
    <t xml:space="preserve"> Երեխայի ծննդյան միանվագ նպաստ </t>
  </si>
  <si>
    <t xml:space="preserve"> Երեխայի ծննդյան կապակցությամբ միանվագ նպաստի տրամադրում </t>
  </si>
  <si>
    <t xml:space="preserve"> Կորցրած եկամուտների մասնակի փոխհատուցում</t>
  </si>
  <si>
    <t xml:space="preserve"> Անաշխատունակության հետևանքով եկամտի կորստի մասնակի փոխհատուցման ապահովում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</si>
  <si>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</si>
  <si>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 xml:space="preserve"> Մայրության նպաստի տրամադրում աշխատող և չաշխատող անձանց</t>
  </si>
  <si>
    <t>Ծերության՝ հաշմանդամության՝ կերակրողին կորցնելու դեպքում նպաստների տրամադրում</t>
  </si>
  <si>
    <t>Ցուցանիշների փոփոխությունները ավելացումները նշված են դրական նշանով, իսկ նվազեցումները՝ փակագծերում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</si>
  <si>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 </t>
  </si>
  <si>
    <t xml:space="preserve"> ՀՀ-ում հաշվառված նոր ծնված երեխայի ծնող (օրինական ներկայացուցիչ) </t>
  </si>
  <si>
    <t xml:space="preserve"> շահառու նորածինների թիվ, ադ թվում? </t>
  </si>
  <si>
    <t xml:space="preserve"> ընտանիքում առաջին և երկրորդ երեխաների թիվ </t>
  </si>
  <si>
    <t xml:space="preserve"> ընտանիքում երրորդ և չորրորդ երեխաների թիվ </t>
  </si>
  <si>
    <t xml:space="preserve"> ընտանիքում հինգ և հաջորդ երեխաների թիվ </t>
  </si>
  <si>
    <t xml:space="preserve"> Միջոցառմանանվանումը` </t>
  </si>
  <si>
    <t xml:space="preserve"> 1082 </t>
  </si>
  <si>
    <t xml:space="preserve"> Ժամանակավոր անաշխատունակության դեպքում նպաստ 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</si>
  <si>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</si>
  <si>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 xml:space="preserve">  Օրենքով սահմանված կարգով ու չափով եկամտային հարկ (շահութահարկ)  վճարած վարձու աշխատողներ, նոտարներ և անհատ ձեռնարկատերեր </t>
  </si>
  <si>
    <t xml:space="preserve">  Ժամանակավոր անաշխատունակության օրերի թիվ, օր </t>
  </si>
  <si>
    <t xml:space="preserve"> Մայրության նպաստ </t>
  </si>
  <si>
    <t xml:space="preserve"> Մայրության նպաստի տրամադրում աշխատող և չաշխատող անձանց </t>
  </si>
  <si>
    <t xml:space="preserve"> Հղիության և ծննդաբերության արձակուրդի իրավունք ունեցող անձինք?  անկախ աշխատանքային կարգավիճակից </t>
  </si>
  <si>
    <t xml:space="preserve"> Հղիության և ծննդաբերության արձակուրդի օրերի թիվ, օր </t>
  </si>
  <si>
    <t xml:space="preserve"> Մայրության նպաստ ստացող աշխատող անձանց թիվ, մարդ </t>
  </si>
  <si>
    <t xml:space="preserve"> Մայրության նպաստ ստացող չաշխատող անձանց թիվ, մարդ </t>
  </si>
  <si>
    <t>Մինչև 2 տարեկան երեխայի խնամքի նպաստի արձակուրդում գտնվող վսրձու աշխատողին նպաստի տրամադրում</t>
  </si>
  <si>
    <t xml:space="preserve"> Մինչև 2 տարեկան երեխայի խնամքի նպաստի տրամադրում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</si>
  <si>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</si>
  <si>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</si>
  <si>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</si>
  <si>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</si>
  <si>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</si>
  <si>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</si>
  <si>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</si>
  <si>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</si>
  <si>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Աղյուսակ 9.47 </t>
  </si>
  <si>
    <t xml:space="preserve">  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</si>
  <si>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</si>
  <si>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</si>
  <si>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ՀՀ կառավարություն</t>
  </si>
  <si>
    <t xml:space="preserve">
 ՀԱՅԱՍՏԱՆԻ ՀԱՆՐԱՊԵՏՈՒԹՅԱՆ ԿԱՌԱՎԱՐՈՒԹՅԱՆ 2020 ԹՎԱԿԱՆԻ ԴԵԿՏԵՄԲԵՐԻ 30-Ի N 2215-Ն ՈՐՈՇՄԱՆ N 9.1 ՀԱՎԵԼՎԱԾԻ N 9.1.20, 9.1.58 ԱՂՅՈՒՍԱԿՈՒՄ ԿԱՏԱՐՎՈՂ ՓՈՓՈԽՈՒԹՅՈՒՆՆԵՐԸ</t>
  </si>
  <si>
    <t xml:space="preserve"> 1102  11002</t>
  </si>
  <si>
    <t xml:space="preserve">  փոստային առաքման ծառայություններ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</si>
  <si>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</si>
  <si>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</si>
  <si>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</si>
  <si>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Նպաստառուների թիվ, մարդ, այդ թվում </t>
  </si>
  <si>
    <t xml:space="preserve"> ծերության նպաստառուների թիվը, մարդ </t>
  </si>
  <si>
    <t xml:space="preserve"> հաշմանդամության նպաստառուների թիվը, մարդ </t>
  </si>
  <si>
    <t xml:space="preserve"> կերակրողին կորցնելու դեպքում  նպաստառուների թիվը, մարդ </t>
  </si>
  <si>
    <t>Սպայական անձնակազմի և նրանց ընտանիքների անդամների կենսաթոշակներ</t>
  </si>
  <si>
    <t xml:space="preserve"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</si>
  <si>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</si>
  <si>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</si>
  <si>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</si>
  <si>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Կենսաթոշակառուների թիվ, մարդ, այդ թվում </t>
  </si>
  <si>
    <t xml:space="preserve"> երկարամյա ծառայության կենսաթոշակառուների թիվը, մարդ </t>
  </si>
  <si>
    <t xml:space="preserve"> հաշմանդամության զինվորական կենսաթոշակառուների թիվը, մարդ </t>
  </si>
  <si>
    <t xml:space="preserve">  զինծառայողի մահվան դեպքում նրա ընտանիքի անդամներին կերակրողին կորցնելու դեպքում զինվորական կենսաթոշակառուների թիվը, մարդ </t>
  </si>
  <si>
    <t>ՀՀ օրենքով նշանակված կենսաթոշակներ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</si>
  <si>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 </t>
  </si>
  <si>
    <t xml:space="preserve"> ՀՀ օրենքով նշանակված կենսաթոշակներ </t>
  </si>
  <si>
    <t xml:space="preserve"> ՀՀ օրենքներով պետական պաշտոն զբաղեցրած անձանց կենսաթոշակային իրավունքի իրացում`համապատասխան պաշտոններում աշխատանքային ստաժի առկայություն և  կենսաթոշակի իրավունք տրվող տարիք </t>
  </si>
  <si>
    <t xml:space="preserve"> Վատառողջություն և անաշխատունակություն</t>
  </si>
  <si>
    <t xml:space="preserve"> Վատառողջություն</t>
  </si>
  <si>
    <t xml:space="preserve"> 1082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</si>
  <si>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</t>
  </si>
  <si>
    <t xml:space="preserve"> Վետերանների պատվովճարներ </t>
  </si>
  <si>
    <t xml:space="preserve"> ՀՄՊ վետերաններին պատվովճարի տրամադրում </t>
  </si>
  <si>
    <t xml:space="preserve"> ՀՄ պատերազմի վետերաններին պատվովճարների տրամադրում 02.12.1998թ. ՀՕ-267-Ն օրենքի 4-րդ հոդվածով </t>
  </si>
  <si>
    <t xml:space="preserve"> Պատվովճար ստացող վետերանների թիվ,մարդ 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</si>
  <si>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 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</si>
  <si>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փոխհատուցման տրամադրում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</si>
  <si>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փոխհատուցման տրամադրում </t>
  </si>
  <si>
    <t xml:space="preserve"> Աշխատանքային պարտականությունների կատարման հետ կապված խեղում, մասնագիտական հիվանդություն և առողջության այլ վնաս ստացած աշխատող անձ </t>
  </si>
  <si>
    <t xml:space="preserve"> Խեղում, մասնագիտական հիվանդություն և առողջության այլ վնասներ ստացածների թիվ, մարդ </t>
  </si>
  <si>
    <t xml:space="preserve"> 12004</t>
  </si>
  <si>
    <t xml:space="preserve"> Աջակցություն հաշմանդամ դարձած զինծառայողներին և զոհվածների ընտանիքներին</t>
  </si>
  <si>
    <t xml:space="preserve"> Միանվագ սոցիալական ապահովագրության վճարներ ՀՀ պաշտպանության, փրկարարական ծառայության և ՀՀ քննչական կոմիտեում ծառայության ժամանակ հաշմանդամ  դարձած զինծառայողներին և  զոհված (մահացած) զինծառայողների ու փրկարար ծառայողների  ընտանիքներին </t>
  </si>
  <si>
    <t>Փոխհատուցում ստացող շահառուների թվաքանակ</t>
  </si>
  <si>
    <t xml:space="preserve"> Աջակցություն հաշմանդամ դարձած զինծառայողներին և զոհվածների ընտանիքներին </t>
  </si>
  <si>
    <t xml:space="preserve"> ՀՀ կառավարության 2018թ. օգոստոսի 9-ի N 916-Ն որոշման պահանջներին համապատասխան 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</si>
  <si>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</si>
  <si>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</si>
  <si>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</si>
  <si>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ՀՀ ՊՆ, ՀՀ ԿԱ ԱԱԾ կրտսեր, միջին, ավագ և ՀՀ ԿԱ ՀՀ ոստիկանության միջին, ավագ, գլխավոր սպայական անձնակազմին սոցիալական աջակցություն</t>
  </si>
  <si>
    <t xml:space="preserve">ՀՀ ՊՆ, ՀՀ ԿԱ ԱԱԾ կրտսեր, միջին, ավագ և ՀՀ ԿԱ ՀՀ ոստիկանության միջին, ավագ և գլխավոր սպայական անձնակազմին տրամադրաված սպառողական վարկերի տոկոսագումարների մասնակի փոխհատուցում </t>
  </si>
  <si>
    <t xml:space="preserve"> ՀՀ ՊՆ, ՀՀ ԿԱ ԱԱԾ կրտսեր, միջին, ավագ և ՀՀ ԿԱ ՀՀ ոստիկանության միջին, ավագ, գլխավոր սպայական անձնակազմին սոցիալական աջակցություն </t>
  </si>
  <si>
    <t xml:space="preserve"> ՀՀ ՊՆ, ՀՀ ԿԱ ԱԱԾ կրտսեր, միջին, ավագ և ՀՀ ԿԱ ՀՀ ոստիկանության միջին, ավագ և գլխավոր սպայական անձնակազմին տրամադրաված սպառողական վարկերի տոկոսագումարների մասնակի փոխհատուցում </t>
  </si>
  <si>
    <t xml:space="preserve">  </t>
  </si>
  <si>
    <t xml:space="preserve"> Սպասողական վարկերից  օգտվող շահառուների թվաքանակը, մարդ </t>
  </si>
  <si>
    <t>Աջակցություն զոհվածների ընտանիքներին</t>
  </si>
  <si>
    <t>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</t>
  </si>
  <si>
    <t xml:space="preserve"> Շահառուների ընտրության չափորոշիչները </t>
  </si>
  <si>
    <t xml:space="preserve"> Միանվագ սոցիալական ապահովագրության վճարներ ստացող ընտանիքների թվաքանակը, հատ </t>
  </si>
  <si>
    <t xml:space="preserve"> 12005 </t>
  </si>
  <si>
    <t xml:space="preserve"> Աջակցություն զոհվածների ընտանիքներին </t>
  </si>
  <si>
    <t xml:space="preserve"> 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 </t>
  </si>
  <si>
    <t xml:space="preserve">ՀԱՅԱՍՏԱՆԻ ՀԱՆՐԱՊԵՏՈՒԹՅԱՆ ԿԱՌԱՎԱՐՈՒԹՅԱՆ 2020 ԹՎԱԿԱՆԻ ԴԵԿՏԵՄԲԵՐԻ 30-Ի N 2215-Ն ՈՐՈՇՄԱՆ N 10 ՀԱՎԵԼՎԱԾՈՒՄ ԿԱՏԱՐՎՈՂ ՓՈՓՈԽՈՒԹՅՈՒՆՆԵՐԸ ԵՎ ԼՐԱՑՈՒՄՆԵՐԸ   </t>
  </si>
  <si>
    <t>Գնման ձևը (ընթացակարգը)</t>
  </si>
  <si>
    <t xml:space="preserve">Միավորի գինը
(դրամ) </t>
  </si>
  <si>
    <t xml:space="preserve">Ցուցանիշների փոփոխությունը
(նվազեցումները նշված են
փակագծերում, իսկ
ավելացումները` դրական
նշանով) </t>
  </si>
  <si>
    <t>միջանցիկ
կոդը` ըստ CPV
դասակարգման</t>
  </si>
  <si>
    <t>անվանումը</t>
  </si>
  <si>
    <t>քանակը</t>
  </si>
  <si>
    <t>գումարը                                  (հազ. դրամ)</t>
  </si>
  <si>
    <t>Խումբ N 09</t>
  </si>
  <si>
    <t xml:space="preserve">   Կենսաթոշակների և այլ դրամական վճարների իրականացման ապահովում</t>
  </si>
  <si>
    <t xml:space="preserve"> ՄԱՍ  III. ԾԱՌԱՅՈՒԹՅՈՒՆՆԵՐ</t>
  </si>
  <si>
    <t>1068   11001</t>
  </si>
  <si>
    <t>1005   11001</t>
  </si>
  <si>
    <t xml:space="preserve">  Զոհված՝ հետմահու «Հայաստանի ազգային հերոս»  ՀՀ բարձրագույն կոչում ստացած կամ «Մարտական խաչ» շքանշանով պարգևատրված անձի ընտանիքին պարգևավճարի տրամադրման ապահովում</t>
  </si>
  <si>
    <t>1011  11001</t>
  </si>
  <si>
    <t xml:space="preserve">   Ընտանիքի կենսամակարդակի բարձրացմանն ուղղված նպաստների իրականացման ապահովում</t>
  </si>
  <si>
    <t>Մինչև 2 տարեկան երեխայի խնամքի նպաստի տրամադրում</t>
  </si>
  <si>
    <t xml:space="preserve"> - Այլ ընթացիկ դրամաշնորհներ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</si>
  <si>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</si>
  <si>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</si>
  <si>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Աղյուսակ 9.1.58 </t>
  </si>
  <si>
    <t xml:space="preserve">
 ՀԱՅԱՍՏԱՆԻ ՀԱՆՐԱՊԵՏՈՒԹՅԱՆ ԿԱՌԱՎԱՐՈՒԹՅԱՆ 2020 ԹՎԱԿԱՆԻ ԴԵԿՏԵՄԲԵՐԻ 30-Ի N 2215-Ն ՈՐՈՇՄԱՆ N 9 ՀԱՎԵԼՎԱԾԻ N 9.16, 9.47 ԱՂՅՈՒՍԱԿՈՒՄ ԿԱՏԱՐՎՈՂ ՓՈՓՈԽՈՒԹՅՈՒՆՆԵՐԸ</t>
  </si>
  <si>
    <t xml:space="preserve"> ՀՀ աշխատանքի և սոցիալական հարցերի նախարարություն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</si>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</sst>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* #,##0.0_);_(* \(#,##0.0\);_(* &quot;-&quot;?_);_(@_)"/>
    <numFmt numFmtId="167" formatCode="#,##0.0_);\(#,##0.0\)"/>
    <numFmt numFmtId="168" formatCode="##,##0.0;\(##,##0.0\);\-"/>
    <numFmt numFmtId="169" formatCode="0_);\(0\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_-;\-* #,##0.00_-;_-* &quot;-&quot;??_-;_-@_-"/>
    <numFmt numFmtId="173" formatCode="_-* #,##0.00_?_._-;\-* #,##0.00_?_._-;_-* &quot;-&quot;??_?_._-;_-@_-"/>
    <numFmt numFmtId="174" formatCode="_-* #,##0.00\ _դ_ր_._-;\-* #,##0.00\ _դ_ր_._-;_-* &quot;-&quot;??\ _դ_ր_._-;_-@_-"/>
    <numFmt numFmtId="175" formatCode="_-* #,##0.00_р_._-;\-* #,##0.00_р_._-;_-* &quot;-&quot;??_р_._-;_-@_-"/>
    <numFmt numFmtId="176" formatCode="[$€-2]\ #,##0.00_);[Red]\([$€-2]\ #,##0.00\)"/>
    <numFmt numFmtId="177" formatCode="General_)"/>
    <numFmt numFmtId="178" formatCode="_-* #,##0.00\ _ _-;\-* #,##0.00\ _ _-;_-* &quot;-&quot;??\ _ _-;_-@_-"/>
    <numFmt numFmtId="179" formatCode="_-* #,##0.00\ _֏_-;\-* #,##0.00\ _֏_-;_-* &quot;-&quot;??\ _֏_-;_-@_-"/>
    <numFmt numFmtId="180" formatCode="_ * #,##0_)\ &quot;$&quot;_ ;_ * \(#,##0\)\ &quot;$&quot;_ ;_ * &quot;-&quot;_)\ &quot;$&quot;_ ;_ @_ "/>
    <numFmt numFmtId="181" formatCode="_([$€-2]* #,##0.00_);_([$€-2]* \(#,##0.00\);_([$€-2]* &quot;-&quot;??_)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b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sz val="12"/>
      <color theme="3"/>
      <name val="GHEA Grapalat"/>
      <family val="3"/>
    </font>
    <font>
      <i/>
      <sz val="11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90">
    <xf numFmtId="0" fontId="0" fillId="0" borderId="0"/>
    <xf numFmtId="43" fontId="10" fillId="0" borderId="0" applyFont="0" applyFill="0" applyBorder="0" applyAlignment="0" applyProtection="0"/>
    <xf numFmtId="0" fontId="22" fillId="0" borderId="0">
      <alignment horizontal="left" vertical="top" wrapText="1"/>
    </xf>
    <xf numFmtId="0" fontId="23" fillId="0" borderId="0">
      <alignment horizontal="left" vertical="top" wrapText="1"/>
    </xf>
    <xf numFmtId="0" fontId="11" fillId="0" borderId="0"/>
    <xf numFmtId="0" fontId="10" fillId="0" borderId="0"/>
    <xf numFmtId="0" fontId="11" fillId="0" borderId="0"/>
    <xf numFmtId="0" fontId="21" fillId="0" borderId="0"/>
    <xf numFmtId="0" fontId="13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9" fontId="21" fillId="0" borderId="0" applyFont="0" applyFill="0" applyBorder="0" applyAlignment="0" applyProtection="0"/>
    <xf numFmtId="168" fontId="23" fillId="0" borderId="0" applyFill="0" applyBorder="0" applyProtection="0">
      <alignment horizontal="right" vertical="top"/>
    </xf>
    <xf numFmtId="0" fontId="12" fillId="0" borderId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7" applyNumberFormat="0" applyAlignment="0" applyProtection="0"/>
    <xf numFmtId="0" fontId="34" fillId="7" borderId="18" applyNumberFormat="0" applyAlignment="0" applyProtection="0"/>
    <xf numFmtId="0" fontId="35" fillId="7" borderId="17" applyNumberFormat="0" applyAlignment="0" applyProtection="0"/>
    <xf numFmtId="0" fontId="36" fillId="0" borderId="19" applyNumberFormat="0" applyFill="0" applyAlignment="0" applyProtection="0"/>
    <xf numFmtId="0" fontId="37" fillId="8" borderId="2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2" applyNumberFormat="0" applyFill="0" applyAlignment="0" applyProtection="0"/>
    <xf numFmtId="0" fontId="41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41" fillId="33" borderId="0" applyNumberFormat="0" applyBorder="0" applyAlignment="0" applyProtection="0"/>
    <xf numFmtId="43" fontId="42" fillId="0" borderId="0" applyFont="0" applyFill="0" applyBorder="0" applyAlignment="0" applyProtection="0"/>
    <xf numFmtId="0" fontId="9" fillId="9" borderId="21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21" applyNumberFormat="0" applyFont="0" applyAlignment="0" applyProtection="0"/>
    <xf numFmtId="0" fontId="43" fillId="0" borderId="0"/>
    <xf numFmtId="0" fontId="7" fillId="11" borderId="0" applyNumberFormat="0" applyBorder="0" applyAlignment="0" applyProtection="0"/>
    <xf numFmtId="0" fontId="46" fillId="11" borderId="0" applyNumberFormat="0" applyBorder="0" applyAlignment="0" applyProtection="0"/>
    <xf numFmtId="0" fontId="7" fillId="15" borderId="0" applyNumberFormat="0" applyBorder="0" applyAlignment="0" applyProtection="0"/>
    <xf numFmtId="0" fontId="46" fillId="15" borderId="0" applyNumberFormat="0" applyBorder="0" applyAlignment="0" applyProtection="0"/>
    <xf numFmtId="0" fontId="7" fillId="19" borderId="0" applyNumberFormat="0" applyBorder="0" applyAlignment="0" applyProtection="0"/>
    <xf numFmtId="0" fontId="46" fillId="19" borderId="0" applyNumberFormat="0" applyBorder="0" applyAlignment="0" applyProtection="0"/>
    <xf numFmtId="0" fontId="7" fillId="23" borderId="0" applyNumberFormat="0" applyBorder="0" applyAlignment="0" applyProtection="0"/>
    <xf numFmtId="0" fontId="46" fillId="23" borderId="0" applyNumberFormat="0" applyBorder="0" applyAlignment="0" applyProtection="0"/>
    <xf numFmtId="0" fontId="7" fillId="27" borderId="0" applyNumberFormat="0" applyBorder="0" applyAlignment="0" applyProtection="0"/>
    <xf numFmtId="0" fontId="46" fillId="27" borderId="0" applyNumberFormat="0" applyBorder="0" applyAlignment="0" applyProtection="0"/>
    <xf numFmtId="0" fontId="7" fillId="31" borderId="0" applyNumberFormat="0" applyBorder="0" applyAlignment="0" applyProtection="0"/>
    <xf numFmtId="0" fontId="46" fillId="31" borderId="0" applyNumberFormat="0" applyBorder="0" applyAlignment="0" applyProtection="0"/>
    <xf numFmtId="0" fontId="7" fillId="12" borderId="0" applyNumberFormat="0" applyBorder="0" applyAlignment="0" applyProtection="0"/>
    <xf numFmtId="0" fontId="46" fillId="12" borderId="0" applyNumberFormat="0" applyBorder="0" applyAlignment="0" applyProtection="0"/>
    <xf numFmtId="0" fontId="7" fillId="16" borderId="0" applyNumberFormat="0" applyBorder="0" applyAlignment="0" applyProtection="0"/>
    <xf numFmtId="0" fontId="46" fillId="16" borderId="0" applyNumberFormat="0" applyBorder="0" applyAlignment="0" applyProtection="0"/>
    <xf numFmtId="0" fontId="7" fillId="20" borderId="0" applyNumberFormat="0" applyBorder="0" applyAlignment="0" applyProtection="0"/>
    <xf numFmtId="0" fontId="46" fillId="20" borderId="0" applyNumberFormat="0" applyBorder="0" applyAlignment="0" applyProtection="0"/>
    <xf numFmtId="0" fontId="7" fillId="24" borderId="0" applyNumberFormat="0" applyBorder="0" applyAlignment="0" applyProtection="0"/>
    <xf numFmtId="0" fontId="46" fillId="24" borderId="0" applyNumberFormat="0" applyBorder="0" applyAlignment="0" applyProtection="0"/>
    <xf numFmtId="0" fontId="7" fillId="28" borderId="0" applyNumberFormat="0" applyBorder="0" applyAlignment="0" applyProtection="0"/>
    <xf numFmtId="0" fontId="46" fillId="28" borderId="0" applyNumberFormat="0" applyBorder="0" applyAlignment="0" applyProtection="0"/>
    <xf numFmtId="0" fontId="7" fillId="32" borderId="0" applyNumberFormat="0" applyBorder="0" applyAlignment="0" applyProtection="0"/>
    <xf numFmtId="0" fontId="46" fillId="32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7" fillId="33" borderId="0" applyNumberFormat="0" applyBorder="0" applyAlignment="0" applyProtection="0"/>
    <xf numFmtId="0" fontId="47" fillId="10" borderId="0" applyNumberFormat="0" applyBorder="0" applyAlignment="0" applyProtection="0"/>
    <xf numFmtId="0" fontId="47" fillId="14" borderId="0" applyNumberFormat="0" applyBorder="0" applyAlignment="0" applyProtection="0"/>
    <xf numFmtId="0" fontId="47" fillId="18" borderId="0" applyNumberFormat="0" applyBorder="0" applyAlignment="0" applyProtection="0"/>
    <xf numFmtId="0" fontId="47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4" borderId="0" applyNumberFormat="0" applyBorder="0" applyAlignment="0" applyProtection="0"/>
    <xf numFmtId="0" fontId="49" fillId="7" borderId="17" applyNumberFormat="0" applyAlignment="0" applyProtection="0"/>
    <xf numFmtId="0" fontId="50" fillId="8" borderId="20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" borderId="0" applyNumberFormat="0" applyBorder="0" applyAlignment="0" applyProtection="0"/>
    <xf numFmtId="0" fontId="53" fillId="0" borderId="14" applyNumberFormat="0" applyFill="0" applyAlignment="0" applyProtection="0"/>
    <xf numFmtId="0" fontId="54" fillId="0" borderId="15" applyNumberFormat="0" applyFill="0" applyAlignment="0" applyProtection="0"/>
    <xf numFmtId="0" fontId="55" fillId="0" borderId="16" applyNumberFormat="0" applyFill="0" applyAlignment="0" applyProtection="0"/>
    <xf numFmtId="0" fontId="55" fillId="0" borderId="0" applyNumberFormat="0" applyFill="0" applyBorder="0" applyAlignment="0" applyProtection="0"/>
    <xf numFmtId="0" fontId="56" fillId="6" borderId="17" applyNumberFormat="0" applyAlignment="0" applyProtection="0"/>
    <xf numFmtId="0" fontId="57" fillId="0" borderId="19" applyNumberFormat="0" applyFill="0" applyAlignment="0" applyProtection="0"/>
    <xf numFmtId="0" fontId="58" fillId="5" borderId="0" applyNumberFormat="0" applyBorder="0" applyAlignment="0" applyProtection="0"/>
    <xf numFmtId="0" fontId="44" fillId="0" borderId="0"/>
    <xf numFmtId="0" fontId="44" fillId="0" borderId="0"/>
    <xf numFmtId="0" fontId="23" fillId="0" borderId="0">
      <alignment horizontal="left" vertical="top" wrapText="1"/>
    </xf>
    <xf numFmtId="0" fontId="59" fillId="0" borderId="0"/>
    <xf numFmtId="0" fontId="60" fillId="0" borderId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46" fillId="9" borderId="21" applyNumberFormat="0" applyFont="0" applyAlignment="0" applyProtection="0"/>
    <xf numFmtId="0" fontId="7" fillId="9" borderId="21" applyNumberFormat="0" applyFont="0" applyAlignment="0" applyProtection="0"/>
    <xf numFmtId="0" fontId="61" fillId="7" borderId="18" applyNumberFormat="0" applyAlignment="0" applyProtection="0"/>
    <xf numFmtId="0" fontId="62" fillId="0" borderId="0" applyNumberFormat="0" applyFill="0" applyBorder="0" applyAlignment="0" applyProtection="0"/>
    <xf numFmtId="0" fontId="63" fillId="0" borderId="22" applyNumberFormat="0" applyFill="0" applyAlignment="0" applyProtection="0"/>
    <xf numFmtId="0" fontId="64" fillId="0" borderId="0" applyNumberFormat="0" applyFill="0" applyBorder="0" applyAlignment="0" applyProtection="0"/>
    <xf numFmtId="0" fontId="45" fillId="0" borderId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21" applyNumberFormat="0" applyFont="0" applyAlignment="0" applyProtection="0"/>
    <xf numFmtId="168" fontId="65" fillId="0" borderId="0" applyFill="0" applyBorder="0" applyProtection="0">
      <alignment horizontal="right" vertical="top"/>
    </xf>
    <xf numFmtId="0" fontId="5" fillId="0" borderId="0"/>
    <xf numFmtId="43" fontId="5" fillId="0" borderId="0" applyFont="0" applyFill="0" applyBorder="0" applyAlignment="0" applyProtection="0"/>
    <xf numFmtId="6" fontId="67" fillId="0" borderId="0" applyFont="0" applyFill="0" applyBorder="0" applyAlignment="0" applyProtection="0"/>
    <xf numFmtId="6" fontId="67" fillId="0" borderId="0" applyFont="0" applyFill="0" applyBorder="0" applyAlignment="0" applyProtection="0"/>
    <xf numFmtId="0" fontId="10" fillId="0" borderId="0"/>
    <xf numFmtId="0" fontId="10" fillId="0" borderId="0"/>
    <xf numFmtId="0" fontId="68" fillId="0" borderId="0"/>
    <xf numFmtId="0" fontId="10" fillId="0" borderId="0"/>
    <xf numFmtId="0" fontId="10" fillId="0" borderId="0"/>
    <xf numFmtId="0" fontId="12" fillId="0" borderId="0"/>
    <xf numFmtId="0" fontId="69" fillId="35" borderId="0" applyNumberFormat="0" applyBorder="0" applyAlignment="0" applyProtection="0"/>
    <xf numFmtId="0" fontId="5" fillId="35" borderId="0" applyNumberFormat="0" applyBorder="0" applyAlignment="0" applyProtection="0"/>
    <xf numFmtId="0" fontId="46" fillId="11" borderId="0" applyNumberFormat="0" applyBorder="0" applyAlignment="0" applyProtection="0"/>
    <xf numFmtId="0" fontId="70" fillId="36" borderId="0" applyNumberFormat="0" applyBorder="0" applyAlignment="0" applyProtection="0"/>
    <xf numFmtId="0" fontId="69" fillId="35" borderId="0" applyNumberFormat="0" applyBorder="0" applyAlignment="0" applyProtection="0"/>
    <xf numFmtId="0" fontId="25" fillId="11" borderId="0" applyNumberFormat="0" applyBorder="0" applyAlignment="0" applyProtection="0"/>
    <xf numFmtId="0" fontId="71" fillId="37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9" fillId="38" borderId="0" applyNumberFormat="0" applyBorder="0" applyAlignment="0" applyProtection="0"/>
    <xf numFmtId="0" fontId="5" fillId="38" borderId="0" applyNumberFormat="0" applyBorder="0" applyAlignment="0" applyProtection="0"/>
    <xf numFmtId="0" fontId="46" fillId="15" borderId="0" applyNumberFormat="0" applyBorder="0" applyAlignment="0" applyProtection="0"/>
    <xf numFmtId="0" fontId="70" fillId="39" borderId="0" applyNumberFormat="0" applyBorder="0" applyAlignment="0" applyProtection="0"/>
    <xf numFmtId="0" fontId="69" fillId="38" borderId="0" applyNumberFormat="0" applyBorder="0" applyAlignment="0" applyProtection="0"/>
    <xf numFmtId="0" fontId="25" fillId="15" borderId="0" applyNumberFormat="0" applyBorder="0" applyAlignment="0" applyProtection="0"/>
    <xf numFmtId="0" fontId="71" fillId="3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9" fillId="40" borderId="0" applyNumberFormat="0" applyBorder="0" applyAlignment="0" applyProtection="0"/>
    <xf numFmtId="0" fontId="5" fillId="40" borderId="0" applyNumberFormat="0" applyBorder="0" applyAlignment="0" applyProtection="0"/>
    <xf numFmtId="0" fontId="46" fillId="19" borderId="0" applyNumberFormat="0" applyBorder="0" applyAlignment="0" applyProtection="0"/>
    <xf numFmtId="0" fontId="70" fillId="41" borderId="0" applyNumberFormat="0" applyBorder="0" applyAlignment="0" applyProtection="0"/>
    <xf numFmtId="0" fontId="69" fillId="40" borderId="0" applyNumberFormat="0" applyBorder="0" applyAlignment="0" applyProtection="0"/>
    <xf numFmtId="0" fontId="25" fillId="19" borderId="0" applyNumberFormat="0" applyBorder="0" applyAlignment="0" applyProtection="0"/>
    <xf numFmtId="0" fontId="71" fillId="41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9" fillId="42" borderId="0" applyNumberFormat="0" applyBorder="0" applyAlignment="0" applyProtection="0"/>
    <xf numFmtId="0" fontId="5" fillId="42" borderId="0" applyNumberFormat="0" applyBorder="0" applyAlignment="0" applyProtection="0"/>
    <xf numFmtId="0" fontId="46" fillId="23" borderId="0" applyNumberFormat="0" applyBorder="0" applyAlignment="0" applyProtection="0"/>
    <xf numFmtId="0" fontId="70" fillId="37" borderId="0" applyNumberFormat="0" applyBorder="0" applyAlignment="0" applyProtection="0"/>
    <xf numFmtId="0" fontId="69" fillId="42" borderId="0" applyNumberFormat="0" applyBorder="0" applyAlignment="0" applyProtection="0"/>
    <xf numFmtId="0" fontId="25" fillId="23" borderId="0" applyNumberFormat="0" applyBorder="0" applyAlignment="0" applyProtection="0"/>
    <xf numFmtId="0" fontId="71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9" fillId="43" borderId="0" applyNumberFormat="0" applyBorder="0" applyAlignment="0" applyProtection="0"/>
    <xf numFmtId="0" fontId="5" fillId="27" borderId="0" applyNumberFormat="0" applyBorder="0" applyAlignment="0" applyProtection="0"/>
    <xf numFmtId="0" fontId="46" fillId="27" borderId="0" applyNumberFormat="0" applyBorder="0" applyAlignment="0" applyProtection="0"/>
    <xf numFmtId="0" fontId="70" fillId="43" borderId="0" applyNumberFormat="0" applyBorder="0" applyAlignment="0" applyProtection="0"/>
    <xf numFmtId="0" fontId="69" fillId="43" borderId="0" applyNumberFormat="0" applyBorder="0" applyAlignment="0" applyProtection="0"/>
    <xf numFmtId="0" fontId="25" fillId="27" borderId="0" applyNumberFormat="0" applyBorder="0" applyAlignment="0" applyProtection="0"/>
    <xf numFmtId="0" fontId="71" fillId="4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69" fillId="37" borderId="0" applyNumberFormat="0" applyBorder="0" applyAlignment="0" applyProtection="0"/>
    <xf numFmtId="0" fontId="5" fillId="31" borderId="0" applyNumberFormat="0" applyBorder="0" applyAlignment="0" applyProtection="0"/>
    <xf numFmtId="0" fontId="46" fillId="31" borderId="0" applyNumberFormat="0" applyBorder="0" applyAlignment="0" applyProtection="0"/>
    <xf numFmtId="0" fontId="70" fillId="41" borderId="0" applyNumberFormat="0" applyBorder="0" applyAlignment="0" applyProtection="0"/>
    <xf numFmtId="0" fontId="69" fillId="37" borderId="0" applyNumberFormat="0" applyBorder="0" applyAlignment="0" applyProtection="0"/>
    <xf numFmtId="0" fontId="25" fillId="31" borderId="0" applyNumberFormat="0" applyBorder="0" applyAlignment="0" applyProtection="0"/>
    <xf numFmtId="0" fontId="71" fillId="4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69" fillId="36" borderId="0" applyNumberFormat="0" applyBorder="0" applyAlignment="0" applyProtection="0"/>
    <xf numFmtId="0" fontId="5" fillId="12" borderId="0" applyNumberFormat="0" applyBorder="0" applyAlignment="0" applyProtection="0"/>
    <xf numFmtId="0" fontId="46" fillId="12" borderId="0" applyNumberFormat="0" applyBorder="0" applyAlignment="0" applyProtection="0"/>
    <xf numFmtId="0" fontId="70" fillId="43" borderId="0" applyNumberFormat="0" applyBorder="0" applyAlignment="0" applyProtection="0"/>
    <xf numFmtId="0" fontId="69" fillId="36" borderId="0" applyNumberFormat="0" applyBorder="0" applyAlignment="0" applyProtection="0"/>
    <xf numFmtId="0" fontId="25" fillId="12" borderId="0" applyNumberFormat="0" applyBorder="0" applyAlignment="0" applyProtection="0"/>
    <xf numFmtId="0" fontId="71" fillId="44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9" fillId="39" borderId="0" applyNumberFormat="0" applyBorder="0" applyAlignment="0" applyProtection="0"/>
    <xf numFmtId="0" fontId="5" fillId="16" borderId="0" applyNumberFormat="0" applyBorder="0" applyAlignment="0" applyProtection="0"/>
    <xf numFmtId="0" fontId="46" fillId="16" borderId="0" applyNumberFormat="0" applyBorder="0" applyAlignment="0" applyProtection="0"/>
    <xf numFmtId="0" fontId="70" fillId="39" borderId="0" applyNumberFormat="0" applyBorder="0" applyAlignment="0" applyProtection="0"/>
    <xf numFmtId="0" fontId="69" fillId="39" borderId="0" applyNumberFormat="0" applyBorder="0" applyAlignment="0" applyProtection="0"/>
    <xf numFmtId="0" fontId="25" fillId="16" borderId="0" applyNumberFormat="0" applyBorder="0" applyAlignment="0" applyProtection="0"/>
    <xf numFmtId="0" fontId="71" fillId="39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9" fillId="45" borderId="0" applyNumberFormat="0" applyBorder="0" applyAlignment="0" applyProtection="0"/>
    <xf numFmtId="0" fontId="5" fillId="45" borderId="0" applyNumberFormat="0" applyBorder="0" applyAlignment="0" applyProtection="0"/>
    <xf numFmtId="0" fontId="46" fillId="20" borderId="0" applyNumberFormat="0" applyBorder="0" applyAlignment="0" applyProtection="0"/>
    <xf numFmtId="0" fontId="70" fillId="46" borderId="0" applyNumberFormat="0" applyBorder="0" applyAlignment="0" applyProtection="0"/>
    <xf numFmtId="0" fontId="69" fillId="45" borderId="0" applyNumberFormat="0" applyBorder="0" applyAlignment="0" applyProtection="0"/>
    <xf numFmtId="0" fontId="25" fillId="20" borderId="0" applyNumberFormat="0" applyBorder="0" applyAlignment="0" applyProtection="0"/>
    <xf numFmtId="0" fontId="71" fillId="4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9" fillId="42" borderId="0" applyNumberFormat="0" applyBorder="0" applyAlignment="0" applyProtection="0"/>
    <xf numFmtId="0" fontId="5" fillId="24" borderId="0" applyNumberFormat="0" applyBorder="0" applyAlignment="0" applyProtection="0"/>
    <xf numFmtId="0" fontId="46" fillId="24" borderId="0" applyNumberFormat="0" applyBorder="0" applyAlignment="0" applyProtection="0"/>
    <xf numFmtId="0" fontId="70" fillId="38" borderId="0" applyNumberFormat="0" applyBorder="0" applyAlignment="0" applyProtection="0"/>
    <xf numFmtId="0" fontId="69" fillId="42" borderId="0" applyNumberFormat="0" applyBorder="0" applyAlignment="0" applyProtection="0"/>
    <xf numFmtId="0" fontId="25" fillId="24" borderId="0" applyNumberFormat="0" applyBorder="0" applyAlignment="0" applyProtection="0"/>
    <xf numFmtId="0" fontId="71" fillId="4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69" fillId="36" borderId="0" applyNumberFormat="0" applyBorder="0" applyAlignment="0" applyProtection="0"/>
    <xf numFmtId="0" fontId="5" fillId="28" borderId="0" applyNumberFormat="0" applyBorder="0" applyAlignment="0" applyProtection="0"/>
    <xf numFmtId="0" fontId="46" fillId="28" borderId="0" applyNumberFormat="0" applyBorder="0" applyAlignment="0" applyProtection="0"/>
    <xf numFmtId="0" fontId="70" fillId="43" borderId="0" applyNumberFormat="0" applyBorder="0" applyAlignment="0" applyProtection="0"/>
    <xf numFmtId="0" fontId="69" fillId="36" borderId="0" applyNumberFormat="0" applyBorder="0" applyAlignment="0" applyProtection="0"/>
    <xf numFmtId="0" fontId="25" fillId="28" borderId="0" applyNumberFormat="0" applyBorder="0" applyAlignment="0" applyProtection="0"/>
    <xf numFmtId="0" fontId="71" fillId="36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69" fillId="47" borderId="0" applyNumberFormat="0" applyBorder="0" applyAlignment="0" applyProtection="0"/>
    <xf numFmtId="0" fontId="5" fillId="32" borderId="0" applyNumberFormat="0" applyBorder="0" applyAlignment="0" applyProtection="0"/>
    <xf numFmtId="0" fontId="46" fillId="32" borderId="0" applyNumberFormat="0" applyBorder="0" applyAlignment="0" applyProtection="0"/>
    <xf numFmtId="0" fontId="70" fillId="41" borderId="0" applyNumberFormat="0" applyBorder="0" applyAlignment="0" applyProtection="0"/>
    <xf numFmtId="0" fontId="69" fillId="47" borderId="0" applyNumberFormat="0" applyBorder="0" applyAlignment="0" applyProtection="0"/>
    <xf numFmtId="0" fontId="25" fillId="32" borderId="0" applyNumberFormat="0" applyBorder="0" applyAlignment="0" applyProtection="0"/>
    <xf numFmtId="0" fontId="71" fillId="46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72" fillId="48" borderId="0" applyNumberFormat="0" applyBorder="0" applyAlignment="0" applyProtection="0"/>
    <xf numFmtId="0" fontId="41" fillId="13" borderId="0" applyNumberFormat="0" applyBorder="0" applyAlignment="0" applyProtection="0"/>
    <xf numFmtId="0" fontId="47" fillId="13" borderId="0" applyNumberFormat="0" applyBorder="0" applyAlignment="0" applyProtection="0"/>
    <xf numFmtId="0" fontId="73" fillId="43" borderId="0" applyNumberFormat="0" applyBorder="0" applyAlignment="0" applyProtection="0"/>
    <xf numFmtId="0" fontId="74" fillId="13" borderId="0" applyNumberFormat="0" applyBorder="0" applyAlignment="0" applyProtection="0"/>
    <xf numFmtId="0" fontId="75" fillId="49" borderId="0" applyNumberFormat="0" applyBorder="0" applyAlignment="0" applyProtection="0"/>
    <xf numFmtId="0" fontId="41" fillId="13" borderId="0" applyNumberFormat="0" applyBorder="0" applyAlignment="0" applyProtection="0"/>
    <xf numFmtId="0" fontId="72" fillId="39" borderId="0" applyNumberFormat="0" applyBorder="0" applyAlignment="0" applyProtection="0"/>
    <xf numFmtId="0" fontId="41" fillId="17" borderId="0" applyNumberFormat="0" applyBorder="0" applyAlignment="0" applyProtection="0"/>
    <xf numFmtId="0" fontId="47" fillId="17" borderId="0" applyNumberFormat="0" applyBorder="0" applyAlignment="0" applyProtection="0"/>
    <xf numFmtId="0" fontId="73" fillId="50" borderId="0" applyNumberFormat="0" applyBorder="0" applyAlignment="0" applyProtection="0"/>
    <xf numFmtId="0" fontId="74" fillId="17" borderId="0" applyNumberFormat="0" applyBorder="0" applyAlignment="0" applyProtection="0"/>
    <xf numFmtId="0" fontId="75" fillId="39" borderId="0" applyNumberFormat="0" applyBorder="0" applyAlignment="0" applyProtection="0"/>
    <xf numFmtId="0" fontId="41" fillId="17" borderId="0" applyNumberFormat="0" applyBorder="0" applyAlignment="0" applyProtection="0"/>
    <xf numFmtId="0" fontId="72" fillId="45" borderId="0" applyNumberFormat="0" applyBorder="0" applyAlignment="0" applyProtection="0"/>
    <xf numFmtId="0" fontId="41" fillId="45" borderId="0" applyNumberFormat="0" applyBorder="0" applyAlignment="0" applyProtection="0"/>
    <xf numFmtId="0" fontId="47" fillId="21" borderId="0" applyNumberFormat="0" applyBorder="0" applyAlignment="0" applyProtection="0"/>
    <xf numFmtId="0" fontId="73" fillId="47" borderId="0" applyNumberFormat="0" applyBorder="0" applyAlignment="0" applyProtection="0"/>
    <xf numFmtId="0" fontId="74" fillId="21" borderId="0" applyNumberFormat="0" applyBorder="0" applyAlignment="0" applyProtection="0"/>
    <xf numFmtId="0" fontId="75" fillId="46" borderId="0" applyNumberFormat="0" applyBorder="0" applyAlignment="0" applyProtection="0"/>
    <xf numFmtId="0" fontId="41" fillId="21" borderId="0" applyNumberFormat="0" applyBorder="0" applyAlignment="0" applyProtection="0"/>
    <xf numFmtId="0" fontId="72" fillId="51" borderId="0" applyNumberFormat="0" applyBorder="0" applyAlignment="0" applyProtection="0"/>
    <xf numFmtId="0" fontId="41" fillId="51" borderId="0" applyNumberFormat="0" applyBorder="0" applyAlignment="0" applyProtection="0"/>
    <xf numFmtId="0" fontId="47" fillId="25" borderId="0" applyNumberFormat="0" applyBorder="0" applyAlignment="0" applyProtection="0"/>
    <xf numFmtId="0" fontId="73" fillId="38" borderId="0" applyNumberFormat="0" applyBorder="0" applyAlignment="0" applyProtection="0"/>
    <xf numFmtId="0" fontId="74" fillId="25" borderId="0" applyNumberFormat="0" applyBorder="0" applyAlignment="0" applyProtection="0"/>
    <xf numFmtId="0" fontId="75" fillId="44" borderId="0" applyNumberFormat="0" applyBorder="0" applyAlignment="0" applyProtection="0"/>
    <xf numFmtId="0" fontId="41" fillId="25" borderId="0" applyNumberFormat="0" applyBorder="0" applyAlignment="0" applyProtection="0"/>
    <xf numFmtId="0" fontId="72" fillId="49" borderId="0" applyNumberFormat="0" applyBorder="0" applyAlignment="0" applyProtection="0"/>
    <xf numFmtId="0" fontId="41" fillId="29" borderId="0" applyNumberFormat="0" applyBorder="0" applyAlignment="0" applyProtection="0"/>
    <xf numFmtId="0" fontId="47" fillId="29" borderId="0" applyNumberFormat="0" applyBorder="0" applyAlignment="0" applyProtection="0"/>
    <xf numFmtId="0" fontId="73" fillId="43" borderId="0" applyNumberFormat="0" applyBorder="0" applyAlignment="0" applyProtection="0"/>
    <xf numFmtId="0" fontId="74" fillId="29" borderId="0" applyNumberFormat="0" applyBorder="0" applyAlignment="0" applyProtection="0"/>
    <xf numFmtId="0" fontId="75" fillId="49" borderId="0" applyNumberFormat="0" applyBorder="0" applyAlignment="0" applyProtection="0"/>
    <xf numFmtId="0" fontId="41" fillId="29" borderId="0" applyNumberFormat="0" applyBorder="0" applyAlignment="0" applyProtection="0"/>
    <xf numFmtId="0" fontId="72" fillId="52" borderId="0" applyNumberFormat="0" applyBorder="0" applyAlignment="0" applyProtection="0"/>
    <xf numFmtId="0" fontId="41" fillId="52" borderId="0" applyNumberFormat="0" applyBorder="0" applyAlignment="0" applyProtection="0"/>
    <xf numFmtId="0" fontId="47" fillId="33" borderId="0" applyNumberFormat="0" applyBorder="0" applyAlignment="0" applyProtection="0"/>
    <xf numFmtId="0" fontId="73" fillId="39" borderId="0" applyNumberFormat="0" applyBorder="0" applyAlignment="0" applyProtection="0"/>
    <xf numFmtId="0" fontId="74" fillId="33" borderId="0" applyNumberFormat="0" applyBorder="0" applyAlignment="0" applyProtection="0"/>
    <xf numFmtId="0" fontId="75" fillId="39" borderId="0" applyNumberFormat="0" applyBorder="0" applyAlignment="0" applyProtection="0"/>
    <xf numFmtId="0" fontId="41" fillId="33" borderId="0" applyNumberFormat="0" applyBorder="0" applyAlignment="0" applyProtection="0"/>
    <xf numFmtId="0" fontId="76" fillId="53" borderId="0" applyNumberFormat="0" applyBorder="0" applyAlignment="0" applyProtection="0"/>
    <xf numFmtId="0" fontId="76" fillId="54" borderId="0" applyNumberFormat="0" applyBorder="0" applyAlignment="0" applyProtection="0"/>
    <xf numFmtId="0" fontId="77" fillId="55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2" fillId="57" borderId="0" applyNumberFormat="0" applyBorder="0" applyAlignment="0" applyProtection="0"/>
    <xf numFmtId="0" fontId="41" fillId="10" borderId="0" applyNumberFormat="0" applyBorder="0" applyAlignment="0" applyProtection="0"/>
    <xf numFmtId="0" fontId="47" fillId="10" borderId="0" applyNumberFormat="0" applyBorder="0" applyAlignment="0" applyProtection="0"/>
    <xf numFmtId="0" fontId="77" fillId="56" borderId="0" applyNumberFormat="0" applyBorder="0" applyAlignment="0" applyProtection="0"/>
    <xf numFmtId="0" fontId="74" fillId="10" borderId="0" applyNumberFormat="0" applyBorder="0" applyAlignment="0" applyProtection="0"/>
    <xf numFmtId="0" fontId="75" fillId="49" borderId="0" applyNumberFormat="0" applyBorder="0" applyAlignment="0" applyProtection="0"/>
    <xf numFmtId="0" fontId="41" fillId="10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7" fillId="56" borderId="0" applyNumberFormat="0" applyBorder="0" applyAlignment="0" applyProtection="0"/>
    <xf numFmtId="0" fontId="76" fillId="53" borderId="0" applyNumberFormat="0" applyBorder="0" applyAlignment="0" applyProtection="0"/>
    <xf numFmtId="0" fontId="76" fillId="58" borderId="0" applyNumberFormat="0" applyBorder="0" applyAlignment="0" applyProtection="0"/>
    <xf numFmtId="0" fontId="77" fillId="59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2" fillId="61" borderId="0" applyNumberFormat="0" applyBorder="0" applyAlignment="0" applyProtection="0"/>
    <xf numFmtId="0" fontId="41" fillId="14" borderId="0" applyNumberFormat="0" applyBorder="0" applyAlignment="0" applyProtection="0"/>
    <xf numFmtId="0" fontId="47" fillId="14" borderId="0" applyNumberFormat="0" applyBorder="0" applyAlignment="0" applyProtection="0"/>
    <xf numFmtId="0" fontId="77" fillId="60" borderId="0" applyNumberFormat="0" applyBorder="0" applyAlignment="0" applyProtection="0"/>
    <xf numFmtId="0" fontId="74" fillId="14" borderId="0" applyNumberFormat="0" applyBorder="0" applyAlignment="0" applyProtection="0"/>
    <xf numFmtId="0" fontId="75" fillId="61" borderId="0" applyNumberFormat="0" applyBorder="0" applyAlignment="0" applyProtection="0"/>
    <xf numFmtId="0" fontId="41" fillId="14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7" fillId="58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2" fillId="63" borderId="0" applyNumberFormat="0" applyBorder="0" applyAlignment="0" applyProtection="0"/>
    <xf numFmtId="0" fontId="41" fillId="18" borderId="0" applyNumberFormat="0" applyBorder="0" applyAlignment="0" applyProtection="0"/>
    <xf numFmtId="0" fontId="47" fillId="18" borderId="0" applyNumberFormat="0" applyBorder="0" applyAlignment="0" applyProtection="0"/>
    <xf numFmtId="0" fontId="77" fillId="62" borderId="0" applyNumberFormat="0" applyBorder="0" applyAlignment="0" applyProtection="0"/>
    <xf numFmtId="0" fontId="74" fillId="18" borderId="0" applyNumberFormat="0" applyBorder="0" applyAlignment="0" applyProtection="0"/>
    <xf numFmtId="0" fontId="75" fillId="63" borderId="0" applyNumberFormat="0" applyBorder="0" applyAlignment="0" applyProtection="0"/>
    <xf numFmtId="0" fontId="41" fillId="18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6" fillId="53" borderId="0" applyNumberFormat="0" applyBorder="0" applyAlignment="0" applyProtection="0"/>
    <xf numFmtId="0" fontId="76" fillId="58" borderId="0" applyNumberFormat="0" applyBorder="0" applyAlignment="0" applyProtection="0"/>
    <xf numFmtId="0" fontId="77" fillId="64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2" fillId="51" borderId="0" applyNumberFormat="0" applyBorder="0" applyAlignment="0" applyProtection="0"/>
    <xf numFmtId="0" fontId="41" fillId="22" borderId="0" applyNumberFormat="0" applyBorder="0" applyAlignment="0" applyProtection="0"/>
    <xf numFmtId="0" fontId="47" fillId="22" borderId="0" applyNumberFormat="0" applyBorder="0" applyAlignment="0" applyProtection="0"/>
    <xf numFmtId="0" fontId="77" fillId="65" borderId="0" applyNumberFormat="0" applyBorder="0" applyAlignment="0" applyProtection="0"/>
    <xf numFmtId="0" fontId="74" fillId="22" borderId="0" applyNumberFormat="0" applyBorder="0" applyAlignment="0" applyProtection="0"/>
    <xf numFmtId="0" fontId="75" fillId="66" borderId="0" applyNumberFormat="0" applyBorder="0" applyAlignment="0" applyProtection="0"/>
    <xf numFmtId="0" fontId="41" fillId="22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6" fillId="53" borderId="0" applyNumberFormat="0" applyBorder="0" applyAlignment="0" applyProtection="0"/>
    <xf numFmtId="0" fontId="76" fillId="55" borderId="0" applyNumberFormat="0" applyBorder="0" applyAlignment="0" applyProtection="0"/>
    <xf numFmtId="0" fontId="77" fillId="55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2" fillId="49" borderId="0" applyNumberFormat="0" applyBorder="0" applyAlignment="0" applyProtection="0"/>
    <xf numFmtId="0" fontId="41" fillId="26" borderId="0" applyNumberFormat="0" applyBorder="0" applyAlignment="0" applyProtection="0"/>
    <xf numFmtId="0" fontId="47" fillId="26" borderId="0" applyNumberFormat="0" applyBorder="0" applyAlignment="0" applyProtection="0"/>
    <xf numFmtId="0" fontId="77" fillId="67" borderId="0" applyNumberFormat="0" applyBorder="0" applyAlignment="0" applyProtection="0"/>
    <xf numFmtId="0" fontId="74" fillId="26" borderId="0" applyNumberFormat="0" applyBorder="0" applyAlignment="0" applyProtection="0"/>
    <xf numFmtId="0" fontId="75" fillId="49" borderId="0" applyNumberFormat="0" applyBorder="0" applyAlignment="0" applyProtection="0"/>
    <xf numFmtId="0" fontId="41" fillId="26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6" fillId="53" borderId="0" applyNumberFormat="0" applyBorder="0" applyAlignment="0" applyProtection="0"/>
    <xf numFmtId="0" fontId="76" fillId="68" borderId="0" applyNumberFormat="0" applyBorder="0" applyAlignment="0" applyProtection="0"/>
    <xf numFmtId="0" fontId="77" fillId="69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2" fillId="50" borderId="0" applyNumberFormat="0" applyBorder="0" applyAlignment="0" applyProtection="0"/>
    <xf numFmtId="0" fontId="41" fillId="30" borderId="0" applyNumberFormat="0" applyBorder="0" applyAlignment="0" applyProtection="0"/>
    <xf numFmtId="0" fontId="47" fillId="30" borderId="0" applyNumberFormat="0" applyBorder="0" applyAlignment="0" applyProtection="0"/>
    <xf numFmtId="0" fontId="77" fillId="70" borderId="0" applyNumberFormat="0" applyBorder="0" applyAlignment="0" applyProtection="0"/>
    <xf numFmtId="0" fontId="74" fillId="30" borderId="0" applyNumberFormat="0" applyBorder="0" applyAlignment="0" applyProtection="0"/>
    <xf numFmtId="0" fontId="75" fillId="50" borderId="0" applyNumberFormat="0" applyBorder="0" applyAlignment="0" applyProtection="0"/>
    <xf numFmtId="0" fontId="41" fillId="3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0" fontId="77" fillId="70" borderId="0" applyNumberFormat="0" applyBorder="0" applyAlignment="0" applyProtection="0"/>
    <xf numFmtId="6" fontId="67" fillId="0" borderId="0" applyFont="0" applyFill="0" applyBorder="0" applyAlignment="0" applyProtection="0"/>
    <xf numFmtId="0" fontId="78" fillId="38" borderId="0" applyNumberFormat="0" applyBorder="0" applyAlignment="0" applyProtection="0"/>
    <xf numFmtId="0" fontId="31" fillId="4" borderId="0" applyNumberFormat="0" applyBorder="0" applyAlignment="0" applyProtection="0"/>
    <xf numFmtId="0" fontId="48" fillId="4" borderId="0" applyNumberFormat="0" applyBorder="0" applyAlignment="0" applyProtection="0"/>
    <xf numFmtId="0" fontId="79" fillId="68" borderId="0" applyNumberFormat="0" applyBorder="0" applyAlignment="0" applyProtection="0"/>
    <xf numFmtId="0" fontId="80" fillId="4" borderId="0" applyNumberFormat="0" applyBorder="0" applyAlignment="0" applyProtection="0"/>
    <xf numFmtId="0" fontId="81" fillId="38" borderId="0" applyNumberFormat="0" applyBorder="0" applyAlignment="0" applyProtection="0"/>
    <xf numFmtId="0" fontId="31" fillId="4" borderId="0" applyNumberFormat="0" applyBorder="0" applyAlignment="0" applyProtection="0"/>
    <xf numFmtId="0" fontId="82" fillId="0" borderId="0" applyNumberFormat="0" applyFill="0" applyBorder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49" fillId="7" borderId="17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4" fillId="71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5" fillId="7" borderId="17" applyNumberFormat="0" applyAlignment="0" applyProtection="0"/>
    <xf numFmtId="0" fontId="83" fillId="44" borderId="25" applyNumberFormat="0" applyAlignment="0" applyProtection="0"/>
    <xf numFmtId="0" fontId="86" fillId="72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83" fillId="44" borderId="25" applyNumberFormat="0" applyAlignment="0" applyProtection="0"/>
    <xf numFmtId="0" fontId="35" fillId="7" borderId="17" applyNumberFormat="0" applyAlignment="0" applyProtection="0"/>
    <xf numFmtId="0" fontId="87" fillId="73" borderId="26" applyNumberFormat="0" applyAlignment="0" applyProtection="0"/>
    <xf numFmtId="0" fontId="37" fillId="8" borderId="20" applyNumberFormat="0" applyAlignment="0" applyProtection="0"/>
    <xf numFmtId="0" fontId="50" fillId="8" borderId="20" applyNumberFormat="0" applyAlignment="0" applyProtection="0"/>
    <xf numFmtId="0" fontId="88" fillId="59" borderId="26" applyNumberFormat="0" applyAlignment="0" applyProtection="0"/>
    <xf numFmtId="0" fontId="89" fillId="8" borderId="20" applyNumberFormat="0" applyAlignment="0" applyProtection="0"/>
    <xf numFmtId="0" fontId="90" fillId="73" borderId="26" applyNumberFormat="0" applyAlignment="0" applyProtection="0"/>
    <xf numFmtId="0" fontId="37" fillId="8" borderId="20" applyNumberFormat="0" applyAlignment="0" applyProtection="0"/>
    <xf numFmtId="170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2" fontId="10" fillId="0" borderId="0" applyFont="0" applyFill="0" applyBorder="0" applyAlignment="0" applyProtection="0"/>
    <xf numFmtId="171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1" fontId="43" fillId="0" borderId="0" applyFont="0" applyFill="0" applyBorder="0" applyAlignment="0" applyProtection="0"/>
    <xf numFmtId="173" fontId="4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4" fontId="93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175" fontId="42" fillId="0" borderId="0" applyFont="0" applyFill="0" applyBorder="0" applyAlignment="0" applyProtection="0"/>
    <xf numFmtId="172" fontId="10" fillId="0" borderId="0" applyFont="0" applyFill="0" applyBorder="0" applyAlignment="0" applyProtection="0"/>
    <xf numFmtId="171" fontId="42" fillId="0" borderId="0" applyFont="0" applyFill="0" applyBorder="0" applyAlignment="0" applyProtection="0"/>
    <xf numFmtId="176" fontId="10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5" fontId="10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8" fontId="10" fillId="0" borderId="0" applyFont="0" applyFill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3" fillId="0" borderId="0" applyFont="0" applyFill="0" applyBorder="0" applyAlignment="0" applyProtection="0"/>
    <xf numFmtId="177" fontId="68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2" fontId="10" fillId="0" borderId="0" applyFont="0" applyFill="0" applyBorder="0" applyAlignment="0" applyProtection="0"/>
    <xf numFmtId="178" fontId="42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23" fillId="0" borderId="0" applyFont="0" applyFill="0" applyBorder="0" applyAlignment="0" applyProtection="0">
      <alignment horizontal="left" vertical="top" wrapText="1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23" fillId="0" borderId="0" applyFont="0" applyFill="0" applyBorder="0" applyAlignment="0" applyProtection="0">
      <alignment horizontal="left" vertical="top" wrapText="1"/>
    </xf>
    <xf numFmtId="171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18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1" fontId="23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>
      <alignment horizontal="left" vertical="top" wrapText="1"/>
    </xf>
    <xf numFmtId="179" fontId="5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5" fillId="74" borderId="0" applyNumberFormat="0" applyBorder="0" applyAlignment="0" applyProtection="0"/>
    <xf numFmtId="0" fontId="95" fillId="75" borderId="0" applyNumberFormat="0" applyBorder="0" applyAlignment="0" applyProtection="0"/>
    <xf numFmtId="0" fontId="95" fillId="76" borderId="0" applyNumberFormat="0" applyBorder="0" applyAlignment="0" applyProtection="0"/>
    <xf numFmtId="181" fontId="42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00" fillId="40" borderId="0" applyNumberFormat="0" applyBorder="0" applyAlignment="0" applyProtection="0"/>
    <xf numFmtId="0" fontId="30" fillId="3" borderId="0" applyNumberFormat="0" applyBorder="0" applyAlignment="0" applyProtection="0"/>
    <xf numFmtId="0" fontId="52" fillId="3" borderId="0" applyNumberFormat="0" applyBorder="0" applyAlignment="0" applyProtection="0"/>
    <xf numFmtId="0" fontId="101" fillId="77" borderId="0" applyNumberFormat="0" applyBorder="0" applyAlignment="0" applyProtection="0"/>
    <xf numFmtId="0" fontId="102" fillId="3" borderId="0" applyNumberFormat="0" applyBorder="0" applyAlignment="0" applyProtection="0"/>
    <xf numFmtId="0" fontId="103" fillId="40" borderId="0" applyNumberFormat="0" applyBorder="0" applyAlignment="0" applyProtection="0"/>
    <xf numFmtId="0" fontId="30" fillId="3" borderId="0" applyNumberFormat="0" applyBorder="0" applyAlignment="0" applyProtection="0"/>
    <xf numFmtId="0" fontId="104" fillId="0" borderId="27" applyNumberFormat="0" applyFill="0" applyAlignment="0" applyProtection="0"/>
    <xf numFmtId="0" fontId="27" fillId="0" borderId="14" applyNumberFormat="0" applyFill="0" applyAlignment="0" applyProtection="0"/>
    <xf numFmtId="0" fontId="53" fillId="0" borderId="14" applyNumberFormat="0" applyFill="0" applyAlignment="0" applyProtection="0"/>
    <xf numFmtId="0" fontId="105" fillId="0" borderId="28" applyNumberFormat="0" applyFill="0" applyAlignment="0" applyProtection="0"/>
    <xf numFmtId="0" fontId="106" fillId="0" borderId="14" applyNumberFormat="0" applyFill="0" applyAlignment="0" applyProtection="0"/>
    <xf numFmtId="0" fontId="107" fillId="0" borderId="29" applyNumberFormat="0" applyFill="0" applyAlignment="0" applyProtection="0"/>
    <xf numFmtId="0" fontId="27" fillId="0" borderId="14" applyNumberFormat="0" applyFill="0" applyAlignment="0" applyProtection="0"/>
    <xf numFmtId="0" fontId="108" fillId="0" borderId="30" applyNumberFormat="0" applyFill="0" applyAlignment="0" applyProtection="0"/>
    <xf numFmtId="0" fontId="28" fillId="0" borderId="15" applyNumberFormat="0" applyFill="0" applyAlignment="0" applyProtection="0"/>
    <xf numFmtId="0" fontId="54" fillId="0" borderId="15" applyNumberFormat="0" applyFill="0" applyAlignment="0" applyProtection="0"/>
    <xf numFmtId="0" fontId="109" fillId="0" borderId="31" applyNumberFormat="0" applyFill="0" applyAlignment="0" applyProtection="0"/>
    <xf numFmtId="0" fontId="110" fillId="0" borderId="15" applyNumberFormat="0" applyFill="0" applyAlignment="0" applyProtection="0"/>
    <xf numFmtId="0" fontId="111" fillId="0" borderId="30" applyNumberFormat="0" applyFill="0" applyAlignment="0" applyProtection="0"/>
    <xf numFmtId="0" fontId="28" fillId="0" borderId="15" applyNumberFormat="0" applyFill="0" applyAlignment="0" applyProtection="0"/>
    <xf numFmtId="0" fontId="112" fillId="0" borderId="32" applyNumberFormat="0" applyFill="0" applyAlignment="0" applyProtection="0"/>
    <xf numFmtId="0" fontId="29" fillId="0" borderId="16" applyNumberFormat="0" applyFill="0" applyAlignment="0" applyProtection="0"/>
    <xf numFmtId="0" fontId="55" fillId="0" borderId="16" applyNumberFormat="0" applyFill="0" applyAlignment="0" applyProtection="0"/>
    <xf numFmtId="0" fontId="113" fillId="0" borderId="33" applyNumberFormat="0" applyFill="0" applyAlignment="0" applyProtection="0"/>
    <xf numFmtId="0" fontId="114" fillId="0" borderId="16" applyNumberFormat="0" applyFill="0" applyAlignment="0" applyProtection="0"/>
    <xf numFmtId="0" fontId="115" fillId="0" borderId="34" applyNumberFormat="0" applyFill="0" applyAlignment="0" applyProtection="0"/>
    <xf numFmtId="0" fontId="29" fillId="0" borderId="16" applyNumberFormat="0" applyFill="0" applyAlignment="0" applyProtection="0"/>
    <xf numFmtId="0" fontId="11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56" fillId="6" borderId="17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20" fillId="69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21" fillId="6" borderId="17" applyNumberFormat="0" applyAlignment="0" applyProtection="0"/>
    <xf numFmtId="0" fontId="119" fillId="37" borderId="25" applyNumberFormat="0" applyAlignment="0" applyProtection="0"/>
    <xf numFmtId="0" fontId="122" fillId="46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119" fillId="37" borderId="25" applyNumberFormat="0" applyAlignment="0" applyProtection="0"/>
    <xf numFmtId="0" fontId="33" fillId="6" borderId="17" applyNumberFormat="0" applyAlignment="0" applyProtection="0"/>
    <xf numFmtId="38" fontId="123" fillId="0" borderId="0"/>
    <xf numFmtId="38" fontId="124" fillId="0" borderId="0"/>
    <xf numFmtId="38" fontId="125" fillId="0" borderId="0"/>
    <xf numFmtId="38" fontId="126" fillId="0" borderId="0"/>
    <xf numFmtId="0" fontId="127" fillId="0" borderId="0"/>
    <xf numFmtId="0" fontId="127" fillId="0" borderId="0"/>
    <xf numFmtId="0" fontId="128" fillId="0" borderId="0"/>
    <xf numFmtId="0" fontId="129" fillId="0" borderId="35" applyNumberFormat="0" applyFill="0" applyAlignment="0" applyProtection="0"/>
    <xf numFmtId="0" fontId="36" fillId="0" borderId="19" applyNumberFormat="0" applyFill="0" applyAlignment="0" applyProtection="0"/>
    <xf numFmtId="0" fontId="57" fillId="0" borderId="19" applyNumberFormat="0" applyFill="0" applyAlignment="0" applyProtection="0"/>
    <xf numFmtId="0" fontId="130" fillId="0" borderId="36" applyNumberFormat="0" applyFill="0" applyAlignment="0" applyProtection="0"/>
    <xf numFmtId="0" fontId="131" fillId="0" borderId="19" applyNumberFormat="0" applyFill="0" applyAlignment="0" applyProtection="0"/>
    <xf numFmtId="0" fontId="132" fillId="0" borderId="35" applyNumberFormat="0" applyFill="0" applyAlignment="0" applyProtection="0"/>
    <xf numFmtId="0" fontId="36" fillId="0" borderId="19" applyNumberFormat="0" applyFill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3" fillId="5" borderId="0" applyNumberFormat="0" applyBorder="0" applyAlignment="0" applyProtection="0"/>
    <xf numFmtId="0" fontId="32" fillId="5" borderId="0" applyNumberFormat="0" applyBorder="0" applyAlignment="0" applyProtection="0"/>
    <xf numFmtId="0" fontId="58" fillId="5" borderId="0" applyNumberFormat="0" applyBorder="0" applyAlignment="0" applyProtection="0"/>
    <xf numFmtId="0" fontId="130" fillId="69" borderId="0" applyNumberFormat="0" applyBorder="0" applyAlignment="0" applyProtection="0"/>
    <xf numFmtId="0" fontId="134" fillId="5" borderId="0" applyNumberFormat="0" applyBorder="0" applyAlignment="0" applyProtection="0"/>
    <xf numFmtId="0" fontId="135" fillId="46" borderId="0" applyNumberFormat="0" applyBorder="0" applyAlignment="0" applyProtection="0"/>
    <xf numFmtId="0" fontId="136" fillId="46" borderId="0" applyNumberFormat="0" applyBorder="0" applyAlignment="0" applyProtection="0"/>
    <xf numFmtId="0" fontId="32" fillId="5" borderId="0" applyNumberFormat="0" applyBorder="0" applyAlignment="0" applyProtection="0"/>
    <xf numFmtId="37" fontId="137" fillId="0" borderId="0"/>
    <xf numFmtId="0" fontId="94" fillId="0" borderId="0"/>
    <xf numFmtId="0" fontId="138" fillId="0" borderId="0"/>
    <xf numFmtId="0" fontId="42" fillId="0" borderId="0"/>
    <xf numFmtId="0" fontId="43" fillId="0" borderId="0"/>
    <xf numFmtId="0" fontId="22" fillId="0" borderId="0">
      <alignment horizontal="left" vertical="top" wrapText="1"/>
    </xf>
    <xf numFmtId="0" fontId="43" fillId="0" borderId="0"/>
    <xf numFmtId="0" fontId="5" fillId="0" borderId="0"/>
    <xf numFmtId="0" fontId="69" fillId="0" borderId="0"/>
    <xf numFmtId="0" fontId="71" fillId="0" borderId="0"/>
    <xf numFmtId="0" fontId="42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23" fillId="0" borderId="0">
      <alignment horizontal="left" vertical="top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69" fillId="0" borderId="0"/>
    <xf numFmtId="0" fontId="42" fillId="0" borderId="0"/>
    <xf numFmtId="0" fontId="43" fillId="0" borderId="0"/>
    <xf numFmtId="0" fontId="23" fillId="0" borderId="0">
      <alignment horizontal="left" vertical="top" wrapText="1"/>
    </xf>
    <xf numFmtId="0" fontId="68" fillId="0" borderId="0"/>
    <xf numFmtId="0" fontId="43" fillId="0" borderId="0"/>
    <xf numFmtId="0" fontId="10" fillId="0" borderId="0"/>
    <xf numFmtId="0" fontId="10" fillId="0" borderId="0"/>
    <xf numFmtId="0" fontId="43" fillId="0" borderId="0"/>
    <xf numFmtId="0" fontId="43" fillId="0" borderId="0"/>
    <xf numFmtId="0" fontId="43" fillId="0" borderId="0"/>
    <xf numFmtId="0" fontId="10" fillId="0" borderId="0"/>
    <xf numFmtId="0" fontId="43" fillId="0" borderId="0"/>
    <xf numFmtId="0" fontId="5" fillId="0" borderId="0"/>
    <xf numFmtId="0" fontId="10" fillId="0" borderId="0"/>
    <xf numFmtId="0" fontId="25" fillId="0" borderId="0"/>
    <xf numFmtId="0" fontId="43" fillId="0" borderId="0"/>
    <xf numFmtId="0" fontId="43" fillId="0" borderId="0"/>
    <xf numFmtId="0" fontId="10" fillId="0" borderId="0"/>
    <xf numFmtId="0" fontId="10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0" fillId="0" borderId="0"/>
    <xf numFmtId="1" fontId="139" fillId="0" borderId="0"/>
    <xf numFmtId="0" fontId="140" fillId="0" borderId="0"/>
    <xf numFmtId="0" fontId="42" fillId="0" borderId="0"/>
    <xf numFmtId="0" fontId="5" fillId="0" borderId="0"/>
    <xf numFmtId="1" fontId="139" fillId="0" borderId="0"/>
    <xf numFmtId="1" fontId="139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1" fontId="139" fillId="0" borderId="0"/>
    <xf numFmtId="0" fontId="43" fillId="0" borderId="0"/>
    <xf numFmtId="0" fontId="10" fillId="0" borderId="0"/>
    <xf numFmtId="0" fontId="25" fillId="0" borderId="0"/>
    <xf numFmtId="0" fontId="141" fillId="0" borderId="0"/>
    <xf numFmtId="0" fontId="42" fillId="0" borderId="0"/>
    <xf numFmtId="0" fontId="43" fillId="0" borderId="0"/>
    <xf numFmtId="0" fontId="21" fillId="0" borderId="0"/>
    <xf numFmtId="0" fontId="60" fillId="0" borderId="0"/>
    <xf numFmtId="0" fontId="10" fillId="0" borderId="0"/>
    <xf numFmtId="0" fontId="43" fillId="0" borderId="0"/>
    <xf numFmtId="0" fontId="43" fillId="0" borderId="0"/>
    <xf numFmtId="0" fontId="23" fillId="0" borderId="0">
      <alignment horizontal="left" vertical="top" wrapText="1"/>
    </xf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1" fillId="0" borderId="0"/>
    <xf numFmtId="0" fontId="91" fillId="0" borderId="0"/>
    <xf numFmtId="0" fontId="91" fillId="0" borderId="0"/>
    <xf numFmtId="1" fontId="139" fillId="0" borderId="0"/>
    <xf numFmtId="0" fontId="68" fillId="0" borderId="0"/>
    <xf numFmtId="0" fontId="92" fillId="0" borderId="0"/>
    <xf numFmtId="0" fontId="10" fillId="0" borderId="0"/>
    <xf numFmtId="0" fontId="142" fillId="0" borderId="0"/>
    <xf numFmtId="0" fontId="43" fillId="0" borderId="0"/>
    <xf numFmtId="0" fontId="10" fillId="0" borderId="0"/>
    <xf numFmtId="0" fontId="42" fillId="0" borderId="0"/>
    <xf numFmtId="0" fontId="10" fillId="0" borderId="0"/>
    <xf numFmtId="0" fontId="143" fillId="0" borderId="0"/>
    <xf numFmtId="0" fontId="10" fillId="0" borderId="0"/>
    <xf numFmtId="0" fontId="43" fillId="0" borderId="0"/>
    <xf numFmtId="0" fontId="68" fillId="0" borderId="0"/>
    <xf numFmtId="0" fontId="92" fillId="0" borderId="0"/>
    <xf numFmtId="0" fontId="10" fillId="0" borderId="0"/>
    <xf numFmtId="0" fontId="23" fillId="0" borderId="0">
      <alignment horizontal="left" vertical="top" wrapText="1"/>
    </xf>
    <xf numFmtId="0" fontId="43" fillId="0" borderId="0"/>
    <xf numFmtId="0" fontId="5" fillId="0" borderId="0"/>
    <xf numFmtId="0" fontId="43" fillId="0" borderId="0"/>
    <xf numFmtId="0" fontId="91" fillId="0" borderId="0"/>
    <xf numFmtId="0" fontId="10" fillId="0" borderId="0"/>
    <xf numFmtId="0" fontId="91" fillId="0" borderId="0"/>
    <xf numFmtId="0" fontId="91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69" fillId="0" borderId="0"/>
    <xf numFmtId="0" fontId="69" fillId="0" borderId="0"/>
    <xf numFmtId="0" fontId="10" fillId="0" borderId="0"/>
    <xf numFmtId="0" fontId="10" fillId="0" borderId="0"/>
    <xf numFmtId="0" fontId="42" fillId="0" borderId="0"/>
    <xf numFmtId="0" fontId="14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>
      <alignment horizontal="left" vertical="top" wrapText="1"/>
    </xf>
    <xf numFmtId="0" fontId="142" fillId="0" borderId="0"/>
    <xf numFmtId="0" fontId="10" fillId="0" borderId="0"/>
    <xf numFmtId="0" fontId="5" fillId="0" borderId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5" fillId="0" borderId="0"/>
    <xf numFmtId="0" fontId="10" fillId="0" borderId="0"/>
    <xf numFmtId="0" fontId="2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42" fillId="0" borderId="0"/>
    <xf numFmtId="0" fontId="70" fillId="0" borderId="0"/>
    <xf numFmtId="0" fontId="138" fillId="0" borderId="0"/>
    <xf numFmtId="0" fontId="9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2" fillId="0" borderId="0"/>
    <xf numFmtId="0" fontId="142" fillId="0" borderId="0"/>
    <xf numFmtId="0" fontId="92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68" fillId="0" borderId="0"/>
    <xf numFmtId="0" fontId="42" fillId="0" borderId="0"/>
    <xf numFmtId="0" fontId="42" fillId="0" borderId="0"/>
    <xf numFmtId="0" fontId="42" fillId="0" borderId="0"/>
    <xf numFmtId="0" fontId="70" fillId="0" borderId="0"/>
    <xf numFmtId="0" fontId="138" fillId="0" borderId="0"/>
    <xf numFmtId="0" fontId="68" fillId="0" borderId="0"/>
    <xf numFmtId="0" fontId="10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0" fillId="0" borderId="0"/>
    <xf numFmtId="0" fontId="5" fillId="0" borderId="0"/>
    <xf numFmtId="0" fontId="10" fillId="0" borderId="0"/>
    <xf numFmtId="0" fontId="141" fillId="0" borderId="0"/>
    <xf numFmtId="0" fontId="23" fillId="0" borderId="0">
      <alignment horizontal="left" vertical="top" wrapText="1"/>
    </xf>
    <xf numFmtId="0" fontId="5" fillId="0" borderId="0"/>
    <xf numFmtId="0" fontId="22" fillId="0" borderId="0"/>
    <xf numFmtId="0" fontId="25" fillId="0" borderId="0"/>
    <xf numFmtId="0" fontId="69" fillId="0" borderId="0"/>
    <xf numFmtId="0" fontId="69" fillId="0" borderId="0"/>
    <xf numFmtId="0" fontId="144" fillId="0" borderId="0"/>
    <xf numFmtId="0" fontId="5" fillId="0" borderId="0"/>
    <xf numFmtId="0" fontId="68" fillId="0" borderId="0"/>
    <xf numFmtId="0" fontId="42" fillId="0" borderId="0"/>
    <xf numFmtId="0" fontId="10" fillId="0" borderId="0"/>
    <xf numFmtId="0" fontId="23" fillId="0" borderId="0">
      <alignment horizontal="left" vertical="top" wrapText="1"/>
    </xf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0" borderId="0"/>
    <xf numFmtId="0" fontId="5" fillId="0" borderId="0"/>
    <xf numFmtId="0" fontId="42" fillId="0" borderId="0"/>
    <xf numFmtId="0" fontId="10" fillId="0" borderId="0"/>
    <xf numFmtId="0" fontId="5" fillId="0" borderId="0"/>
    <xf numFmtId="0" fontId="5" fillId="0" borderId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6" fillId="9" borderId="21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69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25" fillId="9" borderId="21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5" fillId="9" borderId="21" applyNumberFormat="0" applyFont="0" applyAlignment="0" applyProtection="0"/>
    <xf numFmtId="0" fontId="42" fillId="41" borderId="37" applyNumberFormat="0" applyFont="0" applyAlignment="0" applyProtection="0"/>
    <xf numFmtId="0" fontId="10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41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69" fillId="9" borderId="21" applyNumberFormat="0" applyFont="0" applyAlignment="0" applyProtection="0"/>
    <xf numFmtId="0" fontId="5" fillId="9" borderId="21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42" fillId="68" borderId="37" applyNumberFormat="0" applyFont="0" applyAlignment="0" applyProtection="0"/>
    <xf numFmtId="0" fontId="42" fillId="68" borderId="37" applyNumberFormat="0" applyFont="0" applyAlignment="0" applyProtection="0"/>
    <xf numFmtId="0" fontId="5" fillId="9" borderId="21" applyNumberFormat="0" applyFont="0" applyAlignment="0" applyProtection="0"/>
    <xf numFmtId="0" fontId="25" fillId="9" borderId="21" applyNumberFormat="0" applyFon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61" fillId="7" borderId="1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6" fillId="71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7" fillId="7" borderId="1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8" fillId="72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145" fillId="44" borderId="38" applyNumberFormat="0" applyAlignment="0" applyProtection="0"/>
    <xf numFmtId="0" fontId="34" fillId="7" borderId="18" applyNumberFormat="0" applyAlignment="0" applyProtection="0"/>
    <xf numFmtId="9" fontId="4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150" fillId="0" borderId="0"/>
    <xf numFmtId="0" fontId="151" fillId="0" borderId="0" applyNumberFormat="0" applyFill="0" applyBorder="0" applyAlignment="0" applyProtection="0"/>
    <xf numFmtId="0" fontId="10" fillId="0" borderId="0"/>
    <xf numFmtId="0" fontId="12" fillId="0" borderId="0"/>
    <xf numFmtId="0" fontId="12" fillId="0" borderId="0"/>
    <xf numFmtId="0" fontId="12" fillId="0" borderId="0"/>
    <xf numFmtId="0" fontId="45" fillId="0" borderId="0"/>
    <xf numFmtId="0" fontId="45" fillId="0" borderId="0"/>
    <xf numFmtId="0" fontId="12" fillId="0" borderId="0"/>
    <xf numFmtId="0" fontId="68" fillId="0" borderId="0"/>
    <xf numFmtId="0" fontId="12" fillId="0" borderId="0"/>
    <xf numFmtId="6" fontId="67" fillId="0" borderId="0" applyFon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63" fillId="0" borderId="22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95" fillId="0" borderId="40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7" fillId="0" borderId="22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8" fillId="0" borderId="41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156" fillId="0" borderId="39" applyNumberFormat="0" applyFill="0" applyAlignment="0" applyProtection="0"/>
    <xf numFmtId="0" fontId="40" fillId="0" borderId="22" applyNumberFormat="0" applyFill="0" applyAlignment="0" applyProtection="0"/>
    <xf numFmtId="0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5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7" fontId="163" fillId="0" borderId="42">
      <protection locked="0"/>
    </xf>
    <xf numFmtId="177" fontId="164" fillId="78" borderId="42"/>
    <xf numFmtId="0" fontId="68" fillId="0" borderId="0"/>
    <xf numFmtId="1" fontId="139" fillId="0" borderId="0"/>
    <xf numFmtId="0" fontId="68" fillId="0" borderId="0"/>
    <xf numFmtId="0" fontId="5" fillId="0" borderId="0"/>
    <xf numFmtId="0" fontId="42" fillId="0" borderId="0"/>
    <xf numFmtId="0" fontId="68" fillId="0" borderId="0"/>
    <xf numFmtId="0" fontId="23" fillId="0" borderId="0">
      <alignment horizontal="left" vertical="top" wrapText="1"/>
    </xf>
    <xf numFmtId="0" fontId="5" fillId="0" borderId="0"/>
    <xf numFmtId="0" fontId="68" fillId="0" borderId="0"/>
    <xf numFmtId="0" fontId="5" fillId="9" borderId="21" applyNumberFormat="0" applyFont="0" applyAlignment="0" applyProtection="0"/>
    <xf numFmtId="9" fontId="5" fillId="0" borderId="0" applyFont="0" applyFill="0" applyBorder="0" applyAlignment="0" applyProtection="0"/>
    <xf numFmtId="0" fontId="10" fillId="0" borderId="0"/>
    <xf numFmtId="0" fontId="12" fillId="0" borderId="0"/>
    <xf numFmtId="0" fontId="45" fillId="0" borderId="0"/>
    <xf numFmtId="175" fontId="42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75" fontId="68" fillId="0" borderId="0" applyFont="0" applyFill="0" applyBorder="0" applyAlignment="0" applyProtection="0"/>
    <xf numFmtId="43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3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23" fillId="0" borderId="0">
      <alignment horizontal="left" vertical="top" wrapText="1"/>
    </xf>
    <xf numFmtId="0" fontId="4" fillId="9" borderId="21" applyNumberFormat="0" applyFon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21" applyNumberFormat="0" applyFont="0" applyAlignment="0" applyProtection="0"/>
    <xf numFmtId="0" fontId="23" fillId="0" borderId="0">
      <alignment horizontal="left" vertical="top" wrapText="1"/>
    </xf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43" fillId="0" borderId="0"/>
    <xf numFmtId="0" fontId="43" fillId="0" borderId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9" borderId="21" applyNumberFormat="0" applyFont="0" applyAlignment="0" applyProtection="0"/>
    <xf numFmtId="0" fontId="1" fillId="0" borderId="0"/>
    <xf numFmtId="0" fontId="1" fillId="0" borderId="0"/>
    <xf numFmtId="0" fontId="1" fillId="9" borderId="21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</cellStyleXfs>
  <cellXfs count="315">
    <xf numFmtId="0" fontId="0" fillId="0" borderId="0" xfId="0"/>
    <xf numFmtId="0" fontId="18" fillId="2" borderId="1" xfId="0" applyFont="1" applyFill="1" applyBorder="1" applyAlignment="1">
      <alignment vertical="center" wrapText="1"/>
    </xf>
    <xf numFmtId="0" fontId="14" fillId="2" borderId="0" xfId="0" applyFont="1" applyFill="1"/>
    <xf numFmtId="0" fontId="18" fillId="2" borderId="0" xfId="0" applyFont="1" applyFill="1"/>
    <xf numFmtId="0" fontId="18" fillId="2" borderId="0" xfId="0" applyFont="1" applyFill="1" applyAlignment="1">
      <alignment horizontal="right"/>
    </xf>
    <xf numFmtId="0" fontId="18" fillId="2" borderId="0" xfId="0" applyFont="1" applyFill="1" applyAlignment="1">
      <alignment horizontal="left" indent="15"/>
    </xf>
    <xf numFmtId="0" fontId="17" fillId="2" borderId="5" xfId="0" applyFont="1" applyFill="1" applyBorder="1" applyAlignment="1">
      <alignment horizontal="center" textRotation="90" wrapText="1"/>
    </xf>
    <xf numFmtId="0" fontId="17" fillId="2" borderId="1" xfId="0" applyFont="1" applyFill="1" applyBorder="1" applyAlignment="1">
      <alignment horizontal="center" textRotation="90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wrapText="1"/>
    </xf>
    <xf numFmtId="0" fontId="17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Alignment="1">
      <alignment horizontal="right"/>
    </xf>
    <xf numFmtId="43" fontId="14" fillId="2" borderId="0" xfId="0" applyNumberFormat="1" applyFont="1" applyFill="1"/>
    <xf numFmtId="165" fontId="14" fillId="2" borderId="0" xfId="1" applyNumberFormat="1" applyFont="1" applyFill="1"/>
    <xf numFmtId="165" fontId="14" fillId="2" borderId="0" xfId="0" applyNumberFormat="1" applyFont="1" applyFill="1"/>
    <xf numFmtId="0" fontId="17" fillId="2" borderId="11" xfId="0" applyFont="1" applyFill="1" applyBorder="1" applyAlignment="1">
      <alignment horizontal="center" textRotation="90" wrapText="1"/>
    </xf>
    <xf numFmtId="164" fontId="18" fillId="2" borderId="0" xfId="1" applyNumberFormat="1" applyFont="1" applyFill="1"/>
    <xf numFmtId="167" fontId="18" fillId="2" borderId="0" xfId="0" applyNumberFormat="1" applyFont="1" applyFill="1"/>
    <xf numFmtId="0" fontId="18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wrapText="1"/>
    </xf>
    <xf numFmtId="0" fontId="18" fillId="2" borderId="0" xfId="0" applyFont="1" applyFill="1" applyAlignment="1">
      <alignment horizontal="right" wrapText="1"/>
    </xf>
    <xf numFmtId="0" fontId="18" fillId="2" borderId="9" xfId="0" applyFont="1" applyFill="1" applyBorder="1" applyAlignment="1">
      <alignment wrapText="1"/>
    </xf>
    <xf numFmtId="0" fontId="14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left" vertical="top" wrapText="1"/>
    </xf>
    <xf numFmtId="168" fontId="18" fillId="2" borderId="1" xfId="0" applyNumberFormat="1" applyFont="1" applyFill="1" applyBorder="1" applyAlignment="1">
      <alignment horizontal="center" vertical="top" wrapText="1"/>
    </xf>
    <xf numFmtId="165" fontId="18" fillId="2" borderId="1" xfId="1" applyNumberFormat="1" applyFont="1" applyFill="1" applyBorder="1" applyAlignment="1">
      <alignment horizontal="center" vertical="center" wrapText="1"/>
    </xf>
    <xf numFmtId="0" fontId="18" fillId="34" borderId="1" xfId="0" applyFont="1" applyFill="1" applyBorder="1" applyAlignment="1">
      <alignment horizontal="left" vertical="top" wrapText="1"/>
    </xf>
    <xf numFmtId="168" fontId="18" fillId="2" borderId="1" xfId="17" applyNumberFormat="1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vertical="top" wrapText="1"/>
    </xf>
    <xf numFmtId="169" fontId="18" fillId="2" borderId="1" xfId="0" applyNumberFormat="1" applyFont="1" applyFill="1" applyBorder="1" applyAlignment="1">
      <alignment horizontal="center" vertical="center" wrapText="1"/>
    </xf>
    <xf numFmtId="39" fontId="18" fillId="2" borderId="1" xfId="1" applyNumberFormat="1" applyFont="1" applyFill="1" applyBorder="1" applyAlignment="1">
      <alignment horizontal="center" wrapText="1"/>
    </xf>
    <xf numFmtId="0" fontId="14" fillId="0" borderId="0" xfId="153" applyFont="1"/>
    <xf numFmtId="0" fontId="14" fillId="0" borderId="0" xfId="153" applyFont="1" applyAlignment="1">
      <alignment horizontal="right"/>
    </xf>
    <xf numFmtId="168" fontId="17" fillId="2" borderId="1" xfId="152" applyNumberFormat="1" applyFont="1" applyFill="1" applyBorder="1" applyAlignment="1">
      <alignment horizontal="right" vertical="top"/>
    </xf>
    <xf numFmtId="166" fontId="18" fillId="2" borderId="0" xfId="0" applyNumberFormat="1" applyFont="1" applyFill="1"/>
    <xf numFmtId="168" fontId="18" fillId="2" borderId="1" xfId="17" applyNumberFormat="1" applyFont="1" applyFill="1" applyBorder="1" applyAlignment="1">
      <alignment horizontal="right" vertical="top"/>
    </xf>
    <xf numFmtId="168" fontId="18" fillId="2" borderId="1" xfId="0" applyNumberFormat="1" applyFont="1" applyFill="1" applyBorder="1" applyAlignment="1">
      <alignment horizontal="right" vertical="top" wrapText="1"/>
    </xf>
    <xf numFmtId="165" fontId="18" fillId="2" borderId="0" xfId="1" applyNumberFormat="1" applyFont="1" applyFill="1"/>
    <xf numFmtId="0" fontId="18" fillId="2" borderId="1" xfId="0" applyFont="1" applyFill="1" applyBorder="1" applyAlignment="1">
      <alignment horizontal="center" vertical="top" wrapText="1"/>
    </xf>
    <xf numFmtId="0" fontId="18" fillId="2" borderId="1" xfId="0" applyNumberFormat="1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18" fillId="0" borderId="1" xfId="1596" applyFont="1" applyBorder="1" applyAlignment="1">
      <alignment horizontal="left" vertical="top" wrapText="1"/>
    </xf>
    <xf numFmtId="0" fontId="17" fillId="0" borderId="1" xfId="1596" applyFont="1" applyBorder="1" applyAlignment="1">
      <alignment horizontal="left" vertical="top" wrapText="1"/>
    </xf>
    <xf numFmtId="0" fontId="18" fillId="2" borderId="1" xfId="0" applyFont="1" applyFill="1" applyBorder="1" applyAlignment="1">
      <alignment horizontal="right" vertical="top" wrapText="1"/>
    </xf>
    <xf numFmtId="168" fontId="17" fillId="2" borderId="1" xfId="17" applyNumberFormat="1" applyFont="1" applyFill="1" applyBorder="1" applyAlignment="1">
      <alignment horizontal="right" vertical="top"/>
    </xf>
    <xf numFmtId="0" fontId="14" fillId="2" borderId="1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8" fillId="2" borderId="11" xfId="0" applyFont="1" applyFill="1" applyBorder="1" applyAlignment="1">
      <alignment horizontal="center" wrapText="1"/>
    </xf>
    <xf numFmtId="0" fontId="18" fillId="2" borderId="43" xfId="0" applyFont="1" applyFill="1" applyBorder="1" applyAlignment="1">
      <alignment horizontal="center" wrapText="1"/>
    </xf>
    <xf numFmtId="0" fontId="16" fillId="2" borderId="0" xfId="14" applyFont="1" applyFill="1" applyAlignment="1">
      <alignment horizontal="right"/>
    </xf>
    <xf numFmtId="0" fontId="14" fillId="2" borderId="1" xfId="0" applyFont="1" applyFill="1" applyBorder="1" applyAlignment="1">
      <alignment horizontal="right"/>
    </xf>
    <xf numFmtId="0" fontId="18" fillId="2" borderId="1" xfId="0" applyFont="1" applyFill="1" applyBorder="1" applyAlignment="1">
      <alignment horizontal="right" vertical="center" wrapText="1"/>
    </xf>
    <xf numFmtId="43" fontId="17" fillId="2" borderId="1" xfId="0" applyNumberFormat="1" applyFont="1" applyFill="1" applyBorder="1" applyAlignment="1">
      <alignment horizontal="right" vertical="center" wrapText="1"/>
    </xf>
    <xf numFmtId="169" fontId="18" fillId="2" borderId="1" xfId="0" applyNumberFormat="1" applyFont="1" applyFill="1" applyBorder="1" applyAlignment="1">
      <alignment horizontal="right" vertical="center" wrapText="1"/>
    </xf>
    <xf numFmtId="39" fontId="18" fillId="2" borderId="1" xfId="1" applyNumberFormat="1" applyFont="1" applyFill="1" applyBorder="1" applyAlignment="1">
      <alignment horizontal="right" wrapText="1"/>
    </xf>
    <xf numFmtId="0" fontId="18" fillId="2" borderId="1" xfId="0" applyFont="1" applyFill="1" applyBorder="1" applyAlignment="1">
      <alignment horizontal="right" wrapText="1"/>
    </xf>
    <xf numFmtId="0" fontId="19" fillId="2" borderId="1" xfId="0" applyFont="1" applyFill="1" applyBorder="1" applyAlignment="1">
      <alignment horizontal="right" vertical="center" wrapText="1"/>
    </xf>
    <xf numFmtId="0" fontId="18" fillId="2" borderId="11" xfId="0" applyFont="1" applyFill="1" applyBorder="1" applyAlignment="1">
      <alignment horizontal="right" vertical="center" wrapText="1"/>
    </xf>
    <xf numFmtId="164" fontId="18" fillId="2" borderId="1" xfId="1" applyNumberFormat="1" applyFont="1" applyFill="1" applyBorder="1" applyAlignment="1">
      <alignment horizontal="right" wrapText="1"/>
    </xf>
    <xf numFmtId="165" fontId="14" fillId="2" borderId="0" xfId="1" applyNumberFormat="1" applyFont="1" applyFill="1" applyAlignment="1">
      <alignment horizontal="center"/>
    </xf>
    <xf numFmtId="43" fontId="14" fillId="2" borderId="0" xfId="0" applyNumberFormat="1" applyFont="1" applyFill="1" applyAlignment="1">
      <alignment horizontal="center"/>
    </xf>
    <xf numFmtId="165" fontId="14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wrapText="1"/>
    </xf>
    <xf numFmtId="0" fontId="18" fillId="2" borderId="1" xfId="0" applyFont="1" applyFill="1" applyBorder="1"/>
    <xf numFmtId="43" fontId="18" fillId="2" borderId="1" xfId="1" applyFont="1" applyFill="1" applyBorder="1"/>
    <xf numFmtId="0" fontId="18" fillId="2" borderId="1" xfId="0" applyFont="1" applyFill="1" applyBorder="1" applyAlignment="1">
      <alignment wrapText="1"/>
    </xf>
    <xf numFmtId="164" fontId="18" fillId="2" borderId="1" xfId="1" applyNumberFormat="1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164" fontId="17" fillId="2" borderId="1" xfId="1" applyNumberFormat="1" applyFont="1" applyFill="1" applyBorder="1" applyAlignment="1">
      <alignment wrapText="1"/>
    </xf>
    <xf numFmtId="0" fontId="66" fillId="2" borderId="1" xfId="0" applyFont="1" applyFill="1" applyBorder="1" applyAlignment="1">
      <alignment horizontal="center" wrapText="1"/>
    </xf>
    <xf numFmtId="0" fontId="66" fillId="2" borderId="1" xfId="0" applyFont="1" applyFill="1" applyBorder="1" applyAlignment="1">
      <alignment horizontal="right" wrapText="1"/>
    </xf>
    <xf numFmtId="0" fontId="66" fillId="2" borderId="1" xfId="0" applyFont="1" applyFill="1" applyBorder="1" applyAlignment="1">
      <alignment horizontal="center"/>
    </xf>
    <xf numFmtId="164" fontId="14" fillId="2" borderId="0" xfId="0" applyNumberFormat="1" applyFont="1" applyFill="1"/>
    <xf numFmtId="164" fontId="18" fillId="2" borderId="1" xfId="1" applyNumberFormat="1" applyFont="1" applyFill="1" applyBorder="1"/>
    <xf numFmtId="164" fontId="18" fillId="2" borderId="1" xfId="0" applyNumberFormat="1" applyFont="1" applyFill="1" applyBorder="1"/>
    <xf numFmtId="0" fontId="14" fillId="2" borderId="43" xfId="0" applyFont="1" applyFill="1" applyBorder="1"/>
    <xf numFmtId="165" fontId="18" fillId="2" borderId="1" xfId="0" applyNumberFormat="1" applyFont="1" applyFill="1" applyBorder="1" applyAlignment="1">
      <alignment horizontal="center" wrapText="1"/>
    </xf>
    <xf numFmtId="0" fontId="19" fillId="2" borderId="11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horizontal="left" vertical="top" wrapText="1"/>
    </xf>
    <xf numFmtId="0" fontId="18" fillId="2" borderId="11" xfId="0" applyFont="1" applyFill="1" applyBorder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0" fontId="165" fillId="2" borderId="0" xfId="0" applyFont="1" applyFill="1" applyAlignment="1">
      <alignment horizontal="left" vertical="top" wrapText="1"/>
    </xf>
    <xf numFmtId="0" fontId="165" fillId="2" borderId="1" xfId="0" applyFont="1" applyFill="1" applyBorder="1" applyAlignment="1">
      <alignment horizontal="left" vertical="top" wrapText="1"/>
    </xf>
    <xf numFmtId="168" fontId="18" fillId="2" borderId="1" xfId="17" applyNumberFormat="1" applyFont="1" applyFill="1" applyBorder="1" applyAlignment="1">
      <alignment horizontal="left" vertical="top"/>
    </xf>
    <xf numFmtId="0" fontId="14" fillId="0" borderId="1" xfId="0" applyFont="1" applyBorder="1"/>
    <xf numFmtId="39" fontId="14" fillId="2" borderId="0" xfId="0" applyNumberFormat="1" applyFont="1" applyFill="1" applyAlignment="1">
      <alignment horizontal="center"/>
    </xf>
    <xf numFmtId="168" fontId="18" fillId="2" borderId="1" xfId="17" applyNumberFormat="1" applyFont="1" applyFill="1" applyBorder="1" applyAlignment="1">
      <alignment horizontal="right" wrapText="1"/>
    </xf>
    <xf numFmtId="0" fontId="18" fillId="2" borderId="1" xfId="0" applyFont="1" applyFill="1" applyBorder="1" applyAlignment="1">
      <alignment horizontal="left" wrapText="1"/>
    </xf>
    <xf numFmtId="0" fontId="18" fillId="2" borderId="43" xfId="0" applyFont="1" applyFill="1" applyBorder="1" applyAlignment="1">
      <alignment wrapText="1"/>
    </xf>
    <xf numFmtId="0" fontId="18" fillId="2" borderId="11" xfId="0" applyFont="1" applyFill="1" applyBorder="1" applyAlignment="1">
      <alignment wrapText="1"/>
    </xf>
    <xf numFmtId="164" fontId="18" fillId="2" borderId="1" xfId="1" applyNumberFormat="1" applyFont="1" applyFill="1" applyBorder="1" applyAlignment="1">
      <alignment horizontal="left" wrapText="1"/>
    </xf>
    <xf numFmtId="168" fontId="18" fillId="2" borderId="0" xfId="0" applyNumberFormat="1" applyFont="1" applyFill="1"/>
    <xf numFmtId="164" fontId="17" fillId="2" borderId="2" xfId="1" applyNumberFormat="1" applyFont="1" applyFill="1" applyBorder="1" applyAlignment="1">
      <alignment horizontal="left" vertical="top" wrapText="1"/>
    </xf>
    <xf numFmtId="164" fontId="17" fillId="2" borderId="50" xfId="1" applyNumberFormat="1" applyFont="1" applyFill="1" applyBorder="1" applyAlignment="1">
      <alignment horizontal="left" vertical="top" wrapText="1"/>
    </xf>
    <xf numFmtId="164" fontId="17" fillId="2" borderId="47" xfId="1" applyNumberFormat="1" applyFont="1" applyFill="1" applyBorder="1" applyAlignment="1">
      <alignment horizontal="left" vertical="top" wrapText="1"/>
    </xf>
    <xf numFmtId="0" fontId="19" fillId="2" borderId="43" xfId="0" applyFont="1" applyFill="1" applyBorder="1" applyAlignment="1">
      <alignment horizontal="left" vertical="top" wrapText="1"/>
    </xf>
    <xf numFmtId="0" fontId="18" fillId="2" borderId="43" xfId="0" applyFont="1" applyFill="1" applyBorder="1" applyAlignment="1">
      <alignment horizontal="left" vertical="top" wrapText="1"/>
    </xf>
    <xf numFmtId="164" fontId="17" fillId="2" borderId="52" xfId="1" applyNumberFormat="1" applyFont="1" applyFill="1" applyBorder="1" applyAlignment="1">
      <alignment horizontal="left" vertical="top" wrapText="1"/>
    </xf>
    <xf numFmtId="164" fontId="17" fillId="2" borderId="48" xfId="1" applyNumberFormat="1" applyFont="1" applyFill="1" applyBorder="1" applyAlignment="1">
      <alignment horizontal="left" vertical="top" wrapText="1"/>
    </xf>
    <xf numFmtId="164" fontId="17" fillId="2" borderId="45" xfId="1" applyNumberFormat="1" applyFont="1" applyFill="1" applyBorder="1" applyAlignment="1">
      <alignment horizontal="left" vertical="top" wrapText="1"/>
    </xf>
    <xf numFmtId="168" fontId="17" fillId="2" borderId="2" xfId="152" applyNumberFormat="1" applyFont="1" applyFill="1" applyBorder="1" applyAlignment="1">
      <alignment horizontal="right" wrapText="1"/>
    </xf>
    <xf numFmtId="0" fontId="18" fillId="2" borderId="46" xfId="0" applyFont="1" applyFill="1" applyBorder="1" applyAlignment="1">
      <alignment wrapText="1"/>
    </xf>
    <xf numFmtId="0" fontId="18" fillId="2" borderId="45" xfId="0" applyFont="1" applyFill="1" applyBorder="1" applyAlignment="1">
      <alignment wrapText="1"/>
    </xf>
    <xf numFmtId="0" fontId="17" fillId="2" borderId="0" xfId="0" applyFont="1" applyFill="1" applyBorder="1" applyAlignment="1">
      <alignment horizontal="right" wrapText="1"/>
    </xf>
    <xf numFmtId="0" fontId="20" fillId="2" borderId="7" xfId="15" applyFont="1" applyFill="1" applyBorder="1" applyAlignment="1">
      <alignment horizontal="right" vertical="center" wrapText="1"/>
    </xf>
    <xf numFmtId="0" fontId="20" fillId="2" borderId="2" xfId="15" applyFont="1" applyFill="1" applyBorder="1" applyAlignment="1">
      <alignment horizontal="right" vertical="center" wrapText="1"/>
    </xf>
    <xf numFmtId="0" fontId="18" fillId="2" borderId="53" xfId="0" applyFont="1" applyFill="1" applyBorder="1" applyAlignment="1">
      <alignment horizontal="right" vertical="top" wrapText="1"/>
    </xf>
    <xf numFmtId="0" fontId="18" fillId="2" borderId="2" xfId="0" applyFont="1" applyFill="1" applyBorder="1" applyAlignment="1">
      <alignment horizontal="right" vertical="top" wrapText="1"/>
    </xf>
    <xf numFmtId="0" fontId="18" fillId="2" borderId="51" xfId="0" applyFont="1" applyFill="1" applyBorder="1" applyAlignment="1">
      <alignment horizontal="right" vertical="top" wrapText="1"/>
    </xf>
    <xf numFmtId="0" fontId="18" fillId="2" borderId="50" xfId="0" applyFont="1" applyFill="1" applyBorder="1" applyAlignment="1">
      <alignment horizontal="right" vertical="top" wrapText="1"/>
    </xf>
    <xf numFmtId="0" fontId="18" fillId="2" borderId="51" xfId="0" applyNumberFormat="1" applyFont="1" applyFill="1" applyBorder="1" applyAlignment="1">
      <alignment horizontal="right" vertical="top" wrapText="1"/>
    </xf>
    <xf numFmtId="0" fontId="18" fillId="2" borderId="44" xfId="0" applyFont="1" applyFill="1" applyBorder="1" applyAlignment="1">
      <alignment horizontal="right" vertical="top" wrapText="1"/>
    </xf>
    <xf numFmtId="0" fontId="18" fillId="2" borderId="47" xfId="0" applyFont="1" applyFill="1" applyBorder="1" applyAlignment="1">
      <alignment horizontal="right" vertical="top" wrapText="1"/>
    </xf>
    <xf numFmtId="0" fontId="18" fillId="2" borderId="52" xfId="0" applyFont="1" applyFill="1" applyBorder="1" applyAlignment="1">
      <alignment horizontal="right" vertical="top" wrapText="1"/>
    </xf>
    <xf numFmtId="0" fontId="18" fillId="2" borderId="48" xfId="0" applyFont="1" applyFill="1" applyBorder="1" applyAlignment="1">
      <alignment horizontal="right" vertical="top" wrapText="1"/>
    </xf>
    <xf numFmtId="0" fontId="18" fillId="2" borderId="45" xfId="0" applyFont="1" applyFill="1" applyBorder="1" applyAlignment="1">
      <alignment horizontal="right" vertical="top" wrapText="1"/>
    </xf>
    <xf numFmtId="0" fontId="17" fillId="2" borderId="53" xfId="0" applyFont="1" applyFill="1" applyBorder="1" applyAlignment="1">
      <alignment horizontal="right" vertical="top" wrapText="1"/>
    </xf>
    <xf numFmtId="0" fontId="17" fillId="2" borderId="51" xfId="0" applyFont="1" applyFill="1" applyBorder="1" applyAlignment="1">
      <alignment horizontal="right" vertical="top" wrapText="1"/>
    </xf>
    <xf numFmtId="167" fontId="18" fillId="2" borderId="0" xfId="0" applyNumberFormat="1" applyFont="1" applyFill="1" applyAlignment="1">
      <alignment wrapText="1"/>
    </xf>
    <xf numFmtId="0" fontId="167" fillId="2" borderId="46" xfId="1896" applyFont="1" applyFill="1" applyBorder="1" applyAlignment="1">
      <alignment horizontal="center" vertical="center" wrapText="1"/>
    </xf>
    <xf numFmtId="0" fontId="166" fillId="2" borderId="47" xfId="1896" applyFont="1" applyFill="1" applyBorder="1" applyAlignment="1">
      <alignment horizontal="center" vertical="center" wrapText="1"/>
    </xf>
    <xf numFmtId="168" fontId="17" fillId="2" borderId="1" xfId="1171" applyNumberFormat="1" applyFont="1" applyFill="1" applyBorder="1" applyAlignment="1">
      <alignment horizontal="right" vertical="center" wrapText="1"/>
    </xf>
    <xf numFmtId="49" fontId="19" fillId="2" borderId="1" xfId="1896" applyNumberFormat="1" applyFont="1" applyFill="1" applyBorder="1" applyAlignment="1">
      <alignment horizontal="left" vertical="center" wrapText="1"/>
    </xf>
    <xf numFmtId="168" fontId="18" fillId="2" borderId="1" xfId="1171" applyNumberFormat="1" applyFont="1" applyFill="1" applyBorder="1" applyAlignment="1">
      <alignment horizontal="right" vertical="top" wrapText="1"/>
    </xf>
    <xf numFmtId="0" fontId="166" fillId="2" borderId="1" xfId="1896" applyFont="1" applyFill="1" applyBorder="1"/>
    <xf numFmtId="0" fontId="166" fillId="2" borderId="24" xfId="1896" applyFont="1" applyFill="1" applyBorder="1" applyAlignment="1">
      <alignment horizontal="left"/>
    </xf>
    <xf numFmtId="0" fontId="166" fillId="2" borderId="11" xfId="1896" applyFont="1" applyFill="1" applyBorder="1" applyAlignment="1">
      <alignment horizontal="left"/>
    </xf>
    <xf numFmtId="49" fontId="166" fillId="2" borderId="1" xfId="1896" applyNumberFormat="1" applyFont="1" applyFill="1" applyBorder="1" applyAlignment="1">
      <alignment horizontal="center" vertical="center"/>
    </xf>
    <xf numFmtId="168" fontId="166" fillId="2" borderId="1" xfId="1896" applyNumberFormat="1" applyFont="1" applyFill="1" applyBorder="1" applyAlignment="1">
      <alignment horizontal="center" vertical="center"/>
    </xf>
    <xf numFmtId="168" fontId="166" fillId="2" borderId="1" xfId="1896" applyNumberFormat="1" applyFont="1" applyFill="1" applyBorder="1" applyAlignment="1">
      <alignment vertical="center"/>
    </xf>
    <xf numFmtId="167" fontId="18" fillId="2" borderId="1" xfId="1896" applyNumberFormat="1" applyFont="1" applyFill="1" applyBorder="1" applyAlignment="1">
      <alignment horizontal="left" vertical="center" wrapText="1"/>
    </xf>
    <xf numFmtId="49" fontId="166" fillId="2" borderId="1" xfId="1896" applyNumberFormat="1" applyFont="1" applyFill="1" applyBorder="1" applyAlignment="1">
      <alignment vertical="center" wrapText="1"/>
    </xf>
    <xf numFmtId="0" fontId="166" fillId="2" borderId="49" xfId="1896" applyFont="1" applyFill="1" applyBorder="1" applyAlignment="1">
      <alignment horizontal="center" vertical="center" wrapText="1"/>
    </xf>
    <xf numFmtId="0" fontId="167" fillId="2" borderId="0" xfId="1896" applyFont="1" applyFill="1" applyBorder="1" applyAlignment="1">
      <alignment horizontal="center" vertical="center" wrapText="1"/>
    </xf>
    <xf numFmtId="0" fontId="166" fillId="2" borderId="1" xfId="1896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center"/>
    </xf>
    <xf numFmtId="164" fontId="169" fillId="2" borderId="0" xfId="1" applyNumberFormat="1" applyFont="1" applyFill="1" applyAlignment="1">
      <alignment horizontal="left" vertical="top" wrapText="1"/>
    </xf>
    <xf numFmtId="0" fontId="14" fillId="2" borderId="0" xfId="0" applyFont="1" applyFill="1" applyAlignment="1">
      <alignment horizontal="left" vertical="top" wrapText="1"/>
    </xf>
    <xf numFmtId="0" fontId="14" fillId="2" borderId="4" xfId="0" applyFont="1" applyFill="1" applyBorder="1" applyAlignment="1">
      <alignment vertical="center"/>
    </xf>
    <xf numFmtId="0" fontId="16" fillId="2" borderId="4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center"/>
    </xf>
    <xf numFmtId="0" fontId="14" fillId="2" borderId="4" xfId="0" applyFont="1" applyFill="1" applyBorder="1"/>
    <xf numFmtId="0" fontId="16" fillId="2" borderId="43" xfId="0" applyFont="1" applyFill="1" applyBorder="1" applyAlignment="1">
      <alignment vertical="center" wrapText="1"/>
    </xf>
    <xf numFmtId="0" fontId="170" fillId="2" borderId="4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71" fillId="2" borderId="1" xfId="0" applyFont="1" applyFill="1" applyBorder="1" applyAlignment="1">
      <alignment horizontal="left" vertical="top" wrapText="1"/>
    </xf>
    <xf numFmtId="0" fontId="170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70" fillId="2" borderId="1" xfId="0" applyFont="1" applyFill="1" applyBorder="1" applyAlignment="1">
      <alignment horizontal="left" vertical="center" wrapText="1"/>
    </xf>
    <xf numFmtId="0" fontId="170" fillId="2" borderId="4" xfId="0" applyFont="1" applyFill="1" applyBorder="1" applyAlignment="1">
      <alignment horizontal="left" vertical="center" wrapText="1"/>
    </xf>
    <xf numFmtId="0" fontId="170" fillId="2" borderId="11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wrapText="1"/>
    </xf>
    <xf numFmtId="0" fontId="170" fillId="2" borderId="1" xfId="0" applyFont="1" applyFill="1" applyBorder="1" applyAlignment="1">
      <alignment wrapText="1"/>
    </xf>
    <xf numFmtId="0" fontId="170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171" fillId="2" borderId="1" xfId="0" applyFont="1" applyFill="1" applyBorder="1" applyAlignment="1">
      <alignment vertical="center" wrapText="1"/>
    </xf>
    <xf numFmtId="0" fontId="170" fillId="2" borderId="1" xfId="0" applyFont="1" applyFill="1" applyBorder="1" applyAlignment="1">
      <alignment horizontal="left" vertical="top"/>
    </xf>
    <xf numFmtId="0" fontId="14" fillId="2" borderId="4" xfId="0" applyFont="1" applyFill="1" applyBorder="1" applyAlignment="1">
      <alignment wrapText="1"/>
    </xf>
    <xf numFmtId="0" fontId="16" fillId="2" borderId="4" xfId="0" applyFont="1" applyFill="1" applyBorder="1" applyAlignment="1">
      <alignment vertical="center" wrapText="1"/>
    </xf>
    <xf numFmtId="0" fontId="16" fillId="2" borderId="1" xfId="1" applyNumberFormat="1" applyFont="1" applyFill="1" applyBorder="1" applyAlignment="1">
      <alignment horizontal="left" vertical="center" wrapText="1"/>
    </xf>
    <xf numFmtId="0" fontId="14" fillId="2" borderId="1" xfId="1" applyNumberFormat="1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 vertical="top" wrapText="1"/>
    </xf>
    <xf numFmtId="0" fontId="14" fillId="2" borderId="44" xfId="0" applyFont="1" applyFill="1" applyBorder="1"/>
    <xf numFmtId="0" fontId="14" fillId="2" borderId="46" xfId="0" applyFont="1" applyFill="1" applyBorder="1"/>
    <xf numFmtId="0" fontId="16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horizontal="left" wrapText="1"/>
    </xf>
    <xf numFmtId="0" fontId="14" fillId="2" borderId="43" xfId="0" applyFont="1" applyFill="1" applyBorder="1" applyAlignment="1">
      <alignment horizontal="center"/>
    </xf>
    <xf numFmtId="0" fontId="170" fillId="2" borderId="0" xfId="0" applyFont="1" applyFill="1" applyAlignment="1">
      <alignment horizontal="left" vertical="top" wrapText="1"/>
    </xf>
    <xf numFmtId="0" fontId="14" fillId="2" borderId="1" xfId="0" applyFont="1" applyFill="1" applyBorder="1" applyAlignment="1">
      <alignment horizontal="center" wrapText="1"/>
    </xf>
    <xf numFmtId="0" fontId="14" fillId="0" borderId="4" xfId="0" applyFont="1" applyBorder="1" applyAlignment="1">
      <alignment horizontal="left" vertical="top" wrapText="1"/>
    </xf>
    <xf numFmtId="0" fontId="14" fillId="0" borderId="0" xfId="0" applyFont="1" applyAlignment="1">
      <alignment vertical="center" wrapText="1"/>
    </xf>
    <xf numFmtId="0" fontId="170" fillId="0" borderId="4" xfId="0" applyFont="1" applyBorder="1" applyAlignment="1">
      <alignment horizontal="left" vertical="top" wrapText="1"/>
    </xf>
    <xf numFmtId="0" fontId="14" fillId="2" borderId="1" xfId="0" applyFont="1" applyFill="1" applyBorder="1" applyAlignment="1"/>
    <xf numFmtId="0" fontId="14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right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0" xfId="0" applyFont="1" applyFill="1" applyBorder="1"/>
    <xf numFmtId="0" fontId="16" fillId="2" borderId="53" xfId="0" applyFont="1" applyFill="1" applyBorder="1" applyAlignment="1">
      <alignment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4" fillId="2" borderId="49" xfId="0" applyFont="1" applyFill="1" applyBorder="1" applyAlignment="1">
      <alignment vertical="center" wrapText="1"/>
    </xf>
    <xf numFmtId="0" fontId="170" fillId="2" borderId="47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right"/>
    </xf>
    <xf numFmtId="0" fontId="171" fillId="2" borderId="47" xfId="0" applyFont="1" applyFill="1" applyBorder="1" applyAlignment="1">
      <alignment vertical="center" wrapText="1"/>
    </xf>
    <xf numFmtId="0" fontId="16" fillId="2" borderId="44" xfId="0" applyFont="1" applyFill="1" applyBorder="1" applyAlignment="1">
      <alignment horizontal="right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71" fillId="2" borderId="1" xfId="0" applyFont="1" applyFill="1" applyBorder="1" applyAlignment="1">
      <alignment horizontal="right"/>
    </xf>
    <xf numFmtId="0" fontId="16" fillId="2" borderId="1" xfId="0" applyFont="1" applyFill="1" applyBorder="1" applyAlignment="1">
      <alignment horizontal="right" wrapText="1"/>
    </xf>
    <xf numFmtId="0" fontId="171" fillId="2" borderId="1" xfId="0" applyFont="1" applyFill="1" applyBorder="1" applyAlignment="1">
      <alignment wrapText="1"/>
    </xf>
    <xf numFmtId="0" fontId="14" fillId="2" borderId="11" xfId="0" applyFont="1" applyFill="1" applyBorder="1"/>
    <xf numFmtId="0" fontId="14" fillId="2" borderId="47" xfId="0" applyFont="1" applyFill="1" applyBorder="1" applyAlignment="1">
      <alignment horizontal="center" vertical="top" wrapText="1"/>
    </xf>
    <xf numFmtId="0" fontId="14" fillId="2" borderId="53" xfId="0" applyFont="1" applyFill="1" applyBorder="1"/>
    <xf numFmtId="0" fontId="14" fillId="2" borderId="52" xfId="0" applyFont="1" applyFill="1" applyBorder="1"/>
    <xf numFmtId="0" fontId="14" fillId="2" borderId="45" xfId="0" applyFont="1" applyFill="1" applyBorder="1"/>
    <xf numFmtId="0" fontId="14" fillId="2" borderId="1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7" fillId="2" borderId="47" xfId="0" applyFont="1" applyFill="1" applyBorder="1" applyAlignment="1">
      <alignment horizontal="left" vertical="top" wrapText="1"/>
    </xf>
    <xf numFmtId="0" fontId="18" fillId="2" borderId="47" xfId="0" applyFont="1" applyFill="1" applyBorder="1" applyAlignment="1">
      <alignment horizontal="left" vertical="top" wrapText="1"/>
    </xf>
    <xf numFmtId="168" fontId="17" fillId="2" borderId="47" xfId="152" applyNumberFormat="1" applyFont="1" applyFill="1" applyBorder="1" applyAlignment="1">
      <alignment horizontal="right" vertical="top"/>
    </xf>
    <xf numFmtId="168" fontId="18" fillId="2" borderId="47" xfId="0" applyNumberFormat="1" applyFont="1" applyFill="1" applyBorder="1" applyAlignment="1">
      <alignment horizontal="right" vertical="top" wrapText="1"/>
    </xf>
    <xf numFmtId="0" fontId="172" fillId="2" borderId="1" xfId="0" applyFont="1" applyFill="1" applyBorder="1" applyAlignment="1">
      <alignment horizontal="left" vertical="top" wrapText="1"/>
    </xf>
    <xf numFmtId="164" fontId="17" fillId="2" borderId="0" xfId="1" applyNumberFormat="1" applyFont="1" applyFill="1"/>
    <xf numFmtId="0" fontId="17" fillId="2" borderId="0" xfId="0" applyFont="1" applyFill="1"/>
    <xf numFmtId="168" fontId="17" fillId="2" borderId="47" xfId="17" applyNumberFormat="1" applyFont="1" applyFill="1" applyBorder="1" applyAlignment="1">
      <alignment horizontal="right" vertical="top"/>
    </xf>
    <xf numFmtId="0" fontId="24" fillId="2" borderId="53" xfId="0" applyFont="1" applyFill="1" applyBorder="1" applyAlignment="1">
      <alignment horizontal="right" vertical="top" wrapText="1"/>
    </xf>
    <xf numFmtId="0" fontId="66" fillId="2" borderId="2" xfId="0" applyFont="1" applyFill="1" applyBorder="1" applyAlignment="1">
      <alignment horizontal="right" vertical="top" wrapText="1"/>
    </xf>
    <xf numFmtId="0" fontId="173" fillId="2" borderId="11" xfId="0" applyFont="1" applyFill="1" applyBorder="1" applyAlignment="1">
      <alignment horizontal="left" vertical="top" wrapText="1"/>
    </xf>
    <xf numFmtId="0" fontId="66" fillId="2" borderId="1" xfId="0" applyFont="1" applyFill="1" applyBorder="1" applyAlignment="1">
      <alignment horizontal="right" vertical="top" wrapText="1"/>
    </xf>
    <xf numFmtId="0" fontId="173" fillId="2" borderId="1" xfId="0" applyFont="1" applyFill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66" fillId="0" borderId="1" xfId="0" applyFont="1" applyBorder="1" applyAlignment="1">
      <alignment horizontal="left" vertical="top" wrapText="1"/>
    </xf>
    <xf numFmtId="0" fontId="66" fillId="2" borderId="1" xfId="0" applyFont="1" applyFill="1" applyBorder="1" applyAlignment="1">
      <alignment horizontal="left" vertical="top" wrapText="1"/>
    </xf>
    <xf numFmtId="0" fontId="66" fillId="2" borderId="4" xfId="0" applyFont="1" applyFill="1" applyBorder="1" applyAlignment="1">
      <alignment horizontal="center" vertical="top" wrapText="1"/>
    </xf>
    <xf numFmtId="0" fontId="66" fillId="2" borderId="43" xfId="0" applyFont="1" applyFill="1" applyBorder="1" applyAlignment="1">
      <alignment horizontal="center" vertical="top" wrapText="1"/>
    </xf>
    <xf numFmtId="0" fontId="16" fillId="2" borderId="0" xfId="14" applyFont="1" applyFill="1" applyAlignment="1">
      <alignment horizontal="center"/>
    </xf>
    <xf numFmtId="40" fontId="17" fillId="2" borderId="1" xfId="1" applyNumberFormat="1" applyFont="1" applyFill="1" applyBorder="1" applyAlignment="1">
      <alignment horizontal="right" vertical="center" wrapText="1"/>
    </xf>
    <xf numFmtId="39" fontId="17" fillId="2" borderId="1" xfId="1" applyNumberFormat="1" applyFont="1" applyFill="1" applyBorder="1" applyAlignment="1">
      <alignment horizontal="right" wrapText="1"/>
    </xf>
    <xf numFmtId="0" fontId="21" fillId="2" borderId="0" xfId="1597" applyFont="1" applyFill="1" applyAlignment="1">
      <alignment horizontal="left" vertical="top" wrapText="1"/>
    </xf>
    <xf numFmtId="164" fontId="17" fillId="2" borderId="1" xfId="1" applyNumberFormat="1" applyFont="1" applyFill="1" applyBorder="1" applyAlignment="1">
      <alignment horizontal="center" wrapText="1"/>
    </xf>
    <xf numFmtId="169" fontId="18" fillId="2" borderId="1" xfId="0" applyNumberFormat="1" applyFont="1" applyFill="1" applyBorder="1" applyAlignment="1">
      <alignment horizontal="right" wrapText="1"/>
    </xf>
    <xf numFmtId="169" fontId="18" fillId="2" borderId="1" xfId="0" applyNumberFormat="1" applyFont="1" applyFill="1" applyBorder="1" applyAlignment="1">
      <alignment vertical="center" wrapText="1"/>
    </xf>
    <xf numFmtId="37" fontId="18" fillId="2" borderId="1" xfId="1" applyNumberFormat="1" applyFont="1" applyFill="1" applyBorder="1" applyAlignment="1">
      <alignment horizontal="right" wrapText="1"/>
    </xf>
    <xf numFmtId="37" fontId="18" fillId="2" borderId="1" xfId="0" applyNumberFormat="1" applyFont="1" applyFill="1" applyBorder="1" applyAlignment="1">
      <alignment horizontal="center" wrapText="1"/>
    </xf>
    <xf numFmtId="1" fontId="18" fillId="2" borderId="1" xfId="0" applyNumberFormat="1" applyFont="1" applyFill="1" applyBorder="1" applyAlignment="1">
      <alignment horizontal="right" wrapText="1"/>
    </xf>
    <xf numFmtId="165" fontId="18" fillId="2" borderId="1" xfId="1" applyNumberFormat="1" applyFont="1" applyFill="1" applyBorder="1" applyAlignment="1">
      <alignment horizontal="right" wrapText="1"/>
    </xf>
    <xf numFmtId="164" fontId="17" fillId="2" borderId="4" xfId="1" applyNumberFormat="1" applyFont="1" applyFill="1" applyBorder="1" applyAlignment="1">
      <alignment horizontal="center" wrapText="1"/>
    </xf>
    <xf numFmtId="164" fontId="17" fillId="2" borderId="1" xfId="1" applyNumberFormat="1" applyFont="1" applyFill="1" applyBorder="1" applyAlignment="1">
      <alignment horizontal="right" wrapText="1"/>
    </xf>
    <xf numFmtId="43" fontId="17" fillId="2" borderId="1" xfId="1" applyFont="1" applyFill="1" applyBorder="1" applyAlignment="1">
      <alignment horizontal="center" wrapText="1"/>
    </xf>
    <xf numFmtId="164" fontId="17" fillId="2" borderId="1" xfId="1" applyNumberFormat="1" applyFont="1" applyFill="1" applyBorder="1"/>
    <xf numFmtId="39" fontId="14" fillId="2" borderId="0" xfId="0" applyNumberFormat="1" applyFont="1" applyFill="1"/>
    <xf numFmtId="43" fontId="14" fillId="2" borderId="0" xfId="1" applyFont="1" applyFill="1"/>
    <xf numFmtId="0" fontId="14" fillId="0" borderId="0" xfId="0" applyFont="1" applyFill="1"/>
    <xf numFmtId="43" fontId="14" fillId="0" borderId="0" xfId="1" applyFont="1" applyFill="1"/>
    <xf numFmtId="0" fontId="16" fillId="2" borderId="0" xfId="0" applyFont="1" applyFill="1"/>
    <xf numFmtId="0" fontId="16" fillId="2" borderId="0" xfId="14" applyFont="1" applyFill="1" applyAlignment="1">
      <alignment horizont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37" fontId="18" fillId="2" borderId="1" xfId="0" applyNumberFormat="1" applyFont="1" applyFill="1" applyBorder="1" applyAlignment="1">
      <alignment horizontal="right" wrapText="1"/>
    </xf>
    <xf numFmtId="43" fontId="18" fillId="2" borderId="1" xfId="1" applyFont="1" applyFill="1" applyBorder="1" applyAlignment="1">
      <alignment horizontal="left" wrapText="1"/>
    </xf>
    <xf numFmtId="164" fontId="18" fillId="2" borderId="1" xfId="1" applyNumberFormat="1" applyFont="1" applyFill="1" applyBorder="1" applyAlignment="1">
      <alignment horizontal="center" wrapText="1"/>
    </xf>
    <xf numFmtId="43" fontId="18" fillId="2" borderId="1" xfId="1" applyFont="1" applyFill="1" applyBorder="1" applyAlignment="1">
      <alignment wrapText="1"/>
    </xf>
    <xf numFmtId="168" fontId="18" fillId="79" borderId="1" xfId="17" applyNumberFormat="1" applyFont="1" applyFill="1" applyBorder="1" applyAlignment="1">
      <alignment horizontal="right" vertical="top"/>
    </xf>
    <xf numFmtId="168" fontId="18" fillId="0" borderId="1" xfId="17" applyNumberFormat="1" applyFont="1" applyFill="1" applyBorder="1" applyAlignment="1">
      <alignment horizontal="right" vertical="top"/>
    </xf>
    <xf numFmtId="0" fontId="66" fillId="2" borderId="4" xfId="0" applyFont="1" applyFill="1" applyBorder="1" applyAlignment="1">
      <alignment horizontal="center" vertical="top" wrapText="1"/>
    </xf>
    <xf numFmtId="0" fontId="66" fillId="2" borderId="43" xfId="0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center" vertical="center" wrapText="1"/>
    </xf>
    <xf numFmtId="0" fontId="20" fillId="2" borderId="3" xfId="15" applyFont="1" applyFill="1" applyBorder="1" applyAlignment="1">
      <alignment horizontal="right" vertical="top" wrapText="1"/>
    </xf>
    <xf numFmtId="0" fontId="20" fillId="2" borderId="10" xfId="15" applyFont="1" applyFill="1" applyBorder="1" applyAlignment="1">
      <alignment horizontal="right" vertical="top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44" xfId="0" applyFont="1" applyFill="1" applyBorder="1" applyAlignment="1">
      <alignment horizontal="center" vertical="top" wrapText="1"/>
    </xf>
    <xf numFmtId="0" fontId="18" fillId="2" borderId="46" xfId="0" applyFont="1" applyFill="1" applyBorder="1" applyAlignment="1">
      <alignment horizontal="center" vertical="top" wrapText="1"/>
    </xf>
    <xf numFmtId="0" fontId="20" fillId="2" borderId="12" xfId="0" applyFont="1" applyFill="1" applyBorder="1" applyAlignment="1">
      <alignment horizontal="center" vertical="top" wrapText="1"/>
    </xf>
    <xf numFmtId="0" fontId="20" fillId="2" borderId="13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right"/>
    </xf>
    <xf numFmtId="0" fontId="17" fillId="2" borderId="3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4" fillId="2" borderId="53" xfId="0" applyFont="1" applyFill="1" applyBorder="1" applyAlignment="1">
      <alignment horizontal="center" vertical="center" wrapText="1"/>
    </xf>
    <xf numFmtId="0" fontId="14" fillId="2" borderId="52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left" vertical="top" wrapText="1"/>
    </xf>
    <xf numFmtId="0" fontId="14" fillId="0" borderId="45" xfId="0" applyFont="1" applyFill="1" applyBorder="1" applyAlignment="1">
      <alignment horizontal="left" vertical="top" wrapText="1"/>
    </xf>
    <xf numFmtId="0" fontId="14" fillId="2" borderId="44" xfId="0" applyFont="1" applyFill="1" applyBorder="1" applyAlignment="1">
      <alignment horizontal="left" vertical="top" wrapText="1"/>
    </xf>
    <xf numFmtId="0" fontId="14" fillId="2" borderId="45" xfId="0" applyFont="1" applyFill="1" applyBorder="1" applyAlignment="1">
      <alignment horizontal="left" vertical="top" wrapText="1"/>
    </xf>
    <xf numFmtId="0" fontId="170" fillId="0" borderId="51" xfId="0" applyFont="1" applyFill="1" applyBorder="1" applyAlignment="1">
      <alignment horizontal="left" vertical="top" wrapText="1"/>
    </xf>
    <xf numFmtId="0" fontId="170" fillId="0" borderId="48" xfId="0" applyFont="1" applyFill="1" applyBorder="1" applyAlignment="1">
      <alignment horizontal="left" vertical="top" wrapText="1"/>
    </xf>
    <xf numFmtId="0" fontId="14" fillId="0" borderId="51" xfId="0" applyFont="1" applyFill="1" applyBorder="1" applyAlignment="1">
      <alignment horizontal="center" vertical="top" wrapText="1"/>
    </xf>
    <xf numFmtId="0" fontId="14" fillId="0" borderId="48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right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center"/>
    </xf>
    <xf numFmtId="0" fontId="17" fillId="2" borderId="0" xfId="0" applyFont="1" applyFill="1" applyAlignment="1">
      <alignment horizontal="center" vertical="top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left" wrapText="1"/>
    </xf>
    <xf numFmtId="0" fontId="14" fillId="2" borderId="11" xfId="0" applyFont="1" applyFill="1" applyBorder="1" applyAlignment="1">
      <alignment horizontal="left" wrapText="1"/>
    </xf>
    <xf numFmtId="0" fontId="170" fillId="2" borderId="51" xfId="0" applyFont="1" applyFill="1" applyBorder="1" applyAlignment="1">
      <alignment horizontal="left" vertical="top" wrapText="1"/>
    </xf>
    <xf numFmtId="0" fontId="170" fillId="2" borderId="48" xfId="0" applyFont="1" applyFill="1" applyBorder="1" applyAlignment="1">
      <alignment horizontal="left" vertical="top" wrapText="1"/>
    </xf>
    <xf numFmtId="0" fontId="24" fillId="2" borderId="0" xfId="0" applyFont="1" applyFill="1" applyAlignment="1">
      <alignment horizontal="center" vertical="top" wrapText="1"/>
    </xf>
    <xf numFmtId="0" fontId="14" fillId="2" borderId="51" xfId="0" applyFont="1" applyFill="1" applyBorder="1" applyAlignment="1">
      <alignment horizontal="center" vertical="top" wrapText="1"/>
    </xf>
    <xf numFmtId="0" fontId="14" fillId="2" borderId="48" xfId="0" applyFont="1" applyFill="1" applyBorder="1" applyAlignment="1">
      <alignment horizontal="center" vertical="top" wrapText="1"/>
    </xf>
    <xf numFmtId="0" fontId="167" fillId="2" borderId="0" xfId="1896" applyFont="1" applyFill="1" applyBorder="1" applyAlignment="1">
      <alignment horizontal="center" vertical="center" wrapText="1"/>
    </xf>
    <xf numFmtId="0" fontId="166" fillId="2" borderId="1" xfId="1896" applyFont="1" applyFill="1" applyBorder="1" applyAlignment="1">
      <alignment horizontal="center" vertical="center" wrapText="1"/>
    </xf>
    <xf numFmtId="0" fontId="166" fillId="2" borderId="4" xfId="1896" applyFont="1" applyFill="1" applyBorder="1" applyAlignment="1">
      <alignment horizontal="center" vertical="center" wrapText="1"/>
    </xf>
    <xf numFmtId="0" fontId="166" fillId="2" borderId="11" xfId="1896" applyFont="1" applyFill="1" applyBorder="1" applyAlignment="1">
      <alignment horizontal="center" vertical="center" wrapText="1"/>
    </xf>
    <xf numFmtId="49" fontId="168" fillId="2" borderId="4" xfId="1896" applyNumberFormat="1" applyFont="1" applyFill="1" applyBorder="1" applyAlignment="1">
      <alignment horizontal="left" vertical="center" wrapText="1"/>
    </xf>
    <xf numFmtId="49" fontId="168" fillId="2" borderId="24" xfId="1896" applyNumberFormat="1" applyFont="1" applyFill="1" applyBorder="1" applyAlignment="1">
      <alignment horizontal="left" vertical="center" wrapText="1"/>
    </xf>
    <xf numFmtId="49" fontId="168" fillId="2" borderId="11" xfId="1896" applyNumberFormat="1" applyFont="1" applyFill="1" applyBorder="1" applyAlignment="1">
      <alignment horizontal="left" vertical="center" wrapText="1"/>
    </xf>
    <xf numFmtId="167" fontId="18" fillId="2" borderId="4" xfId="1896" applyNumberFormat="1" applyFont="1" applyFill="1" applyBorder="1" applyAlignment="1">
      <alignment horizontal="left" vertical="center" wrapText="1"/>
    </xf>
    <xf numFmtId="167" fontId="18" fillId="2" borderId="24" xfId="1896" applyNumberFormat="1" applyFont="1" applyFill="1" applyBorder="1" applyAlignment="1">
      <alignment horizontal="left" vertical="center" wrapText="1"/>
    </xf>
    <xf numFmtId="167" fontId="18" fillId="2" borderId="11" xfId="1896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top" wrapText="1"/>
    </xf>
  </cellXfs>
  <cellStyles count="1990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3" xfId="75"/>
    <cellStyle name="20% - Accent1 3 2" xfId="170"/>
    <cellStyle name="20% - Accent1 3 2 2" xfId="171"/>
    <cellStyle name="20% - Accent1 3 2 2 2" xfId="1683"/>
    <cellStyle name="20% - Accent1 3 2 3" xfId="172"/>
    <cellStyle name="20% - Accent1 3 2 3 2" xfId="1684"/>
    <cellStyle name="20% - Accent1 3 2 4" xfId="1682"/>
    <cellStyle name="20% - Accent1 3 3" xfId="173"/>
    <cellStyle name="20% - Accent1 3 3 2" xfId="174"/>
    <cellStyle name="20% - Accent1 3 3 2 2" xfId="1686"/>
    <cellStyle name="20% - Accent1 3 3 3" xfId="175"/>
    <cellStyle name="20% - Accent1 3 3 3 2" xfId="1687"/>
    <cellStyle name="20% - Accent1 3 3 4" xfId="1685"/>
    <cellStyle name="20% - Accent1 3 4" xfId="176"/>
    <cellStyle name="20% - Accent1 3 4 2" xfId="1688"/>
    <cellStyle name="20% - Accent1 3 5" xfId="177"/>
    <cellStyle name="20% - Accent1 3 5 2" xfId="1689"/>
    <cellStyle name="20% - Accent1 3 6" xfId="1651"/>
    <cellStyle name="20% - Accent1 4" xfId="139"/>
    <cellStyle name="20% - Accent1 4 2" xfId="1666"/>
    <cellStyle name="20% - Accent1 5" xfId="178"/>
    <cellStyle name="20% - Accent1 5 2" xfId="1690"/>
    <cellStyle name="20% - Accent1 6" xfId="1582"/>
    <cellStyle name="20% - Accent1 6 2" xfId="1951"/>
    <cellStyle name="20% - Accent1 7" xfId="1598"/>
    <cellStyle name="20% - Accent1 7 2" xfId="1964"/>
    <cellStyle name="20% - Accent1 8" xfId="1612"/>
    <cellStyle name="20% - Accent1 8 2" xfId="1977"/>
    <cellStyle name="20% - Accent1 9" xfId="1625"/>
    <cellStyle name="20% - Accent2" xfId="40" builtinId="34" customBuiltin="1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3" xfId="77"/>
    <cellStyle name="20% - Accent2 3 2" xfId="186"/>
    <cellStyle name="20% - Accent2 3 2 2" xfId="187"/>
    <cellStyle name="20% - Accent2 3 2 2 2" xfId="1693"/>
    <cellStyle name="20% - Accent2 3 2 3" xfId="188"/>
    <cellStyle name="20% - Accent2 3 2 3 2" xfId="1694"/>
    <cellStyle name="20% - Accent2 3 2 4" xfId="1692"/>
    <cellStyle name="20% - Accent2 3 3" xfId="189"/>
    <cellStyle name="20% - Accent2 3 3 2" xfId="190"/>
    <cellStyle name="20% - Accent2 3 3 2 2" xfId="1696"/>
    <cellStyle name="20% - Accent2 3 3 3" xfId="191"/>
    <cellStyle name="20% - Accent2 3 3 3 2" xfId="1697"/>
    <cellStyle name="20% - Accent2 3 3 4" xfId="1695"/>
    <cellStyle name="20% - Accent2 3 4" xfId="192"/>
    <cellStyle name="20% - Accent2 3 4 2" xfId="1698"/>
    <cellStyle name="20% - Accent2 3 5" xfId="193"/>
    <cellStyle name="20% - Accent2 3 5 2" xfId="1699"/>
    <cellStyle name="20% - Accent2 3 6" xfId="1652"/>
    <cellStyle name="20% - Accent2 4" xfId="140"/>
    <cellStyle name="20% - Accent2 4 2" xfId="1667"/>
    <cellStyle name="20% - Accent2 5" xfId="194"/>
    <cellStyle name="20% - Accent2 5 2" xfId="1700"/>
    <cellStyle name="20% - Accent2 6" xfId="1583"/>
    <cellStyle name="20% - Accent2 6 2" xfId="1952"/>
    <cellStyle name="20% - Accent2 7" xfId="1599"/>
    <cellStyle name="20% - Accent2 7 2" xfId="1965"/>
    <cellStyle name="20% - Accent2 8" xfId="1613"/>
    <cellStyle name="20% - Accent2 8 2" xfId="1978"/>
    <cellStyle name="20% - Accent2 9" xfId="1627"/>
    <cellStyle name="20% - Accent3" xfId="44" builtinId="38" customBuiltin="1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3" xfId="79"/>
    <cellStyle name="20% - Accent3 3 2" xfId="202"/>
    <cellStyle name="20% - Accent3 3 2 2" xfId="203"/>
    <cellStyle name="20% - Accent3 3 2 2 2" xfId="1703"/>
    <cellStyle name="20% - Accent3 3 2 3" xfId="204"/>
    <cellStyle name="20% - Accent3 3 2 3 2" xfId="1704"/>
    <cellStyle name="20% - Accent3 3 2 4" xfId="1702"/>
    <cellStyle name="20% - Accent3 3 3" xfId="205"/>
    <cellStyle name="20% - Accent3 3 3 2" xfId="206"/>
    <cellStyle name="20% - Accent3 3 3 2 2" xfId="1706"/>
    <cellStyle name="20% - Accent3 3 3 3" xfId="207"/>
    <cellStyle name="20% - Accent3 3 3 3 2" xfId="1707"/>
    <cellStyle name="20% - Accent3 3 3 4" xfId="1705"/>
    <cellStyle name="20% - Accent3 3 4" xfId="208"/>
    <cellStyle name="20% - Accent3 3 4 2" xfId="1708"/>
    <cellStyle name="20% - Accent3 3 5" xfId="209"/>
    <cellStyle name="20% - Accent3 3 5 2" xfId="1709"/>
    <cellStyle name="20% - Accent3 3 6" xfId="1653"/>
    <cellStyle name="20% - Accent3 4" xfId="141"/>
    <cellStyle name="20% - Accent3 4 2" xfId="1668"/>
    <cellStyle name="20% - Accent3 5" xfId="210"/>
    <cellStyle name="20% - Accent3 5 2" xfId="1710"/>
    <cellStyle name="20% - Accent3 6" xfId="1584"/>
    <cellStyle name="20% - Accent3 6 2" xfId="1953"/>
    <cellStyle name="20% - Accent3 7" xfId="1600"/>
    <cellStyle name="20% - Accent3 7 2" xfId="1966"/>
    <cellStyle name="20% - Accent3 8" xfId="1614"/>
    <cellStyle name="20% - Accent3 8 2" xfId="1979"/>
    <cellStyle name="20% - Accent3 9" xfId="1629"/>
    <cellStyle name="20% - Accent4" xfId="48" builtinId="42" customBuiltin="1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3" xfId="81"/>
    <cellStyle name="20% - Accent4 3 2" xfId="218"/>
    <cellStyle name="20% - Accent4 3 2 2" xfId="219"/>
    <cellStyle name="20% - Accent4 3 2 2 2" xfId="1713"/>
    <cellStyle name="20% - Accent4 3 2 3" xfId="220"/>
    <cellStyle name="20% - Accent4 3 2 3 2" xfId="1714"/>
    <cellStyle name="20% - Accent4 3 2 4" xfId="1712"/>
    <cellStyle name="20% - Accent4 3 3" xfId="221"/>
    <cellStyle name="20% - Accent4 3 3 2" xfId="222"/>
    <cellStyle name="20% - Accent4 3 3 2 2" xfId="1716"/>
    <cellStyle name="20% - Accent4 3 3 3" xfId="223"/>
    <cellStyle name="20% - Accent4 3 3 3 2" xfId="1717"/>
    <cellStyle name="20% - Accent4 3 3 4" xfId="1715"/>
    <cellStyle name="20% - Accent4 3 4" xfId="224"/>
    <cellStyle name="20% - Accent4 3 4 2" xfId="1718"/>
    <cellStyle name="20% - Accent4 3 5" xfId="225"/>
    <cellStyle name="20% - Accent4 3 5 2" xfId="1719"/>
    <cellStyle name="20% - Accent4 3 6" xfId="1654"/>
    <cellStyle name="20% - Accent4 4" xfId="142"/>
    <cellStyle name="20% - Accent4 4 2" xfId="1669"/>
    <cellStyle name="20% - Accent4 5" xfId="226"/>
    <cellStyle name="20% - Accent4 5 2" xfId="1720"/>
    <cellStyle name="20% - Accent4 6" xfId="1585"/>
    <cellStyle name="20% - Accent4 6 2" xfId="1954"/>
    <cellStyle name="20% - Accent4 7" xfId="1601"/>
    <cellStyle name="20% - Accent4 7 2" xfId="1967"/>
    <cellStyle name="20% - Accent4 8" xfId="1615"/>
    <cellStyle name="20% - Accent4 8 2" xfId="1980"/>
    <cellStyle name="20% - Accent4 9" xfId="1631"/>
    <cellStyle name="20% - Accent5" xfId="52" builtinId="46" customBuiltin="1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3" xfId="83"/>
    <cellStyle name="20% - Accent5 3 2" xfId="234"/>
    <cellStyle name="20% - Accent5 3 2 2" xfId="235"/>
    <cellStyle name="20% - Accent5 3 2 2 2" xfId="1723"/>
    <cellStyle name="20% - Accent5 3 2 3" xfId="236"/>
    <cellStyle name="20% - Accent5 3 2 3 2" xfId="1724"/>
    <cellStyle name="20% - Accent5 3 2 4" xfId="1722"/>
    <cellStyle name="20% - Accent5 3 3" xfId="237"/>
    <cellStyle name="20% - Accent5 3 3 2" xfId="238"/>
    <cellStyle name="20% - Accent5 3 3 2 2" xfId="1726"/>
    <cellStyle name="20% - Accent5 3 3 3" xfId="239"/>
    <cellStyle name="20% - Accent5 3 3 3 2" xfId="1727"/>
    <cellStyle name="20% - Accent5 3 3 4" xfId="1725"/>
    <cellStyle name="20% - Accent5 3 4" xfId="240"/>
    <cellStyle name="20% - Accent5 3 4 2" xfId="1728"/>
    <cellStyle name="20% - Accent5 3 5" xfId="241"/>
    <cellStyle name="20% - Accent5 3 5 2" xfId="1729"/>
    <cellStyle name="20% - Accent5 3 6" xfId="1655"/>
    <cellStyle name="20% - Accent5 4" xfId="143"/>
    <cellStyle name="20% - Accent5 4 2" xfId="1670"/>
    <cellStyle name="20% - Accent5 5" xfId="242"/>
    <cellStyle name="20% - Accent5 5 2" xfId="1730"/>
    <cellStyle name="20% - Accent5 6" xfId="1586"/>
    <cellStyle name="20% - Accent5 6 2" xfId="1955"/>
    <cellStyle name="20% - Accent5 7" xfId="1602"/>
    <cellStyle name="20% - Accent5 7 2" xfId="1968"/>
    <cellStyle name="20% - Accent5 8" xfId="1616"/>
    <cellStyle name="20% - Accent5 8 2" xfId="1981"/>
    <cellStyle name="20% - Accent5 9" xfId="1633"/>
    <cellStyle name="20% - Accent6" xfId="56" builtinId="50" customBuiltin="1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3" xfId="85"/>
    <cellStyle name="20% - Accent6 3 2" xfId="250"/>
    <cellStyle name="20% - Accent6 3 2 2" xfId="251"/>
    <cellStyle name="20% - Accent6 3 2 2 2" xfId="1733"/>
    <cellStyle name="20% - Accent6 3 2 3" xfId="252"/>
    <cellStyle name="20% - Accent6 3 2 3 2" xfId="1734"/>
    <cellStyle name="20% - Accent6 3 2 4" xfId="1732"/>
    <cellStyle name="20% - Accent6 3 3" xfId="253"/>
    <cellStyle name="20% - Accent6 3 3 2" xfId="254"/>
    <cellStyle name="20% - Accent6 3 3 2 2" xfId="1736"/>
    <cellStyle name="20% - Accent6 3 3 3" xfId="255"/>
    <cellStyle name="20% - Accent6 3 3 3 2" xfId="1737"/>
    <cellStyle name="20% - Accent6 3 3 4" xfId="1735"/>
    <cellStyle name="20% - Accent6 3 4" xfId="256"/>
    <cellStyle name="20% - Accent6 3 4 2" xfId="1738"/>
    <cellStyle name="20% - Accent6 3 5" xfId="257"/>
    <cellStyle name="20% - Accent6 3 5 2" xfId="1739"/>
    <cellStyle name="20% - Accent6 3 6" xfId="1656"/>
    <cellStyle name="20% - Accent6 4" xfId="144"/>
    <cellStyle name="20% - Accent6 4 2" xfId="1671"/>
    <cellStyle name="20% - Accent6 5" xfId="258"/>
    <cellStyle name="20% - Accent6 5 2" xfId="1740"/>
    <cellStyle name="20% - Accent6 6" xfId="1587"/>
    <cellStyle name="20% - Accent6 6 2" xfId="1956"/>
    <cellStyle name="20% - Accent6 7" xfId="1603"/>
    <cellStyle name="20% - Accent6 7 2" xfId="1969"/>
    <cellStyle name="20% - Accent6 8" xfId="1617"/>
    <cellStyle name="20% - Accent6 8 2" xfId="1982"/>
    <cellStyle name="20% - Accent6 9" xfId="1635"/>
    <cellStyle name="20% - Акцент1 2" xfId="259"/>
    <cellStyle name="20% - Акцент1 2 2" xfId="1741"/>
    <cellStyle name="20% - Акцент2 2" xfId="260"/>
    <cellStyle name="20% - Акцент2 2 2" xfId="1742"/>
    <cellStyle name="20% - Акцент3 2" xfId="261"/>
    <cellStyle name="20% - Акцент3 2 2" xfId="1743"/>
    <cellStyle name="20% - Акцент4 2" xfId="262"/>
    <cellStyle name="20% - Акцент4 2 2" xfId="1744"/>
    <cellStyle name="20% - Акцент5 2" xfId="263"/>
    <cellStyle name="20% - Акцент5 2 2" xfId="1745"/>
    <cellStyle name="20% - Акцент6 2" xfId="264"/>
    <cellStyle name="20% - Акцент6 2 2" xfId="1746"/>
    <cellStyle name="40% - Accent1" xfId="37" builtinId="31" customBuiltin="1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3" xfId="87"/>
    <cellStyle name="40% - Accent1 3 2" xfId="272"/>
    <cellStyle name="40% - Accent1 3 2 2" xfId="273"/>
    <cellStyle name="40% - Accent1 3 2 2 2" xfId="1749"/>
    <cellStyle name="40% - Accent1 3 2 3" xfId="274"/>
    <cellStyle name="40% - Accent1 3 2 3 2" xfId="1750"/>
    <cellStyle name="40% - Accent1 3 2 4" xfId="1748"/>
    <cellStyle name="40% - Accent1 3 3" xfId="275"/>
    <cellStyle name="40% - Accent1 3 3 2" xfId="276"/>
    <cellStyle name="40% - Accent1 3 3 2 2" xfId="1752"/>
    <cellStyle name="40% - Accent1 3 3 3" xfId="277"/>
    <cellStyle name="40% - Accent1 3 3 3 2" xfId="1753"/>
    <cellStyle name="40% - Accent1 3 3 4" xfId="1751"/>
    <cellStyle name="40% - Accent1 3 4" xfId="278"/>
    <cellStyle name="40% - Accent1 3 4 2" xfId="1754"/>
    <cellStyle name="40% - Accent1 3 5" xfId="279"/>
    <cellStyle name="40% - Accent1 3 5 2" xfId="1755"/>
    <cellStyle name="40% - Accent1 3 6" xfId="1657"/>
    <cellStyle name="40% - Accent1 4" xfId="145"/>
    <cellStyle name="40% - Accent1 4 2" xfId="1672"/>
    <cellStyle name="40% - Accent1 5" xfId="280"/>
    <cellStyle name="40% - Accent1 5 2" xfId="1756"/>
    <cellStyle name="40% - Accent1 6" xfId="1588"/>
    <cellStyle name="40% - Accent1 6 2" xfId="1957"/>
    <cellStyle name="40% - Accent1 7" xfId="1604"/>
    <cellStyle name="40% - Accent1 7 2" xfId="1970"/>
    <cellStyle name="40% - Accent1 8" xfId="1618"/>
    <cellStyle name="40% - Accent1 8 2" xfId="1983"/>
    <cellStyle name="40% - Accent1 9" xfId="1626"/>
    <cellStyle name="40% - Accent2" xfId="41" builtinId="35" customBuiltin="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3" xfId="89"/>
    <cellStyle name="40% - Accent2 3 2" xfId="288"/>
    <cellStyle name="40% - Accent2 3 2 2" xfId="289"/>
    <cellStyle name="40% - Accent2 3 2 2 2" xfId="1759"/>
    <cellStyle name="40% - Accent2 3 2 3" xfId="290"/>
    <cellStyle name="40% - Accent2 3 2 3 2" xfId="1760"/>
    <cellStyle name="40% - Accent2 3 2 4" xfId="1758"/>
    <cellStyle name="40% - Accent2 3 3" xfId="291"/>
    <cellStyle name="40% - Accent2 3 3 2" xfId="292"/>
    <cellStyle name="40% - Accent2 3 3 2 2" xfId="1762"/>
    <cellStyle name="40% - Accent2 3 3 3" xfId="293"/>
    <cellStyle name="40% - Accent2 3 3 3 2" xfId="1763"/>
    <cellStyle name="40% - Accent2 3 3 4" xfId="1761"/>
    <cellStyle name="40% - Accent2 3 4" xfId="294"/>
    <cellStyle name="40% - Accent2 3 4 2" xfId="1764"/>
    <cellStyle name="40% - Accent2 3 5" xfId="295"/>
    <cellStyle name="40% - Accent2 3 5 2" xfId="1765"/>
    <cellStyle name="40% - Accent2 3 6" xfId="1658"/>
    <cellStyle name="40% - Accent2 4" xfId="146"/>
    <cellStyle name="40% - Accent2 4 2" xfId="1673"/>
    <cellStyle name="40% - Accent2 5" xfId="296"/>
    <cellStyle name="40% - Accent2 5 2" xfId="1766"/>
    <cellStyle name="40% - Accent2 6" xfId="1589"/>
    <cellStyle name="40% - Accent2 6 2" xfId="1958"/>
    <cellStyle name="40% - Accent2 7" xfId="1605"/>
    <cellStyle name="40% - Accent2 7 2" xfId="1971"/>
    <cellStyle name="40% - Accent2 8" xfId="1619"/>
    <cellStyle name="40% - Accent2 8 2" xfId="1984"/>
    <cellStyle name="40% - Accent2 9" xfId="1628"/>
    <cellStyle name="40% - Accent3" xfId="45" builtinId="39" customBuiltin="1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3" xfId="91"/>
    <cellStyle name="40% - Accent3 3 2" xfId="304"/>
    <cellStyle name="40% - Accent3 3 2 2" xfId="305"/>
    <cellStyle name="40% - Accent3 3 2 2 2" xfId="1769"/>
    <cellStyle name="40% - Accent3 3 2 3" xfId="306"/>
    <cellStyle name="40% - Accent3 3 2 3 2" xfId="1770"/>
    <cellStyle name="40% - Accent3 3 2 4" xfId="1768"/>
    <cellStyle name="40% - Accent3 3 3" xfId="307"/>
    <cellStyle name="40% - Accent3 3 3 2" xfId="308"/>
    <cellStyle name="40% - Accent3 3 3 2 2" xfId="1772"/>
    <cellStyle name="40% - Accent3 3 3 3" xfId="309"/>
    <cellStyle name="40% - Accent3 3 3 3 2" xfId="1773"/>
    <cellStyle name="40% - Accent3 3 3 4" xfId="1771"/>
    <cellStyle name="40% - Accent3 3 4" xfId="310"/>
    <cellStyle name="40% - Accent3 3 4 2" xfId="1774"/>
    <cellStyle name="40% - Accent3 3 5" xfId="311"/>
    <cellStyle name="40% - Accent3 3 5 2" xfId="1775"/>
    <cellStyle name="40% - Accent3 3 6" xfId="1659"/>
    <cellStyle name="40% - Accent3 4" xfId="147"/>
    <cellStyle name="40% - Accent3 4 2" xfId="1674"/>
    <cellStyle name="40% - Accent3 5" xfId="312"/>
    <cellStyle name="40% - Accent3 5 2" xfId="1776"/>
    <cellStyle name="40% - Accent3 6" xfId="1590"/>
    <cellStyle name="40% - Accent3 6 2" xfId="1959"/>
    <cellStyle name="40% - Accent3 7" xfId="1606"/>
    <cellStyle name="40% - Accent3 7 2" xfId="1972"/>
    <cellStyle name="40% - Accent3 8" xfId="1620"/>
    <cellStyle name="40% - Accent3 8 2" xfId="1985"/>
    <cellStyle name="40% - Accent3 9" xfId="1630"/>
    <cellStyle name="40% - Accent4" xfId="49" builtinId="43" customBuiltin="1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3" xfId="93"/>
    <cellStyle name="40% - Accent4 3 2" xfId="320"/>
    <cellStyle name="40% - Accent4 3 2 2" xfId="321"/>
    <cellStyle name="40% - Accent4 3 2 2 2" xfId="1779"/>
    <cellStyle name="40% - Accent4 3 2 3" xfId="322"/>
    <cellStyle name="40% - Accent4 3 2 3 2" xfId="1780"/>
    <cellStyle name="40% - Accent4 3 2 4" xfId="1778"/>
    <cellStyle name="40% - Accent4 3 3" xfId="323"/>
    <cellStyle name="40% - Accent4 3 3 2" xfId="324"/>
    <cellStyle name="40% - Accent4 3 3 2 2" xfId="1782"/>
    <cellStyle name="40% - Accent4 3 3 3" xfId="325"/>
    <cellStyle name="40% - Accent4 3 3 3 2" xfId="1783"/>
    <cellStyle name="40% - Accent4 3 3 4" xfId="1781"/>
    <cellStyle name="40% - Accent4 3 4" xfId="326"/>
    <cellStyle name="40% - Accent4 3 4 2" xfId="1784"/>
    <cellStyle name="40% - Accent4 3 5" xfId="327"/>
    <cellStyle name="40% - Accent4 3 5 2" xfId="1785"/>
    <cellStyle name="40% - Accent4 3 6" xfId="1660"/>
    <cellStyle name="40% - Accent4 4" xfId="148"/>
    <cellStyle name="40% - Accent4 4 2" xfId="1675"/>
    <cellStyle name="40% - Accent4 5" xfId="328"/>
    <cellStyle name="40% - Accent4 5 2" xfId="1786"/>
    <cellStyle name="40% - Accent4 6" xfId="1591"/>
    <cellStyle name="40% - Accent4 6 2" xfId="1960"/>
    <cellStyle name="40% - Accent4 7" xfId="1607"/>
    <cellStyle name="40% - Accent4 7 2" xfId="1973"/>
    <cellStyle name="40% - Accent4 8" xfId="1621"/>
    <cellStyle name="40% - Accent4 8 2" xfId="1986"/>
    <cellStyle name="40% - Accent4 9" xfId="1632"/>
    <cellStyle name="40% - Accent5" xfId="53" builtinId="47" customBuiltin="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3" xfId="95"/>
    <cellStyle name="40% - Accent5 3 2" xfId="336"/>
    <cellStyle name="40% - Accent5 3 2 2" xfId="337"/>
    <cellStyle name="40% - Accent5 3 2 2 2" xfId="1789"/>
    <cellStyle name="40% - Accent5 3 2 3" xfId="338"/>
    <cellStyle name="40% - Accent5 3 2 3 2" xfId="1790"/>
    <cellStyle name="40% - Accent5 3 2 4" xfId="1788"/>
    <cellStyle name="40% - Accent5 3 3" xfId="339"/>
    <cellStyle name="40% - Accent5 3 3 2" xfId="340"/>
    <cellStyle name="40% - Accent5 3 3 2 2" xfId="1792"/>
    <cellStyle name="40% - Accent5 3 3 3" xfId="341"/>
    <cellStyle name="40% - Accent5 3 3 3 2" xfId="1793"/>
    <cellStyle name="40% - Accent5 3 3 4" xfId="1791"/>
    <cellStyle name="40% - Accent5 3 4" xfId="342"/>
    <cellStyle name="40% - Accent5 3 4 2" xfId="1794"/>
    <cellStyle name="40% - Accent5 3 5" xfId="343"/>
    <cellStyle name="40% - Accent5 3 5 2" xfId="1795"/>
    <cellStyle name="40% - Accent5 3 6" xfId="1661"/>
    <cellStyle name="40% - Accent5 4" xfId="149"/>
    <cellStyle name="40% - Accent5 4 2" xfId="1676"/>
    <cellStyle name="40% - Accent5 5" xfId="344"/>
    <cellStyle name="40% - Accent5 5 2" xfId="1796"/>
    <cellStyle name="40% - Accent5 6" xfId="1592"/>
    <cellStyle name="40% - Accent5 6 2" xfId="1961"/>
    <cellStyle name="40% - Accent5 7" xfId="1608"/>
    <cellStyle name="40% - Accent5 7 2" xfId="1974"/>
    <cellStyle name="40% - Accent5 8" xfId="1622"/>
    <cellStyle name="40% - Accent5 8 2" xfId="1987"/>
    <cellStyle name="40% - Accent5 9" xfId="1634"/>
    <cellStyle name="40% - Accent6" xfId="57" builtinId="51" customBuiltin="1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3" xfId="97"/>
    <cellStyle name="40% - Accent6 3 2" xfId="352"/>
    <cellStyle name="40% - Accent6 3 2 2" xfId="353"/>
    <cellStyle name="40% - Accent6 3 2 2 2" xfId="1799"/>
    <cellStyle name="40% - Accent6 3 2 3" xfId="354"/>
    <cellStyle name="40% - Accent6 3 2 3 2" xfId="1800"/>
    <cellStyle name="40% - Accent6 3 2 4" xfId="1798"/>
    <cellStyle name="40% - Accent6 3 3" xfId="355"/>
    <cellStyle name="40% - Accent6 3 3 2" xfId="356"/>
    <cellStyle name="40% - Accent6 3 3 2 2" xfId="1802"/>
    <cellStyle name="40% - Accent6 3 3 3" xfId="357"/>
    <cellStyle name="40% - Accent6 3 3 3 2" xfId="1803"/>
    <cellStyle name="40% - Accent6 3 3 4" xfId="1801"/>
    <cellStyle name="40% - Accent6 3 4" xfId="358"/>
    <cellStyle name="40% - Accent6 3 4 2" xfId="1804"/>
    <cellStyle name="40% - Accent6 3 5" xfId="359"/>
    <cellStyle name="40% - Accent6 3 5 2" xfId="1805"/>
    <cellStyle name="40% - Accent6 3 6" xfId="1662"/>
    <cellStyle name="40% - Accent6 4" xfId="150"/>
    <cellStyle name="40% - Accent6 4 2" xfId="1677"/>
    <cellStyle name="40% - Accent6 5" xfId="360"/>
    <cellStyle name="40% - Accent6 5 2" xfId="1806"/>
    <cellStyle name="40% - Accent6 6" xfId="1593"/>
    <cellStyle name="40% - Accent6 6 2" xfId="1962"/>
    <cellStyle name="40% - Accent6 7" xfId="1609"/>
    <cellStyle name="40% - Accent6 7 2" xfId="1975"/>
    <cellStyle name="40% - Accent6 8" xfId="1623"/>
    <cellStyle name="40% - Accent6 8 2" xfId="1988"/>
    <cellStyle name="40% - Accent6 9" xfId="1636"/>
    <cellStyle name="40% - Акцент1 2" xfId="361"/>
    <cellStyle name="40% - Акцент1 2 2" xfId="1807"/>
    <cellStyle name="40% - Акцент2 2" xfId="362"/>
    <cellStyle name="40% - Акцент2 2 2" xfId="1808"/>
    <cellStyle name="40% - Акцент3 2" xfId="363"/>
    <cellStyle name="40% - Акцент3 2 2" xfId="1809"/>
    <cellStyle name="40% - Акцент4 2" xfId="364"/>
    <cellStyle name="40% - Акцент4 2 2" xfId="1810"/>
    <cellStyle name="40% - Акцент5 2" xfId="365"/>
    <cellStyle name="40% - Акцент5 2 2" xfId="1811"/>
    <cellStyle name="40% - Акцент6 2" xfId="366"/>
    <cellStyle name="40% - Акцент6 2 2" xfId="1812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3" xfId="702"/>
    <cellStyle name="Comma 3 2 2 3 2" xfId="703"/>
    <cellStyle name="Comma 3 2 2 3 2 2" xfId="1817"/>
    <cellStyle name="Comma 3 2 2 3 3" xfId="1816"/>
    <cellStyle name="Comma 3 2 2 4" xfId="1814"/>
    <cellStyle name="Comma 3 2 3" xfId="704"/>
    <cellStyle name="Comma 3 2 3 2" xfId="705"/>
    <cellStyle name="Comma 3 2 3 2 2" xfId="1819"/>
    <cellStyle name="Comma 3 2 3 3" xfId="706"/>
    <cellStyle name="Comma 3 2 3 3 2" xfId="1820"/>
    <cellStyle name="Comma 3 2 3 4" xfId="1818"/>
    <cellStyle name="Comma 3 2 4" xfId="707"/>
    <cellStyle name="Comma 3 2 4 2" xfId="1821"/>
    <cellStyle name="Comma 3 2 5" xfId="708"/>
    <cellStyle name="Comma 3 2 5 2" xfId="709"/>
    <cellStyle name="Comma 3 2 5 2 2" xfId="1822"/>
    <cellStyle name="Comma 3 2 6" xfId="710"/>
    <cellStyle name="Comma 3 2 6 2" xfId="1823"/>
    <cellStyle name="Comma 3 2 7" xfId="1813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4" xfId="73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3" xfId="757"/>
    <cellStyle name="Comma 6 3 3 2" xfId="758"/>
    <cellStyle name="Comma 6 3 3 2 2" xfId="1829"/>
    <cellStyle name="Comma 6 3 4" xfId="1827"/>
    <cellStyle name="Comma 6 4" xfId="759"/>
    <cellStyle name="Comma 6 4 2" xfId="760"/>
    <cellStyle name="Comma 6 4 2 2" xfId="1831"/>
    <cellStyle name="Comma 6 4 3" xfId="761"/>
    <cellStyle name="Comma 6 4 3 2" xfId="1832"/>
    <cellStyle name="Comma 6 4 4" xfId="1830"/>
    <cellStyle name="Comma 6 5" xfId="762"/>
    <cellStyle name="Comma 6 5 2" xfId="763"/>
    <cellStyle name="Comma 6 5 2 2" xfId="1834"/>
    <cellStyle name="Comma 6 5 3" xfId="764"/>
    <cellStyle name="Comma 6 5 3 2" xfId="1835"/>
    <cellStyle name="Comma 6 5 4" xfId="1833"/>
    <cellStyle name="Comma 6 6" xfId="765"/>
    <cellStyle name="Comma 6 6 2" xfId="1836"/>
    <cellStyle name="Comma 6 7" xfId="766"/>
    <cellStyle name="Comma 6 7 2" xfId="767"/>
    <cellStyle name="Comma 6 7 2 2" xfId="1837"/>
    <cellStyle name="Comma 6 8" xfId="1826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3" xfId="784"/>
    <cellStyle name="Comma 9 3 2" xfId="785"/>
    <cellStyle name="Comma 9 3 2 2" xfId="1840"/>
    <cellStyle name="Comma 9 4" xfId="1838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3" xfId="942"/>
    <cellStyle name="Normal 11 3 3 2" xfId="943"/>
    <cellStyle name="Normal 11 3 3 2 2" xfId="1844"/>
    <cellStyle name="Normal 11 3 4" xfId="1842"/>
    <cellStyle name="Normal 11 4" xfId="944"/>
    <cellStyle name="Normal 11 4 2" xfId="945"/>
    <cellStyle name="Normal 11 4 2 2" xfId="1846"/>
    <cellStyle name="Normal 11 4 3" xfId="946"/>
    <cellStyle name="Normal 11 4 3 2" xfId="947"/>
    <cellStyle name="Normal 11 4 3 2 2" xfId="1847"/>
    <cellStyle name="Normal 11 4 4" xfId="1845"/>
    <cellStyle name="Normal 11 5" xfId="948"/>
    <cellStyle name="Normal 11 5 2" xfId="949"/>
    <cellStyle name="Normal 11 5 2 2" xfId="1849"/>
    <cellStyle name="Normal 11 5 3" xfId="950"/>
    <cellStyle name="Normal 11 5 3 2" xfId="1850"/>
    <cellStyle name="Normal 11 5 4" xfId="1848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4" xfId="1016"/>
    <cellStyle name="Normal 24 2" xfId="1856"/>
    <cellStyle name="Normal 25" xfId="1017"/>
    <cellStyle name="Normal 25 2" xfId="1857"/>
    <cellStyle name="Normal 26" xfId="1018"/>
    <cellStyle name="Normal 26 2" xfId="1858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3" xfId="1058"/>
    <cellStyle name="Normal 4 3 2 3 2" xfId="1864"/>
    <cellStyle name="Normal 4 3 2 4" xfId="1862"/>
    <cellStyle name="Normal 4 3 3" xfId="1059"/>
    <cellStyle name="Normal 4 3 3 2" xfId="1060"/>
    <cellStyle name="Normal 4 3 3 2 2" xfId="1866"/>
    <cellStyle name="Normal 4 3 3 3" xfId="1061"/>
    <cellStyle name="Normal 4 3 3 3 2" xfId="1867"/>
    <cellStyle name="Normal 4 3 3 4" xfId="1865"/>
    <cellStyle name="Normal 4 3 4" xfId="1062"/>
    <cellStyle name="Normal 4 3 4 2" xfId="1063"/>
    <cellStyle name="Normal 4 3 4 2 2" xfId="1869"/>
    <cellStyle name="Normal 4 3 4 3" xfId="1064"/>
    <cellStyle name="Normal 4 3 4 3 2" xfId="1870"/>
    <cellStyle name="Normal 4 3 4 4" xfId="1868"/>
    <cellStyle name="Normal 4 3 5" xfId="1065"/>
    <cellStyle name="Normal 4 3 6" xfId="1066"/>
    <cellStyle name="Normal 4 3 7" xfId="1861"/>
    <cellStyle name="Normal 4 4" xfId="1067"/>
    <cellStyle name="Normal 4 4 2" xfId="1068"/>
    <cellStyle name="Normal 4 4 2 2" xfId="1871"/>
    <cellStyle name="Normal 4 4 3" xfId="1069"/>
    <cellStyle name="Normal 4 4 3 2" xfId="1872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3" xfId="1074"/>
    <cellStyle name="Normal 4 5 2 3 2" xfId="1876"/>
    <cellStyle name="Normal 4 5 2 4" xfId="1874"/>
    <cellStyle name="Normal 4 5 3" xfId="1075"/>
    <cellStyle name="Normal 4 5 3 2" xfId="1076"/>
    <cellStyle name="Normal 4 5 3 2 2" xfId="1878"/>
    <cellStyle name="Normal 4 5 3 3" xfId="1077"/>
    <cellStyle name="Normal 4 5 3 3 2" xfId="1879"/>
    <cellStyle name="Normal 4 5 3 4" xfId="1877"/>
    <cellStyle name="Normal 4 5 4" xfId="1078"/>
    <cellStyle name="Normal 4 5 4 2" xfId="1079"/>
    <cellStyle name="Normal 4 5 4 2 2" xfId="1881"/>
    <cellStyle name="Normal 4 5 4 3" xfId="1080"/>
    <cellStyle name="Normal 4 5 4 3 2" xfId="1882"/>
    <cellStyle name="Normal 4 5 4 4" xfId="1880"/>
    <cellStyle name="Normal 4 5 5" xfId="1081"/>
    <cellStyle name="Normal 4 5 5 2" xfId="1883"/>
    <cellStyle name="Normal 4 5 6" xfId="1082"/>
    <cellStyle name="Normal 4 5 6 2" xfId="1083"/>
    <cellStyle name="Normal 4 5 6 2 2" xfId="1884"/>
    <cellStyle name="Normal 4 5 7" xfId="1873"/>
    <cellStyle name="Normal 4 6" xfId="1084"/>
    <cellStyle name="Normal 4 6 2" xfId="1085"/>
    <cellStyle name="Normal 4 6 2 2" xfId="1086"/>
    <cellStyle name="Normal 4 6 2 2 2" xfId="1887"/>
    <cellStyle name="Normal 4 6 2 3" xfId="1087"/>
    <cellStyle name="Normal 4 6 2 3 2" xfId="1888"/>
    <cellStyle name="Normal 4 6 2 4" xfId="1886"/>
    <cellStyle name="Normal 4 6 3" xfId="1088"/>
    <cellStyle name="Normal 4 6 3 2" xfId="1089"/>
    <cellStyle name="Normal 4 6 3 2 2" xfId="1890"/>
    <cellStyle name="Normal 4 6 3 3" xfId="1090"/>
    <cellStyle name="Normal 4 6 3 3 2" xfId="1891"/>
    <cellStyle name="Normal 4 6 3 4" xfId="1889"/>
    <cellStyle name="Normal 4 6 4" xfId="1091"/>
    <cellStyle name="Normal 4 6 4 2" xfId="1892"/>
    <cellStyle name="Normal 4 6 5" xfId="1092"/>
    <cellStyle name="Normal 4 6 5 2" xfId="1093"/>
    <cellStyle name="Normal 4 6 5 2 2" xfId="1893"/>
    <cellStyle name="Normal 4 6 6" xfId="1885"/>
    <cellStyle name="Normal 4 7" xfId="1094"/>
    <cellStyle name="Normal 4 8" xfId="1095"/>
    <cellStyle name="Normal 4 8 2" xfId="1096"/>
    <cellStyle name="Normal 4 8 2 2" xfId="1894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3" xfId="1111"/>
    <cellStyle name="Normal 5 2 2 2 3 2" xfId="1900"/>
    <cellStyle name="Normal 5 2 2 2 4" xfId="1898"/>
    <cellStyle name="Normal 5 2 2 3" xfId="1112"/>
    <cellStyle name="Normal 5 2 2 3 2" xfId="1113"/>
    <cellStyle name="Normal 5 2 2 3 2 2" xfId="1902"/>
    <cellStyle name="Normal 5 2 2 3 3" xfId="1114"/>
    <cellStyle name="Normal 5 2 2 3 3 2" xfId="1903"/>
    <cellStyle name="Normal 5 2 2 3 4" xfId="1901"/>
    <cellStyle name="Normal 5 2 2 4" xfId="1115"/>
    <cellStyle name="Normal 5 2 2 4 2" xfId="1904"/>
    <cellStyle name="Normal 5 2 2 5" xfId="1116"/>
    <cellStyle name="Normal 5 2 2 5 2" xfId="1117"/>
    <cellStyle name="Normal 5 2 2 5 2 2" xfId="1905"/>
    <cellStyle name="Normal 5 2 2 6" xfId="1897"/>
    <cellStyle name="Normal 5 2 3" xfId="1118"/>
    <cellStyle name="Normal 5 2 4" xfId="1119"/>
    <cellStyle name="Normal 5 2 4 2" xfId="1906"/>
    <cellStyle name="Normal 5 2 5" xfId="1120"/>
    <cellStyle name="Normal 5 2 5 2" xfId="1907"/>
    <cellStyle name="Normal 5 2 6" xfId="1121"/>
    <cellStyle name="Normal 5 2 6 2" xfId="1908"/>
    <cellStyle name="Normal 5 2 7" xfId="1896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3" xfId="1151"/>
    <cellStyle name="Normal 7 2 2 3 2" xfId="1912"/>
    <cellStyle name="Normal 7 2 2 4" xfId="1910"/>
    <cellStyle name="Normal 7 2 3" xfId="1152"/>
    <cellStyle name="Normal 7 2 3 2" xfId="1153"/>
    <cellStyle name="Normal 7 2 3 2 2" xfId="1914"/>
    <cellStyle name="Normal 7 2 3 3" xfId="1154"/>
    <cellStyle name="Normal 7 2 3 3 2" xfId="1915"/>
    <cellStyle name="Normal 7 2 3 4" xfId="1913"/>
    <cellStyle name="Normal 7 2 4" xfId="1155"/>
    <cellStyle name="Normal 7 2 4 2" xfId="1916"/>
    <cellStyle name="Normal 7 2 5" xfId="1156"/>
    <cellStyle name="Normal 7 2 5 2" xfId="1157"/>
    <cellStyle name="Normal 7 2 5 2 2" xfId="1917"/>
    <cellStyle name="Normal 7 2 6" xfId="1909"/>
    <cellStyle name="Normal 7 3" xfId="1158"/>
    <cellStyle name="Normal 7 3 2" xfId="1159"/>
    <cellStyle name="Normal 7 4" xfId="1160"/>
    <cellStyle name="Normal 7 4 2" xfId="1161"/>
    <cellStyle name="Normal 7 4 2 2" xfId="1918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3" xfId="1176"/>
    <cellStyle name="Normal 9 2 2 3 2" xfId="1923"/>
    <cellStyle name="Normal 9 2 2 4" xfId="1921"/>
    <cellStyle name="Normal 9 2 3" xfId="1177"/>
    <cellStyle name="Normal 9 2 3 2" xfId="1178"/>
    <cellStyle name="Normal 9 2 3 2 2" xfId="1925"/>
    <cellStyle name="Normal 9 2 3 3" xfId="1179"/>
    <cellStyle name="Normal 9 2 3 3 2" xfId="1926"/>
    <cellStyle name="Normal 9 2 3 4" xfId="1924"/>
    <cellStyle name="Normal 9 2 4" xfId="1180"/>
    <cellStyle name="Normal 9 2 4 2" xfId="1927"/>
    <cellStyle name="Normal 9 2 5" xfId="1181"/>
    <cellStyle name="Normal 9 2 5 2" xfId="1182"/>
    <cellStyle name="Normal 9 2 5 2 2" xfId="1928"/>
    <cellStyle name="Normal 9 2 6" xfId="1920"/>
    <cellStyle name="Normal 9 3" xfId="1183"/>
    <cellStyle name="Normal 9 3 2" xfId="1184"/>
    <cellStyle name="Normal 9 4" xfId="1185"/>
    <cellStyle name="Normal 9 4 2" xfId="1929"/>
    <cellStyle name="Normal 9 5" xfId="1186"/>
    <cellStyle name="Normal 9 5 2" xfId="1930"/>
    <cellStyle name="Normal_PahustafondGortsazrk.NpastVoroshSocap- 2" xfId="15"/>
    <cellStyle name="Note 2" xfId="60"/>
    <cellStyle name="Note 2 10" xfId="1187"/>
    <cellStyle name="Note 2 11" xfId="1637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2" xfId="133"/>
    <cellStyle name="Note 3 2 2" xfId="1283"/>
    <cellStyle name="Note 3 2 2 2" xfId="1932"/>
    <cellStyle name="Note 3 2 3" xfId="1284"/>
    <cellStyle name="Note 3 2 3 2" xfId="1285"/>
    <cellStyle name="Note 3 2 3 2 2" xfId="1933"/>
    <cellStyle name="Note 3 2 4" xfId="1665"/>
    <cellStyle name="Note 3 3" xfId="1286"/>
    <cellStyle name="Note 3 3 10" xfId="1287"/>
    <cellStyle name="Note 3 3 11" xfId="1934"/>
    <cellStyle name="Note 3 3 2" xfId="1288"/>
    <cellStyle name="Note 3 3 2 10" xfId="1935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2" xfId="1318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3" xfId="1326"/>
    <cellStyle name="Note 3 4 3 2" xfId="1327"/>
    <cellStyle name="Note 3 4 3 2 2" xfId="1939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2" xfId="1335"/>
    <cellStyle name="Note 3 5 2 2" xfId="1336"/>
    <cellStyle name="Note 3 5 2 3" xfId="1941"/>
    <cellStyle name="Note 3 5 3" xfId="1337"/>
    <cellStyle name="Note 3 5 3 2" xfId="1338"/>
    <cellStyle name="Note 3 5 3 2 2" xfId="1942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6" xfId="1344"/>
    <cellStyle name="Note 3 6 2" xfId="1345"/>
    <cellStyle name="Note 3 6 3" xfId="1943"/>
    <cellStyle name="Note 3 7" xfId="1346"/>
    <cellStyle name="Note 3 7 2" xfId="1347"/>
    <cellStyle name="Note 3 7 2 2" xfId="1944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3" xfId="1678"/>
    <cellStyle name="Note 5" xfId="1595"/>
    <cellStyle name="Note 5 2" xfId="1963"/>
    <cellStyle name="Note 6" xfId="1610"/>
    <cellStyle name="Note 6 2" xfId="1976"/>
    <cellStyle name="Note 7" xfId="1624"/>
    <cellStyle name="Note 7 2" xfId="1989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_PHEK-er artadrutyun lic." xfId="1562"/>
    <cellStyle name="Примечание 2" xfId="1563"/>
    <cellStyle name="Примечание 2 2" xfId="1948"/>
    <cellStyle name="Процентный 2" xfId="1564"/>
    <cellStyle name="Процентный 2 2" xfId="1949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</cellStyles>
  <dxfs count="21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8"/>
  <sheetViews>
    <sheetView zoomScale="90" zoomScaleNormal="90" workbookViewId="0">
      <selection activeCell="F2" sqref="F2"/>
    </sheetView>
  </sheetViews>
  <sheetFormatPr defaultRowHeight="17.25"/>
  <cols>
    <col min="1" max="1" width="1.5703125" style="22" customWidth="1"/>
    <col min="2" max="2" width="11.28515625" style="23" customWidth="1"/>
    <col min="3" max="3" width="13.28515625" style="23" customWidth="1"/>
    <col min="4" max="4" width="61.7109375" style="22" customWidth="1"/>
    <col min="5" max="5" width="18.85546875" style="22" bestFit="1" customWidth="1"/>
    <col min="6" max="6" width="22.28515625" style="22" customWidth="1"/>
    <col min="7" max="7" width="16.42578125" style="22" bestFit="1" customWidth="1"/>
    <col min="8" max="8" width="11.7109375" style="22" bestFit="1" customWidth="1"/>
    <col min="9" max="16384" width="9.140625" style="22"/>
  </cols>
  <sheetData>
    <row r="1" spans="2:8">
      <c r="F1" s="23" t="s">
        <v>20</v>
      </c>
    </row>
    <row r="2" spans="2:8">
      <c r="B2" s="23" t="s">
        <v>0</v>
      </c>
      <c r="F2" s="4" t="s">
        <v>34</v>
      </c>
    </row>
    <row r="3" spans="2:8" ht="34.5">
      <c r="F3" s="23" t="s">
        <v>1</v>
      </c>
    </row>
    <row r="4" spans="2:8">
      <c r="F4" s="23"/>
    </row>
    <row r="5" spans="2:8" ht="91.5" customHeight="1">
      <c r="B5" s="258" t="s">
        <v>36</v>
      </c>
      <c r="C5" s="258"/>
      <c r="D5" s="258"/>
      <c r="E5" s="258"/>
      <c r="F5" s="258"/>
    </row>
    <row r="6" spans="2:8" ht="18" thickBot="1">
      <c r="B6" s="108"/>
      <c r="C6" s="108"/>
      <c r="D6" s="9"/>
      <c r="E6" s="24" t="s">
        <v>62</v>
      </c>
      <c r="F6" s="24"/>
    </row>
    <row r="7" spans="2:8" ht="80.25" customHeight="1">
      <c r="B7" s="259" t="s">
        <v>4</v>
      </c>
      <c r="C7" s="260"/>
      <c r="D7" s="261" t="s">
        <v>18</v>
      </c>
      <c r="E7" s="266" t="s">
        <v>33</v>
      </c>
      <c r="F7" s="267"/>
    </row>
    <row r="8" spans="2:8" ht="51.75">
      <c r="B8" s="109" t="s">
        <v>5</v>
      </c>
      <c r="C8" s="110" t="s">
        <v>6</v>
      </c>
      <c r="D8" s="262"/>
      <c r="E8" s="247" t="s">
        <v>15</v>
      </c>
      <c r="F8" s="10" t="s">
        <v>16</v>
      </c>
    </row>
    <row r="9" spans="2:8" ht="28.5" customHeight="1">
      <c r="B9" s="111"/>
      <c r="C9" s="112"/>
      <c r="D9" s="83" t="s">
        <v>102</v>
      </c>
      <c r="E9" s="91">
        <f>SUM(E10,E175)</f>
        <v>0</v>
      </c>
      <c r="F9" s="91">
        <f>SUM(F10,F175)</f>
        <v>0</v>
      </c>
    </row>
    <row r="10" spans="2:8" ht="34.5">
      <c r="B10" s="113"/>
      <c r="C10" s="114"/>
      <c r="D10" s="83" t="s">
        <v>75</v>
      </c>
      <c r="E10" s="105">
        <f>SUM(E12,E43,E62,E87,E112,E143)</f>
        <v>0</v>
      </c>
      <c r="F10" s="105">
        <f>SUM(F12,F43,F62,F87,F112,F143)</f>
        <v>0</v>
      </c>
      <c r="H10" s="123"/>
    </row>
    <row r="11" spans="2:8">
      <c r="B11" s="115">
        <v>1005</v>
      </c>
      <c r="C11" s="114"/>
      <c r="D11" s="100" t="s">
        <v>103</v>
      </c>
      <c r="E11" s="97"/>
      <c r="F11" s="102"/>
    </row>
    <row r="12" spans="2:8">
      <c r="B12" s="113"/>
      <c r="C12" s="114"/>
      <c r="D12" s="101" t="s">
        <v>100</v>
      </c>
      <c r="E12" s="98">
        <f>SUM(E13:E42)</f>
        <v>-50</v>
      </c>
      <c r="F12" s="103">
        <f>SUM(F13:F42)</f>
        <v>6202</v>
      </c>
    </row>
    <row r="13" spans="2:8">
      <c r="B13" s="113"/>
      <c r="C13" s="114"/>
      <c r="D13" s="100" t="s">
        <v>104</v>
      </c>
      <c r="E13" s="98"/>
      <c r="F13" s="103"/>
    </row>
    <row r="14" spans="2:8" ht="69">
      <c r="B14" s="113"/>
      <c r="C14" s="114"/>
      <c r="D14" s="101" t="s">
        <v>105</v>
      </c>
      <c r="E14" s="98"/>
      <c r="F14" s="103"/>
    </row>
    <row r="15" spans="2:8">
      <c r="B15" s="113"/>
      <c r="C15" s="114"/>
      <c r="D15" s="100" t="s">
        <v>106</v>
      </c>
      <c r="E15" s="98"/>
      <c r="F15" s="103"/>
    </row>
    <row r="16" spans="2:8" ht="51.75">
      <c r="B16" s="116"/>
      <c r="C16" s="117"/>
      <c r="D16" s="101" t="s">
        <v>107</v>
      </c>
      <c r="E16" s="99"/>
      <c r="F16" s="104"/>
    </row>
    <row r="17" spans="2:6" ht="17.25" customHeight="1">
      <c r="B17" s="264" t="s">
        <v>108</v>
      </c>
      <c r="C17" s="265"/>
      <c r="D17" s="257"/>
      <c r="E17" s="106"/>
      <c r="F17" s="107"/>
    </row>
    <row r="18" spans="2:6">
      <c r="B18" s="112"/>
      <c r="C18" s="118" t="s">
        <v>91</v>
      </c>
      <c r="D18" s="27" t="s">
        <v>7</v>
      </c>
      <c r="E18" s="91"/>
      <c r="F18" s="91"/>
    </row>
    <row r="19" spans="2:6" ht="69">
      <c r="B19" s="114"/>
      <c r="C19" s="119"/>
      <c r="D19" s="32" t="s">
        <v>92</v>
      </c>
      <c r="E19" s="249">
        <f>+'Hav1hav3-4'!G213</f>
        <v>0</v>
      </c>
      <c r="F19" s="249">
        <f>+'Hav1hav3-4'!H213</f>
        <v>31</v>
      </c>
    </row>
    <row r="20" spans="2:6">
      <c r="B20" s="114"/>
      <c r="C20" s="119"/>
      <c r="D20" s="27" t="s">
        <v>8</v>
      </c>
      <c r="E20" s="92"/>
      <c r="F20" s="92"/>
    </row>
    <row r="21" spans="2:6" ht="86.25">
      <c r="B21" s="114"/>
      <c r="C21" s="119"/>
      <c r="D21" s="19" t="s">
        <v>109</v>
      </c>
      <c r="E21" s="92"/>
      <c r="F21" s="92"/>
    </row>
    <row r="22" spans="2:6">
      <c r="B22" s="114"/>
      <c r="C22" s="119"/>
      <c r="D22" s="27" t="s">
        <v>41</v>
      </c>
      <c r="E22" s="92"/>
      <c r="F22" s="92"/>
    </row>
    <row r="23" spans="2:6">
      <c r="B23" s="117"/>
      <c r="C23" s="120"/>
      <c r="D23" s="19" t="s">
        <v>110</v>
      </c>
      <c r="E23" s="92"/>
      <c r="F23" s="92"/>
    </row>
    <row r="24" spans="2:6" hidden="1">
      <c r="B24" s="112"/>
      <c r="C24" s="118" t="s">
        <v>86</v>
      </c>
      <c r="D24" s="82" t="s">
        <v>7</v>
      </c>
      <c r="E24" s="91"/>
      <c r="F24" s="91"/>
    </row>
    <row r="25" spans="2:6" ht="86.25" hidden="1">
      <c r="B25" s="114"/>
      <c r="C25" s="119"/>
      <c r="D25" s="83" t="s">
        <v>60</v>
      </c>
      <c r="E25" s="63">
        <f>+'Hav1hav3-4'!G188</f>
        <v>0</v>
      </c>
      <c r="F25" s="63">
        <f>+'Hav1hav3-4'!H188</f>
        <v>0</v>
      </c>
    </row>
    <row r="26" spans="2:6" hidden="1">
      <c r="B26" s="114"/>
      <c r="C26" s="119"/>
      <c r="D26" s="82" t="s">
        <v>8</v>
      </c>
      <c r="E26" s="92"/>
      <c r="F26" s="92"/>
    </row>
    <row r="27" spans="2:6" ht="86.25" hidden="1">
      <c r="B27" s="114"/>
      <c r="C27" s="119"/>
      <c r="D27" s="84" t="s">
        <v>111</v>
      </c>
      <c r="E27" s="92"/>
      <c r="F27" s="92"/>
    </row>
    <row r="28" spans="2:6" hidden="1">
      <c r="B28" s="114"/>
      <c r="C28" s="119"/>
      <c r="D28" s="82" t="s">
        <v>41</v>
      </c>
      <c r="E28" s="92"/>
      <c r="F28" s="92"/>
    </row>
    <row r="29" spans="2:6" hidden="1">
      <c r="B29" s="117"/>
      <c r="C29" s="120"/>
      <c r="D29" s="84" t="s">
        <v>22</v>
      </c>
      <c r="E29" s="92"/>
      <c r="F29" s="92"/>
    </row>
    <row r="30" spans="2:6">
      <c r="B30" s="112"/>
      <c r="C30" s="118">
        <v>12002</v>
      </c>
      <c r="D30" s="82" t="s">
        <v>7</v>
      </c>
      <c r="E30" s="91"/>
      <c r="F30" s="91"/>
    </row>
    <row r="31" spans="2:6">
      <c r="B31" s="114"/>
      <c r="C31" s="119"/>
      <c r="D31" s="45" t="s">
        <v>260</v>
      </c>
      <c r="E31" s="63">
        <f>SUM('Hav1hav3-4'!G197)</f>
        <v>-1050</v>
      </c>
      <c r="F31" s="63">
        <f>SUM('Hav1hav3-4'!H197)</f>
        <v>-1050</v>
      </c>
    </row>
    <row r="32" spans="2:6">
      <c r="B32" s="114"/>
      <c r="C32" s="119"/>
      <c r="D32" s="82" t="s">
        <v>8</v>
      </c>
      <c r="E32" s="92"/>
      <c r="F32" s="92"/>
    </row>
    <row r="33" spans="2:6" ht="24.75" customHeight="1">
      <c r="B33" s="114"/>
      <c r="C33" s="119"/>
      <c r="D33" s="85" t="s">
        <v>261</v>
      </c>
      <c r="E33" s="92"/>
      <c r="F33" s="92"/>
    </row>
    <row r="34" spans="2:6">
      <c r="B34" s="114"/>
      <c r="C34" s="119"/>
      <c r="D34" s="82" t="s">
        <v>41</v>
      </c>
      <c r="E34" s="92"/>
      <c r="F34" s="92"/>
    </row>
    <row r="35" spans="2:6">
      <c r="B35" s="117"/>
      <c r="C35" s="120"/>
      <c r="D35" s="84" t="s">
        <v>22</v>
      </c>
      <c r="E35" s="92"/>
      <c r="F35" s="92"/>
    </row>
    <row r="36" spans="2:6">
      <c r="B36" s="112"/>
      <c r="C36" s="118" t="s">
        <v>74</v>
      </c>
      <c r="D36" s="82" t="s">
        <v>7</v>
      </c>
      <c r="E36" s="91"/>
      <c r="F36" s="91"/>
    </row>
    <row r="37" spans="2:6" ht="69">
      <c r="B37" s="114"/>
      <c r="C37" s="119"/>
      <c r="D37" s="86" t="s">
        <v>53</v>
      </c>
      <c r="E37" s="63">
        <f>SUM('Hav1hav3-4'!G106)</f>
        <v>1000</v>
      </c>
      <c r="F37" s="63">
        <f>SUM('Hav1hav3-4'!H106)</f>
        <v>7221</v>
      </c>
    </row>
    <row r="38" spans="2:6">
      <c r="B38" s="114"/>
      <c r="C38" s="119"/>
      <c r="D38" s="82" t="s">
        <v>8</v>
      </c>
      <c r="E38" s="92"/>
      <c r="F38" s="92"/>
    </row>
    <row r="39" spans="2:6" ht="51.75">
      <c r="B39" s="114"/>
      <c r="C39" s="119"/>
      <c r="D39" s="85" t="s">
        <v>112</v>
      </c>
      <c r="E39" s="92"/>
      <c r="F39" s="92"/>
    </row>
    <row r="40" spans="2:6">
      <c r="B40" s="114"/>
      <c r="C40" s="119"/>
      <c r="D40" s="82" t="s">
        <v>41</v>
      </c>
      <c r="E40" s="92"/>
      <c r="F40" s="92"/>
    </row>
    <row r="41" spans="2:6">
      <c r="B41" s="114"/>
      <c r="C41" s="119"/>
      <c r="D41" s="84" t="s">
        <v>22</v>
      </c>
      <c r="E41" s="92"/>
      <c r="F41" s="92"/>
    </row>
    <row r="42" spans="2:6">
      <c r="B42" s="121" t="s">
        <v>85</v>
      </c>
      <c r="C42" s="112"/>
      <c r="D42" s="82" t="s">
        <v>103</v>
      </c>
      <c r="E42" s="97"/>
      <c r="F42" s="97"/>
    </row>
    <row r="43" spans="2:6">
      <c r="B43" s="113"/>
      <c r="C43" s="114"/>
      <c r="D43" s="84" t="s">
        <v>64</v>
      </c>
      <c r="E43" s="98">
        <f>SUM(E45:E60)</f>
        <v>-1509000</v>
      </c>
      <c r="F43" s="98">
        <f>SUM(F45:F60)</f>
        <v>-2500</v>
      </c>
    </row>
    <row r="44" spans="2:6">
      <c r="B44" s="113"/>
      <c r="C44" s="114"/>
      <c r="D44" s="82" t="s">
        <v>104</v>
      </c>
      <c r="E44" s="98"/>
      <c r="F44" s="98"/>
    </row>
    <row r="45" spans="2:6" ht="34.5">
      <c r="B45" s="113"/>
      <c r="C45" s="114"/>
      <c r="D45" s="84" t="s">
        <v>65</v>
      </c>
      <c r="E45" s="98"/>
      <c r="F45" s="98"/>
    </row>
    <row r="46" spans="2:6">
      <c r="B46" s="113"/>
      <c r="C46" s="114"/>
      <c r="D46" s="82" t="s">
        <v>106</v>
      </c>
      <c r="E46" s="98"/>
      <c r="F46" s="98"/>
    </row>
    <row r="47" spans="2:6" ht="34.5">
      <c r="B47" s="116"/>
      <c r="C47" s="117"/>
      <c r="D47" s="84" t="s">
        <v>66</v>
      </c>
      <c r="E47" s="99"/>
      <c r="F47" s="99"/>
    </row>
    <row r="48" spans="2:6" ht="17.25" customHeight="1">
      <c r="B48" s="264" t="s">
        <v>108</v>
      </c>
      <c r="C48" s="265"/>
      <c r="D48" s="257"/>
      <c r="E48" s="93"/>
      <c r="F48" s="94"/>
    </row>
    <row r="49" spans="2:6">
      <c r="B49" s="112"/>
      <c r="C49" s="118"/>
      <c r="D49" s="19" t="s">
        <v>7</v>
      </c>
      <c r="E49" s="26"/>
      <c r="F49" s="26"/>
    </row>
    <row r="50" spans="2:6" ht="57.75" customHeight="1">
      <c r="B50" s="114"/>
      <c r="C50" s="119">
        <v>11001</v>
      </c>
      <c r="D50" s="45" t="s">
        <v>191</v>
      </c>
      <c r="E50" s="250">
        <f>SUM('Hav1hav3-4'!G224)</f>
        <v>-2500</v>
      </c>
      <c r="F50" s="250">
        <f>SUM('Hav1hav3-4'!H224)</f>
        <v>-2500</v>
      </c>
    </row>
    <row r="51" spans="2:6">
      <c r="B51" s="114"/>
      <c r="C51" s="119"/>
      <c r="D51" s="19" t="s">
        <v>8</v>
      </c>
      <c r="E51" s="26"/>
      <c r="F51" s="26"/>
    </row>
    <row r="52" spans="2:6" ht="69">
      <c r="B52" s="114"/>
      <c r="C52" s="119"/>
      <c r="D52" s="44" t="s">
        <v>143</v>
      </c>
      <c r="E52" s="26"/>
      <c r="F52" s="26"/>
    </row>
    <row r="53" spans="2:6">
      <c r="B53" s="114"/>
      <c r="C53" s="119"/>
      <c r="D53" s="27" t="s">
        <v>41</v>
      </c>
      <c r="E53" s="26"/>
      <c r="F53" s="26"/>
    </row>
    <row r="54" spans="2:6" ht="32.25" customHeight="1">
      <c r="B54" s="117"/>
      <c r="C54" s="120"/>
      <c r="D54" s="19" t="s">
        <v>110</v>
      </c>
      <c r="E54" s="26"/>
      <c r="F54" s="26"/>
    </row>
    <row r="55" spans="2:6">
      <c r="B55" s="112"/>
      <c r="C55" s="118"/>
      <c r="D55" s="27" t="s">
        <v>7</v>
      </c>
      <c r="E55" s="91"/>
      <c r="F55" s="91"/>
    </row>
    <row r="56" spans="2:6" ht="34.5">
      <c r="B56" s="114"/>
      <c r="C56" s="119">
        <v>12001</v>
      </c>
      <c r="D56" s="32" t="s">
        <v>63</v>
      </c>
      <c r="E56" s="250">
        <f>SUM('Hav1hav3-4'!G121)</f>
        <v>-1506500</v>
      </c>
      <c r="F56" s="250">
        <f>SUM('Hav1hav3-4'!H121)</f>
        <v>0</v>
      </c>
    </row>
    <row r="57" spans="2:6">
      <c r="B57" s="114"/>
      <c r="C57" s="119"/>
      <c r="D57" s="27" t="s">
        <v>8</v>
      </c>
      <c r="E57" s="92"/>
      <c r="F57" s="92"/>
    </row>
    <row r="58" spans="2:6" ht="69">
      <c r="B58" s="114"/>
      <c r="C58" s="119"/>
      <c r="D58" s="19" t="s">
        <v>67</v>
      </c>
      <c r="E58" s="92"/>
      <c r="F58" s="92"/>
    </row>
    <row r="59" spans="2:6">
      <c r="B59" s="114"/>
      <c r="C59" s="119"/>
      <c r="D59" s="27" t="s">
        <v>41</v>
      </c>
      <c r="E59" s="92"/>
      <c r="F59" s="92"/>
    </row>
    <row r="60" spans="2:6">
      <c r="B60" s="114"/>
      <c r="C60" s="119"/>
      <c r="D60" s="19" t="s">
        <v>22</v>
      </c>
      <c r="E60" s="92"/>
      <c r="F60" s="92"/>
    </row>
    <row r="61" spans="2:6" ht="31.5" customHeight="1">
      <c r="B61" s="121" t="s">
        <v>96</v>
      </c>
      <c r="C61" s="112"/>
      <c r="D61" s="82" t="s">
        <v>103</v>
      </c>
      <c r="E61" s="97"/>
      <c r="F61" s="97"/>
    </row>
    <row r="62" spans="2:6">
      <c r="B62" s="113"/>
      <c r="C62" s="114"/>
      <c r="D62" s="84" t="s">
        <v>101</v>
      </c>
      <c r="E62" s="98">
        <f>SUM(E64:E85)</f>
        <v>563710</v>
      </c>
      <c r="F62" s="98">
        <f>SUM(F64:F85)</f>
        <v>10965</v>
      </c>
    </row>
    <row r="63" spans="2:6">
      <c r="B63" s="113"/>
      <c r="C63" s="114"/>
      <c r="D63" s="82" t="s">
        <v>104</v>
      </c>
      <c r="E63" s="98"/>
      <c r="F63" s="98"/>
    </row>
    <row r="64" spans="2:6">
      <c r="B64" s="113"/>
      <c r="C64" s="114"/>
      <c r="D64" s="84" t="s">
        <v>113</v>
      </c>
      <c r="E64" s="98"/>
      <c r="F64" s="98"/>
    </row>
    <row r="65" spans="2:6">
      <c r="B65" s="113"/>
      <c r="C65" s="114"/>
      <c r="D65" s="82" t="s">
        <v>106</v>
      </c>
      <c r="E65" s="98"/>
      <c r="F65" s="98"/>
    </row>
    <row r="66" spans="2:6" ht="34.5">
      <c r="B66" s="116"/>
      <c r="C66" s="117"/>
      <c r="D66" s="84" t="s">
        <v>114</v>
      </c>
      <c r="E66" s="99"/>
      <c r="F66" s="99"/>
    </row>
    <row r="67" spans="2:6" ht="17.25" customHeight="1">
      <c r="B67" s="264" t="s">
        <v>108</v>
      </c>
      <c r="C67" s="265"/>
      <c r="D67" s="257"/>
      <c r="E67" s="93"/>
      <c r="F67" s="94"/>
    </row>
    <row r="68" spans="2:6">
      <c r="B68" s="112"/>
      <c r="C68" s="118" t="s">
        <v>91</v>
      </c>
      <c r="D68" s="27" t="s">
        <v>7</v>
      </c>
      <c r="E68" s="91"/>
      <c r="F68" s="91"/>
    </row>
    <row r="69" spans="2:6" ht="34.5">
      <c r="B69" s="114"/>
      <c r="C69" s="119"/>
      <c r="D69" s="32" t="s">
        <v>97</v>
      </c>
      <c r="E69" s="95">
        <f>SUM('Hav1hav3-4'!G234)</f>
        <v>3710</v>
      </c>
      <c r="F69" s="95">
        <f>SUM('Hav1hav3-4'!H234)</f>
        <v>10965</v>
      </c>
    </row>
    <row r="70" spans="2:6">
      <c r="B70" s="114"/>
      <c r="C70" s="119"/>
      <c r="D70" s="27" t="s">
        <v>8</v>
      </c>
      <c r="E70" s="92"/>
      <c r="F70" s="92"/>
    </row>
    <row r="71" spans="2:6" ht="34.5">
      <c r="B71" s="114"/>
      <c r="C71" s="119"/>
      <c r="D71" s="19" t="s">
        <v>115</v>
      </c>
      <c r="E71" s="92"/>
      <c r="F71" s="92"/>
    </row>
    <row r="72" spans="2:6">
      <c r="B72" s="114"/>
      <c r="C72" s="119"/>
      <c r="D72" s="27" t="s">
        <v>41</v>
      </c>
      <c r="E72" s="92"/>
      <c r="F72" s="92"/>
    </row>
    <row r="73" spans="2:6">
      <c r="B73" s="117"/>
      <c r="C73" s="120"/>
      <c r="D73" s="19" t="s">
        <v>110</v>
      </c>
      <c r="E73" s="92"/>
      <c r="F73" s="92"/>
    </row>
    <row r="74" spans="2:6">
      <c r="B74" s="112"/>
      <c r="C74" s="118"/>
      <c r="D74" s="27" t="s">
        <v>7</v>
      </c>
      <c r="E74" s="92"/>
      <c r="F74" s="92"/>
    </row>
    <row r="75" spans="2:6" ht="44.25" customHeight="1">
      <c r="B75" s="114"/>
      <c r="C75" s="119">
        <v>12001</v>
      </c>
      <c r="D75" s="45" t="s">
        <v>219</v>
      </c>
      <c r="E75" s="95">
        <f>SUM('Hav1hav3-4'!G132)</f>
        <v>360000</v>
      </c>
      <c r="F75" s="95">
        <f>SUM('Hav1hav3-4'!H132)</f>
        <v>0</v>
      </c>
    </row>
    <row r="76" spans="2:6">
      <c r="B76" s="114"/>
      <c r="C76" s="119"/>
      <c r="D76" s="27" t="s">
        <v>8</v>
      </c>
      <c r="E76" s="92"/>
      <c r="F76" s="92"/>
    </row>
    <row r="77" spans="2:6" ht="51.75">
      <c r="B77" s="114"/>
      <c r="C77" s="119"/>
      <c r="D77" s="44" t="s">
        <v>218</v>
      </c>
      <c r="E77" s="92"/>
      <c r="F77" s="92"/>
    </row>
    <row r="78" spans="2:6">
      <c r="B78" s="114"/>
      <c r="C78" s="119"/>
      <c r="D78" s="27" t="s">
        <v>41</v>
      </c>
      <c r="E78" s="92"/>
      <c r="F78" s="92"/>
    </row>
    <row r="79" spans="2:6">
      <c r="B79" s="117"/>
      <c r="C79" s="120"/>
      <c r="D79" s="19" t="s">
        <v>22</v>
      </c>
      <c r="E79" s="92"/>
      <c r="F79" s="92"/>
    </row>
    <row r="80" spans="2:6">
      <c r="B80" s="112"/>
      <c r="C80" s="118"/>
      <c r="D80" s="27" t="s">
        <v>7</v>
      </c>
      <c r="E80" s="92"/>
      <c r="F80" s="92"/>
    </row>
    <row r="81" spans="2:6" ht="36" customHeight="1">
      <c r="B81" s="114"/>
      <c r="C81" s="119">
        <v>12002</v>
      </c>
      <c r="D81" s="45" t="s">
        <v>192</v>
      </c>
      <c r="E81" s="95">
        <f>SUM('Hav1hav3-4'!G141)</f>
        <v>200000</v>
      </c>
      <c r="F81" s="95">
        <f>SUM('Hav1hav3-4'!H141)</f>
        <v>0</v>
      </c>
    </row>
    <row r="82" spans="2:6">
      <c r="B82" s="114"/>
      <c r="C82" s="119"/>
      <c r="D82" s="27" t="s">
        <v>8</v>
      </c>
      <c r="E82" s="92"/>
      <c r="F82" s="92"/>
    </row>
    <row r="83" spans="2:6" ht="34.5">
      <c r="B83" s="114"/>
      <c r="C83" s="119"/>
      <c r="D83" s="44" t="s">
        <v>193</v>
      </c>
      <c r="E83" s="92"/>
      <c r="F83" s="92"/>
    </row>
    <row r="84" spans="2:6">
      <c r="B84" s="114"/>
      <c r="C84" s="119"/>
      <c r="D84" s="27" t="s">
        <v>41</v>
      </c>
      <c r="E84" s="92"/>
      <c r="F84" s="92"/>
    </row>
    <row r="85" spans="2:6">
      <c r="B85" s="117"/>
      <c r="C85" s="120"/>
      <c r="D85" s="19" t="s">
        <v>22</v>
      </c>
      <c r="E85" s="92"/>
      <c r="F85" s="92"/>
    </row>
    <row r="86" spans="2:6">
      <c r="B86" s="121"/>
      <c r="C86" s="112"/>
      <c r="D86" s="82" t="s">
        <v>103</v>
      </c>
      <c r="E86" s="97"/>
      <c r="F86" s="97"/>
    </row>
    <row r="87" spans="2:6" ht="34.5">
      <c r="B87" s="122">
        <v>1082</v>
      </c>
      <c r="C87" s="114"/>
      <c r="D87" s="84" t="s">
        <v>188</v>
      </c>
      <c r="E87" s="98">
        <f>SUM(E89:E110)</f>
        <v>-75460</v>
      </c>
      <c r="F87" s="98">
        <f>SUM(F89:F110)</f>
        <v>-147570</v>
      </c>
    </row>
    <row r="88" spans="2:6" ht="15.75" customHeight="1">
      <c r="B88" s="113"/>
      <c r="C88" s="114"/>
      <c r="D88" s="82" t="s">
        <v>104</v>
      </c>
      <c r="E88" s="98"/>
      <c r="F88" s="98"/>
    </row>
    <row r="89" spans="2:6" ht="30.75" customHeight="1">
      <c r="B89" s="113"/>
      <c r="C89" s="114"/>
      <c r="D89" s="84" t="s">
        <v>194</v>
      </c>
      <c r="E89" s="98"/>
      <c r="F89" s="98"/>
    </row>
    <row r="90" spans="2:6">
      <c r="B90" s="113"/>
      <c r="C90" s="114"/>
      <c r="D90" s="82" t="s">
        <v>106</v>
      </c>
      <c r="E90" s="98"/>
      <c r="F90" s="98"/>
    </row>
    <row r="91" spans="2:6" ht="34.5">
      <c r="B91" s="116"/>
      <c r="C91" s="117"/>
      <c r="D91" s="84" t="s">
        <v>195</v>
      </c>
      <c r="E91" s="99"/>
      <c r="F91" s="99"/>
    </row>
    <row r="92" spans="2:6" ht="21.75" customHeight="1">
      <c r="B92" s="256" t="s">
        <v>108</v>
      </c>
      <c r="C92" s="257"/>
      <c r="D92" s="263"/>
      <c r="E92" s="97"/>
      <c r="F92" s="97"/>
    </row>
    <row r="93" spans="2:6">
      <c r="B93" s="112"/>
      <c r="C93" s="118"/>
      <c r="D93" s="27" t="s">
        <v>7</v>
      </c>
      <c r="E93" s="91"/>
      <c r="F93" s="91"/>
    </row>
    <row r="94" spans="2:6" ht="34.5">
      <c r="B94" s="114"/>
      <c r="C94" s="119">
        <v>12001</v>
      </c>
      <c r="D94" s="47" t="s">
        <v>184</v>
      </c>
      <c r="E94" s="95">
        <f>SUM('Hav1hav3-4'!G246)</f>
        <v>233000</v>
      </c>
      <c r="F94" s="95">
        <f>SUM('Hav1hav3-4'!H246)</f>
        <v>0</v>
      </c>
    </row>
    <row r="95" spans="2:6">
      <c r="B95" s="114"/>
      <c r="C95" s="119"/>
      <c r="D95" s="27" t="s">
        <v>8</v>
      </c>
      <c r="E95" s="92"/>
      <c r="F95" s="92"/>
    </row>
    <row r="96" spans="2:6" ht="103.5">
      <c r="B96" s="114"/>
      <c r="C96" s="119"/>
      <c r="D96" s="46" t="s">
        <v>196</v>
      </c>
      <c r="E96" s="92"/>
      <c r="F96" s="92"/>
    </row>
    <row r="97" spans="2:6">
      <c r="B97" s="114"/>
      <c r="C97" s="119"/>
      <c r="D97" s="27" t="s">
        <v>41</v>
      </c>
      <c r="E97" s="92"/>
      <c r="F97" s="92"/>
    </row>
    <row r="98" spans="2:6">
      <c r="B98" s="117"/>
      <c r="C98" s="120"/>
      <c r="D98" s="27" t="s">
        <v>22</v>
      </c>
      <c r="E98" s="92"/>
      <c r="F98" s="92"/>
    </row>
    <row r="99" spans="2:6">
      <c r="B99" s="112"/>
      <c r="C99" s="118"/>
      <c r="D99" s="46" t="s">
        <v>7</v>
      </c>
      <c r="E99" s="92"/>
      <c r="F99" s="92"/>
    </row>
    <row r="100" spans="2:6">
      <c r="B100" s="114"/>
      <c r="C100" s="119">
        <v>12002</v>
      </c>
      <c r="D100" s="87" t="s">
        <v>189</v>
      </c>
      <c r="E100" s="95">
        <f>SUM('Hav1hav3-4'!G152)</f>
        <v>-306000</v>
      </c>
      <c r="F100" s="95">
        <f>SUM('Hav1hav3-4'!H152)</f>
        <v>-143500</v>
      </c>
    </row>
    <row r="101" spans="2:6">
      <c r="B101" s="114"/>
      <c r="C101" s="119"/>
      <c r="D101" s="46" t="s">
        <v>8</v>
      </c>
      <c r="E101" s="92"/>
      <c r="F101" s="92"/>
    </row>
    <row r="102" spans="2:6" ht="34.5">
      <c r="B102" s="114"/>
      <c r="C102" s="119"/>
      <c r="D102" s="27" t="s">
        <v>197</v>
      </c>
      <c r="E102" s="92"/>
      <c r="F102" s="92"/>
    </row>
    <row r="103" spans="2:6">
      <c r="B103" s="114"/>
      <c r="C103" s="119"/>
      <c r="D103" s="27" t="s">
        <v>41</v>
      </c>
      <c r="E103" s="92"/>
      <c r="F103" s="92"/>
    </row>
    <row r="104" spans="2:6">
      <c r="B104" s="117"/>
      <c r="C104" s="120"/>
      <c r="D104" s="46" t="s">
        <v>22</v>
      </c>
      <c r="E104" s="92"/>
      <c r="F104" s="92"/>
    </row>
    <row r="105" spans="2:6">
      <c r="B105" s="112"/>
      <c r="C105" s="118"/>
      <c r="D105" s="46" t="s">
        <v>7</v>
      </c>
      <c r="E105" s="92"/>
      <c r="F105" s="92"/>
    </row>
    <row r="106" spans="2:6" ht="86.25">
      <c r="B106" s="114"/>
      <c r="C106" s="119">
        <v>12003</v>
      </c>
      <c r="D106" s="87" t="s">
        <v>264</v>
      </c>
      <c r="E106" s="95">
        <f>SUM('Hav1hav3-4'!G45)</f>
        <v>-2460</v>
      </c>
      <c r="F106" s="95">
        <f>SUM('Hav1hav3-4'!H45)</f>
        <v>-4070</v>
      </c>
    </row>
    <row r="107" spans="2:6">
      <c r="B107" s="114"/>
      <c r="C107" s="119"/>
      <c r="D107" s="46" t="s">
        <v>8</v>
      </c>
      <c r="E107" s="92"/>
      <c r="F107" s="92"/>
    </row>
    <row r="108" spans="2:6" ht="86.25">
      <c r="B108" s="114"/>
      <c r="C108" s="119"/>
      <c r="D108" s="27" t="s">
        <v>265</v>
      </c>
      <c r="E108" s="92"/>
      <c r="F108" s="92"/>
    </row>
    <row r="109" spans="2:6">
      <c r="B109" s="114"/>
      <c r="C109" s="119"/>
      <c r="D109" s="27" t="s">
        <v>41</v>
      </c>
      <c r="E109" s="92"/>
      <c r="F109" s="92"/>
    </row>
    <row r="110" spans="2:6">
      <c r="B110" s="117"/>
      <c r="C110" s="120"/>
      <c r="D110" s="46" t="s">
        <v>22</v>
      </c>
      <c r="E110" s="92"/>
      <c r="F110" s="92"/>
    </row>
    <row r="111" spans="2:6">
      <c r="B111" s="121" t="s">
        <v>73</v>
      </c>
      <c r="C111" s="112"/>
      <c r="D111" s="82" t="s">
        <v>103</v>
      </c>
      <c r="E111" s="97"/>
      <c r="F111" s="97"/>
    </row>
    <row r="112" spans="2:6" ht="27.75" customHeight="1">
      <c r="B112" s="122"/>
      <c r="C112" s="114"/>
      <c r="D112" s="84" t="s">
        <v>29</v>
      </c>
      <c r="E112" s="98">
        <f>SUM(E114:E140)</f>
        <v>884600</v>
      </c>
      <c r="F112" s="98">
        <f>SUM(F114:F140)</f>
        <v>18546</v>
      </c>
    </row>
    <row r="113" spans="2:6">
      <c r="B113" s="113"/>
      <c r="C113" s="114"/>
      <c r="D113" s="82" t="s">
        <v>104</v>
      </c>
      <c r="E113" s="98"/>
      <c r="F113" s="98"/>
    </row>
    <row r="114" spans="2:6">
      <c r="B114" s="113"/>
      <c r="C114" s="114"/>
      <c r="D114" s="84" t="s">
        <v>30</v>
      </c>
      <c r="E114" s="98"/>
      <c r="F114" s="98"/>
    </row>
    <row r="115" spans="2:6">
      <c r="B115" s="113"/>
      <c r="C115" s="114"/>
      <c r="D115" s="82" t="s">
        <v>106</v>
      </c>
      <c r="E115" s="98"/>
      <c r="F115" s="98"/>
    </row>
    <row r="116" spans="2:6" ht="34.5">
      <c r="B116" s="116"/>
      <c r="C116" s="117"/>
      <c r="D116" s="84" t="s">
        <v>31</v>
      </c>
      <c r="E116" s="99"/>
      <c r="F116" s="99"/>
    </row>
    <row r="117" spans="2:6" ht="17.25" customHeight="1">
      <c r="B117" s="256" t="s">
        <v>108</v>
      </c>
      <c r="C117" s="257"/>
      <c r="D117" s="257"/>
      <c r="E117" s="93"/>
      <c r="F117" s="94"/>
    </row>
    <row r="118" spans="2:6">
      <c r="B118" s="112"/>
      <c r="C118" s="118">
        <v>11002</v>
      </c>
      <c r="D118" s="27" t="s">
        <v>7</v>
      </c>
      <c r="E118" s="91"/>
      <c r="F118" s="91"/>
    </row>
    <row r="119" spans="2:6" ht="34.5">
      <c r="B119" s="114"/>
      <c r="C119" s="119"/>
      <c r="D119" s="32" t="s">
        <v>99</v>
      </c>
      <c r="E119" s="95">
        <f>SUM('Hav1hav3-4'!G257)</f>
        <v>21600</v>
      </c>
      <c r="F119" s="95">
        <f>SUM('Hav1hav3-4'!H257)</f>
        <v>33546</v>
      </c>
    </row>
    <row r="120" spans="2:6">
      <c r="B120" s="114"/>
      <c r="C120" s="119"/>
      <c r="D120" s="27" t="s">
        <v>8</v>
      </c>
      <c r="E120" s="92"/>
      <c r="F120" s="92"/>
    </row>
    <row r="121" spans="2:6" ht="34.5">
      <c r="B121" s="114"/>
      <c r="C121" s="119"/>
      <c r="D121" s="19" t="s">
        <v>116</v>
      </c>
      <c r="E121" s="92"/>
      <c r="F121" s="92"/>
    </row>
    <row r="122" spans="2:6">
      <c r="B122" s="114"/>
      <c r="C122" s="119"/>
      <c r="D122" s="27" t="s">
        <v>41</v>
      </c>
      <c r="E122" s="92"/>
      <c r="F122" s="92"/>
    </row>
    <row r="123" spans="2:6">
      <c r="B123" s="117"/>
      <c r="C123" s="120"/>
      <c r="D123" s="19" t="s">
        <v>110</v>
      </c>
      <c r="E123" s="92"/>
      <c r="F123" s="92"/>
    </row>
    <row r="124" spans="2:6" hidden="1">
      <c r="B124" s="112"/>
      <c r="C124" s="118">
        <v>12001</v>
      </c>
      <c r="D124" s="27" t="s">
        <v>7</v>
      </c>
      <c r="E124" s="92"/>
      <c r="F124" s="92"/>
    </row>
    <row r="125" spans="2:6" ht="45.75" hidden="1" customHeight="1">
      <c r="B125" s="114"/>
      <c r="C125" s="119"/>
      <c r="D125" s="32" t="s">
        <v>243</v>
      </c>
      <c r="E125" s="95">
        <f>SUM('Hav1hav3-4'!G61)</f>
        <v>0</v>
      </c>
      <c r="F125" s="95">
        <f>SUM('Hav1hav3-4'!H61)</f>
        <v>0</v>
      </c>
    </row>
    <row r="126" spans="2:6" hidden="1">
      <c r="B126" s="114"/>
      <c r="C126" s="119"/>
      <c r="D126" s="27" t="s">
        <v>8</v>
      </c>
      <c r="E126" s="92"/>
      <c r="F126" s="92"/>
    </row>
    <row r="127" spans="2:6" ht="58.5" hidden="1" customHeight="1">
      <c r="B127" s="114"/>
      <c r="C127" s="119"/>
      <c r="D127" s="19" t="s">
        <v>244</v>
      </c>
      <c r="E127" s="92"/>
      <c r="F127" s="92"/>
    </row>
    <row r="128" spans="2:6" hidden="1">
      <c r="B128" s="114"/>
      <c r="C128" s="119"/>
      <c r="D128" s="27" t="s">
        <v>41</v>
      </c>
      <c r="E128" s="92"/>
      <c r="F128" s="92"/>
    </row>
    <row r="129" spans="2:6" hidden="1">
      <c r="B129" s="117"/>
      <c r="C129" s="120"/>
      <c r="D129" s="19" t="s">
        <v>22</v>
      </c>
      <c r="E129" s="92"/>
      <c r="F129" s="92"/>
    </row>
    <row r="130" spans="2:6">
      <c r="B130" s="112"/>
      <c r="C130" s="118">
        <v>12003</v>
      </c>
      <c r="D130" s="27" t="s">
        <v>7</v>
      </c>
      <c r="E130" s="91"/>
      <c r="F130" s="91"/>
    </row>
    <row r="131" spans="2:6" ht="30.75" customHeight="1">
      <c r="B131" s="114"/>
      <c r="C131" s="119"/>
      <c r="D131" s="32" t="s">
        <v>37</v>
      </c>
      <c r="E131" s="95">
        <f>SUM('Hav1hav3-4'!G70)</f>
        <v>878000</v>
      </c>
      <c r="F131" s="95">
        <f>SUM('Hav1hav3-4'!H70)</f>
        <v>0</v>
      </c>
    </row>
    <row r="132" spans="2:6">
      <c r="B132" s="114"/>
      <c r="C132" s="119"/>
      <c r="D132" s="27" t="s">
        <v>8</v>
      </c>
      <c r="E132" s="92"/>
      <c r="F132" s="92"/>
    </row>
    <row r="133" spans="2:6" ht="69">
      <c r="B133" s="114"/>
      <c r="C133" s="119"/>
      <c r="D133" s="19" t="s">
        <v>117</v>
      </c>
      <c r="E133" s="92"/>
      <c r="F133" s="92"/>
    </row>
    <row r="134" spans="2:6">
      <c r="B134" s="114"/>
      <c r="C134" s="119"/>
      <c r="D134" s="27" t="s">
        <v>41</v>
      </c>
      <c r="E134" s="92"/>
      <c r="F134" s="92"/>
    </row>
    <row r="135" spans="2:6">
      <c r="B135" s="117"/>
      <c r="C135" s="120"/>
      <c r="D135" s="19" t="s">
        <v>22</v>
      </c>
      <c r="E135" s="92"/>
      <c r="F135" s="92"/>
    </row>
    <row r="136" spans="2:6">
      <c r="B136" s="112"/>
      <c r="C136" s="118">
        <v>12004</v>
      </c>
      <c r="D136" s="27" t="s">
        <v>7</v>
      </c>
      <c r="E136" s="91"/>
      <c r="F136" s="91"/>
    </row>
    <row r="137" spans="2:6" ht="36.75" customHeight="1">
      <c r="B137" s="114"/>
      <c r="C137" s="119"/>
      <c r="D137" s="32" t="s">
        <v>252</v>
      </c>
      <c r="E137" s="95">
        <f>+'Hav1hav3-4'!G79</f>
        <v>-15000</v>
      </c>
      <c r="F137" s="95">
        <f>+'Hav1hav3-4'!H79</f>
        <v>-15000</v>
      </c>
    </row>
    <row r="138" spans="2:6">
      <c r="B138" s="114"/>
      <c r="C138" s="119"/>
      <c r="D138" s="27" t="s">
        <v>8</v>
      </c>
      <c r="E138" s="92"/>
      <c r="F138" s="92"/>
    </row>
    <row r="139" spans="2:6" ht="86.25">
      <c r="B139" s="114"/>
      <c r="C139" s="119"/>
      <c r="D139" s="85" t="s">
        <v>253</v>
      </c>
      <c r="E139" s="92"/>
      <c r="F139" s="92"/>
    </row>
    <row r="140" spans="2:6">
      <c r="B140" s="114"/>
      <c r="C140" s="119"/>
      <c r="D140" s="27" t="s">
        <v>41</v>
      </c>
      <c r="E140" s="92"/>
      <c r="F140" s="92"/>
    </row>
    <row r="141" spans="2:6">
      <c r="B141" s="117"/>
      <c r="C141" s="120"/>
      <c r="D141" s="19" t="s">
        <v>22</v>
      </c>
      <c r="E141" s="92"/>
      <c r="F141" s="92"/>
    </row>
    <row r="142" spans="2:6" ht="38.25" customHeight="1">
      <c r="B142" s="121">
        <v>1205</v>
      </c>
      <c r="C142" s="112"/>
      <c r="D142" s="82" t="s">
        <v>103</v>
      </c>
      <c r="E142" s="97"/>
      <c r="F142" s="97"/>
    </row>
    <row r="143" spans="2:6" ht="38.25" customHeight="1">
      <c r="B143" s="122"/>
      <c r="C143" s="114"/>
      <c r="D143" s="84" t="s">
        <v>23</v>
      </c>
      <c r="E143" s="98">
        <f>SUM(E145:E172)</f>
        <v>136200</v>
      </c>
      <c r="F143" s="98">
        <f>SUM(F145:F172)</f>
        <v>114357</v>
      </c>
    </row>
    <row r="144" spans="2:6" ht="38.25" customHeight="1">
      <c r="B144" s="113"/>
      <c r="C144" s="114"/>
      <c r="D144" s="82" t="s">
        <v>104</v>
      </c>
      <c r="E144" s="98"/>
      <c r="F144" s="98"/>
    </row>
    <row r="145" spans="2:6" ht="38.25" customHeight="1">
      <c r="B145" s="113"/>
      <c r="C145" s="114"/>
      <c r="D145" s="84" t="s">
        <v>24</v>
      </c>
      <c r="E145" s="98"/>
      <c r="F145" s="98"/>
    </row>
    <row r="146" spans="2:6" ht="38.25" customHeight="1">
      <c r="B146" s="113"/>
      <c r="C146" s="114"/>
      <c r="D146" s="82" t="s">
        <v>106</v>
      </c>
      <c r="E146" s="98"/>
      <c r="F146" s="98"/>
    </row>
    <row r="147" spans="2:6" ht="38.25" customHeight="1">
      <c r="B147" s="116"/>
      <c r="C147" s="117"/>
      <c r="D147" s="84" t="s">
        <v>118</v>
      </c>
      <c r="E147" s="99"/>
      <c r="F147" s="99"/>
    </row>
    <row r="148" spans="2:6" ht="38.25" customHeight="1">
      <c r="B148" s="256" t="s">
        <v>108</v>
      </c>
      <c r="C148" s="257"/>
      <c r="D148" s="257"/>
      <c r="E148" s="93"/>
      <c r="F148" s="94"/>
    </row>
    <row r="149" spans="2:6" ht="38.25" hidden="1" customHeight="1">
      <c r="B149" s="112"/>
      <c r="C149" s="118">
        <v>12001</v>
      </c>
      <c r="D149" s="27" t="s">
        <v>7</v>
      </c>
      <c r="E149" s="91"/>
      <c r="F149" s="91"/>
    </row>
    <row r="150" spans="2:6" ht="38.25" hidden="1" customHeight="1">
      <c r="B150" s="114"/>
      <c r="C150" s="119"/>
      <c r="D150" s="32" t="s">
        <v>182</v>
      </c>
      <c r="E150" s="95">
        <f>SUM('Hav1hav3-4'!G90)</f>
        <v>0</v>
      </c>
      <c r="F150" s="95">
        <f>SUM('Hav1hav3-4'!H90)</f>
        <v>0</v>
      </c>
    </row>
    <row r="151" spans="2:6" ht="38.25" hidden="1" customHeight="1">
      <c r="B151" s="114"/>
      <c r="C151" s="119"/>
      <c r="D151" s="27" t="s">
        <v>8</v>
      </c>
      <c r="E151" s="92"/>
      <c r="F151" s="92"/>
    </row>
    <row r="152" spans="2:6" ht="38.25" hidden="1" customHeight="1">
      <c r="B152" s="114"/>
      <c r="C152" s="119"/>
      <c r="D152" s="19" t="s">
        <v>198</v>
      </c>
      <c r="E152" s="92"/>
      <c r="F152" s="92"/>
    </row>
    <row r="153" spans="2:6" ht="38.25" hidden="1" customHeight="1">
      <c r="B153" s="114"/>
      <c r="C153" s="119"/>
      <c r="D153" s="27" t="s">
        <v>41</v>
      </c>
      <c r="E153" s="92"/>
      <c r="F153" s="92"/>
    </row>
    <row r="154" spans="2:6" ht="38.25" hidden="1" customHeight="1">
      <c r="B154" s="117"/>
      <c r="C154" s="120"/>
      <c r="D154" s="19" t="s">
        <v>22</v>
      </c>
      <c r="E154" s="92"/>
      <c r="F154" s="92"/>
    </row>
    <row r="155" spans="2:6" ht="38.25" customHeight="1">
      <c r="B155" s="112"/>
      <c r="C155" s="118">
        <v>12004</v>
      </c>
      <c r="D155" s="27" t="s">
        <v>7</v>
      </c>
      <c r="E155" s="91"/>
      <c r="F155" s="91"/>
    </row>
    <row r="156" spans="2:6" ht="38.25" customHeight="1">
      <c r="B156" s="114"/>
      <c r="C156" s="119"/>
      <c r="D156" s="32" t="s">
        <v>270</v>
      </c>
      <c r="E156" s="95">
        <f>SUM('Hav1hav3-4'!G163)</f>
        <v>0</v>
      </c>
      <c r="F156" s="95">
        <f>SUM('Hav1hav3-4'!H163)</f>
        <v>-20000</v>
      </c>
    </row>
    <row r="157" spans="2:6" ht="38.25" customHeight="1">
      <c r="B157" s="114"/>
      <c r="C157" s="119"/>
      <c r="D157" s="27" t="s">
        <v>8</v>
      </c>
      <c r="E157" s="92"/>
      <c r="F157" s="92"/>
    </row>
    <row r="158" spans="2:6" ht="38.25" customHeight="1">
      <c r="B158" s="114"/>
      <c r="C158" s="119"/>
      <c r="D158" s="19" t="s">
        <v>271</v>
      </c>
      <c r="E158" s="92"/>
      <c r="F158" s="92"/>
    </row>
    <row r="159" spans="2:6" ht="38.25" customHeight="1">
      <c r="B159" s="114"/>
      <c r="C159" s="119"/>
      <c r="D159" s="27" t="s">
        <v>41</v>
      </c>
      <c r="E159" s="92"/>
      <c r="F159" s="92"/>
    </row>
    <row r="160" spans="2:6" ht="38.25" customHeight="1">
      <c r="B160" s="117"/>
      <c r="C160" s="120"/>
      <c r="D160" s="19" t="s">
        <v>22</v>
      </c>
      <c r="E160" s="92"/>
      <c r="F160" s="92"/>
    </row>
    <row r="161" spans="2:6" ht="38.25" customHeight="1">
      <c r="B161" s="114"/>
      <c r="C161" s="119">
        <v>12005</v>
      </c>
      <c r="D161" s="27" t="s">
        <v>7</v>
      </c>
      <c r="E161" s="91"/>
      <c r="F161" s="91"/>
    </row>
    <row r="162" spans="2:6" ht="38.25" customHeight="1">
      <c r="B162" s="114"/>
      <c r="C162" s="119"/>
      <c r="D162" s="32" t="s">
        <v>284</v>
      </c>
      <c r="E162" s="95">
        <f>SUM('Hav1hav3-4'!G172)</f>
        <v>143500</v>
      </c>
      <c r="F162" s="95">
        <f>SUM('Hav1hav3-4'!H172)</f>
        <v>143500</v>
      </c>
    </row>
    <row r="163" spans="2:6" ht="38.25" customHeight="1">
      <c r="B163" s="114"/>
      <c r="C163" s="119"/>
      <c r="D163" s="27" t="s">
        <v>8</v>
      </c>
      <c r="E163" s="92"/>
      <c r="F163" s="92"/>
    </row>
    <row r="164" spans="2:6" ht="38.25" customHeight="1">
      <c r="B164" s="114"/>
      <c r="C164" s="119"/>
      <c r="D164" s="19" t="s">
        <v>285</v>
      </c>
      <c r="E164" s="92"/>
      <c r="F164" s="92"/>
    </row>
    <row r="165" spans="2:6" ht="38.25" customHeight="1">
      <c r="B165" s="114"/>
      <c r="C165" s="119"/>
      <c r="D165" s="27" t="s">
        <v>41</v>
      </c>
      <c r="E165" s="92"/>
      <c r="F165" s="92"/>
    </row>
    <row r="166" spans="2:6" ht="38.25" customHeight="1">
      <c r="B166" s="114"/>
      <c r="C166" s="119"/>
      <c r="D166" s="19" t="s">
        <v>22</v>
      </c>
      <c r="E166" s="92"/>
      <c r="F166" s="92"/>
    </row>
    <row r="167" spans="2:6" ht="38.25" customHeight="1">
      <c r="B167" s="112"/>
      <c r="C167" s="118">
        <v>12007</v>
      </c>
      <c r="D167" s="27" t="s">
        <v>7</v>
      </c>
      <c r="E167" s="91"/>
      <c r="F167" s="91"/>
    </row>
    <row r="168" spans="2:6" ht="38.25" customHeight="1">
      <c r="B168" s="114"/>
      <c r="C168" s="119"/>
      <c r="D168" s="32" t="s">
        <v>278</v>
      </c>
      <c r="E168" s="95">
        <f>SUM('Hav1hav3-4'!G27)</f>
        <v>-7300</v>
      </c>
      <c r="F168" s="95">
        <f>SUM('Hav1hav3-4'!H27)</f>
        <v>-9143</v>
      </c>
    </row>
    <row r="169" spans="2:6" ht="15" customHeight="1">
      <c r="B169" s="114"/>
      <c r="C169" s="119"/>
      <c r="D169" s="27" t="s">
        <v>8</v>
      </c>
      <c r="E169" s="92"/>
      <c r="F169" s="92"/>
    </row>
    <row r="170" spans="2:6" ht="54" customHeight="1">
      <c r="B170" s="114"/>
      <c r="C170" s="119"/>
      <c r="D170" s="19" t="s">
        <v>279</v>
      </c>
      <c r="E170" s="92"/>
      <c r="F170" s="92"/>
    </row>
    <row r="171" spans="2:6">
      <c r="B171" s="114"/>
      <c r="C171" s="119"/>
      <c r="D171" s="27" t="s">
        <v>41</v>
      </c>
      <c r="E171" s="92"/>
      <c r="F171" s="92"/>
    </row>
    <row r="172" spans="2:6">
      <c r="B172" s="117"/>
      <c r="C172" s="120"/>
      <c r="D172" s="19" t="s">
        <v>22</v>
      </c>
      <c r="E172" s="92"/>
      <c r="F172" s="92"/>
    </row>
    <row r="174" spans="2:6" hidden="1">
      <c r="B174" s="215"/>
      <c r="C174" s="216"/>
      <c r="D174" s="217" t="s">
        <v>103</v>
      </c>
      <c r="E174" s="97"/>
      <c r="F174" s="97"/>
    </row>
    <row r="175" spans="2:6" hidden="1">
      <c r="B175" s="218" t="s">
        <v>224</v>
      </c>
      <c r="C175" s="218"/>
      <c r="D175" s="219" t="s">
        <v>223</v>
      </c>
      <c r="E175" s="72">
        <f>SUM(E182)</f>
        <v>0</v>
      </c>
      <c r="F175" s="73">
        <f>SUM(F182)</f>
        <v>0</v>
      </c>
    </row>
    <row r="176" spans="2:6" hidden="1">
      <c r="B176" s="218"/>
      <c r="C176" s="218"/>
      <c r="D176" s="220" t="s">
        <v>104</v>
      </c>
      <c r="E176" s="72"/>
      <c r="F176" s="73"/>
    </row>
    <row r="177" spans="2:7" ht="49.5" hidden="1">
      <c r="B177" s="218"/>
      <c r="C177" s="218"/>
      <c r="D177" s="221" t="s">
        <v>309</v>
      </c>
      <c r="E177" s="72"/>
      <c r="F177" s="73"/>
    </row>
    <row r="178" spans="2:7" hidden="1">
      <c r="B178" s="218"/>
      <c r="C178" s="218"/>
      <c r="D178" s="220" t="s">
        <v>106</v>
      </c>
      <c r="E178" s="72"/>
      <c r="F178" s="73"/>
    </row>
    <row r="179" spans="2:7" ht="33" hidden="1">
      <c r="B179" s="218"/>
      <c r="C179" s="218"/>
      <c r="D179" s="221" t="s">
        <v>310</v>
      </c>
      <c r="E179" s="70"/>
      <c r="F179" s="71"/>
    </row>
    <row r="180" spans="2:7" hidden="1">
      <c r="B180" s="254" t="s">
        <v>108</v>
      </c>
      <c r="C180" s="255"/>
      <c r="D180" s="255"/>
      <c r="E180" s="70"/>
      <c r="F180" s="71"/>
    </row>
    <row r="181" spans="2:7" hidden="1">
      <c r="B181" s="223"/>
      <c r="C181" s="224"/>
      <c r="D181" s="27" t="s">
        <v>7</v>
      </c>
      <c r="E181" s="70"/>
      <c r="F181" s="71"/>
    </row>
    <row r="182" spans="2:7" hidden="1">
      <c r="B182" s="218"/>
      <c r="C182" s="218" t="s">
        <v>91</v>
      </c>
      <c r="D182" s="219" t="s">
        <v>223</v>
      </c>
      <c r="E182" s="70">
        <f>SUM(E184)</f>
        <v>0</v>
      </c>
      <c r="F182" s="71">
        <f>SUM(F184)</f>
        <v>0</v>
      </c>
    </row>
    <row r="183" spans="2:7" hidden="1">
      <c r="B183" s="218"/>
      <c r="C183" s="218"/>
      <c r="D183" s="222" t="s">
        <v>39</v>
      </c>
      <c r="E183" s="70"/>
      <c r="F183" s="71"/>
    </row>
    <row r="184" spans="2:7" hidden="1">
      <c r="B184" s="218"/>
      <c r="C184" s="218"/>
      <c r="D184" s="222" t="s">
        <v>225</v>
      </c>
      <c r="E184" s="70">
        <f>SUM('Hav1hav3-4'!G272)</f>
        <v>0</v>
      </c>
      <c r="F184" s="251">
        <f>SUM('Hav1hav3-4'!H272)</f>
        <v>0</v>
      </c>
    </row>
    <row r="186" spans="2:7" hidden="1">
      <c r="E186" s="67">
        <f>SUM(E19,E25,E31,E37,E50,E56,E69,E75,E81,E94,E100,E106,E119,E125,E131,E137,E150,E162,E168,E156,E175)</f>
        <v>0</v>
      </c>
      <c r="F186" s="67">
        <f>SUM(F19,F25,F31,F37,F50,F56,F69,F75,F81,F94,F100,F106,F119,F125,F131,F137,F150,F162,F168,F156,F175)</f>
        <v>0</v>
      </c>
    </row>
    <row r="187" spans="2:7">
      <c r="F187" s="67"/>
      <c r="G187" s="67"/>
    </row>
    <row r="188" spans="2:7">
      <c r="F188" s="67"/>
    </row>
  </sheetData>
  <mergeCells count="11">
    <mergeCell ref="B180:D180"/>
    <mergeCell ref="B148:D148"/>
    <mergeCell ref="B5:F5"/>
    <mergeCell ref="B7:C7"/>
    <mergeCell ref="D7:D8"/>
    <mergeCell ref="B92:D92"/>
    <mergeCell ref="B117:D117"/>
    <mergeCell ref="B67:D67"/>
    <mergeCell ref="B17:D17"/>
    <mergeCell ref="B48:D48"/>
    <mergeCell ref="E7:F7"/>
  </mergeCells>
  <conditionalFormatting sqref="B117">
    <cfRule type="expression" dxfId="20" priority="33" stopIfTrue="1">
      <formula>#REF!=1</formula>
    </cfRule>
  </conditionalFormatting>
  <conditionalFormatting sqref="B16">
    <cfRule type="expression" dxfId="19" priority="32" stopIfTrue="1">
      <formula>#REF!=1</formula>
    </cfRule>
  </conditionalFormatting>
  <conditionalFormatting sqref="D68 D70 B67">
    <cfRule type="expression" dxfId="18" priority="30" stopIfTrue="1">
      <formula>#REF!=1</formula>
    </cfRule>
  </conditionalFormatting>
  <conditionalFormatting sqref="D64 D62 D66">
    <cfRule type="expression" dxfId="17" priority="31" stopIfTrue="1">
      <formula>#REF!=1</formula>
    </cfRule>
  </conditionalFormatting>
  <conditionalFormatting sqref="D72">
    <cfRule type="expression" dxfId="16" priority="29" stopIfTrue="1">
      <formula>#REF!=1</formula>
    </cfRule>
  </conditionalFormatting>
  <conditionalFormatting sqref="D13 D11 D15">
    <cfRule type="expression" dxfId="15" priority="27" stopIfTrue="1">
      <formula>#REF!=1</formula>
    </cfRule>
  </conditionalFormatting>
  <conditionalFormatting sqref="D19">
    <cfRule type="expression" dxfId="14" priority="26" stopIfTrue="1">
      <formula>#REF!=1</formula>
    </cfRule>
  </conditionalFormatting>
  <conditionalFormatting sqref="D21">
    <cfRule type="expression" dxfId="13" priority="25" stopIfTrue="1">
      <formula>#REF!=1</formula>
    </cfRule>
  </conditionalFormatting>
  <conditionalFormatting sqref="D23 D25">
    <cfRule type="expression" dxfId="12" priority="24" stopIfTrue="1">
      <formula>#REF!=1</formula>
    </cfRule>
  </conditionalFormatting>
  <conditionalFormatting sqref="D27">
    <cfRule type="expression" dxfId="11" priority="23" stopIfTrue="1">
      <formula>#REF!=1</formula>
    </cfRule>
  </conditionalFormatting>
  <conditionalFormatting sqref="D74 D82">
    <cfRule type="expression" dxfId="10" priority="13" stopIfTrue="1">
      <formula>#REF!=1</formula>
    </cfRule>
  </conditionalFormatting>
  <conditionalFormatting sqref="D84">
    <cfRule type="expression" dxfId="9" priority="12" stopIfTrue="1">
      <formula>#REF!=1</formula>
    </cfRule>
  </conditionalFormatting>
  <conditionalFormatting sqref="D76">
    <cfRule type="expression" dxfId="8" priority="9" stopIfTrue="1">
      <formula>#REF!=1</formula>
    </cfRule>
  </conditionalFormatting>
  <conditionalFormatting sqref="D78">
    <cfRule type="expression" dxfId="7" priority="8" stopIfTrue="1">
      <formula>#REF!=1</formula>
    </cfRule>
  </conditionalFormatting>
  <conditionalFormatting sqref="D31">
    <cfRule type="expression" dxfId="6" priority="7" stopIfTrue="1">
      <formula>#REF!=1</formula>
    </cfRule>
  </conditionalFormatting>
  <conditionalFormatting sqref="D37">
    <cfRule type="expression" dxfId="5" priority="5" stopIfTrue="1">
      <formula>#REF!=1</formula>
    </cfRule>
  </conditionalFormatting>
  <conditionalFormatting sqref="D80">
    <cfRule type="expression" dxfId="4" priority="4" stopIfTrue="1">
      <formula>#REF!=1</formula>
    </cfRule>
  </conditionalFormatting>
  <conditionalFormatting sqref="D89 D87 D91">
    <cfRule type="expression" dxfId="3" priority="3" stopIfTrue="1">
      <formula>#REF!=1</formula>
    </cfRule>
  </conditionalFormatting>
  <conditionalFormatting sqref="D114 D112 D116">
    <cfRule type="expression" dxfId="2" priority="2" stopIfTrue="1">
      <formula>#REF!=1</formula>
    </cfRule>
  </conditionalFormatting>
  <conditionalFormatting sqref="D145 D143 D147">
    <cfRule type="expression" dxfId="1" priority="1" stopIfTrue="1">
      <formula>#REF!=1</formula>
    </cfRule>
  </conditionalFormatting>
  <pageMargins left="0.875" right="0" top="0.25" bottom="0.25" header="0.3" footer="0.3"/>
  <pageSetup scale="6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"/>
  <sheetViews>
    <sheetView tabSelected="1" topLeftCell="A127" zoomScaleNormal="100" workbookViewId="0">
      <selection activeCell="F140" sqref="F140"/>
    </sheetView>
  </sheetViews>
  <sheetFormatPr defaultRowHeight="17.25"/>
  <cols>
    <col min="1" max="1" width="4.140625" style="3" customWidth="1"/>
    <col min="2" max="2" width="5.42578125" style="3" customWidth="1"/>
    <col min="3" max="3" width="6" style="3" customWidth="1"/>
    <col min="4" max="4" width="8.28515625" style="3" customWidth="1"/>
    <col min="5" max="5" width="11" style="3" customWidth="1"/>
    <col min="6" max="6" width="66" style="3" customWidth="1"/>
    <col min="7" max="7" width="18.140625" style="3" bestFit="1" customWidth="1"/>
    <col min="8" max="8" width="19" style="3" customWidth="1"/>
    <col min="9" max="9" width="17.5703125" style="3" customWidth="1"/>
    <col min="10" max="10" width="18.42578125" style="3" customWidth="1"/>
    <col min="11" max="11" width="18.85546875" style="3" bestFit="1" customWidth="1"/>
    <col min="12" max="12" width="16.140625" style="3" bestFit="1" customWidth="1"/>
    <col min="13" max="13" width="12.85546875" style="3" bestFit="1" customWidth="1"/>
    <col min="14" max="14" width="14.28515625" style="3" bestFit="1" customWidth="1"/>
    <col min="15" max="15" width="10.85546875" style="3" bestFit="1" customWidth="1"/>
    <col min="16" max="16384" width="9.140625" style="3"/>
  </cols>
  <sheetData>
    <row r="1" spans="1:11">
      <c r="H1" s="4" t="s">
        <v>2</v>
      </c>
    </row>
    <row r="2" spans="1:11">
      <c r="A2" s="5" t="s">
        <v>0</v>
      </c>
      <c r="D2" s="5" t="s">
        <v>0</v>
      </c>
      <c r="H2" s="4" t="s">
        <v>34</v>
      </c>
    </row>
    <row r="3" spans="1:11">
      <c r="H3" s="4" t="s">
        <v>1</v>
      </c>
    </row>
    <row r="4" spans="1:11" ht="69.75" customHeight="1">
      <c r="A4" s="258" t="s">
        <v>35</v>
      </c>
      <c r="B4" s="258"/>
      <c r="C4" s="258"/>
      <c r="D4" s="258"/>
      <c r="E4" s="258"/>
      <c r="F4" s="258"/>
      <c r="G4" s="258"/>
      <c r="H4" s="258"/>
    </row>
    <row r="5" spans="1:11" ht="18" customHeight="1" thickBot="1">
      <c r="G5" s="268"/>
      <c r="H5" s="268"/>
    </row>
    <row r="6" spans="1:11" ht="93.75" customHeight="1">
      <c r="A6" s="269" t="s">
        <v>19</v>
      </c>
      <c r="B6" s="261"/>
      <c r="C6" s="261"/>
      <c r="D6" s="270" t="s">
        <v>4</v>
      </c>
      <c r="E6" s="261"/>
      <c r="F6" s="261" t="s">
        <v>14</v>
      </c>
      <c r="G6" s="272" t="s">
        <v>27</v>
      </c>
      <c r="H6" s="273"/>
      <c r="I6" s="22"/>
      <c r="J6" s="22"/>
      <c r="K6" s="22"/>
    </row>
    <row r="7" spans="1:11" ht="76.5" customHeight="1">
      <c r="A7" s="6" t="s">
        <v>9</v>
      </c>
      <c r="B7" s="7" t="s">
        <v>10</v>
      </c>
      <c r="C7" s="7" t="s">
        <v>11</v>
      </c>
      <c r="D7" s="16" t="s">
        <v>12</v>
      </c>
      <c r="E7" s="7" t="s">
        <v>13</v>
      </c>
      <c r="F7" s="271"/>
      <c r="G7" s="246" t="s">
        <v>15</v>
      </c>
      <c r="H7" s="8" t="s">
        <v>16</v>
      </c>
    </row>
    <row r="8" spans="1:11" ht="25.5" customHeight="1">
      <c r="A8" s="19"/>
      <c r="B8" s="19"/>
      <c r="C8" s="19"/>
      <c r="D8" s="19"/>
      <c r="E8" s="19"/>
      <c r="F8" s="32" t="s">
        <v>68</v>
      </c>
      <c r="G8" s="37">
        <f>SUM(G10,G28,G258)</f>
        <v>0</v>
      </c>
      <c r="H8" s="37">
        <f>SUM(H10,H28,H258)</f>
        <v>0</v>
      </c>
    </row>
    <row r="9" spans="1:11">
      <c r="A9" s="19"/>
      <c r="B9" s="19"/>
      <c r="C9" s="19"/>
      <c r="D9" s="19"/>
      <c r="E9" s="19"/>
      <c r="F9" s="19" t="s">
        <v>50</v>
      </c>
      <c r="G9" s="30"/>
      <c r="H9" s="30"/>
    </row>
    <row r="10" spans="1:11" ht="34.5">
      <c r="A10" s="32" t="s">
        <v>80</v>
      </c>
      <c r="B10" s="19"/>
      <c r="C10" s="19"/>
      <c r="D10" s="19"/>
      <c r="E10" s="19"/>
      <c r="F10" s="32" t="s">
        <v>275</v>
      </c>
      <c r="G10" s="37">
        <f>SUM(G12)</f>
        <v>-7300</v>
      </c>
      <c r="H10" s="37">
        <f>SUM(H12)</f>
        <v>-9143</v>
      </c>
    </row>
    <row r="11" spans="1:11">
      <c r="A11" s="19"/>
      <c r="B11" s="19"/>
      <c r="C11" s="19"/>
      <c r="D11" s="19"/>
      <c r="E11" s="19"/>
      <c r="F11" s="19" t="s">
        <v>50</v>
      </c>
      <c r="G11" s="19"/>
      <c r="H11" s="19"/>
    </row>
    <row r="12" spans="1:11">
      <c r="A12" s="19"/>
      <c r="B12" s="32" t="s">
        <v>72</v>
      </c>
      <c r="C12" s="19"/>
      <c r="D12" s="19"/>
      <c r="E12" s="19"/>
      <c r="F12" s="32" t="s">
        <v>276</v>
      </c>
      <c r="G12" s="37">
        <f>SUM(G17)</f>
        <v>-7300</v>
      </c>
      <c r="H12" s="37">
        <f>SUM(H17)</f>
        <v>-9143</v>
      </c>
    </row>
    <row r="13" spans="1:11">
      <c r="A13" s="19"/>
      <c r="B13" s="19"/>
      <c r="C13" s="19"/>
      <c r="D13" s="19"/>
      <c r="E13" s="19"/>
      <c r="F13" s="19" t="s">
        <v>50</v>
      </c>
      <c r="G13" s="19"/>
      <c r="H13" s="19"/>
    </row>
    <row r="14" spans="1:11">
      <c r="A14" s="19"/>
      <c r="B14" s="19"/>
      <c r="C14" s="32" t="s">
        <v>72</v>
      </c>
      <c r="D14" s="19"/>
      <c r="E14" s="19"/>
      <c r="F14" s="32" t="s">
        <v>277</v>
      </c>
      <c r="G14" s="37">
        <f>G17</f>
        <v>-7300</v>
      </c>
      <c r="H14" s="37">
        <f>H17</f>
        <v>-9143</v>
      </c>
    </row>
    <row r="15" spans="1:11">
      <c r="A15" s="19"/>
      <c r="B15" s="19"/>
      <c r="C15" s="19"/>
      <c r="D15" s="19"/>
      <c r="E15" s="19"/>
      <c r="F15" s="19" t="s">
        <v>50</v>
      </c>
      <c r="G15" s="19"/>
      <c r="H15" s="19"/>
    </row>
    <row r="16" spans="1:11" ht="34.5">
      <c r="A16" s="19"/>
      <c r="B16" s="19"/>
      <c r="C16" s="19"/>
      <c r="D16" s="19"/>
      <c r="E16" s="19"/>
      <c r="F16" s="19" t="s">
        <v>313</v>
      </c>
      <c r="G16" s="40">
        <f>+G17</f>
        <v>-7300</v>
      </c>
      <c r="H16" s="40">
        <f>+H17</f>
        <v>-9143</v>
      </c>
    </row>
    <row r="17" spans="1:12">
      <c r="A17" s="19"/>
      <c r="B17" s="19"/>
      <c r="C17" s="19"/>
      <c r="D17" s="19">
        <v>1205</v>
      </c>
      <c r="E17" s="19"/>
      <c r="F17" s="19" t="s">
        <v>181</v>
      </c>
      <c r="G17" s="40">
        <f>SUM(G27)</f>
        <v>-7300</v>
      </c>
      <c r="H17" s="40">
        <f>SUM(H27)</f>
        <v>-9143</v>
      </c>
    </row>
    <row r="18" spans="1:12">
      <c r="A18" s="19"/>
      <c r="B18" s="19"/>
      <c r="C18" s="19"/>
      <c r="D18" s="19"/>
      <c r="E18" s="19"/>
      <c r="F18" s="19" t="s">
        <v>50</v>
      </c>
      <c r="G18" s="19"/>
      <c r="H18" s="19"/>
    </row>
    <row r="19" spans="1:12" ht="64.5" customHeight="1">
      <c r="A19" s="19"/>
      <c r="B19" s="19"/>
      <c r="C19" s="19"/>
      <c r="D19" s="19"/>
      <c r="E19" s="19">
        <v>12007</v>
      </c>
      <c r="F19" s="19" t="s">
        <v>278</v>
      </c>
      <c r="G19" s="39">
        <f>+G21</f>
        <v>-7300</v>
      </c>
      <c r="H19" s="39">
        <f>+H21</f>
        <v>-9143</v>
      </c>
    </row>
    <row r="20" spans="1:12">
      <c r="A20" s="19"/>
      <c r="B20" s="19"/>
      <c r="C20" s="19"/>
      <c r="D20" s="19"/>
      <c r="E20" s="19"/>
      <c r="F20" s="19" t="s">
        <v>39</v>
      </c>
      <c r="G20" s="39"/>
      <c r="H20" s="39"/>
    </row>
    <row r="21" spans="1:12" ht="34.5">
      <c r="A21" s="19"/>
      <c r="B21" s="19"/>
      <c r="C21" s="19"/>
      <c r="D21" s="19"/>
      <c r="E21" s="19"/>
      <c r="F21" s="27" t="s">
        <v>179</v>
      </c>
      <c r="G21" s="39">
        <f>+G23</f>
        <v>-7300</v>
      </c>
      <c r="H21" s="39">
        <f>+H23</f>
        <v>-9143</v>
      </c>
    </row>
    <row r="22" spans="1:12" ht="34.5">
      <c r="A22" s="19"/>
      <c r="B22" s="19"/>
      <c r="C22" s="19"/>
      <c r="D22" s="19"/>
      <c r="E22" s="19"/>
      <c r="F22" s="19" t="s">
        <v>40</v>
      </c>
      <c r="G22" s="39"/>
      <c r="H22" s="39"/>
    </row>
    <row r="23" spans="1:12">
      <c r="A23" s="19"/>
      <c r="B23" s="19"/>
      <c r="C23" s="19"/>
      <c r="D23" s="19"/>
      <c r="E23" s="19"/>
      <c r="F23" s="19" t="s">
        <v>68</v>
      </c>
      <c r="G23" s="39">
        <f t="shared" ref="G23:H26" si="0">+G24</f>
        <v>-7300</v>
      </c>
      <c r="H23" s="39">
        <f t="shared" si="0"/>
        <v>-9143</v>
      </c>
    </row>
    <row r="24" spans="1:12">
      <c r="A24" s="19"/>
      <c r="B24" s="19"/>
      <c r="C24" s="19"/>
      <c r="D24" s="19"/>
      <c r="E24" s="19"/>
      <c r="F24" s="19" t="s">
        <v>76</v>
      </c>
      <c r="G24" s="39">
        <f t="shared" si="0"/>
        <v>-7300</v>
      </c>
      <c r="H24" s="39">
        <f t="shared" si="0"/>
        <v>-9143</v>
      </c>
    </row>
    <row r="25" spans="1:12" ht="27" customHeight="1">
      <c r="A25" s="19"/>
      <c r="B25" s="19"/>
      <c r="C25" s="19"/>
      <c r="D25" s="19"/>
      <c r="E25" s="19"/>
      <c r="F25" s="19" t="s">
        <v>77</v>
      </c>
      <c r="G25" s="39">
        <f t="shared" si="0"/>
        <v>-7300</v>
      </c>
      <c r="H25" s="39">
        <f t="shared" si="0"/>
        <v>-9143</v>
      </c>
    </row>
    <row r="26" spans="1:12" ht="34.5">
      <c r="A26" s="19"/>
      <c r="B26" s="19"/>
      <c r="C26" s="19"/>
      <c r="D26" s="19"/>
      <c r="E26" s="19"/>
      <c r="F26" s="19" t="s">
        <v>81</v>
      </c>
      <c r="G26" s="39">
        <f t="shared" si="0"/>
        <v>-7300</v>
      </c>
      <c r="H26" s="39">
        <f t="shared" si="0"/>
        <v>-9143</v>
      </c>
    </row>
    <row r="27" spans="1:12">
      <c r="A27" s="19"/>
      <c r="B27" s="19"/>
      <c r="C27" s="19"/>
      <c r="D27" s="19"/>
      <c r="E27" s="19"/>
      <c r="F27" s="19" t="s">
        <v>308</v>
      </c>
      <c r="G27" s="39">
        <v>-7300</v>
      </c>
      <c r="H27" s="39">
        <v>-9143</v>
      </c>
    </row>
    <row r="28" spans="1:12" ht="24.75" customHeight="1">
      <c r="A28" s="207" t="s">
        <v>69</v>
      </c>
      <c r="B28" s="208"/>
      <c r="C28" s="208"/>
      <c r="D28" s="208"/>
      <c r="E28" s="208"/>
      <c r="F28" s="207" t="s">
        <v>70</v>
      </c>
      <c r="G28" s="209">
        <f>SUM(G30,G46,G91,G107,G173,G198)</f>
        <v>7300</v>
      </c>
      <c r="H28" s="209">
        <f>SUM(H30,H46,H91,H107,H173,H198)</f>
        <v>9143</v>
      </c>
    </row>
    <row r="29" spans="1:12">
      <c r="A29" s="19"/>
      <c r="B29" s="19"/>
      <c r="C29" s="19"/>
      <c r="D29" s="19"/>
      <c r="E29" s="19"/>
      <c r="F29" s="19" t="s">
        <v>50</v>
      </c>
      <c r="G29" s="19"/>
      <c r="H29" s="19"/>
      <c r="I29" s="38"/>
      <c r="J29" s="38"/>
      <c r="K29" s="38"/>
      <c r="L29" s="38"/>
    </row>
    <row r="30" spans="1:12">
      <c r="A30" s="19"/>
      <c r="B30" s="32" t="s">
        <v>72</v>
      </c>
      <c r="C30" s="19"/>
      <c r="D30" s="19"/>
      <c r="E30" s="19"/>
      <c r="F30" s="32" t="s">
        <v>256</v>
      </c>
      <c r="G30" s="37">
        <f>SUM(G35,G65)</f>
        <v>-2460</v>
      </c>
      <c r="H30" s="37">
        <f>SUM(H35,H65)</f>
        <v>-4070</v>
      </c>
      <c r="I30" s="38"/>
      <c r="J30" s="38"/>
      <c r="K30" s="38"/>
      <c r="L30" s="38"/>
    </row>
    <row r="31" spans="1:12">
      <c r="A31" s="19"/>
      <c r="B31" s="19"/>
      <c r="C31" s="19"/>
      <c r="D31" s="19"/>
      <c r="E31" s="19"/>
      <c r="F31" s="19" t="s">
        <v>50</v>
      </c>
      <c r="G31" s="19"/>
      <c r="H31" s="19"/>
      <c r="I31" s="38"/>
      <c r="J31" s="38"/>
      <c r="K31" s="38"/>
      <c r="L31" s="38"/>
    </row>
    <row r="32" spans="1:12">
      <c r="A32" s="19"/>
      <c r="B32" s="19"/>
      <c r="C32" s="32" t="s">
        <v>72</v>
      </c>
      <c r="D32" s="19"/>
      <c r="E32" s="19"/>
      <c r="F32" s="32" t="s">
        <v>257</v>
      </c>
      <c r="G32" s="37">
        <f>G35</f>
        <v>-2460</v>
      </c>
      <c r="H32" s="37">
        <f>H35</f>
        <v>-4070</v>
      </c>
      <c r="I32" s="38"/>
      <c r="J32" s="38"/>
      <c r="K32" s="38"/>
      <c r="L32" s="38"/>
    </row>
    <row r="33" spans="1:12">
      <c r="A33" s="19"/>
      <c r="B33" s="19"/>
      <c r="C33" s="19"/>
      <c r="D33" s="19"/>
      <c r="E33" s="19"/>
      <c r="F33" s="19" t="s">
        <v>50</v>
      </c>
      <c r="G33" s="19"/>
      <c r="H33" s="19"/>
      <c r="I33" s="38"/>
      <c r="J33" s="38"/>
      <c r="K33" s="38"/>
      <c r="L33" s="38"/>
    </row>
    <row r="34" spans="1:12" ht="34.5">
      <c r="A34" s="19"/>
      <c r="B34" s="19"/>
      <c r="C34" s="19"/>
      <c r="D34" s="19"/>
      <c r="E34" s="19"/>
      <c r="F34" s="19" t="s">
        <v>313</v>
      </c>
      <c r="G34" s="40">
        <f>+G35</f>
        <v>-2460</v>
      </c>
      <c r="H34" s="40">
        <f>+H35</f>
        <v>-4070</v>
      </c>
    </row>
    <row r="35" spans="1:12" ht="34.5">
      <c r="A35" s="19"/>
      <c r="B35" s="19"/>
      <c r="C35" s="19"/>
      <c r="D35" s="19" t="s">
        <v>258</v>
      </c>
      <c r="E35" s="19"/>
      <c r="F35" s="19" t="s">
        <v>188</v>
      </c>
      <c r="G35" s="40">
        <f>SUM(G45)</f>
        <v>-2460</v>
      </c>
      <c r="H35" s="40">
        <f>SUM(H45)</f>
        <v>-4070</v>
      </c>
      <c r="I35" s="38"/>
      <c r="J35" s="38"/>
      <c r="K35" s="38"/>
      <c r="L35" s="38"/>
    </row>
    <row r="36" spans="1:12">
      <c r="A36" s="19"/>
      <c r="B36" s="19"/>
      <c r="C36" s="19"/>
      <c r="D36" s="19"/>
      <c r="E36" s="19"/>
      <c r="F36" s="19" t="s">
        <v>50</v>
      </c>
      <c r="G36" s="19"/>
      <c r="H36" s="19"/>
      <c r="I36" s="38"/>
      <c r="J36" s="38"/>
      <c r="K36" s="38"/>
      <c r="L36" s="38"/>
    </row>
    <row r="37" spans="1:12" ht="86.25">
      <c r="A37" s="19"/>
      <c r="B37" s="19"/>
      <c r="C37" s="19"/>
      <c r="D37" s="19"/>
      <c r="E37" s="19" t="s">
        <v>74</v>
      </c>
      <c r="F37" s="32" t="s">
        <v>259</v>
      </c>
      <c r="G37" s="39">
        <f>+G39</f>
        <v>-2460</v>
      </c>
      <c r="H37" s="39">
        <f>+H39</f>
        <v>-4070</v>
      </c>
      <c r="I37" s="38"/>
      <c r="J37" s="38"/>
      <c r="K37" s="38"/>
      <c r="L37" s="38"/>
    </row>
    <row r="38" spans="1:12">
      <c r="A38" s="19"/>
      <c r="B38" s="19"/>
      <c r="C38" s="19"/>
      <c r="D38" s="19"/>
      <c r="E38" s="19"/>
      <c r="F38" s="19" t="s">
        <v>39</v>
      </c>
      <c r="G38" s="39"/>
      <c r="H38" s="39"/>
      <c r="I38" s="38"/>
      <c r="J38" s="38"/>
      <c r="K38" s="38"/>
      <c r="L38" s="38"/>
    </row>
    <row r="39" spans="1:12" ht="34.5">
      <c r="A39" s="19"/>
      <c r="B39" s="19"/>
      <c r="C39" s="19"/>
      <c r="D39" s="19"/>
      <c r="E39" s="19"/>
      <c r="F39" s="27" t="s">
        <v>179</v>
      </c>
      <c r="G39" s="39">
        <f>+G41</f>
        <v>-2460</v>
      </c>
      <c r="H39" s="39">
        <f>+H41</f>
        <v>-4070</v>
      </c>
      <c r="I39" s="38"/>
      <c r="J39" s="38"/>
      <c r="K39" s="38"/>
      <c r="L39" s="38"/>
    </row>
    <row r="40" spans="1:12" ht="34.5">
      <c r="A40" s="19"/>
      <c r="B40" s="19"/>
      <c r="C40" s="19"/>
      <c r="D40" s="19"/>
      <c r="E40" s="19"/>
      <c r="F40" s="19" t="s">
        <v>40</v>
      </c>
      <c r="G40" s="39"/>
      <c r="H40" s="39"/>
      <c r="I40" s="38"/>
      <c r="J40" s="38"/>
      <c r="K40" s="38"/>
      <c r="L40" s="38"/>
    </row>
    <row r="41" spans="1:12">
      <c r="A41" s="19"/>
      <c r="B41" s="19"/>
      <c r="C41" s="19"/>
      <c r="D41" s="19"/>
      <c r="E41" s="19"/>
      <c r="F41" s="19" t="s">
        <v>68</v>
      </c>
      <c r="G41" s="39">
        <f t="shared" ref="G41:H44" si="1">+G42</f>
        <v>-2460</v>
      </c>
      <c r="H41" s="39">
        <f t="shared" si="1"/>
        <v>-4070</v>
      </c>
      <c r="I41" s="38"/>
      <c r="J41" s="38"/>
      <c r="K41" s="38"/>
      <c r="L41" s="38"/>
    </row>
    <row r="42" spans="1:12">
      <c r="A42" s="19"/>
      <c r="B42" s="19"/>
      <c r="C42" s="19"/>
      <c r="D42" s="19"/>
      <c r="E42" s="19"/>
      <c r="F42" s="19" t="s">
        <v>76</v>
      </c>
      <c r="G42" s="39">
        <f t="shared" si="1"/>
        <v>-2460</v>
      </c>
      <c r="H42" s="39">
        <f t="shared" si="1"/>
        <v>-4070</v>
      </c>
      <c r="I42" s="38"/>
      <c r="J42" s="38"/>
      <c r="K42" s="38"/>
      <c r="L42" s="38"/>
    </row>
    <row r="43" spans="1:12">
      <c r="A43" s="19"/>
      <c r="B43" s="19"/>
      <c r="C43" s="19"/>
      <c r="D43" s="19"/>
      <c r="E43" s="19"/>
      <c r="F43" s="19" t="s">
        <v>77</v>
      </c>
      <c r="G43" s="39">
        <f t="shared" si="1"/>
        <v>-2460</v>
      </c>
      <c r="H43" s="39">
        <f t="shared" si="1"/>
        <v>-4070</v>
      </c>
      <c r="I43" s="38"/>
      <c r="J43" s="38"/>
      <c r="K43" s="38"/>
      <c r="L43" s="38"/>
    </row>
    <row r="44" spans="1:12" ht="34.5">
      <c r="A44" s="19"/>
      <c r="B44" s="19"/>
      <c r="C44" s="19"/>
      <c r="D44" s="19"/>
      <c r="E44" s="19"/>
      <c r="F44" s="19" t="s">
        <v>81</v>
      </c>
      <c r="G44" s="39">
        <f t="shared" si="1"/>
        <v>-2460</v>
      </c>
      <c r="H44" s="39">
        <f t="shared" si="1"/>
        <v>-4070</v>
      </c>
      <c r="I44" s="38"/>
      <c r="J44" s="38"/>
      <c r="K44" s="38"/>
      <c r="L44" s="38"/>
    </row>
    <row r="45" spans="1:12">
      <c r="A45" s="19"/>
      <c r="B45" s="19"/>
      <c r="C45" s="19"/>
      <c r="D45" s="19"/>
      <c r="E45" s="19"/>
      <c r="F45" s="19" t="s">
        <v>88</v>
      </c>
      <c r="G45" s="39">
        <v>-2460</v>
      </c>
      <c r="H45" s="39">
        <v>-4070</v>
      </c>
      <c r="I45" s="38"/>
      <c r="J45" s="38"/>
      <c r="K45" s="38"/>
      <c r="L45" s="38"/>
    </row>
    <row r="46" spans="1:12">
      <c r="A46" s="19"/>
      <c r="B46" s="32" t="s">
        <v>71</v>
      </c>
      <c r="C46" s="19"/>
      <c r="D46" s="19"/>
      <c r="E46" s="19"/>
      <c r="F46" s="32" t="s">
        <v>25</v>
      </c>
      <c r="G46" s="37">
        <f>SUM(G51,G80)</f>
        <v>863000</v>
      </c>
      <c r="H46" s="37">
        <f>SUM(H51,H80)</f>
        <v>-15000</v>
      </c>
    </row>
    <row r="47" spans="1:12">
      <c r="A47" s="19"/>
      <c r="B47" s="19"/>
      <c r="C47" s="19"/>
      <c r="D47" s="19"/>
      <c r="E47" s="19"/>
      <c r="F47" s="88" t="s">
        <v>50</v>
      </c>
      <c r="G47" s="19"/>
      <c r="H47" s="19"/>
    </row>
    <row r="48" spans="1:12" ht="24.75" customHeight="1">
      <c r="A48" s="19"/>
      <c r="B48" s="19"/>
      <c r="C48" s="32" t="s">
        <v>72</v>
      </c>
      <c r="D48" s="19"/>
      <c r="E48" s="19"/>
      <c r="F48" s="32" t="s">
        <v>25</v>
      </c>
      <c r="G48" s="37">
        <f>SUM(G51,G80)</f>
        <v>863000</v>
      </c>
      <c r="H48" s="37">
        <f>SUM(H51,H80)</f>
        <v>-15000</v>
      </c>
    </row>
    <row r="49" spans="1:8">
      <c r="A49" s="19"/>
      <c r="B49" s="19"/>
      <c r="C49" s="19"/>
      <c r="D49" s="19"/>
      <c r="E49" s="19"/>
      <c r="F49" s="19" t="s">
        <v>50</v>
      </c>
      <c r="G49" s="19"/>
      <c r="H49" s="19"/>
    </row>
    <row r="50" spans="1:8" ht="34.5">
      <c r="A50" s="19"/>
      <c r="B50" s="19"/>
      <c r="C50" s="19"/>
      <c r="D50" s="19"/>
      <c r="E50" s="19"/>
      <c r="F50" s="19" t="s">
        <v>313</v>
      </c>
      <c r="G50" s="40">
        <f>+G51</f>
        <v>863000</v>
      </c>
      <c r="H50" s="40">
        <f>+H51</f>
        <v>-15000</v>
      </c>
    </row>
    <row r="51" spans="1:8">
      <c r="A51" s="19"/>
      <c r="B51" s="19"/>
      <c r="C51" s="19"/>
      <c r="D51" s="19" t="s">
        <v>73</v>
      </c>
      <c r="E51" s="19"/>
      <c r="F51" s="19" t="s">
        <v>29</v>
      </c>
      <c r="G51" s="40">
        <f>G53+G62+G71</f>
        <v>863000</v>
      </c>
      <c r="H51" s="40">
        <f>H53+H62+H71</f>
        <v>-15000</v>
      </c>
    </row>
    <row r="52" spans="1:8">
      <c r="A52" s="19"/>
      <c r="B52" s="19"/>
      <c r="C52" s="19"/>
      <c r="D52" s="19"/>
      <c r="E52" s="19"/>
      <c r="F52" s="19" t="s">
        <v>50</v>
      </c>
      <c r="G52" s="39"/>
      <c r="H52" s="39"/>
    </row>
    <row r="53" spans="1:8" ht="34.5" hidden="1">
      <c r="A53" s="19"/>
      <c r="B53" s="19"/>
      <c r="C53" s="19"/>
      <c r="D53" s="19"/>
      <c r="E53" s="19">
        <v>12001</v>
      </c>
      <c r="F53" s="32" t="s">
        <v>243</v>
      </c>
      <c r="G53" s="39">
        <f>+G55</f>
        <v>0</v>
      </c>
      <c r="H53" s="39">
        <f>+H55</f>
        <v>0</v>
      </c>
    </row>
    <row r="54" spans="1:8" hidden="1">
      <c r="A54" s="19"/>
      <c r="B54" s="19"/>
      <c r="C54" s="19"/>
      <c r="D54" s="19"/>
      <c r="E54" s="19"/>
      <c r="F54" s="19" t="s">
        <v>39</v>
      </c>
      <c r="G54" s="39"/>
      <c r="H54" s="39"/>
    </row>
    <row r="55" spans="1:8" ht="34.5" hidden="1">
      <c r="A55" s="19"/>
      <c r="B55" s="19"/>
      <c r="C55" s="19"/>
      <c r="D55" s="19"/>
      <c r="E55" s="19"/>
      <c r="F55" s="27" t="s">
        <v>179</v>
      </c>
      <c r="G55" s="39">
        <f>+G57</f>
        <v>0</v>
      </c>
      <c r="H55" s="39">
        <f>+H57</f>
        <v>0</v>
      </c>
    </row>
    <row r="56" spans="1:8" ht="34.5" hidden="1">
      <c r="A56" s="19"/>
      <c r="B56" s="19"/>
      <c r="C56" s="19"/>
      <c r="D56" s="19"/>
      <c r="E56" s="19"/>
      <c r="F56" s="19" t="s">
        <v>40</v>
      </c>
      <c r="G56" s="39"/>
      <c r="H56" s="39"/>
    </row>
    <row r="57" spans="1:8" hidden="1">
      <c r="A57" s="19"/>
      <c r="B57" s="19"/>
      <c r="C57" s="19"/>
      <c r="D57" s="19"/>
      <c r="E57" s="19"/>
      <c r="F57" s="19" t="s">
        <v>68</v>
      </c>
      <c r="G57" s="39">
        <f t="shared" ref="G57:H60" si="2">+G58</f>
        <v>0</v>
      </c>
      <c r="H57" s="39">
        <f t="shared" si="2"/>
        <v>0</v>
      </c>
    </row>
    <row r="58" spans="1:8" hidden="1">
      <c r="A58" s="19"/>
      <c r="B58" s="19"/>
      <c r="C58" s="19"/>
      <c r="D58" s="19"/>
      <c r="E58" s="19"/>
      <c r="F58" s="19" t="s">
        <v>76</v>
      </c>
      <c r="G58" s="39">
        <f t="shared" si="2"/>
        <v>0</v>
      </c>
      <c r="H58" s="39">
        <f t="shared" si="2"/>
        <v>0</v>
      </c>
    </row>
    <row r="59" spans="1:8" ht="27" hidden="1" customHeight="1">
      <c r="A59" s="19"/>
      <c r="B59" s="19"/>
      <c r="C59" s="19"/>
      <c r="D59" s="19"/>
      <c r="E59" s="19"/>
      <c r="F59" s="19" t="s">
        <v>77</v>
      </c>
      <c r="G59" s="39">
        <f t="shared" si="2"/>
        <v>0</v>
      </c>
      <c r="H59" s="39">
        <f t="shared" si="2"/>
        <v>0</v>
      </c>
    </row>
    <row r="60" spans="1:8" hidden="1">
      <c r="A60" s="19"/>
      <c r="B60" s="19"/>
      <c r="C60" s="19"/>
      <c r="D60" s="19"/>
      <c r="E60" s="19"/>
      <c r="F60" s="19" t="s">
        <v>78</v>
      </c>
      <c r="G60" s="39">
        <f t="shared" si="2"/>
        <v>0</v>
      </c>
      <c r="H60" s="39">
        <f t="shared" si="2"/>
        <v>0</v>
      </c>
    </row>
    <row r="61" spans="1:8" hidden="1">
      <c r="A61" s="19"/>
      <c r="B61" s="19"/>
      <c r="C61" s="19"/>
      <c r="D61" s="19"/>
      <c r="E61" s="19"/>
      <c r="F61" s="19" t="s">
        <v>79</v>
      </c>
      <c r="G61" s="252"/>
      <c r="H61" s="252">
        <v>0</v>
      </c>
    </row>
    <row r="62" spans="1:8" ht="40.5" customHeight="1">
      <c r="A62" s="19"/>
      <c r="B62" s="19"/>
      <c r="C62" s="19"/>
      <c r="D62" s="19"/>
      <c r="E62" s="19" t="s">
        <v>74</v>
      </c>
      <c r="F62" s="32" t="s">
        <v>37</v>
      </c>
      <c r="G62" s="39">
        <f>+G64</f>
        <v>878000</v>
      </c>
      <c r="H62" s="39">
        <f>+H64</f>
        <v>0</v>
      </c>
    </row>
    <row r="63" spans="1:8">
      <c r="A63" s="19"/>
      <c r="B63" s="19"/>
      <c r="C63" s="19"/>
      <c r="D63" s="19"/>
      <c r="E63" s="19"/>
      <c r="F63" s="19" t="s">
        <v>39</v>
      </c>
      <c r="G63" s="39"/>
      <c r="H63" s="39"/>
    </row>
    <row r="64" spans="1:8" ht="34.5">
      <c r="A64" s="19"/>
      <c r="B64" s="19"/>
      <c r="C64" s="19"/>
      <c r="D64" s="19"/>
      <c r="E64" s="19"/>
      <c r="F64" s="27" t="s">
        <v>179</v>
      </c>
      <c r="G64" s="39">
        <f>+G66</f>
        <v>878000</v>
      </c>
      <c r="H64" s="39">
        <f>+H66</f>
        <v>0</v>
      </c>
    </row>
    <row r="65" spans="1:11" ht="34.5">
      <c r="A65" s="19"/>
      <c r="B65" s="19"/>
      <c r="C65" s="19"/>
      <c r="D65" s="19"/>
      <c r="E65" s="19"/>
      <c r="F65" s="19" t="s">
        <v>40</v>
      </c>
      <c r="G65" s="39"/>
      <c r="H65" s="39"/>
      <c r="I65" s="17"/>
      <c r="K65" s="18"/>
    </row>
    <row r="66" spans="1:11" ht="23.25" customHeight="1">
      <c r="A66" s="19"/>
      <c r="B66" s="19"/>
      <c r="C66" s="19"/>
      <c r="D66" s="19"/>
      <c r="E66" s="19"/>
      <c r="F66" s="19" t="s">
        <v>68</v>
      </c>
      <c r="G66" s="39">
        <f t="shared" ref="G66:H69" si="3">+G67</f>
        <v>878000</v>
      </c>
      <c r="H66" s="39">
        <f t="shared" si="3"/>
        <v>0</v>
      </c>
      <c r="I66" s="17"/>
    </row>
    <row r="67" spans="1:11">
      <c r="A67" s="19"/>
      <c r="B67" s="19"/>
      <c r="C67" s="19"/>
      <c r="D67" s="19"/>
      <c r="E67" s="19"/>
      <c r="F67" s="19" t="s">
        <v>76</v>
      </c>
      <c r="G67" s="39">
        <f t="shared" si="3"/>
        <v>878000</v>
      </c>
      <c r="H67" s="39">
        <f t="shared" si="3"/>
        <v>0</v>
      </c>
      <c r="I67" s="17"/>
    </row>
    <row r="68" spans="1:11" ht="27.75" customHeight="1">
      <c r="A68" s="19"/>
      <c r="B68" s="19"/>
      <c r="C68" s="19"/>
      <c r="D68" s="19"/>
      <c r="E68" s="19"/>
      <c r="F68" s="19" t="s">
        <v>77</v>
      </c>
      <c r="G68" s="39">
        <f t="shared" si="3"/>
        <v>878000</v>
      </c>
      <c r="H68" s="39">
        <f t="shared" si="3"/>
        <v>0</v>
      </c>
      <c r="I68" s="17"/>
    </row>
    <row r="69" spans="1:11">
      <c r="A69" s="19"/>
      <c r="B69" s="19"/>
      <c r="C69" s="19"/>
      <c r="D69" s="19"/>
      <c r="E69" s="19"/>
      <c r="F69" s="19" t="s">
        <v>78</v>
      </c>
      <c r="G69" s="39">
        <f t="shared" si="3"/>
        <v>878000</v>
      </c>
      <c r="H69" s="39">
        <f t="shared" si="3"/>
        <v>0</v>
      </c>
      <c r="I69" s="17"/>
    </row>
    <row r="70" spans="1:11" ht="23.25" customHeight="1">
      <c r="A70" s="19"/>
      <c r="B70" s="19"/>
      <c r="C70" s="19"/>
      <c r="D70" s="19"/>
      <c r="E70" s="19"/>
      <c r="F70" s="19" t="s">
        <v>79</v>
      </c>
      <c r="G70" s="39">
        <v>878000</v>
      </c>
      <c r="H70" s="39">
        <v>0</v>
      </c>
      <c r="I70" s="17"/>
    </row>
    <row r="71" spans="1:11" ht="39.75" customHeight="1">
      <c r="A71" s="19"/>
      <c r="B71" s="19"/>
      <c r="C71" s="19"/>
      <c r="D71" s="19"/>
      <c r="E71" s="19">
        <v>12004</v>
      </c>
      <c r="F71" s="32" t="s">
        <v>252</v>
      </c>
      <c r="G71" s="39">
        <f>+G73</f>
        <v>-15000</v>
      </c>
      <c r="H71" s="39">
        <f>+H73</f>
        <v>-15000</v>
      </c>
      <c r="I71" s="17"/>
    </row>
    <row r="72" spans="1:11" ht="26.25" customHeight="1">
      <c r="A72" s="19"/>
      <c r="B72" s="19"/>
      <c r="C72" s="19"/>
      <c r="D72" s="19"/>
      <c r="E72" s="19"/>
      <c r="F72" s="19" t="s">
        <v>39</v>
      </c>
      <c r="G72" s="39"/>
      <c r="H72" s="39"/>
      <c r="I72" s="17"/>
    </row>
    <row r="73" spans="1:11" ht="39.75" customHeight="1">
      <c r="A73" s="19"/>
      <c r="B73" s="19"/>
      <c r="C73" s="19"/>
      <c r="D73" s="19"/>
      <c r="E73" s="19"/>
      <c r="F73" s="27" t="s">
        <v>179</v>
      </c>
      <c r="G73" s="39">
        <f>+G75</f>
        <v>-15000</v>
      </c>
      <c r="H73" s="39">
        <f>+H75</f>
        <v>-15000</v>
      </c>
      <c r="I73" s="17"/>
    </row>
    <row r="74" spans="1:11" ht="39.75" customHeight="1">
      <c r="A74" s="19"/>
      <c r="B74" s="19"/>
      <c r="C74" s="19"/>
      <c r="D74" s="19"/>
      <c r="E74" s="19"/>
      <c r="F74" s="19" t="s">
        <v>40</v>
      </c>
      <c r="G74" s="39"/>
      <c r="H74" s="39"/>
      <c r="I74" s="17"/>
    </row>
    <row r="75" spans="1:11" ht="32.25" customHeight="1">
      <c r="A75" s="19"/>
      <c r="B75" s="19"/>
      <c r="C75" s="19"/>
      <c r="D75" s="19"/>
      <c r="E75" s="19"/>
      <c r="F75" s="19" t="s">
        <v>68</v>
      </c>
      <c r="G75" s="39">
        <f t="shared" ref="G75:H78" si="4">+G76</f>
        <v>-15000</v>
      </c>
      <c r="H75" s="39">
        <f t="shared" si="4"/>
        <v>-15000</v>
      </c>
      <c r="I75" s="17"/>
    </row>
    <row r="76" spans="1:11" ht="28.5" customHeight="1">
      <c r="A76" s="19"/>
      <c r="B76" s="19"/>
      <c r="C76" s="19"/>
      <c r="D76" s="19"/>
      <c r="E76" s="19"/>
      <c r="F76" s="19" t="s">
        <v>76</v>
      </c>
      <c r="G76" s="39">
        <f t="shared" si="4"/>
        <v>-15000</v>
      </c>
      <c r="H76" s="39">
        <f t="shared" si="4"/>
        <v>-15000</v>
      </c>
      <c r="I76" s="17"/>
    </row>
    <row r="77" spans="1:11" ht="28.5" customHeight="1">
      <c r="A77" s="19"/>
      <c r="B77" s="19"/>
      <c r="C77" s="19"/>
      <c r="D77" s="19"/>
      <c r="E77" s="19"/>
      <c r="F77" s="19" t="s">
        <v>77</v>
      </c>
      <c r="G77" s="39">
        <f t="shared" si="4"/>
        <v>-15000</v>
      </c>
      <c r="H77" s="39">
        <f t="shared" si="4"/>
        <v>-15000</v>
      </c>
      <c r="I77" s="17"/>
    </row>
    <row r="78" spans="1:11" ht="23.25" customHeight="1">
      <c r="A78" s="19"/>
      <c r="B78" s="19"/>
      <c r="C78" s="19"/>
      <c r="D78" s="19"/>
      <c r="E78" s="19"/>
      <c r="F78" s="19" t="s">
        <v>78</v>
      </c>
      <c r="G78" s="39">
        <f t="shared" si="4"/>
        <v>-15000</v>
      </c>
      <c r="H78" s="39">
        <f t="shared" si="4"/>
        <v>-15000</v>
      </c>
      <c r="I78" s="17"/>
    </row>
    <row r="79" spans="1:11" ht="32.25" customHeight="1">
      <c r="A79" s="19"/>
      <c r="B79" s="19"/>
      <c r="C79" s="19"/>
      <c r="D79" s="19"/>
      <c r="E79" s="19"/>
      <c r="F79" s="211" t="s">
        <v>79</v>
      </c>
      <c r="G79" s="39">
        <v>-15000</v>
      </c>
      <c r="H79" s="39">
        <v>-15000</v>
      </c>
      <c r="I79" s="17"/>
    </row>
    <row r="80" spans="1:11" ht="29.25" hidden="1" customHeight="1">
      <c r="A80" s="208"/>
      <c r="B80" s="208"/>
      <c r="C80" s="208"/>
      <c r="D80" s="208">
        <v>1205</v>
      </c>
      <c r="E80" s="208"/>
      <c r="F80" s="208" t="s">
        <v>181</v>
      </c>
      <c r="G80" s="210">
        <f>+G82</f>
        <v>0</v>
      </c>
      <c r="H80" s="210">
        <f>+H82</f>
        <v>0</v>
      </c>
      <c r="I80" s="17"/>
    </row>
    <row r="81" spans="1:9" ht="22.5" hidden="1" customHeight="1">
      <c r="A81" s="19"/>
      <c r="B81" s="19"/>
      <c r="C81" s="19"/>
      <c r="D81" s="19"/>
      <c r="E81" s="19"/>
      <c r="F81" s="19" t="s">
        <v>50</v>
      </c>
      <c r="G81" s="39"/>
      <c r="H81" s="39"/>
      <c r="I81" s="17"/>
    </row>
    <row r="82" spans="1:9" ht="40.5" hidden="1" customHeight="1">
      <c r="A82" s="19"/>
      <c r="B82" s="19"/>
      <c r="C82" s="19"/>
      <c r="D82" s="19"/>
      <c r="E82" s="19">
        <v>12001</v>
      </c>
      <c r="F82" s="32" t="s">
        <v>182</v>
      </c>
      <c r="G82" s="39">
        <f>+G84</f>
        <v>0</v>
      </c>
      <c r="H82" s="39">
        <f>+H84</f>
        <v>0</v>
      </c>
      <c r="I82" s="17"/>
    </row>
    <row r="83" spans="1:9" ht="24.75" hidden="1" customHeight="1">
      <c r="A83" s="19"/>
      <c r="B83" s="19"/>
      <c r="C83" s="19"/>
      <c r="D83" s="19"/>
      <c r="E83" s="19"/>
      <c r="F83" s="19" t="s">
        <v>39</v>
      </c>
      <c r="G83" s="39"/>
      <c r="H83" s="39"/>
      <c r="I83" s="17"/>
    </row>
    <row r="84" spans="1:9" ht="40.5" hidden="1" customHeight="1">
      <c r="A84" s="19"/>
      <c r="B84" s="19"/>
      <c r="C84" s="19"/>
      <c r="D84" s="19"/>
      <c r="E84" s="19"/>
      <c r="F84" s="27" t="s">
        <v>179</v>
      </c>
      <c r="G84" s="39">
        <f>+G86</f>
        <v>0</v>
      </c>
      <c r="H84" s="39">
        <f>+H86</f>
        <v>0</v>
      </c>
      <c r="I84" s="17"/>
    </row>
    <row r="85" spans="1:9" ht="40.5" hidden="1" customHeight="1">
      <c r="A85" s="19"/>
      <c r="B85" s="19"/>
      <c r="C85" s="19"/>
      <c r="D85" s="19"/>
      <c r="E85" s="19"/>
      <c r="F85" s="19" t="s">
        <v>40</v>
      </c>
      <c r="G85" s="39"/>
      <c r="H85" s="39"/>
      <c r="I85" s="17"/>
    </row>
    <row r="86" spans="1:9" ht="27" hidden="1" customHeight="1">
      <c r="A86" s="19"/>
      <c r="B86" s="19"/>
      <c r="C86" s="19"/>
      <c r="D86" s="19"/>
      <c r="E86" s="19"/>
      <c r="F86" s="19" t="s">
        <v>68</v>
      </c>
      <c r="G86" s="39">
        <f t="shared" ref="G86:H89" si="5">+G87</f>
        <v>0</v>
      </c>
      <c r="H86" s="39">
        <f t="shared" si="5"/>
        <v>0</v>
      </c>
      <c r="I86" s="17"/>
    </row>
    <row r="87" spans="1:9" ht="22.5" hidden="1" customHeight="1">
      <c r="A87" s="19"/>
      <c r="B87" s="19"/>
      <c r="C87" s="19"/>
      <c r="D87" s="19"/>
      <c r="E87" s="19"/>
      <c r="F87" s="19" t="s">
        <v>76</v>
      </c>
      <c r="G87" s="39">
        <f t="shared" si="5"/>
        <v>0</v>
      </c>
      <c r="H87" s="39">
        <f t="shared" si="5"/>
        <v>0</v>
      </c>
      <c r="I87" s="17"/>
    </row>
    <row r="88" spans="1:9" ht="26.25" hidden="1" customHeight="1">
      <c r="A88" s="19"/>
      <c r="B88" s="19"/>
      <c r="C88" s="19"/>
      <c r="D88" s="19"/>
      <c r="E88" s="19"/>
      <c r="F88" s="19" t="s">
        <v>77</v>
      </c>
      <c r="G88" s="39">
        <f t="shared" si="5"/>
        <v>0</v>
      </c>
      <c r="H88" s="39">
        <f t="shared" si="5"/>
        <v>0</v>
      </c>
      <c r="I88" s="17"/>
    </row>
    <row r="89" spans="1:9" ht="40.5" hidden="1" customHeight="1">
      <c r="A89" s="19"/>
      <c r="B89" s="19"/>
      <c r="C89" s="19"/>
      <c r="D89" s="19"/>
      <c r="E89" s="19"/>
      <c r="F89" s="19" t="s">
        <v>81</v>
      </c>
      <c r="G89" s="39">
        <f t="shared" si="5"/>
        <v>0</v>
      </c>
      <c r="H89" s="39">
        <f t="shared" si="5"/>
        <v>0</v>
      </c>
      <c r="I89" s="17"/>
    </row>
    <row r="90" spans="1:9" ht="21" hidden="1" customHeight="1">
      <c r="A90" s="19"/>
      <c r="B90" s="19"/>
      <c r="C90" s="19"/>
      <c r="D90" s="19"/>
      <c r="E90" s="19"/>
      <c r="F90" s="19" t="s">
        <v>88</v>
      </c>
      <c r="G90" s="39">
        <v>0</v>
      </c>
      <c r="H90" s="252">
        <v>0</v>
      </c>
      <c r="I90" s="17"/>
    </row>
    <row r="91" spans="1:9">
      <c r="A91" s="19"/>
      <c r="B91" s="32" t="s">
        <v>80</v>
      </c>
      <c r="C91" s="19"/>
      <c r="D91" s="19"/>
      <c r="E91" s="19"/>
      <c r="F91" s="32" t="s">
        <v>52</v>
      </c>
      <c r="G91" s="49">
        <f>+G93</f>
        <v>1000</v>
      </c>
      <c r="H91" s="49">
        <f>+H93</f>
        <v>7221</v>
      </c>
      <c r="I91" s="17"/>
    </row>
    <row r="92" spans="1:9">
      <c r="A92" s="19"/>
      <c r="B92" s="19"/>
      <c r="C92" s="19"/>
      <c r="D92" s="19"/>
      <c r="E92" s="19"/>
      <c r="F92" s="19" t="s">
        <v>50</v>
      </c>
      <c r="G92" s="19"/>
      <c r="H92" s="19"/>
      <c r="I92" s="17"/>
    </row>
    <row r="93" spans="1:9">
      <c r="A93" s="19"/>
      <c r="B93" s="19"/>
      <c r="C93" s="32" t="s">
        <v>72</v>
      </c>
      <c r="D93" s="19"/>
      <c r="E93" s="19"/>
      <c r="F93" s="32" t="s">
        <v>52</v>
      </c>
      <c r="G93" s="39">
        <f>+G96</f>
        <v>1000</v>
      </c>
      <c r="H93" s="39">
        <f>+H98</f>
        <v>7221</v>
      </c>
      <c r="I93" s="17"/>
    </row>
    <row r="94" spans="1:9" ht="18.75" customHeight="1">
      <c r="A94" s="19"/>
      <c r="B94" s="19"/>
      <c r="C94" s="19"/>
      <c r="D94" s="19"/>
      <c r="E94" s="19"/>
      <c r="F94" s="19" t="s">
        <v>50</v>
      </c>
      <c r="G94" s="37"/>
      <c r="H94" s="37"/>
      <c r="I94" s="17"/>
    </row>
    <row r="95" spans="1:9" ht="34.5">
      <c r="A95" s="19"/>
      <c r="B95" s="19"/>
      <c r="C95" s="19"/>
      <c r="D95" s="19"/>
      <c r="E95" s="19"/>
      <c r="F95" s="19" t="s">
        <v>313</v>
      </c>
      <c r="G95" s="40">
        <f>+G96</f>
        <v>1000</v>
      </c>
      <c r="H95" s="40">
        <f>+H96</f>
        <v>7221</v>
      </c>
    </row>
    <row r="96" spans="1:9">
      <c r="A96" s="19"/>
      <c r="B96" s="19"/>
      <c r="C96" s="19"/>
      <c r="D96" s="19">
        <v>1005</v>
      </c>
      <c r="E96" s="19"/>
      <c r="F96" s="19" t="s">
        <v>100</v>
      </c>
      <c r="G96" s="39">
        <f>+G98</f>
        <v>1000</v>
      </c>
      <c r="H96" s="39">
        <f>+H98</f>
        <v>7221</v>
      </c>
      <c r="I96" s="17"/>
    </row>
    <row r="97" spans="1:12">
      <c r="A97" s="19"/>
      <c r="B97" s="19"/>
      <c r="C97" s="19"/>
      <c r="D97" s="19"/>
      <c r="E97" s="19"/>
      <c r="F97" s="19" t="s">
        <v>50</v>
      </c>
      <c r="G97" s="39"/>
      <c r="H97" s="39"/>
      <c r="I97" s="17"/>
    </row>
    <row r="98" spans="1:12" ht="75" customHeight="1">
      <c r="A98" s="19"/>
      <c r="B98" s="19"/>
      <c r="C98" s="19"/>
      <c r="D98" s="19"/>
      <c r="E98" s="19" t="s">
        <v>74</v>
      </c>
      <c r="F98" s="32" t="s">
        <v>53</v>
      </c>
      <c r="G98" s="39">
        <f>+G100</f>
        <v>1000</v>
      </c>
      <c r="H98" s="39">
        <f>+H100</f>
        <v>7221</v>
      </c>
      <c r="I98" s="17"/>
    </row>
    <row r="99" spans="1:12" ht="20.25" customHeight="1">
      <c r="A99" s="19"/>
      <c r="B99" s="19"/>
      <c r="C99" s="19"/>
      <c r="D99" s="19"/>
      <c r="E99" s="19"/>
      <c r="F99" s="19" t="s">
        <v>39</v>
      </c>
      <c r="G99" s="37"/>
      <c r="H99" s="37"/>
      <c r="I99" s="17"/>
    </row>
    <row r="100" spans="1:12" ht="34.5">
      <c r="A100" s="19"/>
      <c r="B100" s="19"/>
      <c r="C100" s="19"/>
      <c r="D100" s="19"/>
      <c r="E100" s="19"/>
      <c r="F100" s="27" t="s">
        <v>179</v>
      </c>
      <c r="G100" s="39">
        <f>+G102</f>
        <v>1000</v>
      </c>
      <c r="H100" s="39">
        <f>+H102</f>
        <v>7221</v>
      </c>
      <c r="I100" s="17"/>
    </row>
    <row r="101" spans="1:12" ht="34.5">
      <c r="A101" s="19"/>
      <c r="B101" s="19"/>
      <c r="C101" s="19"/>
      <c r="D101" s="19"/>
      <c r="E101" s="19"/>
      <c r="F101" s="19" t="s">
        <v>40</v>
      </c>
      <c r="G101" s="37"/>
      <c r="H101" s="37"/>
      <c r="I101" s="17"/>
    </row>
    <row r="102" spans="1:12">
      <c r="A102" s="19"/>
      <c r="B102" s="19"/>
      <c r="C102" s="19"/>
      <c r="D102" s="19"/>
      <c r="E102" s="19"/>
      <c r="F102" s="19" t="s">
        <v>68</v>
      </c>
      <c r="G102" s="39">
        <f t="shared" ref="G102:H105" si="6">+G103</f>
        <v>1000</v>
      </c>
      <c r="H102" s="39">
        <f t="shared" si="6"/>
        <v>7221</v>
      </c>
      <c r="I102" s="17"/>
    </row>
    <row r="103" spans="1:12">
      <c r="A103" s="19"/>
      <c r="B103" s="19"/>
      <c r="C103" s="19"/>
      <c r="D103" s="19"/>
      <c r="E103" s="19"/>
      <c r="F103" s="19" t="s">
        <v>76</v>
      </c>
      <c r="G103" s="39">
        <f t="shared" si="6"/>
        <v>1000</v>
      </c>
      <c r="H103" s="39">
        <f t="shared" si="6"/>
        <v>7221</v>
      </c>
      <c r="I103" s="17"/>
    </row>
    <row r="104" spans="1:12" ht="24.75" customHeight="1">
      <c r="A104" s="19"/>
      <c r="B104" s="19"/>
      <c r="C104" s="19"/>
      <c r="D104" s="19"/>
      <c r="E104" s="19"/>
      <c r="F104" s="19" t="s">
        <v>77</v>
      </c>
      <c r="G104" s="39">
        <f t="shared" si="6"/>
        <v>1000</v>
      </c>
      <c r="H104" s="39">
        <f t="shared" si="6"/>
        <v>7221</v>
      </c>
      <c r="I104" s="41"/>
      <c r="J104" s="41"/>
      <c r="K104" s="41"/>
      <c r="L104" s="41"/>
    </row>
    <row r="105" spans="1:12" ht="34.5">
      <c r="A105" s="19"/>
      <c r="B105" s="19"/>
      <c r="C105" s="19"/>
      <c r="D105" s="19"/>
      <c r="E105" s="19"/>
      <c r="F105" s="19" t="s">
        <v>81</v>
      </c>
      <c r="G105" s="39">
        <f t="shared" si="6"/>
        <v>1000</v>
      </c>
      <c r="H105" s="39">
        <f t="shared" si="6"/>
        <v>7221</v>
      </c>
      <c r="I105" s="41"/>
      <c r="J105" s="41"/>
      <c r="K105" s="41"/>
      <c r="L105" s="41"/>
    </row>
    <row r="106" spans="1:12" ht="30" customHeight="1">
      <c r="A106" s="19"/>
      <c r="B106" s="19"/>
      <c r="C106" s="19"/>
      <c r="D106" s="19"/>
      <c r="E106" s="19"/>
      <c r="F106" s="211" t="s">
        <v>61</v>
      </c>
      <c r="G106" s="39">
        <v>1000</v>
      </c>
      <c r="H106" s="39">
        <v>7221</v>
      </c>
      <c r="I106" s="41"/>
      <c r="J106" s="41"/>
      <c r="K106" s="41"/>
      <c r="L106" s="41"/>
    </row>
    <row r="107" spans="1:12">
      <c r="A107" s="208"/>
      <c r="B107" s="207" t="s">
        <v>84</v>
      </c>
      <c r="C107" s="208"/>
      <c r="D107" s="208"/>
      <c r="E107" s="208"/>
      <c r="F107" s="207" t="s">
        <v>49</v>
      </c>
      <c r="G107" s="214">
        <f>+G109</f>
        <v>-1109000</v>
      </c>
      <c r="H107" s="214">
        <f>+H109</f>
        <v>-20000</v>
      </c>
    </row>
    <row r="108" spans="1:12">
      <c r="A108" s="19"/>
      <c r="B108" s="19"/>
      <c r="C108" s="19"/>
      <c r="D108" s="19"/>
      <c r="E108" s="19"/>
      <c r="F108" s="19" t="s">
        <v>50</v>
      </c>
      <c r="G108" s="19"/>
      <c r="H108" s="19"/>
    </row>
    <row r="109" spans="1:12">
      <c r="A109" s="19"/>
      <c r="B109" s="19"/>
      <c r="C109" s="32" t="s">
        <v>72</v>
      </c>
      <c r="D109" s="19"/>
      <c r="E109" s="19"/>
      <c r="F109" s="32" t="s">
        <v>49</v>
      </c>
      <c r="G109" s="39">
        <f>G121+G163+G172+G132+G141+G152</f>
        <v>-1109000</v>
      </c>
      <c r="H109" s="39">
        <f>H121+H163+H172+H132+H141+H152</f>
        <v>-20000</v>
      </c>
    </row>
    <row r="110" spans="1:12" ht="23.25" customHeight="1">
      <c r="A110" s="19"/>
      <c r="B110" s="19"/>
      <c r="C110" s="19"/>
      <c r="D110" s="19"/>
      <c r="E110" s="19"/>
      <c r="F110" s="19" t="s">
        <v>50</v>
      </c>
      <c r="G110" s="19"/>
      <c r="H110" s="19"/>
    </row>
    <row r="111" spans="1:12" ht="34.5">
      <c r="A111" s="19"/>
      <c r="B111" s="19"/>
      <c r="C111" s="19"/>
      <c r="D111" s="19"/>
      <c r="E111" s="19"/>
      <c r="F111" s="19" t="s">
        <v>313</v>
      </c>
      <c r="G111" s="40">
        <f>+G112</f>
        <v>-1506500</v>
      </c>
      <c r="H111" s="40">
        <f>+H112</f>
        <v>0</v>
      </c>
    </row>
    <row r="112" spans="1:12">
      <c r="A112" s="19"/>
      <c r="B112" s="19"/>
      <c r="C112" s="19"/>
      <c r="D112" s="19" t="s">
        <v>85</v>
      </c>
      <c r="E112" s="19"/>
      <c r="F112" s="19" t="s">
        <v>64</v>
      </c>
      <c r="G112" s="39">
        <f>+G114</f>
        <v>-1506500</v>
      </c>
      <c r="H112" s="39">
        <f>+H114</f>
        <v>0</v>
      </c>
    </row>
    <row r="113" spans="1:12">
      <c r="A113" s="19"/>
      <c r="B113" s="19"/>
      <c r="C113" s="19"/>
      <c r="D113" s="19"/>
      <c r="E113" s="19"/>
      <c r="F113" s="19" t="s">
        <v>50</v>
      </c>
      <c r="G113" s="19"/>
      <c r="H113" s="19"/>
    </row>
    <row r="114" spans="1:12" ht="43.5" customHeight="1">
      <c r="A114" s="19"/>
      <c r="B114" s="19"/>
      <c r="C114" s="19"/>
      <c r="D114" s="19"/>
      <c r="E114" s="19" t="s">
        <v>86</v>
      </c>
      <c r="F114" s="32" t="s">
        <v>63</v>
      </c>
      <c r="G114" s="39">
        <f>+G115</f>
        <v>-1506500</v>
      </c>
      <c r="H114" s="39">
        <f>+H115</f>
        <v>0</v>
      </c>
      <c r="I114" s="41"/>
      <c r="J114" s="41"/>
      <c r="K114" s="41"/>
      <c r="L114" s="41"/>
    </row>
    <row r="115" spans="1:12" ht="34.5">
      <c r="A115" s="19"/>
      <c r="B115" s="19"/>
      <c r="C115" s="19"/>
      <c r="D115" s="19"/>
      <c r="E115" s="19"/>
      <c r="F115" s="27" t="s">
        <v>179</v>
      </c>
      <c r="G115" s="39">
        <f>+G117</f>
        <v>-1506500</v>
      </c>
      <c r="H115" s="253">
        <v>0</v>
      </c>
    </row>
    <row r="116" spans="1:12" ht="34.5">
      <c r="A116" s="19"/>
      <c r="B116" s="19"/>
      <c r="C116" s="19"/>
      <c r="D116" s="19"/>
      <c r="E116" s="19"/>
      <c r="F116" s="19" t="s">
        <v>40</v>
      </c>
      <c r="G116" s="39"/>
      <c r="H116" s="39"/>
    </row>
    <row r="117" spans="1:12">
      <c r="A117" s="19"/>
      <c r="B117" s="19"/>
      <c r="C117" s="19"/>
      <c r="D117" s="19"/>
      <c r="E117" s="19"/>
      <c r="F117" s="19" t="s">
        <v>68</v>
      </c>
      <c r="G117" s="39">
        <f t="shared" ref="G117:H120" si="7">+G118</f>
        <v>-1506500</v>
      </c>
      <c r="H117" s="39">
        <f t="shared" si="7"/>
        <v>0</v>
      </c>
    </row>
    <row r="118" spans="1:12" ht="17.25" customHeight="1">
      <c r="A118" s="19"/>
      <c r="B118" s="19"/>
      <c r="C118" s="19"/>
      <c r="D118" s="19"/>
      <c r="E118" s="19"/>
      <c r="F118" s="19" t="s">
        <v>76</v>
      </c>
      <c r="G118" s="39">
        <f t="shared" si="7"/>
        <v>-1506500</v>
      </c>
      <c r="H118" s="39">
        <f t="shared" si="7"/>
        <v>0</v>
      </c>
    </row>
    <row r="119" spans="1:12">
      <c r="A119" s="19"/>
      <c r="B119" s="19"/>
      <c r="C119" s="19"/>
      <c r="D119" s="19"/>
      <c r="E119" s="19"/>
      <c r="F119" s="19" t="s">
        <v>77</v>
      </c>
      <c r="G119" s="39">
        <f t="shared" si="7"/>
        <v>-1506500</v>
      </c>
      <c r="H119" s="39">
        <f t="shared" si="7"/>
        <v>0</v>
      </c>
    </row>
    <row r="120" spans="1:12" ht="45.75" customHeight="1">
      <c r="A120" s="19"/>
      <c r="B120" s="19"/>
      <c r="C120" s="19"/>
      <c r="D120" s="19"/>
      <c r="E120" s="19"/>
      <c r="F120" s="19" t="s">
        <v>81</v>
      </c>
      <c r="G120" s="39">
        <f t="shared" si="7"/>
        <v>-1506500</v>
      </c>
      <c r="H120" s="39">
        <f t="shared" si="7"/>
        <v>0</v>
      </c>
    </row>
    <row r="121" spans="1:12" ht="29.25" customHeight="1">
      <c r="A121" s="19"/>
      <c r="B121" s="19"/>
      <c r="C121" s="19"/>
      <c r="D121" s="19"/>
      <c r="E121" s="19"/>
      <c r="F121" s="211" t="s">
        <v>61</v>
      </c>
      <c r="G121" s="253">
        <f>-1135000+506500-878000</f>
        <v>-1506500</v>
      </c>
      <c r="H121" s="253">
        <v>0</v>
      </c>
    </row>
    <row r="122" spans="1:12" s="213" customFormat="1">
      <c r="A122" s="32"/>
      <c r="B122" s="32"/>
      <c r="C122" s="32"/>
      <c r="D122" s="32">
        <v>1068</v>
      </c>
      <c r="E122" s="32"/>
      <c r="F122" s="32" t="s">
        <v>101</v>
      </c>
      <c r="G122" s="49">
        <f>SUM(G132,G141)</f>
        <v>560000</v>
      </c>
      <c r="H122" s="49">
        <f>SUM(H132,H141)</f>
        <v>0</v>
      </c>
      <c r="I122" s="212"/>
    </row>
    <row r="123" spans="1:12">
      <c r="A123" s="19"/>
      <c r="B123" s="19"/>
      <c r="C123" s="19"/>
      <c r="D123" s="19"/>
      <c r="E123" s="19"/>
      <c r="F123" s="19" t="s">
        <v>50</v>
      </c>
      <c r="G123" s="19"/>
      <c r="H123" s="19"/>
      <c r="I123" s="17"/>
    </row>
    <row r="124" spans="1:12" ht="43.5" customHeight="1">
      <c r="A124" s="19"/>
      <c r="B124" s="19"/>
      <c r="C124" s="19"/>
      <c r="D124" s="19"/>
      <c r="E124" s="19">
        <v>12001</v>
      </c>
      <c r="F124" s="32" t="s">
        <v>307</v>
      </c>
      <c r="G124" s="39">
        <f t="shared" ref="G124:H125" si="8">+G125</f>
        <v>360000</v>
      </c>
      <c r="H124" s="39">
        <f t="shared" si="8"/>
        <v>0</v>
      </c>
      <c r="I124" s="17"/>
    </row>
    <row r="125" spans="1:12">
      <c r="A125" s="19"/>
      <c r="B125" s="19"/>
      <c r="C125" s="19"/>
      <c r="D125" s="19"/>
      <c r="E125" s="19"/>
      <c r="F125" s="19" t="s">
        <v>39</v>
      </c>
      <c r="G125" s="39">
        <f t="shared" si="8"/>
        <v>360000</v>
      </c>
      <c r="H125" s="39">
        <f t="shared" si="8"/>
        <v>0</v>
      </c>
      <c r="I125" s="17"/>
    </row>
    <row r="126" spans="1:12" ht="34.5">
      <c r="A126" s="19"/>
      <c r="B126" s="19"/>
      <c r="C126" s="19"/>
      <c r="D126" s="19"/>
      <c r="E126" s="19"/>
      <c r="F126" s="27" t="s">
        <v>179</v>
      </c>
      <c r="G126" s="39">
        <f>+G128</f>
        <v>360000</v>
      </c>
      <c r="H126" s="39">
        <f>+H128</f>
        <v>0</v>
      </c>
      <c r="I126" s="17"/>
    </row>
    <row r="127" spans="1:12" ht="34.5">
      <c r="A127" s="19"/>
      <c r="B127" s="19"/>
      <c r="C127" s="19"/>
      <c r="D127" s="19"/>
      <c r="E127" s="19"/>
      <c r="F127" s="19" t="s">
        <v>40</v>
      </c>
      <c r="G127" s="39"/>
      <c r="H127" s="39"/>
      <c r="I127" s="17"/>
    </row>
    <row r="128" spans="1:12">
      <c r="A128" s="19"/>
      <c r="B128" s="19"/>
      <c r="C128" s="19"/>
      <c r="D128" s="19"/>
      <c r="E128" s="19"/>
      <c r="F128" s="19" t="s">
        <v>68</v>
      </c>
      <c r="G128" s="39">
        <f t="shared" ref="G128:H131" si="9">+G129</f>
        <v>360000</v>
      </c>
      <c r="H128" s="39">
        <f t="shared" si="9"/>
        <v>0</v>
      </c>
      <c r="I128" s="17"/>
    </row>
    <row r="129" spans="1:9">
      <c r="A129" s="19"/>
      <c r="B129" s="19"/>
      <c r="C129" s="19"/>
      <c r="D129" s="19"/>
      <c r="E129" s="19"/>
      <c r="F129" s="19" t="s">
        <v>76</v>
      </c>
      <c r="G129" s="39">
        <f t="shared" si="9"/>
        <v>360000</v>
      </c>
      <c r="H129" s="39">
        <f t="shared" si="9"/>
        <v>0</v>
      </c>
      <c r="I129" s="17"/>
    </row>
    <row r="130" spans="1:9">
      <c r="A130" s="19"/>
      <c r="B130" s="19"/>
      <c r="C130" s="19"/>
      <c r="D130" s="19"/>
      <c r="E130" s="19"/>
      <c r="F130" s="19" t="s">
        <v>77</v>
      </c>
      <c r="G130" s="39">
        <f t="shared" si="9"/>
        <v>360000</v>
      </c>
      <c r="H130" s="39">
        <f t="shared" si="9"/>
        <v>0</v>
      </c>
      <c r="I130" s="17"/>
    </row>
    <row r="131" spans="1:9" ht="34.5">
      <c r="A131" s="19"/>
      <c r="B131" s="19"/>
      <c r="C131" s="19"/>
      <c r="D131" s="19"/>
      <c r="E131" s="19"/>
      <c r="F131" s="19" t="s">
        <v>81</v>
      </c>
      <c r="G131" s="39">
        <f t="shared" si="9"/>
        <v>360000</v>
      </c>
      <c r="H131" s="39">
        <f t="shared" si="9"/>
        <v>0</v>
      </c>
      <c r="I131" s="17"/>
    </row>
    <row r="132" spans="1:9" ht="29.25" customHeight="1">
      <c r="A132" s="19"/>
      <c r="B132" s="19"/>
      <c r="C132" s="19"/>
      <c r="D132" s="19"/>
      <c r="E132" s="19"/>
      <c r="F132" s="314" t="s">
        <v>190</v>
      </c>
      <c r="G132" s="39">
        <v>360000</v>
      </c>
      <c r="H132" s="253">
        <v>0</v>
      </c>
      <c r="I132" s="17"/>
    </row>
    <row r="133" spans="1:9">
      <c r="A133" s="19"/>
      <c r="B133" s="19"/>
      <c r="C133" s="19"/>
      <c r="D133" s="19"/>
      <c r="E133" s="19" t="s">
        <v>82</v>
      </c>
      <c r="F133" s="32" t="s">
        <v>187</v>
      </c>
      <c r="G133" s="39">
        <f t="shared" ref="G133:H134" si="10">+G134</f>
        <v>200000</v>
      </c>
      <c r="H133" s="39">
        <f t="shared" si="10"/>
        <v>0</v>
      </c>
    </row>
    <row r="134" spans="1:9">
      <c r="A134" s="19"/>
      <c r="B134" s="19"/>
      <c r="C134" s="19"/>
      <c r="D134" s="19"/>
      <c r="E134" s="19"/>
      <c r="F134" s="19" t="s">
        <v>39</v>
      </c>
      <c r="G134" s="39">
        <f t="shared" si="10"/>
        <v>200000</v>
      </c>
      <c r="H134" s="39">
        <f t="shared" si="10"/>
        <v>0</v>
      </c>
    </row>
    <row r="135" spans="1:9" ht="34.5">
      <c r="A135" s="19"/>
      <c r="B135" s="19"/>
      <c r="C135" s="19"/>
      <c r="D135" s="19"/>
      <c r="E135" s="19"/>
      <c r="F135" s="27" t="s">
        <v>179</v>
      </c>
      <c r="G135" s="39">
        <f>+G137</f>
        <v>200000</v>
      </c>
      <c r="H135" s="39">
        <f>+H137</f>
        <v>0</v>
      </c>
    </row>
    <row r="136" spans="1:9" ht="34.5">
      <c r="A136" s="19"/>
      <c r="B136" s="19"/>
      <c r="C136" s="19"/>
      <c r="D136" s="19"/>
      <c r="E136" s="19"/>
      <c r="F136" s="19" t="s">
        <v>40</v>
      </c>
      <c r="G136" s="39"/>
      <c r="H136" s="39"/>
    </row>
    <row r="137" spans="1:9">
      <c r="A137" s="19"/>
      <c r="B137" s="19"/>
      <c r="C137" s="19"/>
      <c r="D137" s="19"/>
      <c r="E137" s="19"/>
      <c r="F137" s="19" t="s">
        <v>68</v>
      </c>
      <c r="G137" s="39">
        <f t="shared" ref="G137:H140" si="11">+G138</f>
        <v>200000</v>
      </c>
      <c r="H137" s="39">
        <f t="shared" si="11"/>
        <v>0</v>
      </c>
    </row>
    <row r="138" spans="1:9">
      <c r="A138" s="19"/>
      <c r="B138" s="19"/>
      <c r="C138" s="19"/>
      <c r="D138" s="19"/>
      <c r="E138" s="19"/>
      <c r="F138" s="19" t="s">
        <v>76</v>
      </c>
      <c r="G138" s="39">
        <f t="shared" si="11"/>
        <v>200000</v>
      </c>
      <c r="H138" s="39">
        <f t="shared" si="11"/>
        <v>0</v>
      </c>
    </row>
    <row r="139" spans="1:9">
      <c r="A139" s="19"/>
      <c r="B139" s="19"/>
      <c r="C139" s="19"/>
      <c r="D139" s="19"/>
      <c r="E139" s="19"/>
      <c r="F139" s="19" t="s">
        <v>77</v>
      </c>
      <c r="G139" s="39">
        <f t="shared" si="11"/>
        <v>200000</v>
      </c>
      <c r="H139" s="39">
        <f t="shared" si="11"/>
        <v>0</v>
      </c>
    </row>
    <row r="140" spans="1:9" ht="34.5">
      <c r="A140" s="19"/>
      <c r="B140" s="19"/>
      <c r="C140" s="19"/>
      <c r="D140" s="19"/>
      <c r="E140" s="19"/>
      <c r="F140" s="19" t="s">
        <v>81</v>
      </c>
      <c r="G140" s="39">
        <f t="shared" si="11"/>
        <v>200000</v>
      </c>
      <c r="H140" s="39">
        <f t="shared" si="11"/>
        <v>0</v>
      </c>
    </row>
    <row r="141" spans="1:9">
      <c r="A141" s="19"/>
      <c r="B141" s="19"/>
      <c r="C141" s="19"/>
      <c r="D141" s="19"/>
      <c r="E141" s="19"/>
      <c r="F141" s="19" t="s">
        <v>61</v>
      </c>
      <c r="G141" s="39">
        <v>200000</v>
      </c>
      <c r="H141" s="253">
        <v>0</v>
      </c>
    </row>
    <row r="142" spans="1:9" ht="34.5">
      <c r="A142" s="19"/>
      <c r="B142" s="19"/>
      <c r="C142" s="19"/>
      <c r="D142" s="19">
        <v>1082</v>
      </c>
      <c r="E142" s="19"/>
      <c r="F142" s="19" t="s">
        <v>188</v>
      </c>
      <c r="G142" s="39">
        <f t="shared" ref="G142:H143" si="12">+G143</f>
        <v>-306000</v>
      </c>
      <c r="H142" s="39">
        <f t="shared" si="12"/>
        <v>-143500</v>
      </c>
    </row>
    <row r="143" spans="1:9">
      <c r="A143" s="19"/>
      <c r="B143" s="19"/>
      <c r="C143" s="19"/>
      <c r="D143" s="19"/>
      <c r="E143" s="19"/>
      <c r="F143" s="19" t="s">
        <v>50</v>
      </c>
      <c r="G143" s="39">
        <f t="shared" si="12"/>
        <v>-306000</v>
      </c>
      <c r="H143" s="39">
        <f t="shared" si="12"/>
        <v>-143500</v>
      </c>
    </row>
    <row r="144" spans="1:9">
      <c r="A144" s="19"/>
      <c r="B144" s="19"/>
      <c r="C144" s="19"/>
      <c r="D144" s="19"/>
      <c r="E144" s="19">
        <v>12002</v>
      </c>
      <c r="F144" s="32" t="s">
        <v>189</v>
      </c>
      <c r="G144" s="39">
        <f>+G146</f>
        <v>-306000</v>
      </c>
      <c r="H144" s="39">
        <f>+H146</f>
        <v>-143500</v>
      </c>
    </row>
    <row r="145" spans="1:9">
      <c r="A145" s="19"/>
      <c r="B145" s="19"/>
      <c r="C145" s="19"/>
      <c r="D145" s="19"/>
      <c r="E145" s="19"/>
      <c r="F145" s="19" t="s">
        <v>39</v>
      </c>
      <c r="G145" s="39"/>
      <c r="H145" s="39"/>
    </row>
    <row r="146" spans="1:9" ht="34.5">
      <c r="A146" s="19"/>
      <c r="B146" s="19"/>
      <c r="C146" s="19"/>
      <c r="D146" s="19"/>
      <c r="E146" s="19"/>
      <c r="F146" s="27" t="s">
        <v>179</v>
      </c>
      <c r="G146" s="39">
        <f t="shared" ref="G146:H151" si="13">+G147</f>
        <v>-306000</v>
      </c>
      <c r="H146" s="39">
        <f t="shared" si="13"/>
        <v>-143500</v>
      </c>
    </row>
    <row r="147" spans="1:9" ht="34.5">
      <c r="A147" s="19"/>
      <c r="B147" s="19"/>
      <c r="C147" s="19"/>
      <c r="D147" s="19"/>
      <c r="E147" s="19"/>
      <c r="F147" s="19" t="s">
        <v>40</v>
      </c>
      <c r="G147" s="39">
        <f t="shared" si="13"/>
        <v>-306000</v>
      </c>
      <c r="H147" s="39">
        <f t="shared" si="13"/>
        <v>-143500</v>
      </c>
    </row>
    <row r="148" spans="1:9">
      <c r="A148" s="19"/>
      <c r="B148" s="19"/>
      <c r="C148" s="19"/>
      <c r="D148" s="19"/>
      <c r="E148" s="19"/>
      <c r="F148" s="19" t="s">
        <v>68</v>
      </c>
      <c r="G148" s="39">
        <f t="shared" si="13"/>
        <v>-306000</v>
      </c>
      <c r="H148" s="39">
        <f t="shared" si="13"/>
        <v>-143500</v>
      </c>
    </row>
    <row r="149" spans="1:9">
      <c r="A149" s="19"/>
      <c r="B149" s="19"/>
      <c r="C149" s="19"/>
      <c r="D149" s="19"/>
      <c r="E149" s="19"/>
      <c r="F149" s="19" t="s">
        <v>76</v>
      </c>
      <c r="G149" s="39">
        <f t="shared" si="13"/>
        <v>-306000</v>
      </c>
      <c r="H149" s="39">
        <f t="shared" si="13"/>
        <v>-143500</v>
      </c>
    </row>
    <row r="150" spans="1:9">
      <c r="A150" s="19"/>
      <c r="B150" s="19"/>
      <c r="C150" s="19"/>
      <c r="D150" s="19"/>
      <c r="E150" s="19"/>
      <c r="F150" s="19" t="s">
        <v>77</v>
      </c>
      <c r="G150" s="39">
        <f t="shared" si="13"/>
        <v>-306000</v>
      </c>
      <c r="H150" s="39">
        <f t="shared" si="13"/>
        <v>-143500</v>
      </c>
    </row>
    <row r="151" spans="1:9" ht="34.5">
      <c r="A151" s="19"/>
      <c r="B151" s="19"/>
      <c r="C151" s="19"/>
      <c r="D151" s="19"/>
      <c r="E151" s="19"/>
      <c r="F151" s="19" t="s">
        <v>81</v>
      </c>
      <c r="G151" s="39">
        <f t="shared" si="13"/>
        <v>-306000</v>
      </c>
      <c r="H151" s="39">
        <f t="shared" si="13"/>
        <v>-143500</v>
      </c>
    </row>
    <row r="152" spans="1:9" ht="24.75" customHeight="1">
      <c r="A152" s="19"/>
      <c r="B152" s="19"/>
      <c r="C152" s="19"/>
      <c r="D152" s="19"/>
      <c r="E152" s="19"/>
      <c r="F152" s="211" t="s">
        <v>190</v>
      </c>
      <c r="G152" s="253">
        <v>-306000</v>
      </c>
      <c r="H152" s="253">
        <v>-143500</v>
      </c>
    </row>
    <row r="153" spans="1:9" ht="29.25" customHeight="1">
      <c r="A153" s="19"/>
      <c r="B153" s="19"/>
      <c r="C153" s="19"/>
      <c r="D153" s="32">
        <v>1205</v>
      </c>
      <c r="E153" s="32"/>
      <c r="F153" s="32" t="s">
        <v>181</v>
      </c>
      <c r="G153" s="39">
        <f>+G155+G172</f>
        <v>143500</v>
      </c>
      <c r="H153" s="39">
        <f>+H155+H172</f>
        <v>123500</v>
      </c>
      <c r="I153" s="17"/>
    </row>
    <row r="154" spans="1:9" ht="29.25" customHeight="1">
      <c r="A154" s="19"/>
      <c r="B154" s="19"/>
      <c r="C154" s="19"/>
      <c r="D154" s="19"/>
      <c r="E154" s="19"/>
      <c r="F154" s="19" t="s">
        <v>50</v>
      </c>
      <c r="G154" s="19"/>
      <c r="H154" s="19"/>
      <c r="I154" s="17"/>
    </row>
    <row r="155" spans="1:9" ht="39.75" customHeight="1">
      <c r="A155" s="19"/>
      <c r="B155" s="19"/>
      <c r="C155" s="19"/>
      <c r="D155" s="19"/>
      <c r="E155" s="19" t="s">
        <v>269</v>
      </c>
      <c r="F155" s="32" t="s">
        <v>270</v>
      </c>
      <c r="G155" s="39">
        <f t="shared" ref="G155:H156" si="14">+G156</f>
        <v>0</v>
      </c>
      <c r="H155" s="39">
        <f t="shared" si="14"/>
        <v>-20000</v>
      </c>
      <c r="I155" s="17"/>
    </row>
    <row r="156" spans="1:9" ht="22.5" customHeight="1">
      <c r="A156" s="19"/>
      <c r="B156" s="19"/>
      <c r="C156" s="19"/>
      <c r="D156" s="19"/>
      <c r="E156" s="19"/>
      <c r="F156" s="19" t="s">
        <v>39</v>
      </c>
      <c r="G156" s="39">
        <f t="shared" si="14"/>
        <v>0</v>
      </c>
      <c r="H156" s="39">
        <f t="shared" si="14"/>
        <v>-20000</v>
      </c>
      <c r="I156" s="17"/>
    </row>
    <row r="157" spans="1:9" ht="39" customHeight="1">
      <c r="A157" s="19"/>
      <c r="B157" s="19"/>
      <c r="C157" s="19"/>
      <c r="D157" s="19"/>
      <c r="E157" s="19"/>
      <c r="F157" s="27" t="s">
        <v>179</v>
      </c>
      <c r="G157" s="39">
        <f>+G159</f>
        <v>0</v>
      </c>
      <c r="H157" s="39">
        <f>+H159</f>
        <v>-20000</v>
      </c>
      <c r="I157" s="17"/>
    </row>
    <row r="158" spans="1:9" ht="38.25" customHeight="1">
      <c r="A158" s="19"/>
      <c r="B158" s="19"/>
      <c r="C158" s="19"/>
      <c r="D158" s="19"/>
      <c r="E158" s="19"/>
      <c r="F158" s="19" t="s">
        <v>40</v>
      </c>
      <c r="G158" s="39"/>
      <c r="H158" s="39"/>
      <c r="I158" s="17"/>
    </row>
    <row r="159" spans="1:9" ht="29.25" customHeight="1">
      <c r="A159" s="19"/>
      <c r="B159" s="19"/>
      <c r="C159" s="19"/>
      <c r="D159" s="19"/>
      <c r="E159" s="19"/>
      <c r="F159" s="19" t="s">
        <v>68</v>
      </c>
      <c r="G159" s="39">
        <f t="shared" ref="G159:H162" si="15">+G160</f>
        <v>0</v>
      </c>
      <c r="H159" s="39">
        <f t="shared" si="15"/>
        <v>-20000</v>
      </c>
      <c r="I159" s="17"/>
    </row>
    <row r="160" spans="1:9" ht="29.25" customHeight="1">
      <c r="A160" s="19"/>
      <c r="B160" s="19"/>
      <c r="C160" s="19"/>
      <c r="D160" s="19"/>
      <c r="E160" s="19"/>
      <c r="F160" s="19" t="s">
        <v>76</v>
      </c>
      <c r="G160" s="39">
        <f t="shared" si="15"/>
        <v>0</v>
      </c>
      <c r="H160" s="39">
        <f t="shared" si="15"/>
        <v>-20000</v>
      </c>
      <c r="I160" s="17"/>
    </row>
    <row r="161" spans="1:9" ht="29.25" customHeight="1">
      <c r="A161" s="19"/>
      <c r="B161" s="19"/>
      <c r="C161" s="19"/>
      <c r="D161" s="19"/>
      <c r="E161" s="19"/>
      <c r="F161" s="19" t="s">
        <v>77</v>
      </c>
      <c r="G161" s="39">
        <f t="shared" si="15"/>
        <v>0</v>
      </c>
      <c r="H161" s="39">
        <f t="shared" si="15"/>
        <v>-20000</v>
      </c>
      <c r="I161" s="17"/>
    </row>
    <row r="162" spans="1:9" ht="39" customHeight="1">
      <c r="A162" s="19"/>
      <c r="B162" s="19"/>
      <c r="C162" s="19"/>
      <c r="D162" s="19"/>
      <c r="E162" s="19"/>
      <c r="F162" s="19" t="s">
        <v>81</v>
      </c>
      <c r="G162" s="39">
        <f t="shared" si="15"/>
        <v>0</v>
      </c>
      <c r="H162" s="39">
        <f t="shared" si="15"/>
        <v>-20000</v>
      </c>
      <c r="I162" s="17"/>
    </row>
    <row r="163" spans="1:9" ht="27" customHeight="1">
      <c r="A163" s="19"/>
      <c r="B163" s="19"/>
      <c r="C163" s="19"/>
      <c r="D163" s="19"/>
      <c r="E163" s="19"/>
      <c r="F163" s="211" t="s">
        <v>88</v>
      </c>
      <c r="G163" s="39"/>
      <c r="H163" s="253">
        <v>-20000</v>
      </c>
      <c r="I163" s="17"/>
    </row>
    <row r="164" spans="1:9" ht="27" customHeight="1">
      <c r="A164" s="19"/>
      <c r="B164" s="19"/>
      <c r="C164" s="19"/>
      <c r="D164" s="19"/>
      <c r="E164" s="19">
        <v>12005</v>
      </c>
      <c r="F164" s="32" t="s">
        <v>284</v>
      </c>
      <c r="G164" s="39">
        <f t="shared" ref="G164:H165" si="16">+G165</f>
        <v>143500</v>
      </c>
      <c r="H164" s="39">
        <f t="shared" si="16"/>
        <v>143500</v>
      </c>
      <c r="I164" s="17"/>
    </row>
    <row r="165" spans="1:9" ht="27" customHeight="1">
      <c r="A165" s="19"/>
      <c r="B165" s="19"/>
      <c r="C165" s="19"/>
      <c r="D165" s="19"/>
      <c r="E165" s="19"/>
      <c r="F165" s="19" t="s">
        <v>39</v>
      </c>
      <c r="G165" s="39">
        <f t="shared" si="16"/>
        <v>143500</v>
      </c>
      <c r="H165" s="39">
        <f t="shared" si="16"/>
        <v>143500</v>
      </c>
      <c r="I165" s="17"/>
    </row>
    <row r="166" spans="1:9" ht="35.25" customHeight="1">
      <c r="A166" s="19"/>
      <c r="B166" s="19"/>
      <c r="C166" s="19"/>
      <c r="D166" s="19"/>
      <c r="E166" s="19"/>
      <c r="F166" s="27" t="s">
        <v>179</v>
      </c>
      <c r="G166" s="39">
        <f>+G168</f>
        <v>143500</v>
      </c>
      <c r="H166" s="39">
        <f>+H168</f>
        <v>143500</v>
      </c>
      <c r="I166" s="17"/>
    </row>
    <row r="167" spans="1:9" ht="36" customHeight="1">
      <c r="A167" s="19"/>
      <c r="B167" s="19"/>
      <c r="C167" s="19"/>
      <c r="D167" s="19"/>
      <c r="E167" s="19"/>
      <c r="F167" s="19" t="s">
        <v>40</v>
      </c>
      <c r="G167" s="39"/>
      <c r="H167" s="39"/>
      <c r="I167" s="17"/>
    </row>
    <row r="168" spans="1:9" ht="27" customHeight="1">
      <c r="A168" s="19"/>
      <c r="B168" s="19"/>
      <c r="C168" s="19"/>
      <c r="D168" s="19"/>
      <c r="E168" s="19"/>
      <c r="F168" s="19" t="s">
        <v>68</v>
      </c>
      <c r="G168" s="39">
        <f t="shared" ref="G168:H171" si="17">+G169</f>
        <v>143500</v>
      </c>
      <c r="H168" s="39">
        <f t="shared" si="17"/>
        <v>143500</v>
      </c>
      <c r="I168" s="17"/>
    </row>
    <row r="169" spans="1:9" ht="27" customHeight="1">
      <c r="A169" s="19"/>
      <c r="B169" s="19"/>
      <c r="C169" s="19"/>
      <c r="D169" s="19"/>
      <c r="E169" s="19"/>
      <c r="F169" s="19" t="s">
        <v>76</v>
      </c>
      <c r="G169" s="39">
        <f t="shared" si="17"/>
        <v>143500</v>
      </c>
      <c r="H169" s="39">
        <f t="shared" si="17"/>
        <v>143500</v>
      </c>
      <c r="I169" s="17"/>
    </row>
    <row r="170" spans="1:9" ht="27" customHeight="1">
      <c r="A170" s="19"/>
      <c r="B170" s="19"/>
      <c r="C170" s="19"/>
      <c r="D170" s="19"/>
      <c r="E170" s="19"/>
      <c r="F170" s="19" t="s">
        <v>77</v>
      </c>
      <c r="G170" s="39">
        <f t="shared" si="17"/>
        <v>143500</v>
      </c>
      <c r="H170" s="39">
        <f t="shared" si="17"/>
        <v>143500</v>
      </c>
      <c r="I170" s="17"/>
    </row>
    <row r="171" spans="1:9" ht="36.75" customHeight="1">
      <c r="A171" s="19"/>
      <c r="B171" s="19"/>
      <c r="C171" s="19"/>
      <c r="D171" s="19"/>
      <c r="E171" s="19"/>
      <c r="F171" s="19" t="s">
        <v>81</v>
      </c>
      <c r="G171" s="39">
        <f t="shared" si="17"/>
        <v>143500</v>
      </c>
      <c r="H171" s="39">
        <f t="shared" si="17"/>
        <v>143500</v>
      </c>
      <c r="I171" s="17"/>
    </row>
    <row r="172" spans="1:9" ht="27" customHeight="1">
      <c r="A172" s="19"/>
      <c r="B172" s="19"/>
      <c r="C172" s="19"/>
      <c r="D172" s="19"/>
      <c r="E172" s="19"/>
      <c r="F172" s="211" t="s">
        <v>83</v>
      </c>
      <c r="G172" s="253">
        <v>143500</v>
      </c>
      <c r="H172" s="253">
        <v>143500</v>
      </c>
      <c r="I172" s="17"/>
    </row>
    <row r="173" spans="1:9" ht="34.5">
      <c r="A173" s="19"/>
      <c r="B173" s="32" t="s">
        <v>87</v>
      </c>
      <c r="C173" s="19"/>
      <c r="D173" s="19"/>
      <c r="E173" s="19"/>
      <c r="F173" s="32" t="s">
        <v>51</v>
      </c>
      <c r="G173" s="39">
        <f>+G175</f>
        <v>-1050</v>
      </c>
      <c r="H173" s="39">
        <f>+H175</f>
        <v>-1050</v>
      </c>
    </row>
    <row r="174" spans="1:9">
      <c r="A174" s="19"/>
      <c r="B174" s="19"/>
      <c r="C174" s="19"/>
      <c r="D174" s="19"/>
      <c r="E174" s="19"/>
      <c r="F174" s="19" t="s">
        <v>50</v>
      </c>
      <c r="G174" s="19"/>
      <c r="H174" s="19"/>
    </row>
    <row r="175" spans="1:9" ht="34.5">
      <c r="A175" s="19"/>
      <c r="B175" s="19"/>
      <c r="C175" s="32" t="s">
        <v>72</v>
      </c>
      <c r="D175" s="19"/>
      <c r="E175" s="19"/>
      <c r="F175" s="32" t="s">
        <v>51</v>
      </c>
      <c r="G175" s="39">
        <f>SUM(G178)</f>
        <v>-1050</v>
      </c>
      <c r="H175" s="39">
        <f>SUM(H178)</f>
        <v>-1050</v>
      </c>
    </row>
    <row r="176" spans="1:9">
      <c r="A176" s="19"/>
      <c r="B176" s="19"/>
      <c r="C176" s="19"/>
      <c r="D176" s="19"/>
      <c r="E176" s="19"/>
      <c r="F176" s="19" t="s">
        <v>50</v>
      </c>
      <c r="G176" s="19"/>
      <c r="H176" s="19"/>
    </row>
    <row r="177" spans="1:8" ht="34.5">
      <c r="A177" s="19"/>
      <c r="B177" s="19"/>
      <c r="C177" s="19"/>
      <c r="D177" s="19"/>
      <c r="E177" s="19"/>
      <c r="F177" s="19" t="s">
        <v>313</v>
      </c>
      <c r="G177" s="40">
        <f>+G178</f>
        <v>-1050</v>
      </c>
      <c r="H177" s="40">
        <f>+H178</f>
        <v>-1050</v>
      </c>
    </row>
    <row r="178" spans="1:8">
      <c r="A178" s="19"/>
      <c r="B178" s="19"/>
      <c r="C178" s="19"/>
      <c r="D178" s="19">
        <v>1005</v>
      </c>
      <c r="E178" s="19"/>
      <c r="F178" s="19" t="s">
        <v>100</v>
      </c>
      <c r="G178" s="39">
        <f>+G180+G189</f>
        <v>-1050</v>
      </c>
      <c r="H178" s="39">
        <f>+H180+H189</f>
        <v>-1050</v>
      </c>
    </row>
    <row r="179" spans="1:8">
      <c r="A179" s="19"/>
      <c r="B179" s="19"/>
      <c r="C179" s="19"/>
      <c r="D179" s="19"/>
      <c r="E179" s="19"/>
      <c r="F179" s="19" t="s">
        <v>50</v>
      </c>
      <c r="G179" s="39"/>
      <c r="H179" s="39"/>
    </row>
    <row r="180" spans="1:8" ht="96.75" hidden="1" customHeight="1">
      <c r="A180" s="19"/>
      <c r="B180" s="19"/>
      <c r="C180" s="19"/>
      <c r="D180" s="19"/>
      <c r="E180" s="19" t="s">
        <v>86</v>
      </c>
      <c r="F180" s="32" t="s">
        <v>60</v>
      </c>
      <c r="G180" s="39">
        <f>+G182</f>
        <v>0</v>
      </c>
      <c r="H180" s="39">
        <f>+H182</f>
        <v>0</v>
      </c>
    </row>
    <row r="181" spans="1:8" hidden="1">
      <c r="A181" s="19"/>
      <c r="B181" s="19"/>
      <c r="C181" s="19"/>
      <c r="D181" s="19"/>
      <c r="E181" s="19"/>
      <c r="F181" s="19" t="s">
        <v>39</v>
      </c>
      <c r="G181" s="39"/>
      <c r="H181" s="39"/>
    </row>
    <row r="182" spans="1:8" ht="34.5" hidden="1">
      <c r="A182" s="19"/>
      <c r="B182" s="19"/>
      <c r="C182" s="19"/>
      <c r="D182" s="19"/>
      <c r="E182" s="19"/>
      <c r="F182" s="27" t="s">
        <v>179</v>
      </c>
      <c r="G182" s="39">
        <f>+G184</f>
        <v>0</v>
      </c>
      <c r="H182" s="39">
        <f>+H184</f>
        <v>0</v>
      </c>
    </row>
    <row r="183" spans="1:8" ht="34.5" hidden="1">
      <c r="A183" s="19"/>
      <c r="B183" s="19"/>
      <c r="C183" s="19"/>
      <c r="D183" s="19"/>
      <c r="E183" s="19"/>
      <c r="F183" s="19" t="s">
        <v>40</v>
      </c>
      <c r="G183" s="39"/>
      <c r="H183" s="39"/>
    </row>
    <row r="184" spans="1:8" hidden="1">
      <c r="A184" s="19"/>
      <c r="B184" s="19"/>
      <c r="C184" s="19"/>
      <c r="D184" s="19"/>
      <c r="E184" s="19"/>
      <c r="F184" s="19" t="s">
        <v>68</v>
      </c>
      <c r="G184" s="39">
        <f t="shared" ref="G184:H187" si="18">+G185</f>
        <v>0</v>
      </c>
      <c r="H184" s="39">
        <f t="shared" si="18"/>
        <v>0</v>
      </c>
    </row>
    <row r="185" spans="1:8" hidden="1">
      <c r="A185" s="19"/>
      <c r="B185" s="19"/>
      <c r="C185" s="19"/>
      <c r="D185" s="19"/>
      <c r="E185" s="19"/>
      <c r="F185" s="19" t="s">
        <v>76</v>
      </c>
      <c r="G185" s="39">
        <f t="shared" si="18"/>
        <v>0</v>
      </c>
      <c r="H185" s="39">
        <f t="shared" si="18"/>
        <v>0</v>
      </c>
    </row>
    <row r="186" spans="1:8" hidden="1">
      <c r="A186" s="19"/>
      <c r="B186" s="19"/>
      <c r="C186" s="19"/>
      <c r="D186" s="19"/>
      <c r="E186" s="19"/>
      <c r="F186" s="19" t="s">
        <v>77</v>
      </c>
      <c r="G186" s="39">
        <f t="shared" si="18"/>
        <v>0</v>
      </c>
      <c r="H186" s="39">
        <f t="shared" si="18"/>
        <v>0</v>
      </c>
    </row>
    <row r="187" spans="1:8" ht="34.5" hidden="1">
      <c r="A187" s="19"/>
      <c r="B187" s="19"/>
      <c r="C187" s="19"/>
      <c r="D187" s="19"/>
      <c r="E187" s="19"/>
      <c r="F187" s="19" t="s">
        <v>81</v>
      </c>
      <c r="G187" s="39">
        <f t="shared" si="18"/>
        <v>0</v>
      </c>
      <c r="H187" s="39">
        <f t="shared" si="18"/>
        <v>0</v>
      </c>
    </row>
    <row r="188" spans="1:8" hidden="1">
      <c r="A188" s="19"/>
      <c r="B188" s="19"/>
      <c r="C188" s="19"/>
      <c r="D188" s="19"/>
      <c r="E188" s="19"/>
      <c r="F188" s="211" t="s">
        <v>88</v>
      </c>
      <c r="G188" s="39">
        <v>0</v>
      </c>
      <c r="H188" s="252">
        <v>0</v>
      </c>
    </row>
    <row r="189" spans="1:8">
      <c r="A189" s="19"/>
      <c r="B189" s="19"/>
      <c r="C189" s="19"/>
      <c r="D189" s="19"/>
      <c r="E189" s="19">
        <v>12002</v>
      </c>
      <c r="F189" s="45" t="s">
        <v>260</v>
      </c>
      <c r="G189" s="39">
        <f>+G191</f>
        <v>-1050</v>
      </c>
      <c r="H189" s="39">
        <f>+H191</f>
        <v>-1050</v>
      </c>
    </row>
    <row r="190" spans="1:8">
      <c r="A190" s="19"/>
      <c r="B190" s="19"/>
      <c r="C190" s="19"/>
      <c r="D190" s="19"/>
      <c r="E190" s="19"/>
      <c r="F190" s="19" t="s">
        <v>39</v>
      </c>
      <c r="G190" s="39"/>
      <c r="H190" s="39"/>
    </row>
    <row r="191" spans="1:8" ht="34.5">
      <c r="A191" s="19"/>
      <c r="B191" s="19"/>
      <c r="C191" s="19"/>
      <c r="D191" s="19"/>
      <c r="E191" s="19"/>
      <c r="F191" s="27" t="s">
        <v>179</v>
      </c>
      <c r="G191" s="39">
        <f>+G193</f>
        <v>-1050</v>
      </c>
      <c r="H191" s="39">
        <f>+H193</f>
        <v>-1050</v>
      </c>
    </row>
    <row r="192" spans="1:8" ht="34.5">
      <c r="A192" s="19"/>
      <c r="B192" s="19"/>
      <c r="C192" s="19"/>
      <c r="D192" s="19"/>
      <c r="E192" s="19"/>
      <c r="F192" s="19" t="s">
        <v>40</v>
      </c>
      <c r="G192" s="39"/>
      <c r="H192" s="39"/>
    </row>
    <row r="193" spans="1:8">
      <c r="A193" s="19"/>
      <c r="B193" s="19"/>
      <c r="C193" s="19"/>
      <c r="D193" s="19"/>
      <c r="E193" s="19"/>
      <c r="F193" s="19" t="s">
        <v>68</v>
      </c>
      <c r="G193" s="39">
        <f t="shared" ref="G193:H196" si="19">+G194</f>
        <v>-1050</v>
      </c>
      <c r="H193" s="39">
        <f t="shared" si="19"/>
        <v>-1050</v>
      </c>
    </row>
    <row r="194" spans="1:8">
      <c r="A194" s="19"/>
      <c r="B194" s="19"/>
      <c r="C194" s="19"/>
      <c r="D194" s="19"/>
      <c r="E194" s="19"/>
      <c r="F194" s="19" t="s">
        <v>76</v>
      </c>
      <c r="G194" s="39">
        <f t="shared" si="19"/>
        <v>-1050</v>
      </c>
      <c r="H194" s="39">
        <f t="shared" si="19"/>
        <v>-1050</v>
      </c>
    </row>
    <row r="195" spans="1:8">
      <c r="A195" s="19"/>
      <c r="B195" s="19"/>
      <c r="C195" s="19"/>
      <c r="D195" s="19"/>
      <c r="E195" s="19"/>
      <c r="F195" s="19" t="s">
        <v>77</v>
      </c>
      <c r="G195" s="39">
        <f t="shared" si="19"/>
        <v>-1050</v>
      </c>
      <c r="H195" s="39">
        <f t="shared" si="19"/>
        <v>-1050</v>
      </c>
    </row>
    <row r="196" spans="1:8" ht="34.5">
      <c r="A196" s="19"/>
      <c r="B196" s="19"/>
      <c r="C196" s="19"/>
      <c r="D196" s="19"/>
      <c r="E196" s="19"/>
      <c r="F196" s="19" t="s">
        <v>81</v>
      </c>
      <c r="G196" s="39">
        <f t="shared" si="19"/>
        <v>-1050</v>
      </c>
      <c r="H196" s="39">
        <f t="shared" si="19"/>
        <v>-1050</v>
      </c>
    </row>
    <row r="197" spans="1:8">
      <c r="A197" s="19"/>
      <c r="B197" s="19"/>
      <c r="C197" s="19"/>
      <c r="D197" s="19"/>
      <c r="E197" s="19"/>
      <c r="F197" s="211" t="s">
        <v>88</v>
      </c>
      <c r="G197" s="39">
        <v>-1050</v>
      </c>
      <c r="H197" s="39">
        <v>-1050</v>
      </c>
    </row>
    <row r="198" spans="1:8" ht="34.5">
      <c r="A198" s="19"/>
      <c r="B198" s="32" t="s">
        <v>89</v>
      </c>
      <c r="C198" s="19"/>
      <c r="D198" s="19"/>
      <c r="E198" s="19"/>
      <c r="F198" s="32" t="s">
        <v>90</v>
      </c>
      <c r="G198" s="49">
        <f>+G200</f>
        <v>255810</v>
      </c>
      <c r="H198" s="49">
        <f>+H200</f>
        <v>42042</v>
      </c>
    </row>
    <row r="199" spans="1:8">
      <c r="A199" s="19"/>
      <c r="B199" s="19"/>
      <c r="C199" s="19"/>
      <c r="D199" s="19"/>
      <c r="E199" s="19"/>
      <c r="F199" s="19" t="s">
        <v>50</v>
      </c>
      <c r="G199" s="19"/>
      <c r="H199" s="19"/>
    </row>
    <row r="200" spans="1:8" ht="34.5">
      <c r="A200" s="19"/>
      <c r="B200" s="19"/>
      <c r="C200" s="32" t="s">
        <v>71</v>
      </c>
      <c r="D200" s="19"/>
      <c r="E200" s="19"/>
      <c r="F200" s="19" t="s">
        <v>28</v>
      </c>
      <c r="G200" s="39">
        <f>SUM(G213,G224,G235,G246,G257)</f>
        <v>255810</v>
      </c>
      <c r="H200" s="39">
        <f>SUM(H213,H224,H235,H246,H257)</f>
        <v>42042</v>
      </c>
    </row>
    <row r="201" spans="1:8">
      <c r="A201" s="19"/>
      <c r="B201" s="19"/>
      <c r="C201" s="19"/>
      <c r="D201" s="19"/>
      <c r="E201" s="19"/>
      <c r="F201" s="19" t="s">
        <v>50</v>
      </c>
      <c r="G201" s="19"/>
      <c r="H201" s="19"/>
    </row>
    <row r="202" spans="1:8" ht="34.5">
      <c r="A202" s="19"/>
      <c r="B202" s="19"/>
      <c r="C202" s="19"/>
      <c r="D202" s="19"/>
      <c r="E202" s="19"/>
      <c r="F202" s="19" t="s">
        <v>313</v>
      </c>
      <c r="G202" s="40">
        <f>+G203</f>
        <v>0</v>
      </c>
      <c r="H202" s="40">
        <f>+H203</f>
        <v>31</v>
      </c>
    </row>
    <row r="203" spans="1:8">
      <c r="A203" s="19"/>
      <c r="B203" s="19"/>
      <c r="C203" s="19"/>
      <c r="D203" s="19">
        <v>1005</v>
      </c>
      <c r="E203" s="19"/>
      <c r="F203" s="19" t="s">
        <v>100</v>
      </c>
      <c r="G203" s="39">
        <f t="shared" ref="G203:H203" si="20">+G205</f>
        <v>0</v>
      </c>
      <c r="H203" s="39">
        <f t="shared" si="20"/>
        <v>31</v>
      </c>
    </row>
    <row r="204" spans="1:8">
      <c r="A204" s="19"/>
      <c r="B204" s="19"/>
      <c r="C204" s="19"/>
      <c r="D204" s="19"/>
      <c r="E204" s="19"/>
      <c r="F204" s="19" t="s">
        <v>50</v>
      </c>
      <c r="G204" s="39"/>
      <c r="H204" s="39"/>
    </row>
    <row r="205" spans="1:8" ht="69">
      <c r="A205" s="19"/>
      <c r="B205" s="19"/>
      <c r="C205" s="19"/>
      <c r="D205" s="19"/>
      <c r="E205" s="19" t="s">
        <v>91</v>
      </c>
      <c r="F205" s="32" t="s">
        <v>92</v>
      </c>
      <c r="G205" s="39">
        <f>+G207</f>
        <v>0</v>
      </c>
      <c r="H205" s="39">
        <f>+H207</f>
        <v>31</v>
      </c>
    </row>
    <row r="206" spans="1:8">
      <c r="A206" s="19"/>
      <c r="B206" s="19"/>
      <c r="C206" s="19"/>
      <c r="D206" s="19"/>
      <c r="E206" s="19"/>
      <c r="F206" s="19" t="s">
        <v>39</v>
      </c>
      <c r="G206" s="39"/>
      <c r="H206" s="39"/>
    </row>
    <row r="207" spans="1:8" ht="34.5">
      <c r="A207" s="19"/>
      <c r="B207" s="19"/>
      <c r="C207" s="19"/>
      <c r="D207" s="19"/>
      <c r="E207" s="19"/>
      <c r="F207" s="27" t="s">
        <v>179</v>
      </c>
      <c r="G207" s="39">
        <f>+G209</f>
        <v>0</v>
      </c>
      <c r="H207" s="39">
        <f>+H209</f>
        <v>31</v>
      </c>
    </row>
    <row r="208" spans="1:8" ht="34.5">
      <c r="A208" s="19"/>
      <c r="B208" s="19"/>
      <c r="C208" s="19"/>
      <c r="D208" s="19"/>
      <c r="E208" s="19"/>
      <c r="F208" s="19" t="s">
        <v>40</v>
      </c>
      <c r="G208" s="39"/>
      <c r="H208" s="39"/>
    </row>
    <row r="209" spans="1:9">
      <c r="A209" s="19"/>
      <c r="B209" s="19"/>
      <c r="C209" s="19"/>
      <c r="D209" s="19"/>
      <c r="E209" s="19"/>
      <c r="F209" s="19" t="s">
        <v>68</v>
      </c>
      <c r="G209" s="39">
        <f t="shared" ref="G209:H212" si="21">+G210</f>
        <v>0</v>
      </c>
      <c r="H209" s="39">
        <f t="shared" si="21"/>
        <v>31</v>
      </c>
    </row>
    <row r="210" spans="1:9">
      <c r="A210" s="19"/>
      <c r="B210" s="19"/>
      <c r="C210" s="19"/>
      <c r="D210" s="19"/>
      <c r="E210" s="19"/>
      <c r="F210" s="19" t="s">
        <v>76</v>
      </c>
      <c r="G210" s="39">
        <f t="shared" si="21"/>
        <v>0</v>
      </c>
      <c r="H210" s="39">
        <f t="shared" si="21"/>
        <v>31</v>
      </c>
    </row>
    <row r="211" spans="1:9" ht="34.5">
      <c r="A211" s="19"/>
      <c r="B211" s="19"/>
      <c r="C211" s="19"/>
      <c r="D211" s="19"/>
      <c r="E211" s="19"/>
      <c r="F211" s="19" t="s">
        <v>93</v>
      </c>
      <c r="G211" s="39">
        <f t="shared" si="21"/>
        <v>0</v>
      </c>
      <c r="H211" s="39">
        <f t="shared" si="21"/>
        <v>31</v>
      </c>
    </row>
    <row r="212" spans="1:9">
      <c r="A212" s="19"/>
      <c r="B212" s="19"/>
      <c r="C212" s="19"/>
      <c r="D212" s="19"/>
      <c r="E212" s="19"/>
      <c r="F212" s="19" t="s">
        <v>94</v>
      </c>
      <c r="G212" s="39">
        <f t="shared" si="21"/>
        <v>0</v>
      </c>
      <c r="H212" s="39">
        <f t="shared" si="21"/>
        <v>31</v>
      </c>
    </row>
    <row r="213" spans="1:9">
      <c r="A213" s="19"/>
      <c r="B213" s="19"/>
      <c r="C213" s="19"/>
      <c r="D213" s="19"/>
      <c r="E213" s="19"/>
      <c r="F213" s="211" t="s">
        <v>95</v>
      </c>
      <c r="G213" s="39"/>
      <c r="H213" s="39">
        <v>31</v>
      </c>
    </row>
    <row r="214" spans="1:9" ht="24" customHeight="1">
      <c r="A214" s="19"/>
      <c r="B214" s="19"/>
      <c r="C214" s="19"/>
      <c r="D214" s="19">
        <v>1011</v>
      </c>
      <c r="E214" s="19"/>
      <c r="F214" s="19" t="s">
        <v>64</v>
      </c>
      <c r="G214" s="49">
        <f>+G216</f>
        <v>-2500</v>
      </c>
      <c r="H214" s="49">
        <f>+H216</f>
        <v>-2500</v>
      </c>
    </row>
    <row r="215" spans="1:9">
      <c r="A215" s="19"/>
      <c r="B215" s="19"/>
      <c r="C215" s="19"/>
      <c r="D215" s="19"/>
      <c r="E215" s="19"/>
      <c r="F215" s="19" t="s">
        <v>50</v>
      </c>
      <c r="G215" s="39"/>
      <c r="H215" s="39"/>
    </row>
    <row r="216" spans="1:9" ht="42" customHeight="1">
      <c r="A216" s="19"/>
      <c r="B216" s="19"/>
      <c r="C216" s="19"/>
      <c r="D216" s="19"/>
      <c r="E216" s="19">
        <v>11001</v>
      </c>
      <c r="F216" s="32" t="s">
        <v>186</v>
      </c>
      <c r="G216" s="39">
        <f>+G218</f>
        <v>-2500</v>
      </c>
      <c r="H216" s="39">
        <f>+H218</f>
        <v>-2500</v>
      </c>
    </row>
    <row r="217" spans="1:9">
      <c r="A217" s="19"/>
      <c r="B217" s="19"/>
      <c r="C217" s="19"/>
      <c r="D217" s="19"/>
      <c r="E217" s="19"/>
      <c r="F217" s="19" t="s">
        <v>39</v>
      </c>
      <c r="G217" s="39"/>
      <c r="H217" s="39"/>
    </row>
    <row r="218" spans="1:9" ht="34.5">
      <c r="A218" s="19"/>
      <c r="B218" s="19"/>
      <c r="C218" s="19"/>
      <c r="D218" s="19"/>
      <c r="E218" s="19"/>
      <c r="F218" s="27" t="s">
        <v>179</v>
      </c>
      <c r="G218" s="39">
        <f>+G220</f>
        <v>-2500</v>
      </c>
      <c r="H218" s="39">
        <f>+H220</f>
        <v>-2500</v>
      </c>
    </row>
    <row r="219" spans="1:9" ht="34.5">
      <c r="A219" s="19"/>
      <c r="B219" s="19"/>
      <c r="C219" s="19"/>
      <c r="D219" s="19"/>
      <c r="E219" s="19"/>
      <c r="F219" s="19" t="s">
        <v>40</v>
      </c>
      <c r="G219" s="39"/>
      <c r="H219" s="39"/>
    </row>
    <row r="220" spans="1:9">
      <c r="A220" s="19"/>
      <c r="B220" s="19"/>
      <c r="C220" s="19"/>
      <c r="D220" s="19"/>
      <c r="E220" s="19"/>
      <c r="F220" s="19" t="s">
        <v>68</v>
      </c>
      <c r="G220" s="39">
        <f t="shared" ref="G220:H223" si="22">+G221</f>
        <v>-2500</v>
      </c>
      <c r="H220" s="39">
        <f t="shared" si="22"/>
        <v>-2500</v>
      </c>
    </row>
    <row r="221" spans="1:9">
      <c r="A221" s="19"/>
      <c r="B221" s="19"/>
      <c r="C221" s="19"/>
      <c r="D221" s="19"/>
      <c r="E221" s="19"/>
      <c r="F221" s="19" t="s">
        <v>76</v>
      </c>
      <c r="G221" s="39">
        <f t="shared" si="22"/>
        <v>-2500</v>
      </c>
      <c r="H221" s="39">
        <f t="shared" si="22"/>
        <v>-2500</v>
      </c>
    </row>
    <row r="222" spans="1:9" ht="34.5">
      <c r="A222" s="19"/>
      <c r="B222" s="19"/>
      <c r="C222" s="19"/>
      <c r="D222" s="19"/>
      <c r="E222" s="19"/>
      <c r="F222" s="19" t="s">
        <v>93</v>
      </c>
      <c r="G222" s="39">
        <f t="shared" si="22"/>
        <v>-2500</v>
      </c>
      <c r="H222" s="39">
        <f t="shared" si="22"/>
        <v>-2500</v>
      </c>
    </row>
    <row r="223" spans="1:9">
      <c r="A223" s="19"/>
      <c r="B223" s="19"/>
      <c r="C223" s="19"/>
      <c r="D223" s="19"/>
      <c r="E223" s="19"/>
      <c r="F223" s="19" t="s">
        <v>94</v>
      </c>
      <c r="G223" s="39">
        <f t="shared" si="22"/>
        <v>-2500</v>
      </c>
      <c r="H223" s="39">
        <f t="shared" si="22"/>
        <v>-2500</v>
      </c>
    </row>
    <row r="224" spans="1:9">
      <c r="A224" s="19"/>
      <c r="B224" s="19"/>
      <c r="C224" s="19"/>
      <c r="D224" s="19"/>
      <c r="E224" s="19"/>
      <c r="F224" s="211" t="s">
        <v>95</v>
      </c>
      <c r="G224" s="39">
        <v>-2500</v>
      </c>
      <c r="H224" s="39">
        <v>-2500</v>
      </c>
      <c r="I224" s="17"/>
    </row>
    <row r="225" spans="1:8">
      <c r="A225" s="19"/>
      <c r="B225" s="19"/>
      <c r="C225" s="19"/>
      <c r="D225" s="19" t="s">
        <v>96</v>
      </c>
      <c r="E225" s="19"/>
      <c r="F225" s="19" t="s">
        <v>101</v>
      </c>
      <c r="G225" s="39">
        <f>+G227</f>
        <v>3710</v>
      </c>
      <c r="H225" s="39">
        <f>+H227</f>
        <v>10965</v>
      </c>
    </row>
    <row r="226" spans="1:8">
      <c r="A226" s="19"/>
      <c r="B226" s="19"/>
      <c r="C226" s="19"/>
      <c r="D226" s="19"/>
      <c r="E226" s="19"/>
      <c r="F226" s="19" t="s">
        <v>50</v>
      </c>
      <c r="G226" s="39"/>
      <c r="H226" s="39"/>
    </row>
    <row r="227" spans="1:8" ht="42" customHeight="1">
      <c r="A227" s="19"/>
      <c r="B227" s="19"/>
      <c r="C227" s="19"/>
      <c r="D227" s="19"/>
      <c r="E227" s="19" t="s">
        <v>91</v>
      </c>
      <c r="F227" s="32" t="s">
        <v>97</v>
      </c>
      <c r="G227" s="39">
        <f>+G229</f>
        <v>3710</v>
      </c>
      <c r="H227" s="39">
        <f>+H229</f>
        <v>10965</v>
      </c>
    </row>
    <row r="228" spans="1:8">
      <c r="A228" s="19"/>
      <c r="B228" s="19"/>
      <c r="C228" s="19"/>
      <c r="D228" s="19"/>
      <c r="E228" s="19"/>
      <c r="F228" s="19" t="s">
        <v>39</v>
      </c>
      <c r="G228" s="39"/>
      <c r="H228" s="39"/>
    </row>
    <row r="229" spans="1:8" ht="34.5">
      <c r="A229" s="19"/>
      <c r="B229" s="19"/>
      <c r="C229" s="19"/>
      <c r="D229" s="19"/>
      <c r="E229" s="19"/>
      <c r="F229" s="27" t="s">
        <v>179</v>
      </c>
      <c r="G229" s="39">
        <f>+G231</f>
        <v>3710</v>
      </c>
      <c r="H229" s="39">
        <f>+H231</f>
        <v>10965</v>
      </c>
    </row>
    <row r="230" spans="1:8" ht="34.5">
      <c r="A230" s="19"/>
      <c r="B230" s="19"/>
      <c r="C230" s="19"/>
      <c r="D230" s="19"/>
      <c r="E230" s="19"/>
      <c r="F230" s="19" t="s">
        <v>40</v>
      </c>
      <c r="G230" s="39"/>
      <c r="H230" s="39"/>
    </row>
    <row r="231" spans="1:8">
      <c r="A231" s="19"/>
      <c r="B231" s="19"/>
      <c r="C231" s="19"/>
      <c r="D231" s="19"/>
      <c r="E231" s="19"/>
      <c r="F231" s="19" t="s">
        <v>68</v>
      </c>
      <c r="G231" s="39">
        <f t="shared" ref="G231:H234" si="23">+G232</f>
        <v>3710</v>
      </c>
      <c r="H231" s="39">
        <f t="shared" si="23"/>
        <v>10965</v>
      </c>
    </row>
    <row r="232" spans="1:8">
      <c r="A232" s="19"/>
      <c r="B232" s="19"/>
      <c r="C232" s="19"/>
      <c r="D232" s="19"/>
      <c r="E232" s="19"/>
      <c r="F232" s="19" t="s">
        <v>76</v>
      </c>
      <c r="G232" s="39">
        <f t="shared" si="23"/>
        <v>3710</v>
      </c>
      <c r="H232" s="39">
        <f t="shared" si="23"/>
        <v>10965</v>
      </c>
    </row>
    <row r="233" spans="1:8" ht="34.5">
      <c r="A233" s="19"/>
      <c r="B233" s="19"/>
      <c r="C233" s="19"/>
      <c r="D233" s="19"/>
      <c r="E233" s="19"/>
      <c r="F233" s="19" t="s">
        <v>93</v>
      </c>
      <c r="G233" s="39">
        <f t="shared" si="23"/>
        <v>3710</v>
      </c>
      <c r="H233" s="39">
        <f t="shared" si="23"/>
        <v>10965</v>
      </c>
    </row>
    <row r="234" spans="1:8">
      <c r="A234" s="19"/>
      <c r="B234" s="19"/>
      <c r="C234" s="19"/>
      <c r="D234" s="19"/>
      <c r="E234" s="19"/>
      <c r="F234" s="19" t="s">
        <v>94</v>
      </c>
      <c r="G234" s="39">
        <f t="shared" si="23"/>
        <v>3710</v>
      </c>
      <c r="H234" s="39">
        <f t="shared" si="23"/>
        <v>10965</v>
      </c>
    </row>
    <row r="235" spans="1:8">
      <c r="A235" s="19"/>
      <c r="B235" s="19"/>
      <c r="C235" s="19"/>
      <c r="D235" s="19"/>
      <c r="E235" s="19"/>
      <c r="F235" s="211" t="s">
        <v>95</v>
      </c>
      <c r="G235" s="39">
        <v>3710</v>
      </c>
      <c r="H235" s="39">
        <v>10965</v>
      </c>
    </row>
    <row r="236" spans="1:8" ht="40.5" customHeight="1">
      <c r="A236" s="19"/>
      <c r="B236" s="19"/>
      <c r="C236" s="19"/>
      <c r="D236" s="43">
        <v>1082</v>
      </c>
      <c r="E236" s="19"/>
      <c r="F236" s="32" t="s">
        <v>183</v>
      </c>
      <c r="G236" s="49">
        <f>+G238</f>
        <v>233000</v>
      </c>
      <c r="H236" s="49">
        <f>+H238</f>
        <v>0</v>
      </c>
    </row>
    <row r="237" spans="1:8">
      <c r="A237" s="19"/>
      <c r="B237" s="19"/>
      <c r="C237" s="19"/>
      <c r="D237" s="19"/>
      <c r="E237" s="19"/>
      <c r="F237" s="19" t="s">
        <v>50</v>
      </c>
      <c r="G237" s="39"/>
      <c r="H237" s="39"/>
    </row>
    <row r="238" spans="1:8" ht="34.5">
      <c r="A238" s="19"/>
      <c r="B238" s="19"/>
      <c r="C238" s="19"/>
      <c r="D238" s="19"/>
      <c r="E238" s="19">
        <v>12001</v>
      </c>
      <c r="F238" s="32" t="s">
        <v>184</v>
      </c>
      <c r="G238" s="31">
        <f>+G240</f>
        <v>233000</v>
      </c>
      <c r="H238" s="31">
        <f>+H240</f>
        <v>0</v>
      </c>
    </row>
    <row r="239" spans="1:8" ht="24.75" customHeight="1">
      <c r="A239" s="19"/>
      <c r="B239" s="19"/>
      <c r="C239" s="19"/>
      <c r="D239" s="19"/>
      <c r="E239" s="19"/>
      <c r="F239" s="19" t="s">
        <v>39</v>
      </c>
      <c r="G239" s="39"/>
      <c r="H239" s="39"/>
    </row>
    <row r="240" spans="1:8" ht="34.5">
      <c r="A240" s="19"/>
      <c r="B240" s="19"/>
      <c r="C240" s="19"/>
      <c r="D240" s="19"/>
      <c r="E240" s="19"/>
      <c r="F240" s="27" t="s">
        <v>179</v>
      </c>
      <c r="G240" s="39">
        <f>+G242</f>
        <v>233000</v>
      </c>
      <c r="H240" s="39">
        <f>+H242</f>
        <v>0</v>
      </c>
    </row>
    <row r="241" spans="1:8" ht="34.5">
      <c r="A241" s="19"/>
      <c r="B241" s="19"/>
      <c r="C241" s="19"/>
      <c r="D241" s="19"/>
      <c r="E241" s="19"/>
      <c r="F241" s="19" t="s">
        <v>40</v>
      </c>
      <c r="G241" s="39"/>
      <c r="H241" s="39"/>
    </row>
    <row r="242" spans="1:8">
      <c r="A242" s="19"/>
      <c r="B242" s="19"/>
      <c r="C242" s="19"/>
      <c r="D242" s="19"/>
      <c r="E242" s="19"/>
      <c r="F242" s="19" t="s">
        <v>68</v>
      </c>
      <c r="G242" s="39">
        <f t="shared" ref="G242:H245" si="24">+G243</f>
        <v>233000</v>
      </c>
      <c r="H242" s="39">
        <f t="shared" si="24"/>
        <v>0</v>
      </c>
    </row>
    <row r="243" spans="1:8">
      <c r="A243" s="19"/>
      <c r="B243" s="19"/>
      <c r="C243" s="19"/>
      <c r="D243" s="19"/>
      <c r="E243" s="19"/>
      <c r="F243" s="19" t="s">
        <v>76</v>
      </c>
      <c r="G243" s="39">
        <f t="shared" si="24"/>
        <v>233000</v>
      </c>
      <c r="H243" s="39">
        <f t="shared" si="24"/>
        <v>0</v>
      </c>
    </row>
    <row r="244" spans="1:8" ht="16.5" customHeight="1">
      <c r="A244" s="19"/>
      <c r="B244" s="19"/>
      <c r="C244" s="19"/>
      <c r="D244" s="19"/>
      <c r="E244" s="19"/>
      <c r="F244" s="19" t="s">
        <v>77</v>
      </c>
      <c r="G244" s="39">
        <f t="shared" si="24"/>
        <v>233000</v>
      </c>
      <c r="H244" s="39">
        <f t="shared" si="24"/>
        <v>0</v>
      </c>
    </row>
    <row r="245" spans="1:8" ht="34.5">
      <c r="A245" s="19"/>
      <c r="B245" s="19"/>
      <c r="C245" s="19"/>
      <c r="D245" s="19"/>
      <c r="E245" s="19"/>
      <c r="F245" s="19" t="s">
        <v>81</v>
      </c>
      <c r="G245" s="39">
        <f t="shared" si="24"/>
        <v>233000</v>
      </c>
      <c r="H245" s="39">
        <f t="shared" si="24"/>
        <v>0</v>
      </c>
    </row>
    <row r="246" spans="1:8" ht="32.25" customHeight="1">
      <c r="A246" s="19"/>
      <c r="B246" s="19"/>
      <c r="C246" s="19"/>
      <c r="D246" s="19"/>
      <c r="E246" s="19"/>
      <c r="F246" s="211" t="s">
        <v>185</v>
      </c>
      <c r="G246" s="253">
        <v>233000</v>
      </c>
      <c r="H246" s="253">
        <v>0</v>
      </c>
    </row>
    <row r="247" spans="1:8" ht="26.25" customHeight="1">
      <c r="A247" s="19"/>
      <c r="B247" s="19"/>
      <c r="C247" s="19"/>
      <c r="D247" s="43">
        <v>1102</v>
      </c>
      <c r="E247" s="19"/>
      <c r="F247" s="19" t="s">
        <v>29</v>
      </c>
      <c r="G247" s="39">
        <f>+G249</f>
        <v>21600</v>
      </c>
      <c r="H247" s="39">
        <f>+H249</f>
        <v>33546</v>
      </c>
    </row>
    <row r="248" spans="1:8" ht="22.5" customHeight="1">
      <c r="A248" s="19"/>
      <c r="B248" s="19"/>
      <c r="C248" s="19"/>
      <c r="D248" s="19"/>
      <c r="E248" s="19"/>
      <c r="F248" s="19" t="s">
        <v>50</v>
      </c>
      <c r="G248" s="39"/>
      <c r="H248" s="39"/>
    </row>
    <row r="249" spans="1:8" ht="34.5">
      <c r="A249" s="19"/>
      <c r="B249" s="19"/>
      <c r="C249" s="19"/>
      <c r="D249" s="19"/>
      <c r="E249" s="19" t="s">
        <v>98</v>
      </c>
      <c r="F249" s="32" t="s">
        <v>99</v>
      </c>
      <c r="G249" s="31">
        <f>+G251</f>
        <v>21600</v>
      </c>
      <c r="H249" s="31">
        <f>+H251</f>
        <v>33546</v>
      </c>
    </row>
    <row r="250" spans="1:8">
      <c r="A250" s="19"/>
      <c r="B250" s="19"/>
      <c r="C250" s="19"/>
      <c r="D250" s="19"/>
      <c r="E250" s="19"/>
      <c r="F250" s="19" t="s">
        <v>39</v>
      </c>
      <c r="G250" s="39"/>
      <c r="H250" s="39"/>
    </row>
    <row r="251" spans="1:8" ht="34.5">
      <c r="A251" s="19"/>
      <c r="B251" s="19"/>
      <c r="C251" s="19"/>
      <c r="D251" s="19"/>
      <c r="E251" s="19"/>
      <c r="F251" s="27" t="s">
        <v>179</v>
      </c>
      <c r="G251" s="39">
        <f>+G253</f>
        <v>21600</v>
      </c>
      <c r="H251" s="39">
        <f>+H253</f>
        <v>33546</v>
      </c>
    </row>
    <row r="252" spans="1:8" ht="34.5">
      <c r="A252" s="19"/>
      <c r="B252" s="19"/>
      <c r="C252" s="19"/>
      <c r="D252" s="19"/>
      <c r="E252" s="19"/>
      <c r="F252" s="19" t="s">
        <v>40</v>
      </c>
      <c r="G252" s="39"/>
      <c r="H252" s="39"/>
    </row>
    <row r="253" spans="1:8">
      <c r="A253" s="19"/>
      <c r="B253" s="19"/>
      <c r="C253" s="19"/>
      <c r="D253" s="19"/>
      <c r="E253" s="19"/>
      <c r="F253" s="19" t="s">
        <v>68</v>
      </c>
      <c r="G253" s="39">
        <f t="shared" ref="G253:H256" si="25">+G254</f>
        <v>21600</v>
      </c>
      <c r="H253" s="39">
        <f t="shared" si="25"/>
        <v>33546</v>
      </c>
    </row>
    <row r="254" spans="1:8">
      <c r="A254" s="19"/>
      <c r="B254" s="19"/>
      <c r="C254" s="19"/>
      <c r="D254" s="19"/>
      <c r="E254" s="19"/>
      <c r="F254" s="19" t="s">
        <v>76</v>
      </c>
      <c r="G254" s="39">
        <f t="shared" si="25"/>
        <v>21600</v>
      </c>
      <c r="H254" s="39">
        <f t="shared" si="25"/>
        <v>33546</v>
      </c>
    </row>
    <row r="255" spans="1:8" ht="34.5">
      <c r="A255" s="19"/>
      <c r="B255" s="19"/>
      <c r="C255" s="19"/>
      <c r="D255" s="19"/>
      <c r="E255" s="19"/>
      <c r="F255" s="19" t="s">
        <v>93</v>
      </c>
      <c r="G255" s="39">
        <f t="shared" si="25"/>
        <v>21600</v>
      </c>
      <c r="H255" s="39">
        <f t="shared" si="25"/>
        <v>33546</v>
      </c>
    </row>
    <row r="256" spans="1:8">
      <c r="A256" s="19"/>
      <c r="B256" s="19"/>
      <c r="C256" s="19"/>
      <c r="D256" s="19"/>
      <c r="E256" s="19"/>
      <c r="F256" s="19" t="s">
        <v>94</v>
      </c>
      <c r="G256" s="39">
        <f t="shared" si="25"/>
        <v>21600</v>
      </c>
      <c r="H256" s="39">
        <f t="shared" si="25"/>
        <v>33546</v>
      </c>
    </row>
    <row r="257" spans="1:9">
      <c r="A257" s="19"/>
      <c r="B257" s="19"/>
      <c r="C257" s="19"/>
      <c r="D257" s="19"/>
      <c r="E257" s="19"/>
      <c r="F257" s="19" t="s">
        <v>95</v>
      </c>
      <c r="G257" s="39">
        <v>21600</v>
      </c>
      <c r="H257" s="253">
        <f>21600+11946</f>
        <v>33546</v>
      </c>
    </row>
    <row r="258" spans="1:9" ht="34.5" hidden="1">
      <c r="A258" s="32" t="s">
        <v>220</v>
      </c>
      <c r="B258" s="19"/>
      <c r="C258" s="19"/>
      <c r="D258" s="19"/>
      <c r="E258" s="19"/>
      <c r="F258" s="32" t="s">
        <v>221</v>
      </c>
      <c r="G258" s="69">
        <f>SUM(G260)</f>
        <v>0</v>
      </c>
      <c r="H258" s="78">
        <f>SUM(H260)</f>
        <v>0</v>
      </c>
    </row>
    <row r="259" spans="1:9" hidden="1">
      <c r="A259" s="19"/>
      <c r="B259" s="19"/>
      <c r="C259" s="19"/>
      <c r="D259" s="19"/>
      <c r="E259" s="19"/>
      <c r="F259" s="19" t="s">
        <v>50</v>
      </c>
      <c r="G259" s="68"/>
      <c r="H259" s="79"/>
    </row>
    <row r="260" spans="1:9" ht="34.5" hidden="1">
      <c r="A260" s="19"/>
      <c r="B260" s="32" t="s">
        <v>72</v>
      </c>
      <c r="C260" s="19"/>
      <c r="D260" s="19"/>
      <c r="E260" s="19"/>
      <c r="F260" s="32" t="s">
        <v>222</v>
      </c>
      <c r="G260" s="69">
        <f>SUM(G262)</f>
        <v>0</v>
      </c>
      <c r="H260" s="78">
        <f>SUM(H262)</f>
        <v>0</v>
      </c>
    </row>
    <row r="261" spans="1:9" hidden="1">
      <c r="A261" s="19"/>
      <c r="B261" s="19"/>
      <c r="C261" s="19"/>
      <c r="D261" s="19"/>
      <c r="E261" s="19"/>
      <c r="F261" s="19" t="s">
        <v>50</v>
      </c>
      <c r="G261" s="68"/>
      <c r="H261" s="79"/>
    </row>
    <row r="262" spans="1:9" ht="20.100000000000001" hidden="1" customHeight="1">
      <c r="A262" s="19"/>
      <c r="B262" s="19"/>
      <c r="C262" s="32" t="s">
        <v>72</v>
      </c>
      <c r="D262" s="19"/>
      <c r="E262" s="19"/>
      <c r="F262" s="19" t="s">
        <v>223</v>
      </c>
      <c r="G262" s="69">
        <f>SUM(G265)</f>
        <v>0</v>
      </c>
      <c r="H262" s="78">
        <f>SUM(H265)</f>
        <v>0</v>
      </c>
    </row>
    <row r="263" spans="1:9" ht="21.75" hidden="1" customHeight="1">
      <c r="A263" s="19"/>
      <c r="B263" s="19"/>
      <c r="C263" s="19"/>
      <c r="D263" s="19"/>
      <c r="E263" s="19"/>
      <c r="F263" s="19" t="s">
        <v>50</v>
      </c>
      <c r="G263" s="68"/>
      <c r="H263" s="79"/>
    </row>
    <row r="264" spans="1:9" hidden="1">
      <c r="A264" s="19"/>
      <c r="B264" s="19"/>
      <c r="C264" s="19"/>
      <c r="D264" s="19"/>
      <c r="E264" s="19"/>
      <c r="F264" s="19" t="s">
        <v>232</v>
      </c>
      <c r="G264" s="40">
        <f>+G265</f>
        <v>0</v>
      </c>
      <c r="H264" s="40">
        <f>+H265</f>
        <v>0</v>
      </c>
    </row>
    <row r="265" spans="1:9" ht="20.100000000000001" hidden="1" customHeight="1">
      <c r="A265" s="19"/>
      <c r="B265" s="19"/>
      <c r="C265" s="19"/>
      <c r="D265" s="19" t="s">
        <v>224</v>
      </c>
      <c r="E265" s="19"/>
      <c r="F265" s="19" t="s">
        <v>223</v>
      </c>
      <c r="G265" s="69">
        <f>SUM(G267)</f>
        <v>0</v>
      </c>
      <c r="H265" s="78">
        <f>SUM(H267)</f>
        <v>0</v>
      </c>
    </row>
    <row r="266" spans="1:9" ht="20.100000000000001" hidden="1" customHeight="1">
      <c r="A266" s="19"/>
      <c r="B266" s="19"/>
      <c r="C266" s="19"/>
      <c r="D266" s="19"/>
      <c r="E266" s="19"/>
      <c r="F266" s="19" t="s">
        <v>39</v>
      </c>
      <c r="G266" s="69"/>
      <c r="H266" s="78"/>
    </row>
    <row r="267" spans="1:9" ht="20.100000000000001" hidden="1" customHeight="1">
      <c r="A267" s="19"/>
      <c r="B267" s="19"/>
      <c r="C267" s="19"/>
      <c r="D267" s="19"/>
      <c r="E267" s="19">
        <v>11001</v>
      </c>
      <c r="F267" s="27" t="s">
        <v>225</v>
      </c>
      <c r="G267" s="69">
        <f>SUM(G268)</f>
        <v>0</v>
      </c>
      <c r="H267" s="78">
        <f>SUM(H268)</f>
        <v>0</v>
      </c>
    </row>
    <row r="268" spans="1:9" ht="39.75" hidden="1" customHeight="1">
      <c r="A268" s="19"/>
      <c r="B268" s="19"/>
      <c r="C268" s="19"/>
      <c r="D268" s="19"/>
      <c r="E268" s="19"/>
      <c r="F268" s="19" t="s">
        <v>40</v>
      </c>
      <c r="G268" s="69">
        <f t="shared" ref="G268:H268" si="26">SUM(G270)</f>
        <v>0</v>
      </c>
      <c r="H268" s="78">
        <f t="shared" si="26"/>
        <v>0</v>
      </c>
      <c r="I268" s="38"/>
    </row>
    <row r="269" spans="1:9" ht="24.75" hidden="1" customHeight="1">
      <c r="A269" s="19"/>
      <c r="B269" s="19"/>
      <c r="C269" s="19"/>
      <c r="D269" s="19"/>
      <c r="E269" s="19"/>
      <c r="F269" s="19" t="s">
        <v>68</v>
      </c>
      <c r="G269" s="69">
        <f t="shared" ref="G269:H269" si="27">SUM(G271)</f>
        <v>0</v>
      </c>
      <c r="H269" s="78">
        <f t="shared" si="27"/>
        <v>0</v>
      </c>
    </row>
    <row r="270" spans="1:9" ht="21.75" hidden="1" customHeight="1">
      <c r="A270" s="19"/>
      <c r="B270" s="19"/>
      <c r="C270" s="19"/>
      <c r="D270" s="19"/>
      <c r="E270" s="19"/>
      <c r="F270" s="27" t="s">
        <v>76</v>
      </c>
      <c r="G270" s="69">
        <f t="shared" ref="G270:H270" si="28">SUM(G272)</f>
        <v>0</v>
      </c>
      <c r="H270" s="78">
        <f t="shared" si="28"/>
        <v>0</v>
      </c>
    </row>
    <row r="271" spans="1:9" ht="26.25" hidden="1" customHeight="1">
      <c r="A271" s="19"/>
      <c r="B271" s="19"/>
      <c r="C271" s="19"/>
      <c r="D271" s="19"/>
      <c r="E271" s="19"/>
      <c r="F271" s="19" t="s">
        <v>226</v>
      </c>
      <c r="G271" s="69">
        <f>SUM(G272)</f>
        <v>0</v>
      </c>
      <c r="H271" s="78">
        <f>SUM(H272)</f>
        <v>0</v>
      </c>
    </row>
    <row r="272" spans="1:9" ht="18" hidden="1" customHeight="1">
      <c r="A272" s="19"/>
      <c r="B272" s="19"/>
      <c r="C272" s="19"/>
      <c r="D272" s="19"/>
      <c r="E272" s="19"/>
      <c r="F272" s="19" t="s">
        <v>227</v>
      </c>
      <c r="G272" s="78">
        <v>0</v>
      </c>
      <c r="H272" s="78"/>
      <c r="I272" s="41"/>
    </row>
    <row r="273" spans="7:8" hidden="1">
      <c r="G273" s="96">
        <f>SUM(G8)</f>
        <v>0</v>
      </c>
      <c r="H273" s="96">
        <f>SUM(H8)</f>
        <v>0</v>
      </c>
    </row>
  </sheetData>
  <mergeCells count="6">
    <mergeCell ref="A4:H4"/>
    <mergeCell ref="G5:H5"/>
    <mergeCell ref="A6:C6"/>
    <mergeCell ref="D6:E6"/>
    <mergeCell ref="F6:F7"/>
    <mergeCell ref="G6:H6"/>
  </mergeCells>
  <conditionalFormatting sqref="F189">
    <cfRule type="expression" dxfId="0" priority="1" stopIfTrue="1">
      <formula>#REF!=1</formula>
    </cfRule>
  </conditionalFormatting>
  <pageMargins left="0.45" right="0" top="0.25" bottom="0.2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6"/>
  <sheetViews>
    <sheetView topLeftCell="A260" zoomScaleNormal="100" workbookViewId="0">
      <selection activeCell="E201" sqref="E201"/>
    </sheetView>
  </sheetViews>
  <sheetFormatPr defaultRowHeight="13.5"/>
  <cols>
    <col min="1" max="1" width="3.7109375" style="2" customWidth="1"/>
    <col min="2" max="2" width="50.42578125" style="2" customWidth="1"/>
    <col min="3" max="3" width="61.5703125" style="2" customWidth="1"/>
    <col min="4" max="4" width="17" style="25" bestFit="1" customWidth="1"/>
    <col min="5" max="5" width="19.85546875" style="12" customWidth="1"/>
    <col min="6" max="6" width="13.7109375" style="2" customWidth="1"/>
    <col min="7" max="7" width="12.42578125" style="2" customWidth="1"/>
    <col min="8" max="8" width="7.85546875" style="2" customWidth="1"/>
    <col min="9" max="9" width="15.42578125" style="2" customWidth="1"/>
    <col min="10" max="10" width="10.140625" style="2" customWidth="1"/>
    <col min="11" max="11" width="8.28515625" style="2" customWidth="1"/>
    <col min="12" max="12" width="7" style="2" customWidth="1"/>
    <col min="13" max="13" width="8.42578125" style="2" customWidth="1"/>
    <col min="14" max="16384" width="9.140625" style="2"/>
  </cols>
  <sheetData>
    <row r="1" spans="2:5">
      <c r="B1" s="12"/>
      <c r="C1" s="12"/>
      <c r="D1" s="12"/>
      <c r="E1" s="12" t="s">
        <v>3</v>
      </c>
    </row>
    <row r="2" spans="2:5">
      <c r="B2" s="12"/>
      <c r="C2" s="12"/>
      <c r="D2" s="12"/>
      <c r="E2" s="12" t="s">
        <v>34</v>
      </c>
    </row>
    <row r="3" spans="2:5">
      <c r="B3" s="12"/>
      <c r="C3" s="12"/>
      <c r="D3" s="12"/>
      <c r="E3" s="12" t="s">
        <v>1</v>
      </c>
    </row>
    <row r="4" spans="2:5" ht="14.25" customHeight="1">
      <c r="B4" s="290" t="s">
        <v>166</v>
      </c>
      <c r="C4" s="290"/>
      <c r="D4" s="290"/>
      <c r="E4" s="290"/>
    </row>
    <row r="5" spans="2:5" ht="61.5" customHeight="1">
      <c r="B5" s="291" t="s">
        <v>312</v>
      </c>
      <c r="C5" s="291"/>
      <c r="D5" s="291"/>
      <c r="E5" s="291"/>
    </row>
    <row r="6" spans="2:5" ht="17.25" customHeight="1">
      <c r="B6" s="140"/>
      <c r="C6" s="140"/>
      <c r="D6" s="245"/>
      <c r="E6" s="54"/>
    </row>
    <row r="7" spans="2:5" ht="30.75" customHeight="1">
      <c r="B7" s="293" t="s">
        <v>167</v>
      </c>
      <c r="C7" s="293"/>
      <c r="D7" s="293"/>
      <c r="E7" s="293"/>
    </row>
    <row r="8" spans="2:5" ht="14.25">
      <c r="B8" s="292" t="s">
        <v>21</v>
      </c>
      <c r="C8" s="292"/>
      <c r="D8" s="292"/>
      <c r="E8" s="292"/>
    </row>
    <row r="9" spans="2:5" ht="14.25">
      <c r="B9" s="140"/>
      <c r="C9" s="140"/>
      <c r="D9" s="245"/>
      <c r="E9" s="245"/>
    </row>
    <row r="10" spans="2:5" ht="14.25">
      <c r="B10" s="143" t="s">
        <v>119</v>
      </c>
      <c r="C10" s="149" t="s">
        <v>120</v>
      </c>
      <c r="D10" s="245"/>
      <c r="E10" s="245"/>
    </row>
    <row r="11" spans="2:5" ht="22.5" customHeight="1">
      <c r="B11" s="144" t="s">
        <v>121</v>
      </c>
      <c r="C11" s="164" t="s">
        <v>122</v>
      </c>
      <c r="D11" s="245"/>
      <c r="E11" s="245"/>
    </row>
    <row r="12" spans="2:5" ht="56.25" customHeight="1">
      <c r="B12" s="143"/>
      <c r="C12" s="148"/>
      <c r="D12" s="296" t="s">
        <v>199</v>
      </c>
      <c r="E12" s="281"/>
    </row>
    <row r="13" spans="2:5" ht="38.25" customHeight="1">
      <c r="B13" s="143" t="s">
        <v>123</v>
      </c>
      <c r="C13" s="148"/>
      <c r="D13" s="185" t="s">
        <v>125</v>
      </c>
      <c r="E13" s="186" t="s">
        <v>126</v>
      </c>
    </row>
    <row r="14" spans="2:5" ht="47.25" customHeight="1">
      <c r="B14" s="149" t="s">
        <v>46</v>
      </c>
      <c r="C14" s="150" t="s">
        <v>121</v>
      </c>
      <c r="D14" s="50"/>
      <c r="E14" s="55"/>
    </row>
    <row r="15" spans="2:5">
      <c r="B15" s="149" t="s">
        <v>42</v>
      </c>
      <c r="C15" s="150" t="s">
        <v>124</v>
      </c>
      <c r="D15" s="50"/>
      <c r="E15" s="55"/>
    </row>
    <row r="16" spans="2:5" ht="57">
      <c r="B16" s="149" t="s">
        <v>43</v>
      </c>
      <c r="C16" s="151" t="s">
        <v>127</v>
      </c>
      <c r="D16" s="42"/>
      <c r="E16" s="48"/>
    </row>
    <row r="17" spans="2:6" ht="54">
      <c r="B17" s="149" t="s">
        <v>44</v>
      </c>
      <c r="C17" s="152" t="s">
        <v>128</v>
      </c>
      <c r="D17" s="42"/>
      <c r="E17" s="48"/>
    </row>
    <row r="18" spans="2:6" ht="17.25">
      <c r="B18" s="153" t="s">
        <v>32</v>
      </c>
      <c r="C18" s="152" t="s">
        <v>129</v>
      </c>
      <c r="D18" s="42"/>
      <c r="E18" s="48"/>
    </row>
    <row r="19" spans="2:6" ht="27">
      <c r="B19" s="149" t="s">
        <v>130</v>
      </c>
      <c r="C19" s="152" t="s">
        <v>131</v>
      </c>
      <c r="D19" s="42"/>
      <c r="E19" s="48"/>
    </row>
    <row r="20" spans="2:6" ht="17.25">
      <c r="B20" s="154" t="s">
        <v>48</v>
      </c>
      <c r="C20" s="155"/>
      <c r="D20" s="42"/>
      <c r="E20" s="48"/>
    </row>
    <row r="21" spans="2:6" ht="21" customHeight="1">
      <c r="B21" s="156" t="s">
        <v>132</v>
      </c>
      <c r="C21" s="156"/>
      <c r="D21" s="57">
        <v>0</v>
      </c>
      <c r="E21" s="57"/>
    </row>
    <row r="22" spans="2:6" ht="17.25">
      <c r="B22" s="156" t="s">
        <v>45</v>
      </c>
      <c r="C22" s="156"/>
      <c r="D22" s="57">
        <f>SUM(Hav2h5.1!E19)</f>
        <v>0</v>
      </c>
      <c r="E22" s="57">
        <f>SUM(Hav2h5.1!F19)</f>
        <v>31</v>
      </c>
    </row>
    <row r="23" spans="2:6">
      <c r="D23" s="2"/>
    </row>
    <row r="24" spans="2:6" ht="45" hidden="1" customHeight="1">
      <c r="B24" s="149" t="s">
        <v>46</v>
      </c>
      <c r="C24" s="150" t="s">
        <v>121</v>
      </c>
      <c r="D24" s="294"/>
      <c r="E24" s="295"/>
    </row>
    <row r="25" spans="2:6" ht="35.25" hidden="1" customHeight="1">
      <c r="B25" s="149" t="s">
        <v>42</v>
      </c>
      <c r="C25" s="150" t="s">
        <v>133</v>
      </c>
      <c r="D25" s="42"/>
      <c r="E25" s="48"/>
    </row>
    <row r="26" spans="2:6" ht="54" hidden="1">
      <c r="B26" s="149" t="s">
        <v>43</v>
      </c>
      <c r="C26" s="152" t="s">
        <v>54</v>
      </c>
      <c r="D26" s="42"/>
      <c r="E26" s="48"/>
    </row>
    <row r="27" spans="2:6" ht="54" hidden="1">
      <c r="B27" s="149" t="s">
        <v>44</v>
      </c>
      <c r="C27" s="152" t="s">
        <v>55</v>
      </c>
      <c r="D27" s="28"/>
      <c r="E27" s="40"/>
    </row>
    <row r="28" spans="2:6" ht="17.25" hidden="1">
      <c r="B28" s="149" t="s">
        <v>32</v>
      </c>
      <c r="C28" s="152" t="s">
        <v>26</v>
      </c>
      <c r="D28" s="42"/>
      <c r="E28" s="48"/>
    </row>
    <row r="29" spans="2:6" ht="40.5" hidden="1">
      <c r="B29" s="149" t="s">
        <v>17</v>
      </c>
      <c r="C29" s="152" t="s">
        <v>56</v>
      </c>
      <c r="D29" s="42"/>
      <c r="E29" s="48"/>
    </row>
    <row r="30" spans="2:6" ht="17.25" hidden="1">
      <c r="B30" s="154" t="s">
        <v>48</v>
      </c>
      <c r="C30" s="155"/>
      <c r="D30" s="42"/>
      <c r="E30" s="48"/>
    </row>
    <row r="31" spans="2:6" ht="17.25" hidden="1">
      <c r="B31" s="157" t="s">
        <v>132</v>
      </c>
      <c r="C31" s="158"/>
      <c r="D31" s="57">
        <f>D33/F32/12*1000</f>
        <v>0</v>
      </c>
      <c r="E31" s="58">
        <f>E33/F32/12*1000</f>
        <v>0</v>
      </c>
    </row>
    <row r="32" spans="2:6" ht="27" hidden="1">
      <c r="B32" s="157" t="s">
        <v>134</v>
      </c>
      <c r="C32" s="158"/>
      <c r="D32" s="33"/>
      <c r="E32" s="58"/>
      <c r="F32" s="2">
        <v>25040</v>
      </c>
    </row>
    <row r="33" spans="2:6" ht="17.25" hidden="1">
      <c r="B33" s="159" t="s">
        <v>45</v>
      </c>
      <c r="C33" s="160"/>
      <c r="D33" s="57">
        <f>SUM(Hav2h5.1!E25)</f>
        <v>0</v>
      </c>
      <c r="E33" s="59">
        <f>SUM(Hav2h5.1!F25)</f>
        <v>0</v>
      </c>
    </row>
    <row r="34" spans="2:6">
      <c r="D34" s="2"/>
    </row>
    <row r="35" spans="2:6" ht="17.25">
      <c r="B35" s="149" t="s">
        <v>46</v>
      </c>
      <c r="C35" s="150" t="s">
        <v>121</v>
      </c>
      <c r="D35" s="294"/>
      <c r="E35" s="295"/>
    </row>
    <row r="36" spans="2:6" ht="17.25">
      <c r="B36" s="149" t="s">
        <v>42</v>
      </c>
      <c r="C36" s="150" t="s">
        <v>165</v>
      </c>
      <c r="D36" s="42"/>
      <c r="E36" s="48"/>
    </row>
    <row r="37" spans="2:6" ht="17.25">
      <c r="B37" s="149" t="s">
        <v>43</v>
      </c>
      <c r="C37" s="151" t="s">
        <v>260</v>
      </c>
      <c r="D37" s="42"/>
      <c r="E37" s="48"/>
    </row>
    <row r="38" spans="2:6" ht="17.25">
      <c r="B38" s="149" t="s">
        <v>44</v>
      </c>
      <c r="C38" s="152" t="s">
        <v>261</v>
      </c>
      <c r="D38" s="28"/>
      <c r="E38" s="40"/>
    </row>
    <row r="39" spans="2:6" ht="17.25">
      <c r="B39" s="149" t="s">
        <v>32</v>
      </c>
      <c r="C39" s="152" t="s">
        <v>26</v>
      </c>
      <c r="D39" s="42"/>
      <c r="E39" s="48"/>
    </row>
    <row r="40" spans="2:6" ht="27">
      <c r="B40" s="149" t="s">
        <v>17</v>
      </c>
      <c r="C40" s="152" t="s">
        <v>262</v>
      </c>
      <c r="D40" s="42"/>
      <c r="E40" s="48"/>
    </row>
    <row r="41" spans="2:6" ht="17.25">
      <c r="B41" s="154" t="s">
        <v>48</v>
      </c>
      <c r="C41" s="155"/>
      <c r="D41" s="42"/>
      <c r="E41" s="48"/>
    </row>
    <row r="42" spans="2:6" ht="17.25">
      <c r="B42" s="157" t="s">
        <v>263</v>
      </c>
      <c r="C42" s="158"/>
      <c r="D42" s="29">
        <f>SUM(D44/F42/12)*1000</f>
        <v>-0.875</v>
      </c>
      <c r="E42" s="29">
        <f>SUM(E44/F42/12)*1000</f>
        <v>-0.875</v>
      </c>
      <c r="F42" s="2">
        <v>100000</v>
      </c>
    </row>
    <row r="43" spans="2:6" ht="27.75" customHeight="1">
      <c r="B43" s="157" t="s">
        <v>136</v>
      </c>
      <c r="C43" s="158"/>
      <c r="D43" s="33"/>
      <c r="E43" s="58"/>
    </row>
    <row r="44" spans="2:6" ht="17.25">
      <c r="B44" s="159" t="s">
        <v>45</v>
      </c>
      <c r="C44" s="160"/>
      <c r="D44" s="59">
        <f>SUM(Hav2h5.1!E31)</f>
        <v>-1050</v>
      </c>
      <c r="E44" s="59">
        <f>SUM(Hav2h5.1!F31)</f>
        <v>-1050</v>
      </c>
    </row>
    <row r="45" spans="2:6">
      <c r="D45" s="2"/>
      <c r="E45" s="2"/>
    </row>
    <row r="46" spans="2:6" ht="52.5" customHeight="1">
      <c r="B46" s="161" t="s">
        <v>46</v>
      </c>
      <c r="C46" s="148" t="s">
        <v>121</v>
      </c>
      <c r="D46" s="294"/>
      <c r="E46" s="295"/>
    </row>
    <row r="47" spans="2:6" ht="17.25">
      <c r="B47" s="149" t="s">
        <v>42</v>
      </c>
      <c r="C47" s="162" t="s">
        <v>135</v>
      </c>
      <c r="D47" s="20"/>
      <c r="E47" s="56"/>
    </row>
    <row r="48" spans="2:6" ht="57">
      <c r="B48" s="149" t="s">
        <v>43</v>
      </c>
      <c r="C48" s="161" t="s">
        <v>57</v>
      </c>
      <c r="D48" s="42"/>
      <c r="E48" s="48"/>
    </row>
    <row r="49" spans="2:6" ht="40.5">
      <c r="B49" s="149" t="s">
        <v>44</v>
      </c>
      <c r="C49" s="163" t="s">
        <v>58</v>
      </c>
      <c r="D49" s="42"/>
      <c r="E49" s="48"/>
    </row>
    <row r="50" spans="2:6" ht="17.25">
      <c r="B50" s="149" t="s">
        <v>32</v>
      </c>
      <c r="C50" s="163" t="s">
        <v>26</v>
      </c>
      <c r="D50" s="42"/>
      <c r="E50" s="48"/>
    </row>
    <row r="51" spans="2:6" ht="40.5">
      <c r="B51" s="149" t="s">
        <v>17</v>
      </c>
      <c r="C51" s="163" t="s">
        <v>59</v>
      </c>
      <c r="D51" s="42"/>
      <c r="E51" s="48"/>
    </row>
    <row r="52" spans="2:6" ht="17.25">
      <c r="B52" s="149" t="s">
        <v>48</v>
      </c>
      <c r="C52" s="164"/>
      <c r="D52" s="42"/>
      <c r="E52" s="48"/>
    </row>
    <row r="53" spans="2:6" ht="17.25">
      <c r="B53" s="165" t="s">
        <v>132</v>
      </c>
      <c r="C53" s="165"/>
      <c r="D53" s="58">
        <f>D55/F54/12*1000</f>
        <v>0.60871682493304113</v>
      </c>
      <c r="E53" s="58">
        <f>E55/F54/12*1000</f>
        <v>4.3955441928414896</v>
      </c>
    </row>
    <row r="54" spans="2:6" s="11" customFormat="1" ht="27">
      <c r="B54" s="152" t="s">
        <v>136</v>
      </c>
      <c r="C54" s="152"/>
      <c r="D54" s="33"/>
      <c r="E54" s="58"/>
      <c r="F54" s="11">
        <v>136900</v>
      </c>
    </row>
    <row r="55" spans="2:6" ht="17.25">
      <c r="B55" s="153" t="s">
        <v>45</v>
      </c>
      <c r="C55" s="153"/>
      <c r="D55" s="226">
        <f>SUM(Hav2h5.1!E37)</f>
        <v>1000</v>
      </c>
      <c r="E55" s="226">
        <f>SUM(Hav2h5.1!F37)</f>
        <v>7221</v>
      </c>
    </row>
    <row r="56" spans="2:6">
      <c r="D56" s="2"/>
    </row>
    <row r="57" spans="2:6" ht="22.5" customHeight="1">
      <c r="B57" s="162" t="s">
        <v>119</v>
      </c>
      <c r="C57" s="162" t="s">
        <v>120</v>
      </c>
      <c r="D57" s="2"/>
      <c r="E57" s="2"/>
    </row>
    <row r="58" spans="2:6" ht="31.5" customHeight="1">
      <c r="B58" s="196" t="s">
        <v>137</v>
      </c>
      <c r="C58" s="167" t="s">
        <v>138</v>
      </c>
      <c r="D58" s="2"/>
      <c r="E58" s="2"/>
    </row>
    <row r="59" spans="2:6" ht="49.5" customHeight="1">
      <c r="B59" s="166" t="s">
        <v>123</v>
      </c>
      <c r="C59" s="166"/>
      <c r="D59" s="280" t="s">
        <v>199</v>
      </c>
      <c r="E59" s="281"/>
    </row>
    <row r="60" spans="2:6" ht="24" customHeight="1">
      <c r="B60" s="161"/>
      <c r="C60" s="164"/>
      <c r="D60" s="185" t="s">
        <v>125</v>
      </c>
      <c r="E60" s="186" t="s">
        <v>126</v>
      </c>
    </row>
    <row r="61" spans="2:6" ht="22.5" customHeight="1">
      <c r="B61" s="149" t="s">
        <v>46</v>
      </c>
      <c r="C61" s="166" t="s">
        <v>137</v>
      </c>
      <c r="D61" s="52"/>
      <c r="E61" s="60"/>
    </row>
    <row r="62" spans="2:6" ht="22.5" customHeight="1">
      <c r="B62" s="150" t="s">
        <v>42</v>
      </c>
      <c r="C62" s="164" t="s">
        <v>124</v>
      </c>
      <c r="D62" s="53"/>
      <c r="E62" s="60"/>
    </row>
    <row r="63" spans="2:6" ht="29.25" customHeight="1">
      <c r="B63" s="149" t="s">
        <v>43</v>
      </c>
      <c r="C63" s="150" t="s">
        <v>191</v>
      </c>
      <c r="D63" s="53"/>
      <c r="E63" s="60"/>
    </row>
    <row r="64" spans="2:6" ht="49.5" customHeight="1">
      <c r="B64" s="149" t="s">
        <v>44</v>
      </c>
      <c r="C64" s="150" t="s">
        <v>200</v>
      </c>
      <c r="D64" s="53"/>
      <c r="E64" s="60"/>
    </row>
    <row r="65" spans="2:5" ht="22.5" customHeight="1">
      <c r="B65" s="149" t="s">
        <v>32</v>
      </c>
      <c r="C65" s="163" t="s">
        <v>129</v>
      </c>
      <c r="D65" s="53"/>
      <c r="E65" s="60"/>
    </row>
    <row r="66" spans="2:5" ht="31.5" customHeight="1">
      <c r="B66" s="149" t="s">
        <v>130</v>
      </c>
      <c r="C66" s="163" t="s">
        <v>131</v>
      </c>
      <c r="D66" s="59"/>
      <c r="E66" s="59"/>
    </row>
    <row r="67" spans="2:5" ht="22.5" customHeight="1">
      <c r="B67" s="149" t="s">
        <v>48</v>
      </c>
      <c r="C67" s="163"/>
      <c r="D67" s="53"/>
      <c r="E67" s="60"/>
    </row>
    <row r="68" spans="2:5" ht="36.75" customHeight="1">
      <c r="B68" s="150" t="s">
        <v>139</v>
      </c>
      <c r="C68" s="163"/>
      <c r="D68" s="230"/>
      <c r="E68" s="230"/>
    </row>
    <row r="69" spans="2:5" ht="38.25" customHeight="1">
      <c r="B69" s="150" t="s">
        <v>140</v>
      </c>
      <c r="C69" s="165"/>
      <c r="D69" s="230"/>
      <c r="E69" s="230"/>
    </row>
    <row r="70" spans="2:5" ht="44.25" customHeight="1">
      <c r="B70" s="152" t="s">
        <v>141</v>
      </c>
      <c r="C70" s="152"/>
      <c r="D70" s="230"/>
      <c r="E70" s="230"/>
    </row>
    <row r="71" spans="2:5" ht="16.5" customHeight="1">
      <c r="B71" s="284" t="s">
        <v>45</v>
      </c>
      <c r="C71" s="285"/>
      <c r="D71" s="236">
        <f>SUM(Hav2h5.1!E50)</f>
        <v>-2500</v>
      </c>
      <c r="E71" s="229">
        <f>SUM(Hav2h5.1!F50)</f>
        <v>-2500</v>
      </c>
    </row>
    <row r="72" spans="2:5" ht="17.25" customHeight="1">
      <c r="B72" s="166" t="s">
        <v>42</v>
      </c>
      <c r="C72" s="166" t="s">
        <v>133</v>
      </c>
      <c r="D72" s="51"/>
      <c r="E72" s="55"/>
    </row>
    <row r="73" spans="2:5" ht="28.5">
      <c r="B73" s="161" t="s">
        <v>43</v>
      </c>
      <c r="C73" s="167" t="s">
        <v>142</v>
      </c>
      <c r="D73" s="21"/>
      <c r="E73" s="61"/>
    </row>
    <row r="74" spans="2:5" ht="40.5">
      <c r="B74" s="149" t="s">
        <v>44</v>
      </c>
      <c r="C74" s="150" t="s">
        <v>143</v>
      </c>
      <c r="D74" s="20"/>
      <c r="E74" s="56"/>
    </row>
    <row r="75" spans="2:5" ht="17.25">
      <c r="B75" s="149" t="s">
        <v>32</v>
      </c>
      <c r="C75" s="150" t="s">
        <v>26</v>
      </c>
      <c r="D75" s="42"/>
      <c r="E75" s="48"/>
    </row>
    <row r="76" spans="2:5" ht="40.5">
      <c r="B76" s="149" t="s">
        <v>17</v>
      </c>
      <c r="C76" s="163" t="s">
        <v>144</v>
      </c>
      <c r="D76" s="42"/>
      <c r="E76" s="48"/>
    </row>
    <row r="77" spans="2:5" ht="17.25">
      <c r="B77" s="149" t="s">
        <v>48</v>
      </c>
      <c r="C77" s="163"/>
      <c r="D77" s="42"/>
      <c r="E77" s="48"/>
    </row>
    <row r="78" spans="2:5" ht="40.5">
      <c r="B78" s="149" t="s">
        <v>139</v>
      </c>
      <c r="C78" s="163"/>
      <c r="D78" s="58">
        <f>SUM(D79:D80)</f>
        <v>-1751</v>
      </c>
      <c r="E78" s="58">
        <f>SUM(E79:E80)</f>
        <v>0</v>
      </c>
    </row>
    <row r="79" spans="2:5" ht="27">
      <c r="B79" s="149" t="s">
        <v>140</v>
      </c>
      <c r="C79" s="163"/>
      <c r="D79" s="58">
        <v>-1241</v>
      </c>
      <c r="E79" s="58"/>
    </row>
    <row r="80" spans="2:5" ht="27">
      <c r="B80" s="165" t="s">
        <v>141</v>
      </c>
      <c r="C80" s="165"/>
      <c r="D80" s="58">
        <v>-510</v>
      </c>
      <c r="E80" s="58"/>
    </row>
    <row r="81" spans="2:10" ht="22.5" customHeight="1">
      <c r="B81" s="168" t="s">
        <v>45</v>
      </c>
      <c r="C81" s="168"/>
      <c r="D81" s="227">
        <f>SUM(Hav2h5.1!E56)</f>
        <v>-1506500</v>
      </c>
      <c r="E81" s="227">
        <f>SUM(Hav2h5.1!F56)</f>
        <v>0</v>
      </c>
      <c r="H81" s="240"/>
    </row>
    <row r="82" spans="2:10">
      <c r="D82" s="2"/>
      <c r="G82" s="14"/>
      <c r="H82" s="14"/>
      <c r="I82" s="13"/>
      <c r="J82" s="15"/>
    </row>
    <row r="83" spans="2:10" ht="14.25">
      <c r="B83" s="170" t="s">
        <v>119</v>
      </c>
      <c r="C83" s="149" t="s">
        <v>120</v>
      </c>
      <c r="D83" s="188"/>
      <c r="E83" s="145"/>
    </row>
    <row r="84" spans="2:10" ht="14.25">
      <c r="B84" s="195" t="s">
        <v>145</v>
      </c>
      <c r="C84" s="194" t="s">
        <v>146</v>
      </c>
      <c r="E84" s="145"/>
    </row>
    <row r="85" spans="2:10" ht="33" customHeight="1">
      <c r="B85" s="149" t="s">
        <v>123</v>
      </c>
      <c r="C85" s="170"/>
      <c r="D85" s="280" t="s">
        <v>199</v>
      </c>
      <c r="E85" s="281"/>
    </row>
    <row r="86" spans="2:10">
      <c r="B86" s="162"/>
      <c r="C86" s="169"/>
      <c r="D86" s="187" t="s">
        <v>125</v>
      </c>
      <c r="E86" s="185" t="s">
        <v>126</v>
      </c>
    </row>
    <row r="87" spans="2:10" ht="17.25">
      <c r="B87" s="149" t="s">
        <v>46</v>
      </c>
      <c r="C87" s="150" t="s">
        <v>145</v>
      </c>
      <c r="D87" s="1"/>
      <c r="E87" s="62"/>
    </row>
    <row r="88" spans="2:10" ht="17.25">
      <c r="B88" s="149" t="s">
        <v>42</v>
      </c>
      <c r="C88" s="150" t="s">
        <v>124</v>
      </c>
      <c r="D88" s="42"/>
      <c r="E88" s="48"/>
    </row>
    <row r="89" spans="2:10" ht="28.5">
      <c r="B89" s="149" t="s">
        <v>43</v>
      </c>
      <c r="C89" s="171" t="s">
        <v>147</v>
      </c>
      <c r="D89" s="42"/>
      <c r="E89" s="48"/>
    </row>
    <row r="90" spans="2:10" ht="27">
      <c r="B90" s="149" t="s">
        <v>44</v>
      </c>
      <c r="C90" s="172" t="s">
        <v>148</v>
      </c>
      <c r="D90" s="42"/>
      <c r="E90" s="48"/>
    </row>
    <row r="91" spans="2:10" ht="17.25">
      <c r="B91" s="149" t="s">
        <v>32</v>
      </c>
      <c r="C91" s="163" t="s">
        <v>129</v>
      </c>
      <c r="D91" s="42"/>
      <c r="E91" s="48"/>
    </row>
    <row r="92" spans="2:10" ht="27">
      <c r="B92" s="149" t="s">
        <v>130</v>
      </c>
      <c r="C92" s="164" t="s">
        <v>131</v>
      </c>
      <c r="D92" s="42"/>
      <c r="E92" s="48"/>
    </row>
    <row r="93" spans="2:10" ht="17.25">
      <c r="B93" s="165" t="s">
        <v>48</v>
      </c>
      <c r="C93" s="165"/>
      <c r="D93" s="42"/>
      <c r="E93" s="48"/>
    </row>
    <row r="94" spans="2:10" ht="27">
      <c r="B94" s="152" t="s">
        <v>149</v>
      </c>
      <c r="C94" s="152"/>
      <c r="D94" s="231">
        <v>1132</v>
      </c>
      <c r="E94" s="231">
        <f>SUM(E104)</f>
        <v>0</v>
      </c>
    </row>
    <row r="95" spans="2:10" ht="40.5">
      <c r="B95" s="150" t="s">
        <v>150</v>
      </c>
      <c r="C95" s="150"/>
      <c r="D95" s="231">
        <f>SUM(D105)</f>
        <v>0</v>
      </c>
      <c r="E95" s="231">
        <f>SUM(E105)</f>
        <v>0</v>
      </c>
      <c r="F95" s="3"/>
    </row>
    <row r="96" spans="2:10" ht="17.25">
      <c r="B96" s="284" t="s">
        <v>45</v>
      </c>
      <c r="C96" s="285"/>
      <c r="D96" s="227">
        <f>SUM(Hav2h5.1!E69)</f>
        <v>3710</v>
      </c>
      <c r="E96" s="227">
        <f>SUM(Hav2h5.1!F69)</f>
        <v>10965</v>
      </c>
    </row>
    <row r="97" spans="2:9" ht="17.25">
      <c r="B97" s="149" t="s">
        <v>46</v>
      </c>
      <c r="C97" s="150" t="s">
        <v>145</v>
      </c>
      <c r="D97" s="34"/>
      <c r="E97" s="59"/>
    </row>
    <row r="98" spans="2:9" ht="17.25">
      <c r="B98" s="149" t="s">
        <v>42</v>
      </c>
      <c r="C98" s="150">
        <v>12001</v>
      </c>
      <c r="D98" s="34"/>
      <c r="E98" s="59"/>
    </row>
    <row r="99" spans="2:9" ht="17.25">
      <c r="B99" s="149" t="s">
        <v>43</v>
      </c>
      <c r="C99" s="173" t="s">
        <v>219</v>
      </c>
      <c r="D99" s="34"/>
      <c r="E99" s="59"/>
    </row>
    <row r="100" spans="2:9" ht="51" customHeight="1">
      <c r="B100" s="149" t="s">
        <v>44</v>
      </c>
      <c r="C100" s="172" t="s">
        <v>218</v>
      </c>
      <c r="D100" s="34"/>
      <c r="E100" s="59"/>
    </row>
    <row r="101" spans="2:9" ht="17.25">
      <c r="B101" s="149" t="s">
        <v>32</v>
      </c>
      <c r="C101" s="163" t="s">
        <v>26</v>
      </c>
      <c r="D101" s="34"/>
      <c r="E101" s="59"/>
    </row>
    <row r="102" spans="2:9" ht="27" customHeight="1">
      <c r="B102" s="149" t="s">
        <v>17</v>
      </c>
      <c r="C102" s="164"/>
      <c r="D102" s="34"/>
      <c r="E102" s="59"/>
    </row>
    <row r="103" spans="2:9" ht="17.25">
      <c r="B103" s="165" t="s">
        <v>48</v>
      </c>
      <c r="C103" s="165"/>
      <c r="D103" s="34"/>
      <c r="E103" s="59"/>
    </row>
    <row r="104" spans="2:9" ht="27">
      <c r="B104" s="152" t="s">
        <v>149</v>
      </c>
      <c r="C104" s="152"/>
      <c r="D104" s="232">
        <f>SUM(D94)</f>
        <v>1132</v>
      </c>
      <c r="E104" s="232">
        <f>E106/F104/12*1000</f>
        <v>0</v>
      </c>
      <c r="F104" s="2">
        <v>26500</v>
      </c>
      <c r="G104" s="241"/>
    </row>
    <row r="105" spans="2:9" ht="39" customHeight="1">
      <c r="B105" s="150" t="s">
        <v>150</v>
      </c>
      <c r="C105" s="150"/>
      <c r="D105" s="232">
        <v>0</v>
      </c>
      <c r="E105" s="232"/>
    </row>
    <row r="106" spans="2:9" ht="17.25">
      <c r="B106" s="284" t="s">
        <v>45</v>
      </c>
      <c r="C106" s="285"/>
      <c r="D106" s="227">
        <f>SUM(Hav2h5.1!E75)</f>
        <v>360000</v>
      </c>
      <c r="E106" s="227">
        <f>SUM(Hav2h5.1!F75)</f>
        <v>0</v>
      </c>
      <c r="H106" s="2">
        <f>+E106/12</f>
        <v>0</v>
      </c>
      <c r="I106" s="2">
        <f>+H106/26.5</f>
        <v>0</v>
      </c>
    </row>
    <row r="107" spans="2:9" ht="17.25">
      <c r="B107" s="149" t="s">
        <v>46</v>
      </c>
      <c r="C107" s="150" t="s">
        <v>145</v>
      </c>
      <c r="D107" s="26"/>
      <c r="E107" s="60"/>
      <c r="H107" s="2">
        <f>+D106/12</f>
        <v>30000</v>
      </c>
      <c r="I107" s="2">
        <f>+H107/26.5</f>
        <v>1132.0754716981132</v>
      </c>
    </row>
    <row r="108" spans="2:9" ht="17.25">
      <c r="B108" s="149" t="s">
        <v>42</v>
      </c>
      <c r="C108" s="150" t="s">
        <v>165</v>
      </c>
      <c r="D108" s="26"/>
      <c r="E108" s="60"/>
    </row>
    <row r="109" spans="2:9" ht="17.25">
      <c r="B109" s="149" t="s">
        <v>43</v>
      </c>
      <c r="C109" s="171" t="s">
        <v>192</v>
      </c>
      <c r="D109" s="26"/>
      <c r="E109" s="60"/>
    </row>
    <row r="110" spans="2:9" ht="27">
      <c r="B110" s="149" t="s">
        <v>44</v>
      </c>
      <c r="C110" s="172" t="s">
        <v>193</v>
      </c>
      <c r="D110" s="26"/>
      <c r="E110" s="60"/>
    </row>
    <row r="111" spans="2:9" ht="17.25">
      <c r="B111" s="149" t="s">
        <v>32</v>
      </c>
      <c r="C111" s="163" t="s">
        <v>26</v>
      </c>
      <c r="D111" s="26"/>
      <c r="E111" s="60"/>
    </row>
    <row r="112" spans="2:9" ht="27">
      <c r="B112" s="149" t="s">
        <v>17</v>
      </c>
      <c r="C112" s="164" t="s">
        <v>201</v>
      </c>
      <c r="D112" s="26"/>
      <c r="E112" s="60"/>
    </row>
    <row r="113" spans="2:10" ht="17.25">
      <c r="B113" s="165" t="s">
        <v>48</v>
      </c>
      <c r="C113" s="165"/>
      <c r="D113" s="26"/>
      <c r="E113" s="60"/>
    </row>
    <row r="114" spans="2:10" ht="17.25">
      <c r="B114" s="152" t="s">
        <v>202</v>
      </c>
      <c r="C114" s="152"/>
      <c r="D114" s="248">
        <f>SUM(D115:D117)</f>
        <v>397</v>
      </c>
      <c r="E114" s="248">
        <f>SUM(E115:E117)</f>
        <v>0</v>
      </c>
    </row>
    <row r="115" spans="2:10" ht="17.25">
      <c r="B115" s="150" t="s">
        <v>203</v>
      </c>
      <c r="C115" s="150"/>
      <c r="D115" s="60">
        <v>295</v>
      </c>
      <c r="E115" s="60"/>
      <c r="F115" s="141">
        <f>SUM(D115*300)</f>
        <v>88500</v>
      </c>
      <c r="G115" s="141">
        <f>SUM(E115*300)</f>
        <v>0</v>
      </c>
      <c r="J115" s="241"/>
    </row>
    <row r="116" spans="2:10" ht="17.25">
      <c r="B116" s="162" t="s">
        <v>204</v>
      </c>
      <c r="C116" s="162"/>
      <c r="D116" s="60">
        <v>83</v>
      </c>
      <c r="E116" s="60"/>
      <c r="F116" s="141">
        <f>SUM(D116*1000)</f>
        <v>83000</v>
      </c>
      <c r="G116" s="141">
        <f>SUM(E116*1000)</f>
        <v>0</v>
      </c>
      <c r="J116" s="241"/>
    </row>
    <row r="117" spans="2:10" ht="17.25">
      <c r="B117" s="162" t="s">
        <v>205</v>
      </c>
      <c r="C117" s="162"/>
      <c r="D117" s="60">
        <v>19</v>
      </c>
      <c r="E117" s="60"/>
      <c r="F117" s="141">
        <f>SUM(D117*1500)</f>
        <v>28500</v>
      </c>
      <c r="G117" s="141">
        <f>SUM(E117*1500)</f>
        <v>0</v>
      </c>
      <c r="J117" s="241"/>
    </row>
    <row r="118" spans="2:10" ht="17.25">
      <c r="B118" s="284" t="s">
        <v>45</v>
      </c>
      <c r="C118" s="285"/>
      <c r="D118" s="237">
        <f>SUM(Hav2h5.1!E81)</f>
        <v>200000</v>
      </c>
      <c r="E118" s="237">
        <f>SUM(Hav2h5.1!F81)</f>
        <v>0</v>
      </c>
      <c r="F118" s="77">
        <f>SUM(F115:F117)</f>
        <v>200000</v>
      </c>
      <c r="G118" s="77">
        <f>SUM(G115:G117)</f>
        <v>0</v>
      </c>
      <c r="J118" s="241"/>
    </row>
    <row r="119" spans="2:10">
      <c r="D119" s="2"/>
      <c r="E119" s="2"/>
      <c r="J119" s="13"/>
    </row>
    <row r="120" spans="2:10" s="25" customFormat="1" ht="14.25">
      <c r="B120" s="189"/>
      <c r="C120" s="191"/>
      <c r="D120" s="188"/>
      <c r="E120" s="145"/>
      <c r="G120" s="64"/>
      <c r="H120" s="64"/>
      <c r="I120" s="65"/>
      <c r="J120" s="66"/>
    </row>
    <row r="121" spans="2:10" ht="14.25">
      <c r="B121" s="190" t="s">
        <v>46</v>
      </c>
      <c r="C121" s="192" t="s">
        <v>206</v>
      </c>
      <c r="E121" s="145"/>
    </row>
    <row r="122" spans="2:10" ht="14.25">
      <c r="B122" s="193">
        <v>1082</v>
      </c>
      <c r="C122" s="197" t="s">
        <v>183</v>
      </c>
      <c r="D122" s="12"/>
    </row>
    <row r="123" spans="2:10" ht="14.25" customHeight="1">
      <c r="B123" s="149" t="s">
        <v>123</v>
      </c>
      <c r="C123" s="170"/>
      <c r="D123" s="280" t="s">
        <v>199</v>
      </c>
      <c r="E123" s="281"/>
    </row>
    <row r="124" spans="2:10">
      <c r="B124" s="162"/>
      <c r="C124" s="169"/>
      <c r="D124" s="25" t="s">
        <v>125</v>
      </c>
      <c r="E124" s="145" t="s">
        <v>126</v>
      </c>
    </row>
    <row r="125" spans="2:10">
      <c r="B125" s="162" t="s">
        <v>46</v>
      </c>
      <c r="C125" s="169" t="s">
        <v>207</v>
      </c>
      <c r="D125" s="2"/>
      <c r="E125" s="2"/>
    </row>
    <row r="126" spans="2:10" ht="17.25">
      <c r="B126" s="149" t="s">
        <v>42</v>
      </c>
      <c r="C126" s="150" t="s">
        <v>133</v>
      </c>
      <c r="D126" s="26"/>
      <c r="E126" s="60"/>
    </row>
    <row r="127" spans="2:10" ht="17.25">
      <c r="B127" s="149" t="s">
        <v>43</v>
      </c>
      <c r="C127" s="161" t="s">
        <v>208</v>
      </c>
      <c r="D127" s="26"/>
      <c r="E127" s="60"/>
    </row>
    <row r="128" spans="2:10" ht="67.5">
      <c r="B128" s="149" t="s">
        <v>44</v>
      </c>
      <c r="C128" s="172" t="s">
        <v>209</v>
      </c>
      <c r="D128" s="63"/>
      <c r="E128" s="63"/>
    </row>
    <row r="129" spans="2:6" ht="17.25">
      <c r="B129" s="149" t="s">
        <v>32</v>
      </c>
      <c r="C129" s="172" t="s">
        <v>26</v>
      </c>
      <c r="D129" s="26"/>
      <c r="E129" s="60"/>
    </row>
    <row r="130" spans="2:6" ht="41.25">
      <c r="B130" s="149" t="s">
        <v>17</v>
      </c>
      <c r="C130" s="163" t="s">
        <v>210</v>
      </c>
      <c r="D130" s="26"/>
      <c r="E130" s="60"/>
    </row>
    <row r="131" spans="2:6" ht="17.25">
      <c r="B131" s="149" t="s">
        <v>48</v>
      </c>
      <c r="C131" s="164"/>
      <c r="D131" s="26"/>
      <c r="E131" s="60"/>
    </row>
    <row r="132" spans="2:6" ht="27">
      <c r="B132" s="165" t="s">
        <v>211</v>
      </c>
      <c r="C132" s="165"/>
      <c r="D132" s="81">
        <f>D133/F132*1000</f>
        <v>83214.28571428571</v>
      </c>
      <c r="E132" s="81">
        <f>E133/F132/12*1000</f>
        <v>0</v>
      </c>
      <c r="F132" s="2">
        <v>2800</v>
      </c>
    </row>
    <row r="133" spans="2:6" ht="17.25">
      <c r="B133" s="284" t="s">
        <v>45</v>
      </c>
      <c r="C133" s="285"/>
      <c r="D133" s="238">
        <f>SUM(Hav2h5.1!E94)</f>
        <v>233000</v>
      </c>
      <c r="E133" s="238">
        <f>SUM(Hav2h5.1!F94)</f>
        <v>0</v>
      </c>
    </row>
    <row r="134" spans="2:6">
      <c r="D134" s="2"/>
      <c r="E134" s="2"/>
    </row>
    <row r="135" spans="2:6" ht="17.25">
      <c r="B135" s="162" t="s">
        <v>46</v>
      </c>
      <c r="C135" s="162" t="s">
        <v>207</v>
      </c>
      <c r="D135" s="26"/>
      <c r="E135" s="60"/>
    </row>
    <row r="136" spans="2:6" ht="17.25">
      <c r="B136" s="149" t="s">
        <v>42</v>
      </c>
      <c r="C136" s="150" t="s">
        <v>165</v>
      </c>
      <c r="D136" s="26"/>
      <c r="E136" s="60"/>
    </row>
    <row r="137" spans="2:6" ht="17.25">
      <c r="B137" s="149" t="s">
        <v>43</v>
      </c>
      <c r="C137" s="161" t="s">
        <v>212</v>
      </c>
      <c r="D137" s="26"/>
      <c r="E137" s="60"/>
    </row>
    <row r="138" spans="2:6" ht="27">
      <c r="B138" s="149" t="s">
        <v>44</v>
      </c>
      <c r="C138" s="172" t="s">
        <v>213</v>
      </c>
      <c r="D138" s="63"/>
      <c r="E138" s="63"/>
    </row>
    <row r="139" spans="2:6" ht="23.25" customHeight="1">
      <c r="B139" s="149" t="s">
        <v>32</v>
      </c>
      <c r="C139" s="172" t="s">
        <v>26</v>
      </c>
      <c r="D139" s="26"/>
      <c r="E139" s="60"/>
    </row>
    <row r="140" spans="2:6" ht="27.75">
      <c r="B140" s="149" t="s">
        <v>17</v>
      </c>
      <c r="C140" s="163" t="s">
        <v>214</v>
      </c>
      <c r="D140" s="26"/>
      <c r="E140" s="60"/>
    </row>
    <row r="141" spans="2:6" ht="17.25">
      <c r="B141" s="149" t="s">
        <v>48</v>
      </c>
      <c r="C141" s="164"/>
      <c r="D141" s="26"/>
      <c r="E141" s="60"/>
    </row>
    <row r="142" spans="2:6" ht="27">
      <c r="B142" s="165" t="s">
        <v>215</v>
      </c>
      <c r="C142" s="165"/>
      <c r="D142" s="81">
        <f>+D145/F142</f>
        <v>-39281.129653401797</v>
      </c>
      <c r="E142" s="81">
        <f>+E145/F142</f>
        <v>-18421.052631578947</v>
      </c>
      <c r="F142" s="2">
        <v>7.79</v>
      </c>
    </row>
    <row r="143" spans="2:6" ht="27">
      <c r="B143" s="152" t="s">
        <v>216</v>
      </c>
      <c r="C143" s="152"/>
      <c r="D143" s="81">
        <f>+D142/140</f>
        <v>-280.57949752429857</v>
      </c>
      <c r="E143" s="81">
        <f>+E142/140</f>
        <v>-131.57894736842104</v>
      </c>
    </row>
    <row r="144" spans="2:6" ht="27">
      <c r="B144" s="150" t="s">
        <v>217</v>
      </c>
      <c r="C144" s="150"/>
      <c r="D144" s="60"/>
      <c r="E144" s="60"/>
    </row>
    <row r="145" spans="2:8" ht="17.25">
      <c r="B145" s="284" t="s">
        <v>45</v>
      </c>
      <c r="C145" s="285"/>
      <c r="D145" s="229">
        <f>SUM(Hav2h5.1!E100)</f>
        <v>-306000</v>
      </c>
      <c r="E145" s="229">
        <f>SUM(Hav2h5.1!F100)</f>
        <v>-143500</v>
      </c>
      <c r="H145" s="13"/>
    </row>
    <row r="146" spans="2:8" ht="23.25" customHeight="1">
      <c r="D146" s="2"/>
      <c r="E146" s="2"/>
    </row>
    <row r="147" spans="2:8" ht="23.25" customHeight="1">
      <c r="B147" s="146"/>
      <c r="C147" s="147"/>
      <c r="D147" s="280" t="s">
        <v>199</v>
      </c>
      <c r="E147" s="281"/>
    </row>
    <row r="148" spans="2:8" ht="23.25" customHeight="1">
      <c r="B148" s="174"/>
      <c r="C148" s="175"/>
      <c r="D148" s="185" t="s">
        <v>125</v>
      </c>
      <c r="E148" s="185" t="s">
        <v>126</v>
      </c>
    </row>
    <row r="149" spans="2:8" ht="23.25" customHeight="1">
      <c r="B149" s="162" t="s">
        <v>46</v>
      </c>
      <c r="C149" s="169" t="s">
        <v>207</v>
      </c>
      <c r="D149" s="26"/>
      <c r="E149" s="60"/>
    </row>
    <row r="150" spans="2:8" ht="23.25" customHeight="1">
      <c r="B150" s="149" t="s">
        <v>42</v>
      </c>
      <c r="C150" s="150" t="s">
        <v>135</v>
      </c>
      <c r="D150" s="26"/>
      <c r="E150" s="60"/>
    </row>
    <row r="151" spans="2:8" ht="74.25" customHeight="1">
      <c r="B151" s="149" t="s">
        <v>43</v>
      </c>
      <c r="C151" s="161" t="s">
        <v>264</v>
      </c>
      <c r="D151" s="26"/>
      <c r="E151" s="60"/>
    </row>
    <row r="152" spans="2:8" ht="23.25" customHeight="1">
      <c r="B152" s="149" t="s">
        <v>44</v>
      </c>
      <c r="C152" s="172" t="s">
        <v>266</v>
      </c>
      <c r="D152" s="63"/>
      <c r="E152" s="63"/>
    </row>
    <row r="153" spans="2:8" ht="23.25" customHeight="1">
      <c r="B153" s="149" t="s">
        <v>32</v>
      </c>
      <c r="C153" s="172" t="s">
        <v>26</v>
      </c>
      <c r="D153" s="26"/>
      <c r="E153" s="60"/>
    </row>
    <row r="154" spans="2:8" ht="23.25" customHeight="1">
      <c r="B154" s="149" t="s">
        <v>17</v>
      </c>
      <c r="C154" s="163" t="s">
        <v>267</v>
      </c>
      <c r="D154" s="26"/>
      <c r="E154" s="60"/>
    </row>
    <row r="155" spans="2:8" ht="23.25" customHeight="1">
      <c r="B155" s="149" t="s">
        <v>48</v>
      </c>
      <c r="C155" s="164"/>
      <c r="D155" s="26"/>
      <c r="E155" s="60"/>
    </row>
    <row r="156" spans="2:8" ht="42" customHeight="1">
      <c r="B156" s="165" t="s">
        <v>268</v>
      </c>
      <c r="C156" s="165"/>
      <c r="D156" s="81">
        <f>SUM(D157/F156/12)*1000</f>
        <v>-9.9907402894877908</v>
      </c>
      <c r="E156" s="81">
        <f>SUM(E157/F156/12)*1000</f>
        <v>-16.529395519599721</v>
      </c>
      <c r="F156" s="2">
        <v>20519</v>
      </c>
    </row>
    <row r="157" spans="2:8" ht="23.25" customHeight="1">
      <c r="B157" s="284" t="s">
        <v>45</v>
      </c>
      <c r="C157" s="285"/>
      <c r="D157" s="238">
        <f>SUM(Hav2h5.1!E106)</f>
        <v>-2460</v>
      </c>
      <c r="E157" s="238">
        <f>SUM(Hav2h5.1!F106)</f>
        <v>-4070</v>
      </c>
    </row>
    <row r="158" spans="2:8" ht="23.25" customHeight="1">
      <c r="B158" s="142"/>
      <c r="C158" s="142"/>
      <c r="D158" s="2"/>
      <c r="E158" s="2"/>
    </row>
    <row r="159" spans="2:8" ht="16.5" customHeight="1">
      <c r="B159" s="168" t="s">
        <v>119</v>
      </c>
      <c r="C159" s="168" t="s">
        <v>120</v>
      </c>
      <c r="D159" s="274" t="s">
        <v>199</v>
      </c>
      <c r="E159" s="275"/>
    </row>
    <row r="160" spans="2:8" ht="16.5" customHeight="1">
      <c r="B160" s="198" t="s">
        <v>151</v>
      </c>
      <c r="C160" s="199" t="s">
        <v>152</v>
      </c>
      <c r="D160" s="276"/>
      <c r="E160" s="277"/>
    </row>
    <row r="161" spans="2:5" ht="33.75" customHeight="1">
      <c r="B161" s="162"/>
      <c r="C161" s="162"/>
      <c r="D161" s="278"/>
      <c r="E161" s="279"/>
    </row>
    <row r="162" spans="2:5" ht="16.5" customHeight="1">
      <c r="B162" s="162" t="s">
        <v>123</v>
      </c>
      <c r="C162" s="162"/>
      <c r="D162" s="185" t="s">
        <v>125</v>
      </c>
      <c r="E162" s="185" t="s">
        <v>126</v>
      </c>
    </row>
    <row r="163" spans="2:5" ht="17.25">
      <c r="B163" s="162"/>
      <c r="C163" s="162"/>
      <c r="D163" s="26"/>
      <c r="E163" s="60"/>
    </row>
    <row r="164" spans="2:5" ht="17.25">
      <c r="B164" s="162" t="s">
        <v>46</v>
      </c>
      <c r="C164" s="162" t="s">
        <v>151</v>
      </c>
      <c r="D164" s="26"/>
      <c r="E164" s="60"/>
    </row>
    <row r="165" spans="2:5" ht="17.25">
      <c r="B165" s="162" t="s">
        <v>42</v>
      </c>
      <c r="C165" s="162" t="s">
        <v>153</v>
      </c>
      <c r="D165" s="26"/>
      <c r="E165" s="60"/>
    </row>
    <row r="166" spans="2:5" ht="29.25">
      <c r="B166" s="162" t="s">
        <v>43</v>
      </c>
      <c r="C166" s="176" t="s">
        <v>154</v>
      </c>
      <c r="D166" s="26"/>
      <c r="E166" s="60"/>
    </row>
    <row r="167" spans="2:5" ht="27.75">
      <c r="B167" s="162" t="s">
        <v>44</v>
      </c>
      <c r="C167" s="162" t="s">
        <v>155</v>
      </c>
      <c r="D167" s="26"/>
      <c r="E167" s="60"/>
    </row>
    <row r="168" spans="2:5" ht="17.25">
      <c r="B168" s="162" t="s">
        <v>32</v>
      </c>
      <c r="C168" s="162" t="s">
        <v>129</v>
      </c>
      <c r="D168" s="26"/>
      <c r="E168" s="60"/>
    </row>
    <row r="169" spans="2:5" ht="27.75">
      <c r="B169" s="162" t="s">
        <v>130</v>
      </c>
      <c r="C169" s="162" t="s">
        <v>156</v>
      </c>
      <c r="D169" s="26"/>
      <c r="E169" s="60"/>
    </row>
    <row r="170" spans="2:5" ht="17.25">
      <c r="B170" s="162" t="s">
        <v>48</v>
      </c>
      <c r="C170" s="162"/>
      <c r="D170" s="26"/>
      <c r="E170" s="60"/>
    </row>
    <row r="171" spans="2:5" ht="40.5">
      <c r="B171" s="162" t="s">
        <v>157</v>
      </c>
      <c r="C171" s="162"/>
      <c r="D171" s="29"/>
      <c r="E171" s="29">
        <f>SUM(E172)</f>
        <v>0</v>
      </c>
    </row>
    <row r="172" spans="2:5" ht="54">
      <c r="B172" s="162" t="s">
        <v>158</v>
      </c>
      <c r="C172" s="162"/>
      <c r="D172" s="29"/>
      <c r="E172" s="29"/>
    </row>
    <row r="173" spans="2:5" ht="40.5">
      <c r="B173" s="162" t="s">
        <v>159</v>
      </c>
      <c r="C173" s="162"/>
      <c r="D173" s="29"/>
      <c r="E173" s="29"/>
    </row>
    <row r="174" spans="2:5" ht="27">
      <c r="B174" s="162" t="s">
        <v>160</v>
      </c>
      <c r="C174" s="162"/>
      <c r="D174" s="29"/>
      <c r="E174" s="29">
        <v>0</v>
      </c>
    </row>
    <row r="175" spans="2:5" ht="27" customHeight="1">
      <c r="B175" s="284" t="s">
        <v>45</v>
      </c>
      <c r="C175" s="285"/>
      <c r="D175" s="227">
        <f>SUM(Hav2h5.1!E119)</f>
        <v>21600</v>
      </c>
      <c r="E175" s="227">
        <f>SUM(Hav2h5.1!F119)</f>
        <v>33546</v>
      </c>
    </row>
    <row r="176" spans="2:5" ht="27" customHeight="1">
      <c r="B176" s="80"/>
      <c r="C176" s="80"/>
      <c r="D176" s="80"/>
      <c r="E176" s="80"/>
    </row>
    <row r="177" spans="2:10" ht="27" hidden="1" customHeight="1">
      <c r="B177" s="146"/>
      <c r="C177" s="200"/>
      <c r="D177" s="280" t="s">
        <v>199</v>
      </c>
      <c r="E177" s="281"/>
    </row>
    <row r="178" spans="2:10" ht="27" hidden="1" customHeight="1">
      <c r="B178" s="146"/>
      <c r="C178" s="200"/>
      <c r="D178" s="187" t="s">
        <v>125</v>
      </c>
      <c r="E178" s="185" t="s">
        <v>126</v>
      </c>
    </row>
    <row r="179" spans="2:10" ht="27" hidden="1" customHeight="1">
      <c r="B179" s="153" t="s">
        <v>46</v>
      </c>
      <c r="C179" s="152" t="s">
        <v>151</v>
      </c>
      <c r="D179" s="26"/>
      <c r="E179" s="60"/>
    </row>
    <row r="180" spans="2:10" ht="27" hidden="1" customHeight="1">
      <c r="B180" s="153" t="s">
        <v>42</v>
      </c>
      <c r="C180" s="152" t="s">
        <v>133</v>
      </c>
      <c r="D180" s="26"/>
      <c r="E180" s="60"/>
    </row>
    <row r="181" spans="2:10" ht="40.5" hidden="1" customHeight="1">
      <c r="B181" s="153" t="s">
        <v>43</v>
      </c>
      <c r="C181" s="152" t="s">
        <v>245</v>
      </c>
      <c r="D181" s="26"/>
      <c r="E181" s="60"/>
    </row>
    <row r="182" spans="2:10" ht="54" hidden="1" customHeight="1">
      <c r="B182" s="153" t="s">
        <v>44</v>
      </c>
      <c r="C182" s="152" t="s">
        <v>246</v>
      </c>
      <c r="D182" s="26"/>
      <c r="E182" s="60"/>
    </row>
    <row r="183" spans="2:10" ht="27" hidden="1" customHeight="1">
      <c r="B183" s="153" t="s">
        <v>32</v>
      </c>
      <c r="C183" s="152" t="s">
        <v>26</v>
      </c>
      <c r="D183" s="26"/>
      <c r="E183" s="60"/>
    </row>
    <row r="184" spans="2:10" ht="54.75" hidden="1" customHeight="1">
      <c r="B184" s="153" t="s">
        <v>17</v>
      </c>
      <c r="C184" s="152" t="s">
        <v>247</v>
      </c>
      <c r="D184" s="26"/>
      <c r="E184" s="60"/>
    </row>
    <row r="185" spans="2:10" s="242" customFormat="1" ht="36.75" hidden="1" customHeight="1">
      <c r="B185" s="288" t="s">
        <v>48</v>
      </c>
      <c r="C185" s="289"/>
      <c r="D185" s="81"/>
      <c r="E185" s="60"/>
    </row>
    <row r="186" spans="2:10" s="242" customFormat="1" ht="27" hidden="1" customHeight="1">
      <c r="B186" s="286" t="s">
        <v>248</v>
      </c>
      <c r="C186" s="287"/>
      <c r="D186" s="29">
        <f>SUM(D187:D189)</f>
        <v>0</v>
      </c>
      <c r="E186" s="29">
        <f>SUM(E187:E189)</f>
        <v>545</v>
      </c>
    </row>
    <row r="187" spans="2:10" s="242" customFormat="1" ht="27" hidden="1" customHeight="1">
      <c r="B187" s="286" t="s">
        <v>249</v>
      </c>
      <c r="C187" s="287"/>
      <c r="D187" s="29"/>
      <c r="E187" s="29"/>
    </row>
    <row r="188" spans="2:10" s="242" customFormat="1" ht="27" hidden="1" customHeight="1">
      <c r="B188" s="286" t="s">
        <v>250</v>
      </c>
      <c r="C188" s="287"/>
      <c r="D188" s="29" t="s">
        <v>314</v>
      </c>
      <c r="E188" s="29">
        <v>545</v>
      </c>
      <c r="J188" s="243"/>
    </row>
    <row r="189" spans="2:10" s="242" customFormat="1" ht="46.5" hidden="1" customHeight="1">
      <c r="B189" s="286" t="s">
        <v>251</v>
      </c>
      <c r="C189" s="287"/>
      <c r="D189" s="29"/>
      <c r="E189" s="29"/>
    </row>
    <row r="190" spans="2:10" s="242" customFormat="1" ht="26.25" hidden="1" customHeight="1">
      <c r="B190" s="282" t="s">
        <v>45</v>
      </c>
      <c r="C190" s="283"/>
      <c r="D190" s="227">
        <f>SUM(Hav2h5.1!E125)</f>
        <v>0</v>
      </c>
      <c r="E190" s="227">
        <f>SUM(Hav2h5.1!F125)</f>
        <v>0</v>
      </c>
    </row>
    <row r="191" spans="2:10">
      <c r="D191" s="2"/>
      <c r="E191" s="2"/>
    </row>
    <row r="192" spans="2:10">
      <c r="D192" s="2"/>
      <c r="E192" s="2"/>
    </row>
    <row r="193" spans="2:6" ht="41.25" customHeight="1">
      <c r="B193" s="146"/>
      <c r="C193" s="200"/>
      <c r="D193" s="280" t="s">
        <v>199</v>
      </c>
      <c r="E193" s="281"/>
    </row>
    <row r="194" spans="2:6" ht="26.25" customHeight="1">
      <c r="B194" s="146"/>
      <c r="C194" s="200"/>
      <c r="D194" s="187" t="s">
        <v>125</v>
      </c>
      <c r="E194" s="185" t="s">
        <v>126</v>
      </c>
    </row>
    <row r="195" spans="2:6" ht="17.25">
      <c r="B195" s="162" t="s">
        <v>42</v>
      </c>
      <c r="C195" s="162" t="s">
        <v>135</v>
      </c>
      <c r="D195" s="26"/>
      <c r="E195" s="60"/>
    </row>
    <row r="196" spans="2:6" ht="27.75" customHeight="1">
      <c r="B196" s="162" t="s">
        <v>43</v>
      </c>
      <c r="C196" s="176" t="s">
        <v>161</v>
      </c>
      <c r="D196" s="26"/>
      <c r="E196" s="60"/>
    </row>
    <row r="197" spans="2:6" ht="54.75">
      <c r="B197" s="162" t="s">
        <v>44</v>
      </c>
      <c r="C197" s="162" t="s">
        <v>162</v>
      </c>
      <c r="D197" s="26"/>
      <c r="E197" s="60"/>
    </row>
    <row r="198" spans="2:6" ht="17.25">
      <c r="B198" s="162" t="s">
        <v>32</v>
      </c>
      <c r="C198" s="162" t="s">
        <v>26</v>
      </c>
      <c r="D198" s="26"/>
      <c r="E198" s="60"/>
    </row>
    <row r="199" spans="2:6" ht="68.25">
      <c r="B199" s="162" t="s">
        <v>17</v>
      </c>
      <c r="C199" s="162" t="s">
        <v>38</v>
      </c>
      <c r="D199" s="26"/>
      <c r="E199" s="60"/>
    </row>
    <row r="200" spans="2:6" ht="17.25">
      <c r="B200" s="162" t="s">
        <v>48</v>
      </c>
      <c r="C200" s="162"/>
      <c r="D200" s="26"/>
      <c r="E200" s="60"/>
    </row>
    <row r="201" spans="2:6" ht="17.25">
      <c r="B201" s="162" t="s">
        <v>163</v>
      </c>
      <c r="C201" s="162"/>
      <c r="D201" s="29">
        <f>D202/F202/12*1000</f>
        <v>1671.9987812309566</v>
      </c>
      <c r="E201" s="29">
        <f>E202/F202/12*1000</f>
        <v>0</v>
      </c>
    </row>
    <row r="202" spans="2:6" ht="33" customHeight="1">
      <c r="B202" s="297" t="s">
        <v>45</v>
      </c>
      <c r="C202" s="298"/>
      <c r="D202" s="227">
        <f>SUM(Hav2h5.1!E131)</f>
        <v>878000</v>
      </c>
      <c r="E202" s="227">
        <f>SUM(Hav2h5.1!F131)</f>
        <v>0</v>
      </c>
      <c r="F202" s="2">
        <v>43760</v>
      </c>
    </row>
    <row r="203" spans="2:6">
      <c r="D203" s="2"/>
      <c r="E203" s="2"/>
    </row>
    <row r="204" spans="2:6" ht="17.25">
      <c r="B204" s="162" t="s">
        <v>42</v>
      </c>
      <c r="C204" s="177">
        <v>12004</v>
      </c>
      <c r="D204" s="26"/>
      <c r="E204" s="60"/>
    </row>
    <row r="205" spans="2:6" ht="17.25">
      <c r="B205" s="162" t="s">
        <v>43</v>
      </c>
      <c r="C205" s="176" t="s">
        <v>254</v>
      </c>
      <c r="D205" s="26"/>
      <c r="E205" s="60"/>
    </row>
    <row r="206" spans="2:6" ht="54.75">
      <c r="B206" s="162" t="s">
        <v>44</v>
      </c>
      <c r="C206" s="162" t="s">
        <v>253</v>
      </c>
      <c r="D206" s="26"/>
      <c r="E206" s="60"/>
    </row>
    <row r="207" spans="2:6" ht="17.25">
      <c r="B207" s="162" t="s">
        <v>32</v>
      </c>
      <c r="C207" s="162" t="s">
        <v>26</v>
      </c>
      <c r="D207" s="26"/>
      <c r="E207" s="60"/>
    </row>
    <row r="208" spans="2:6" ht="54.75">
      <c r="B208" s="162" t="s">
        <v>17</v>
      </c>
      <c r="C208" s="162" t="s">
        <v>255</v>
      </c>
      <c r="D208" s="26"/>
      <c r="E208" s="60"/>
    </row>
    <row r="209" spans="2:6" ht="17.25">
      <c r="B209" s="162" t="s">
        <v>48</v>
      </c>
      <c r="C209" s="162"/>
      <c r="D209" s="26"/>
      <c r="E209" s="60"/>
    </row>
    <row r="210" spans="2:6" ht="17.25">
      <c r="B210" s="162" t="s">
        <v>163</v>
      </c>
      <c r="C210" s="162"/>
      <c r="D210" s="29">
        <f>D211/F211/12*1000</f>
        <v>-3.7147102526002973</v>
      </c>
      <c r="E210" s="29">
        <f>E211/F211/12*1000</f>
        <v>-3.7147102526002973</v>
      </c>
    </row>
    <row r="211" spans="2:6" ht="17.25">
      <c r="B211" s="297" t="s">
        <v>45</v>
      </c>
      <c r="C211" s="298"/>
      <c r="D211" s="227">
        <f>SUM(Hav2h5.1!E137)</f>
        <v>-15000</v>
      </c>
      <c r="E211" s="227">
        <f>SUM(Hav2h5.1!F137)</f>
        <v>-15000</v>
      </c>
      <c r="F211" s="2">
        <v>336500</v>
      </c>
    </row>
    <row r="212" spans="2:6">
      <c r="D212" s="2"/>
      <c r="E212" s="2"/>
    </row>
    <row r="213" spans="2:6" hidden="1">
      <c r="B213" s="168" t="s">
        <v>119</v>
      </c>
      <c r="C213" s="168" t="s">
        <v>120</v>
      </c>
      <c r="D213" s="2"/>
      <c r="E213" s="2"/>
    </row>
    <row r="214" spans="2:6" ht="14.25" hidden="1">
      <c r="B214" s="198" t="s">
        <v>47</v>
      </c>
      <c r="C214" s="199" t="s">
        <v>164</v>
      </c>
    </row>
    <row r="215" spans="2:6" ht="63.75" hidden="1" customHeight="1">
      <c r="B215" s="162"/>
      <c r="C215" s="162"/>
      <c r="D215" s="296" t="s">
        <v>199</v>
      </c>
      <c r="E215" s="281"/>
    </row>
    <row r="216" spans="2:6" hidden="1">
      <c r="B216" s="162" t="s">
        <v>123</v>
      </c>
      <c r="C216" s="162"/>
      <c r="D216" s="201" t="s">
        <v>125</v>
      </c>
      <c r="E216" s="201" t="s">
        <v>126</v>
      </c>
    </row>
    <row r="217" spans="2:6" ht="17.25" hidden="1">
      <c r="B217" s="162"/>
      <c r="C217" s="162"/>
      <c r="D217" s="26"/>
      <c r="E217" s="60"/>
    </row>
    <row r="218" spans="2:6" ht="17.25" hidden="1">
      <c r="B218" s="162" t="s">
        <v>46</v>
      </c>
      <c r="C218" s="162" t="s">
        <v>47</v>
      </c>
      <c r="D218" s="26"/>
      <c r="E218" s="60"/>
    </row>
    <row r="219" spans="2:6" ht="17.25" hidden="1">
      <c r="B219" s="162" t="s">
        <v>42</v>
      </c>
      <c r="C219" s="162" t="s">
        <v>133</v>
      </c>
      <c r="D219" s="26"/>
      <c r="E219" s="60"/>
    </row>
    <row r="220" spans="2:6" ht="27.75" hidden="1">
      <c r="B220" s="162" t="s">
        <v>43</v>
      </c>
      <c r="C220" s="162" t="s">
        <v>236</v>
      </c>
      <c r="D220" s="26"/>
      <c r="E220" s="60"/>
    </row>
    <row r="221" spans="2:6" ht="27.75" hidden="1">
      <c r="B221" s="162" t="s">
        <v>44</v>
      </c>
      <c r="C221" s="162" t="s">
        <v>237</v>
      </c>
      <c r="D221" s="26"/>
      <c r="E221" s="60"/>
    </row>
    <row r="222" spans="2:6" ht="17.25" hidden="1">
      <c r="B222" s="162" t="s">
        <v>32</v>
      </c>
      <c r="C222" s="162" t="s">
        <v>26</v>
      </c>
      <c r="D222" s="26"/>
      <c r="E222" s="60"/>
    </row>
    <row r="223" spans="2:6" ht="57.75" hidden="1" customHeight="1">
      <c r="B223" s="162" t="s">
        <v>17</v>
      </c>
      <c r="C223" s="162" t="s">
        <v>238</v>
      </c>
      <c r="D223" s="26"/>
      <c r="E223" s="60"/>
    </row>
    <row r="224" spans="2:6" ht="17.25" hidden="1">
      <c r="B224" s="162" t="s">
        <v>48</v>
      </c>
      <c r="C224" s="162"/>
      <c r="D224" s="26"/>
      <c r="E224" s="60"/>
    </row>
    <row r="225" spans="2:6" ht="17.25" hidden="1">
      <c r="B225" s="162" t="s">
        <v>239</v>
      </c>
      <c r="C225" s="162"/>
      <c r="D225" s="29">
        <f>SUM(D226:D228)</f>
        <v>0</v>
      </c>
      <c r="E225" s="29">
        <f>SUM(E226:E228)</f>
        <v>0</v>
      </c>
    </row>
    <row r="226" spans="2:6" ht="17.25" hidden="1">
      <c r="B226" s="284" t="s">
        <v>240</v>
      </c>
      <c r="C226" s="285"/>
      <c r="D226" s="29">
        <f>D229/F226/12*1000</f>
        <v>0</v>
      </c>
      <c r="E226" s="29">
        <f>E229/F226/12*1000</f>
        <v>0</v>
      </c>
      <c r="F226" s="2">
        <v>26500</v>
      </c>
    </row>
    <row r="227" spans="2:6" ht="17.25" hidden="1">
      <c r="B227" s="284" t="s">
        <v>241</v>
      </c>
      <c r="C227" s="285"/>
      <c r="D227" s="29">
        <v>0</v>
      </c>
      <c r="E227" s="29">
        <v>0</v>
      </c>
    </row>
    <row r="228" spans="2:6" ht="17.25" hidden="1">
      <c r="B228" s="284" t="s">
        <v>242</v>
      </c>
      <c r="C228" s="285"/>
      <c r="D228" s="29">
        <v>0</v>
      </c>
      <c r="E228" s="29">
        <v>0</v>
      </c>
    </row>
    <row r="229" spans="2:6" ht="17.25" hidden="1">
      <c r="B229" s="284" t="s">
        <v>45</v>
      </c>
      <c r="C229" s="285"/>
      <c r="D229" s="29">
        <f>SUM(Hav2h5.1!E150)</f>
        <v>0</v>
      </c>
      <c r="E229" s="227">
        <f>SUM(Hav2h5.1!F150)</f>
        <v>0</v>
      </c>
    </row>
    <row r="232" spans="2:6" ht="24.75" customHeight="1">
      <c r="B232" s="202"/>
      <c r="C232" s="203"/>
      <c r="D232" s="296" t="s">
        <v>199</v>
      </c>
      <c r="E232" s="281"/>
    </row>
    <row r="233" spans="2:6">
      <c r="B233" s="174"/>
      <c r="C233" s="204"/>
      <c r="D233" s="201" t="s">
        <v>125</v>
      </c>
      <c r="E233" s="201" t="s">
        <v>126</v>
      </c>
    </row>
    <row r="234" spans="2:6" ht="17.25">
      <c r="B234" s="162" t="s">
        <v>46</v>
      </c>
      <c r="C234" s="162" t="s">
        <v>47</v>
      </c>
      <c r="D234" s="26"/>
      <c r="E234" s="60"/>
    </row>
    <row r="235" spans="2:6" ht="17.25">
      <c r="B235" s="162" t="s">
        <v>42</v>
      </c>
      <c r="C235" s="177">
        <v>12004</v>
      </c>
      <c r="D235" s="26"/>
      <c r="E235" s="60"/>
    </row>
    <row r="236" spans="2:6" ht="27">
      <c r="B236" s="162" t="s">
        <v>43</v>
      </c>
      <c r="C236" s="152" t="s">
        <v>273</v>
      </c>
      <c r="D236" s="26"/>
      <c r="E236" s="60"/>
    </row>
    <row r="237" spans="2:6" ht="67.5">
      <c r="B237" s="162" t="s">
        <v>44</v>
      </c>
      <c r="C237" s="179" t="s">
        <v>271</v>
      </c>
      <c r="D237" s="26"/>
      <c r="E237" s="60"/>
    </row>
    <row r="238" spans="2:6" ht="17.25">
      <c r="B238" s="162" t="s">
        <v>32</v>
      </c>
      <c r="C238" s="162" t="s">
        <v>26</v>
      </c>
      <c r="D238" s="26"/>
      <c r="E238" s="60"/>
    </row>
    <row r="239" spans="2:6" ht="27">
      <c r="B239" s="162" t="s">
        <v>17</v>
      </c>
      <c r="C239" s="179" t="s">
        <v>274</v>
      </c>
      <c r="D239" s="26"/>
      <c r="E239" s="60"/>
    </row>
    <row r="240" spans="2:6" ht="17.25">
      <c r="B240" s="180" t="s">
        <v>48</v>
      </c>
      <c r="C240" s="162"/>
      <c r="D240" s="26"/>
      <c r="E240" s="60"/>
    </row>
    <row r="241" spans="2:5" ht="17.25">
      <c r="B241" s="89" t="s">
        <v>272</v>
      </c>
      <c r="C241" s="162"/>
      <c r="D241" s="29"/>
      <c r="E241" s="29"/>
    </row>
    <row r="242" spans="2:5" ht="17.25">
      <c r="B242" s="284" t="s">
        <v>45</v>
      </c>
      <c r="C242" s="285"/>
      <c r="D242" s="29">
        <f>SUM(Hav2h5.1!E156)</f>
        <v>0</v>
      </c>
      <c r="E242" s="227">
        <f>SUM(Hav2h5.1!F156)</f>
        <v>-20000</v>
      </c>
    </row>
    <row r="243" spans="2:5" ht="17.25">
      <c r="D243" s="29"/>
      <c r="E243" s="2"/>
    </row>
    <row r="244" spans="2:5" ht="24.75" customHeight="1">
      <c r="B244" s="202"/>
      <c r="C244" s="203"/>
      <c r="D244" s="296" t="s">
        <v>199</v>
      </c>
      <c r="E244" s="281"/>
    </row>
    <row r="245" spans="2:5">
      <c r="B245" s="174"/>
      <c r="C245" s="204"/>
      <c r="D245" s="201" t="s">
        <v>125</v>
      </c>
      <c r="E245" s="201" t="s">
        <v>126</v>
      </c>
    </row>
    <row r="246" spans="2:5" ht="17.25">
      <c r="B246" s="162" t="s">
        <v>46</v>
      </c>
      <c r="C246" s="162" t="s">
        <v>47</v>
      </c>
      <c r="D246" s="26"/>
      <c r="E246" s="60"/>
    </row>
    <row r="247" spans="2:5" ht="17.25">
      <c r="B247" s="162" t="s">
        <v>42</v>
      </c>
      <c r="C247" s="177" t="s">
        <v>288</v>
      </c>
      <c r="D247" s="26"/>
      <c r="E247" s="60"/>
    </row>
    <row r="248" spans="2:5" ht="17.25">
      <c r="B248" s="162" t="s">
        <v>43</v>
      </c>
      <c r="C248" s="152" t="s">
        <v>289</v>
      </c>
      <c r="D248" s="26"/>
      <c r="E248" s="60"/>
    </row>
    <row r="249" spans="2:5" ht="67.5">
      <c r="B249" s="162" t="s">
        <v>44</v>
      </c>
      <c r="C249" s="179" t="s">
        <v>290</v>
      </c>
      <c r="D249" s="26"/>
      <c r="E249" s="60"/>
    </row>
    <row r="250" spans="2:5" ht="17.25">
      <c r="B250" s="162" t="s">
        <v>32</v>
      </c>
      <c r="C250" s="162" t="s">
        <v>26</v>
      </c>
      <c r="D250" s="26"/>
      <c r="E250" s="60"/>
    </row>
    <row r="251" spans="2:5" ht="27">
      <c r="B251" s="162" t="s">
        <v>286</v>
      </c>
      <c r="C251" s="179" t="s">
        <v>274</v>
      </c>
      <c r="D251" s="26"/>
      <c r="E251" s="60"/>
    </row>
    <row r="252" spans="2:5" ht="13.5" customHeight="1">
      <c r="B252" s="180" t="s">
        <v>48</v>
      </c>
      <c r="C252" s="162"/>
      <c r="D252" s="26"/>
      <c r="E252" s="60"/>
    </row>
    <row r="253" spans="2:5" ht="13.5" customHeight="1">
      <c r="B253" s="89" t="s">
        <v>287</v>
      </c>
      <c r="C253" s="162"/>
      <c r="D253" s="29"/>
      <c r="E253" s="29"/>
    </row>
    <row r="254" spans="2:5" ht="17.25" customHeight="1">
      <c r="B254" s="284" t="s">
        <v>45</v>
      </c>
      <c r="C254" s="285"/>
      <c r="D254" s="227">
        <f>SUM(Hav2h5.1!E162)</f>
        <v>143500</v>
      </c>
      <c r="E254" s="227">
        <f>SUM(Hav2h5.1!F162)</f>
        <v>143500</v>
      </c>
    </row>
    <row r="255" spans="2:5">
      <c r="D255" s="2"/>
      <c r="E255" s="2"/>
    </row>
    <row r="256" spans="2:5" ht="57.75" customHeight="1">
      <c r="B256" s="202"/>
      <c r="C256" s="203"/>
      <c r="D256" s="296" t="s">
        <v>199</v>
      </c>
      <c r="E256" s="281"/>
    </row>
    <row r="257" spans="2:5" ht="39" customHeight="1">
      <c r="B257" s="174"/>
      <c r="C257" s="204"/>
      <c r="D257" s="201" t="s">
        <v>125</v>
      </c>
      <c r="E257" s="201" t="s">
        <v>126</v>
      </c>
    </row>
    <row r="258" spans="2:5" ht="17.25">
      <c r="B258" s="162" t="s">
        <v>46</v>
      </c>
      <c r="C258" s="162" t="s">
        <v>47</v>
      </c>
      <c r="D258" s="26"/>
      <c r="E258" s="60"/>
    </row>
    <row r="259" spans="2:5" ht="17.25">
      <c r="B259" s="162" t="s">
        <v>42</v>
      </c>
      <c r="C259" s="177">
        <v>12007</v>
      </c>
      <c r="D259" s="26"/>
      <c r="E259" s="60"/>
    </row>
    <row r="260" spans="2:5" ht="40.5">
      <c r="B260" s="162" t="s">
        <v>43</v>
      </c>
      <c r="C260" s="152" t="s">
        <v>280</v>
      </c>
      <c r="D260" s="26"/>
      <c r="E260" s="60"/>
    </row>
    <row r="261" spans="2:5" ht="54">
      <c r="B261" s="162" t="s">
        <v>44</v>
      </c>
      <c r="C261" s="179" t="s">
        <v>281</v>
      </c>
      <c r="D261" s="26"/>
      <c r="E261" s="60"/>
    </row>
    <row r="262" spans="2:5" ht="17.25">
      <c r="B262" s="162" t="s">
        <v>32</v>
      </c>
      <c r="C262" s="162" t="s">
        <v>26</v>
      </c>
      <c r="D262" s="26"/>
      <c r="E262" s="60"/>
    </row>
    <row r="263" spans="2:5" ht="17.25">
      <c r="B263" s="162" t="s">
        <v>17</v>
      </c>
      <c r="C263" s="179" t="s">
        <v>282</v>
      </c>
      <c r="D263" s="26"/>
      <c r="E263" s="60"/>
    </row>
    <row r="264" spans="2:5" ht="17.25">
      <c r="B264" s="180" t="s">
        <v>48</v>
      </c>
      <c r="C264" s="162"/>
      <c r="D264" s="26"/>
      <c r="E264" s="60"/>
    </row>
    <row r="265" spans="2:5" ht="17.25" customHeight="1">
      <c r="B265" s="89" t="s">
        <v>283</v>
      </c>
      <c r="C265" s="162"/>
      <c r="D265" s="29"/>
      <c r="E265" s="29"/>
    </row>
    <row r="266" spans="2:5" ht="17.25" customHeight="1">
      <c r="B266" s="284" t="s">
        <v>45</v>
      </c>
      <c r="C266" s="285"/>
      <c r="D266" s="227">
        <f>SUM(Hav2h5.1!E168)</f>
        <v>-7300</v>
      </c>
      <c r="E266" s="227">
        <f>SUM(Hav2h5.1!F168)</f>
        <v>-9143</v>
      </c>
    </row>
    <row r="267" spans="2:5" ht="17.25" customHeight="1">
      <c r="D267" s="2"/>
      <c r="E267" s="2"/>
    </row>
    <row r="268" spans="2:5" hidden="1"/>
    <row r="269" spans="2:5" ht="14.25" hidden="1">
      <c r="C269" s="244" t="s">
        <v>232</v>
      </c>
      <c r="E269" s="228" t="s">
        <v>228</v>
      </c>
    </row>
    <row r="270" spans="2:5" hidden="1">
      <c r="E270" s="228"/>
    </row>
    <row r="271" spans="2:5" ht="57.75" hidden="1" customHeight="1">
      <c r="B271" s="51"/>
      <c r="C271" s="178"/>
      <c r="D271" s="296" t="s">
        <v>199</v>
      </c>
      <c r="E271" s="281"/>
    </row>
    <row r="272" spans="2:5" hidden="1">
      <c r="B272" s="51"/>
      <c r="C272" s="178"/>
      <c r="D272" s="201" t="s">
        <v>125</v>
      </c>
      <c r="E272" s="201" t="s">
        <v>126</v>
      </c>
    </row>
    <row r="273" spans="2:5" ht="16.5" hidden="1">
      <c r="B273" s="168" t="s">
        <v>119</v>
      </c>
      <c r="C273" s="168" t="s">
        <v>120</v>
      </c>
      <c r="D273" s="74"/>
      <c r="E273" s="75"/>
    </row>
    <row r="274" spans="2:5" ht="16.5" hidden="1">
      <c r="B274" s="176">
        <v>1139</v>
      </c>
      <c r="C274" s="162" t="s">
        <v>229</v>
      </c>
      <c r="D274" s="74"/>
      <c r="E274" s="75"/>
    </row>
    <row r="275" spans="2:5" ht="16.5" hidden="1">
      <c r="D275" s="76"/>
      <c r="E275" s="76"/>
    </row>
    <row r="276" spans="2:5" ht="16.5" hidden="1">
      <c r="B276" s="162" t="s">
        <v>46</v>
      </c>
      <c r="C276" s="181">
        <v>1139</v>
      </c>
      <c r="D276" s="76"/>
      <c r="E276" s="76"/>
    </row>
    <row r="277" spans="2:5" ht="16.5" hidden="1">
      <c r="B277" s="162" t="s">
        <v>42</v>
      </c>
      <c r="C277" s="181">
        <v>11001</v>
      </c>
      <c r="D277" s="76"/>
      <c r="E277" s="76"/>
    </row>
    <row r="278" spans="2:5" ht="16.5" hidden="1">
      <c r="B278" s="162" t="s">
        <v>43</v>
      </c>
      <c r="C278" s="181" t="s">
        <v>223</v>
      </c>
      <c r="D278" s="76"/>
      <c r="E278" s="76"/>
    </row>
    <row r="279" spans="2:5" ht="54" hidden="1">
      <c r="B279" s="162" t="s">
        <v>44</v>
      </c>
      <c r="C279" s="182" t="s">
        <v>230</v>
      </c>
      <c r="D279" s="76"/>
      <c r="E279" s="76"/>
    </row>
    <row r="280" spans="2:5" ht="16.5" hidden="1">
      <c r="B280" s="162" t="s">
        <v>32</v>
      </c>
      <c r="C280" s="183" t="s">
        <v>231</v>
      </c>
      <c r="D280" s="76"/>
      <c r="E280" s="76"/>
    </row>
    <row r="281" spans="2:5" ht="16.5" hidden="1">
      <c r="B281" s="184" t="s">
        <v>48</v>
      </c>
      <c r="C281" s="181"/>
      <c r="D281" s="76"/>
      <c r="E281" s="76"/>
    </row>
    <row r="282" spans="2:5" ht="17.25" hidden="1">
      <c r="B282" s="284" t="s">
        <v>45</v>
      </c>
      <c r="C282" s="285"/>
      <c r="D282" s="78">
        <f>SUM(Hav2h5.1!E184)</f>
        <v>0</v>
      </c>
      <c r="E282" s="239">
        <f>SUM(Hav2h5.1!F184)</f>
        <v>0</v>
      </c>
    </row>
    <row r="283" spans="2:5">
      <c r="B283" s="25"/>
      <c r="C283" s="25"/>
      <c r="E283" s="25"/>
    </row>
    <row r="284" spans="2:5" hidden="1">
      <c r="B284" s="25"/>
      <c r="C284" s="25"/>
      <c r="D284" s="90">
        <f>SUM(D22,D33,D44,D55,D71,D81,D96,D106,D118,D133,D145,D157,D175,D190,D202,D211,D229,D242,D254,D266,D282)</f>
        <v>0</v>
      </c>
      <c r="E284" s="90">
        <f>SUM(E22,E33,E44,E55,E71,E81,E96,E106,E118,E133,E145,E157,E175,E190,E202,E211,E229,E242,E254,E266,E282)</f>
        <v>0</v>
      </c>
    </row>
    <row r="285" spans="2:5">
      <c r="B285" s="25"/>
      <c r="C285" s="25"/>
      <c r="E285" s="25"/>
    </row>
    <row r="286" spans="2:5">
      <c r="B286" s="25"/>
      <c r="C286" s="25"/>
    </row>
  </sheetData>
  <autoFilter ref="B16:E217"/>
  <mergeCells count="44">
    <mergeCell ref="B282:C282"/>
    <mergeCell ref="B202:C202"/>
    <mergeCell ref="B266:C266"/>
    <mergeCell ref="B254:C254"/>
    <mergeCell ref="D215:E215"/>
    <mergeCell ref="D232:E232"/>
    <mergeCell ref="D244:E244"/>
    <mergeCell ref="D256:E256"/>
    <mergeCell ref="B211:C211"/>
    <mergeCell ref="B242:C242"/>
    <mergeCell ref="D193:E193"/>
    <mergeCell ref="D271:E271"/>
    <mergeCell ref="B228:C228"/>
    <mergeCell ref="B229:C229"/>
    <mergeCell ref="B226:C226"/>
    <mergeCell ref="B227:C227"/>
    <mergeCell ref="B4:E4"/>
    <mergeCell ref="B5:E5"/>
    <mergeCell ref="B8:E8"/>
    <mergeCell ref="B71:C71"/>
    <mergeCell ref="B96:C96"/>
    <mergeCell ref="D85:E85"/>
    <mergeCell ref="B7:E7"/>
    <mergeCell ref="D24:E24"/>
    <mergeCell ref="D46:E46"/>
    <mergeCell ref="D12:E12"/>
    <mergeCell ref="D59:E59"/>
    <mergeCell ref="D35:E35"/>
    <mergeCell ref="D159:E161"/>
    <mergeCell ref="D123:E123"/>
    <mergeCell ref="D147:E147"/>
    <mergeCell ref="B190:C190"/>
    <mergeCell ref="B106:C106"/>
    <mergeCell ref="B118:C118"/>
    <mergeCell ref="B133:C133"/>
    <mergeCell ref="B157:C157"/>
    <mergeCell ref="B145:C145"/>
    <mergeCell ref="B187:C187"/>
    <mergeCell ref="B185:C185"/>
    <mergeCell ref="B186:C186"/>
    <mergeCell ref="B188:C188"/>
    <mergeCell ref="B189:C189"/>
    <mergeCell ref="B175:C175"/>
    <mergeCell ref="D177:E177"/>
  </mergeCells>
  <pageMargins left="0.2" right="0" top="0.25" bottom="0.25" header="0.3" footer="0.3"/>
  <pageSetup paperSize="9" scale="70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4"/>
  <sheetViews>
    <sheetView topLeftCell="A49" zoomScaleNormal="100" workbookViewId="0">
      <selection activeCell="D200" sqref="D200"/>
    </sheetView>
  </sheetViews>
  <sheetFormatPr defaultRowHeight="13.5"/>
  <cols>
    <col min="1" max="1" width="3.7109375" style="2" customWidth="1"/>
    <col min="2" max="2" width="51.7109375" style="2" customWidth="1"/>
    <col min="3" max="3" width="57.85546875" style="2" customWidth="1"/>
    <col min="4" max="4" width="18.140625" style="25" customWidth="1"/>
    <col min="5" max="5" width="19.28515625" style="25" customWidth="1"/>
    <col min="6" max="6" width="6.5703125" style="2" hidden="1" customWidth="1"/>
    <col min="7" max="7" width="4.7109375" style="2" hidden="1" customWidth="1"/>
    <col min="8" max="8" width="10.140625" style="2" hidden="1" customWidth="1"/>
    <col min="9" max="9" width="15.42578125" style="2" hidden="1" customWidth="1"/>
    <col min="10" max="10" width="10.140625" style="2" hidden="1" customWidth="1"/>
    <col min="11" max="11" width="0" style="2" hidden="1" customWidth="1"/>
    <col min="12" max="12" width="12.5703125" style="2" bestFit="1" customWidth="1"/>
    <col min="13" max="16384" width="9.140625" style="2"/>
  </cols>
  <sheetData>
    <row r="1" spans="2:6">
      <c r="B1" s="12"/>
      <c r="C1" s="12"/>
      <c r="D1" s="12"/>
      <c r="E1" s="12" t="s">
        <v>168</v>
      </c>
    </row>
    <row r="2" spans="2:6">
      <c r="B2" s="12"/>
      <c r="C2" s="12"/>
      <c r="D2" s="12"/>
      <c r="E2" s="12" t="s">
        <v>34</v>
      </c>
    </row>
    <row r="3" spans="2:6">
      <c r="B3" s="12"/>
      <c r="C3" s="12"/>
      <c r="D3" s="12"/>
      <c r="E3" s="12" t="s">
        <v>1</v>
      </c>
    </row>
    <row r="4" spans="2:6" ht="14.25">
      <c r="B4" s="290" t="s">
        <v>166</v>
      </c>
      <c r="C4" s="290"/>
      <c r="D4" s="290"/>
      <c r="E4" s="290"/>
      <c r="F4" s="290"/>
    </row>
    <row r="5" spans="2:6" ht="61.5" customHeight="1">
      <c r="B5" s="291" t="s">
        <v>233</v>
      </c>
      <c r="C5" s="291"/>
      <c r="D5" s="291"/>
      <c r="E5" s="291"/>
      <c r="F5" s="291"/>
    </row>
    <row r="6" spans="2:6" ht="14.25">
      <c r="B6" s="140"/>
      <c r="C6" s="140"/>
      <c r="D6" s="225"/>
      <c r="E6" s="225"/>
    </row>
    <row r="7" spans="2:6" ht="17.25" customHeight="1">
      <c r="B7" s="301" t="s">
        <v>180</v>
      </c>
      <c r="C7" s="301"/>
      <c r="D7" s="301"/>
      <c r="E7" s="301"/>
      <c r="F7" s="301"/>
    </row>
    <row r="8" spans="2:6">
      <c r="B8" s="301"/>
      <c r="C8" s="301"/>
      <c r="D8" s="301"/>
      <c r="E8" s="301"/>
      <c r="F8" s="301"/>
    </row>
    <row r="9" spans="2:6" ht="14.25">
      <c r="B9" s="143" t="s">
        <v>119</v>
      </c>
      <c r="C9" s="149" t="s">
        <v>120</v>
      </c>
      <c r="D9" s="225"/>
      <c r="E9" s="225"/>
    </row>
    <row r="10" spans="2:6" ht="22.5" customHeight="1">
      <c r="B10" s="144" t="s">
        <v>121</v>
      </c>
      <c r="C10" s="164" t="s">
        <v>122</v>
      </c>
      <c r="D10" s="225"/>
      <c r="E10" s="225"/>
    </row>
    <row r="11" spans="2:6" ht="59.25" customHeight="1">
      <c r="B11" s="143"/>
      <c r="C11" s="148"/>
      <c r="D11" s="296" t="s">
        <v>199</v>
      </c>
      <c r="E11" s="281"/>
    </row>
    <row r="12" spans="2:6" ht="38.25" customHeight="1">
      <c r="B12" s="143" t="s">
        <v>123</v>
      </c>
      <c r="C12" s="148"/>
      <c r="D12" s="185" t="s">
        <v>125</v>
      </c>
      <c r="E12" s="186" t="s">
        <v>126</v>
      </c>
    </row>
    <row r="13" spans="2:6" ht="47.25" customHeight="1">
      <c r="B13" s="149" t="s">
        <v>46</v>
      </c>
      <c r="C13" s="150" t="s">
        <v>121</v>
      </c>
      <c r="D13" s="50"/>
      <c r="E13" s="55"/>
    </row>
    <row r="14" spans="2:6">
      <c r="B14" s="149" t="s">
        <v>42</v>
      </c>
      <c r="C14" s="150" t="s">
        <v>124</v>
      </c>
      <c r="D14" s="50"/>
      <c r="E14" s="55"/>
    </row>
    <row r="15" spans="2:6" ht="57">
      <c r="B15" s="149" t="s">
        <v>43</v>
      </c>
      <c r="C15" s="151" t="s">
        <v>127</v>
      </c>
      <c r="D15" s="42"/>
      <c r="E15" s="48"/>
    </row>
    <row r="16" spans="2:6" ht="54">
      <c r="B16" s="149" t="s">
        <v>44</v>
      </c>
      <c r="C16" s="152" t="s">
        <v>128</v>
      </c>
      <c r="D16" s="42"/>
      <c r="E16" s="48"/>
    </row>
    <row r="17" spans="2:6" ht="17.25">
      <c r="B17" s="153" t="s">
        <v>32</v>
      </c>
      <c r="C17" s="152" t="s">
        <v>129</v>
      </c>
      <c r="D17" s="42"/>
      <c r="E17" s="48"/>
    </row>
    <row r="18" spans="2:6" ht="27">
      <c r="B18" s="149" t="s">
        <v>130</v>
      </c>
      <c r="C18" s="152" t="s">
        <v>131</v>
      </c>
      <c r="D18" s="42"/>
      <c r="E18" s="48"/>
    </row>
    <row r="19" spans="2:6" ht="17.25">
      <c r="B19" s="206" t="s">
        <v>48</v>
      </c>
      <c r="C19" s="205"/>
      <c r="D19" s="42"/>
      <c r="E19" s="48"/>
    </row>
    <row r="20" spans="2:6" ht="21" customHeight="1">
      <c r="B20" s="156" t="s">
        <v>132</v>
      </c>
      <c r="C20" s="156"/>
      <c r="D20" s="20">
        <v>0</v>
      </c>
      <c r="E20" s="56"/>
    </row>
    <row r="21" spans="2:6" ht="17.25">
      <c r="B21" s="156" t="s">
        <v>45</v>
      </c>
      <c r="C21" s="156"/>
      <c r="D21" s="57">
        <f>SUM(Hav3h9.16!D22)</f>
        <v>0</v>
      </c>
      <c r="E21" s="57">
        <f>SUM(Hav3h9.16!E22)</f>
        <v>31</v>
      </c>
    </row>
    <row r="22" spans="2:6">
      <c r="D22" s="2"/>
      <c r="E22" s="12"/>
    </row>
    <row r="23" spans="2:6" ht="45" hidden="1" customHeight="1">
      <c r="B23" s="149" t="s">
        <v>46</v>
      </c>
      <c r="C23" s="150" t="s">
        <v>121</v>
      </c>
      <c r="D23" s="294"/>
      <c r="E23" s="295"/>
    </row>
    <row r="24" spans="2:6" ht="35.25" hidden="1" customHeight="1">
      <c r="B24" s="149" t="s">
        <v>42</v>
      </c>
      <c r="C24" s="150" t="s">
        <v>133</v>
      </c>
      <c r="D24" s="42"/>
      <c r="E24" s="48"/>
    </row>
    <row r="25" spans="2:6" ht="54" hidden="1">
      <c r="B25" s="149" t="s">
        <v>43</v>
      </c>
      <c r="C25" s="152" t="s">
        <v>54</v>
      </c>
      <c r="D25" s="42"/>
      <c r="E25" s="48"/>
    </row>
    <row r="26" spans="2:6" ht="67.5" hidden="1">
      <c r="B26" s="149" t="s">
        <v>44</v>
      </c>
      <c r="C26" s="152" t="s">
        <v>55</v>
      </c>
      <c r="D26" s="28"/>
      <c r="E26" s="40"/>
    </row>
    <row r="27" spans="2:6" ht="17.25" hidden="1">
      <c r="B27" s="149" t="s">
        <v>32</v>
      </c>
      <c r="C27" s="152" t="s">
        <v>26</v>
      </c>
      <c r="D27" s="42"/>
      <c r="E27" s="48"/>
    </row>
    <row r="28" spans="2:6" ht="40.5" hidden="1">
      <c r="B28" s="149" t="s">
        <v>17</v>
      </c>
      <c r="C28" s="152" t="s">
        <v>56</v>
      </c>
      <c r="D28" s="42"/>
      <c r="E28" s="48"/>
    </row>
    <row r="29" spans="2:6" ht="17.25" hidden="1">
      <c r="B29" s="206" t="s">
        <v>48</v>
      </c>
      <c r="C29" s="205"/>
      <c r="D29" s="42"/>
      <c r="E29" s="48"/>
    </row>
    <row r="30" spans="2:6" ht="17.25" hidden="1">
      <c r="B30" s="157" t="s">
        <v>132</v>
      </c>
      <c r="C30" s="158"/>
      <c r="D30" s="58">
        <f>Hav3h9.16!D31</f>
        <v>0</v>
      </c>
      <c r="E30" s="58">
        <f>Hav3h9.16!E31</f>
        <v>0</v>
      </c>
    </row>
    <row r="31" spans="2:6" ht="27" hidden="1">
      <c r="B31" s="157" t="s">
        <v>134</v>
      </c>
      <c r="C31" s="158"/>
      <c r="D31" s="33"/>
      <c r="E31" s="58"/>
    </row>
    <row r="32" spans="2:6" ht="17.25" hidden="1">
      <c r="B32" s="159" t="s">
        <v>45</v>
      </c>
      <c r="C32" s="160"/>
      <c r="D32" s="57">
        <f>SUM(Hav3h9.16!D33)</f>
        <v>0</v>
      </c>
      <c r="E32" s="57">
        <f>SUM(Hav3h9.16!E33)</f>
        <v>0</v>
      </c>
      <c r="F32" s="2">
        <v>25040</v>
      </c>
    </row>
    <row r="33" spans="2:6">
      <c r="D33" s="2"/>
      <c r="E33" s="12"/>
    </row>
    <row r="34" spans="2:6" ht="17.25">
      <c r="B34" s="149" t="s">
        <v>46</v>
      </c>
      <c r="C34" s="150" t="s">
        <v>121</v>
      </c>
      <c r="D34" s="294"/>
      <c r="E34" s="295"/>
    </row>
    <row r="35" spans="2:6" ht="17.25">
      <c r="B35" s="149" t="s">
        <v>42</v>
      </c>
      <c r="C35" s="150" t="s">
        <v>165</v>
      </c>
      <c r="D35" s="42"/>
      <c r="E35" s="48"/>
    </row>
    <row r="36" spans="2:6" ht="17.25">
      <c r="B36" s="149" t="s">
        <v>43</v>
      </c>
      <c r="C36" s="151" t="s">
        <v>260</v>
      </c>
      <c r="D36" s="42"/>
      <c r="E36" s="48"/>
    </row>
    <row r="37" spans="2:6" ht="17.25">
      <c r="B37" s="149" t="s">
        <v>44</v>
      </c>
      <c r="C37" s="152" t="s">
        <v>261</v>
      </c>
      <c r="D37" s="28"/>
      <c r="E37" s="40"/>
    </row>
    <row r="38" spans="2:6" ht="17.25">
      <c r="B38" s="149" t="s">
        <v>32</v>
      </c>
      <c r="C38" s="152" t="s">
        <v>26</v>
      </c>
      <c r="D38" s="42"/>
      <c r="E38" s="48"/>
    </row>
    <row r="39" spans="2:6" ht="27">
      <c r="B39" s="149" t="s">
        <v>17</v>
      </c>
      <c r="C39" s="152" t="s">
        <v>262</v>
      </c>
      <c r="D39" s="42"/>
      <c r="E39" s="48"/>
    </row>
    <row r="40" spans="2:6" ht="17.25">
      <c r="B40" s="206" t="s">
        <v>48</v>
      </c>
      <c r="C40" s="205"/>
      <c r="D40" s="42"/>
      <c r="E40" s="48"/>
    </row>
    <row r="41" spans="2:6" ht="17.25">
      <c r="B41" s="157" t="s">
        <v>263</v>
      </c>
      <c r="C41" s="158"/>
      <c r="D41" s="58">
        <f>Hav3h9.16!D42</f>
        <v>-0.875</v>
      </c>
      <c r="E41" s="58">
        <f>Hav3h9.16!E42</f>
        <v>-0.875</v>
      </c>
    </row>
    <row r="42" spans="2:6" ht="27.75" customHeight="1">
      <c r="B42" s="157" t="s">
        <v>136</v>
      </c>
      <c r="C42" s="158"/>
      <c r="D42" s="33"/>
      <c r="E42" s="58"/>
      <c r="F42" s="2">
        <v>100000</v>
      </c>
    </row>
    <row r="43" spans="2:6" ht="17.25">
      <c r="B43" s="159" t="s">
        <v>45</v>
      </c>
      <c r="C43" s="160"/>
      <c r="D43" s="57">
        <f>SUM(Hav3h9.16!D44)</f>
        <v>-1050</v>
      </c>
      <c r="E43" s="57">
        <f>SUM(Hav3h9.16!E44)</f>
        <v>-1050</v>
      </c>
    </row>
    <row r="44" spans="2:6">
      <c r="D44" s="2"/>
      <c r="E44" s="2"/>
    </row>
    <row r="45" spans="2:6" ht="52.5" customHeight="1">
      <c r="B45" s="161" t="s">
        <v>46</v>
      </c>
      <c r="C45" s="148" t="s">
        <v>121</v>
      </c>
      <c r="D45" s="294"/>
      <c r="E45" s="295"/>
    </row>
    <row r="46" spans="2:6" ht="17.25">
      <c r="B46" s="149" t="s">
        <v>42</v>
      </c>
      <c r="C46" s="162" t="s">
        <v>135</v>
      </c>
      <c r="D46" s="20"/>
      <c r="E46" s="56"/>
    </row>
    <row r="47" spans="2:6" ht="57">
      <c r="B47" s="149" t="s">
        <v>43</v>
      </c>
      <c r="C47" s="161" t="s">
        <v>57</v>
      </c>
      <c r="D47" s="42"/>
      <c r="E47" s="48"/>
    </row>
    <row r="48" spans="2:6" ht="40.5">
      <c r="B48" s="149" t="s">
        <v>44</v>
      </c>
      <c r="C48" s="163" t="s">
        <v>58</v>
      </c>
      <c r="D48" s="42"/>
      <c r="E48" s="48"/>
    </row>
    <row r="49" spans="2:7" ht="17.25">
      <c r="B49" s="149" t="s">
        <v>32</v>
      </c>
      <c r="C49" s="163" t="s">
        <v>26</v>
      </c>
      <c r="D49" s="42"/>
      <c r="E49" s="48"/>
    </row>
    <row r="50" spans="2:7" ht="40.5">
      <c r="B50" s="149" t="s">
        <v>17</v>
      </c>
      <c r="C50" s="163" t="s">
        <v>59</v>
      </c>
      <c r="D50" s="42"/>
      <c r="E50" s="48"/>
    </row>
    <row r="51" spans="2:7" ht="17.25">
      <c r="B51" s="149" t="s">
        <v>48</v>
      </c>
      <c r="C51" s="164"/>
      <c r="D51" s="42"/>
      <c r="E51" s="48"/>
    </row>
    <row r="52" spans="2:7" ht="17.25">
      <c r="B52" s="165" t="s">
        <v>132</v>
      </c>
      <c r="C52" s="165"/>
      <c r="D52" s="58">
        <f>Hav3h9.16!D53</f>
        <v>0.60871682493304113</v>
      </c>
      <c r="E52" s="58">
        <f>Hav3h9.16!E53</f>
        <v>4.3955441928414896</v>
      </c>
    </row>
    <row r="53" spans="2:7" s="11" customFormat="1" ht="27">
      <c r="B53" s="152" t="s">
        <v>136</v>
      </c>
      <c r="C53" s="152"/>
      <c r="D53" s="33"/>
      <c r="E53" s="58"/>
      <c r="F53" s="2"/>
      <c r="G53" s="2"/>
    </row>
    <row r="54" spans="2:7" ht="17.25">
      <c r="B54" s="153" t="s">
        <v>45</v>
      </c>
      <c r="C54" s="153"/>
      <c r="D54" s="57">
        <f>SUM(Hav3h9.16!D55)</f>
        <v>1000</v>
      </c>
      <c r="E54" s="57">
        <f>SUM(Hav3h9.16!E55)</f>
        <v>7221</v>
      </c>
      <c r="F54" s="11">
        <v>136900</v>
      </c>
      <c r="G54" s="11"/>
    </row>
    <row r="55" spans="2:7">
      <c r="D55" s="2"/>
      <c r="E55" s="12"/>
    </row>
    <row r="56" spans="2:7" ht="22.5" customHeight="1">
      <c r="B56" s="162" t="s">
        <v>119</v>
      </c>
      <c r="C56" s="162" t="s">
        <v>120</v>
      </c>
      <c r="D56" s="2"/>
      <c r="E56" s="2"/>
    </row>
    <row r="57" spans="2:7" ht="31.5" customHeight="1">
      <c r="B57" s="196" t="s">
        <v>137</v>
      </c>
      <c r="C57" s="167" t="s">
        <v>138</v>
      </c>
      <c r="D57" s="2"/>
      <c r="E57" s="2"/>
    </row>
    <row r="58" spans="2:7" ht="49.5" customHeight="1">
      <c r="B58" s="166" t="s">
        <v>123</v>
      </c>
      <c r="C58" s="166"/>
      <c r="D58" s="280" t="s">
        <v>199</v>
      </c>
      <c r="E58" s="281"/>
    </row>
    <row r="59" spans="2:7" ht="24" customHeight="1">
      <c r="B59" s="161"/>
      <c r="C59" s="164"/>
      <c r="D59" s="185" t="s">
        <v>125</v>
      </c>
      <c r="E59" s="186" t="s">
        <v>126</v>
      </c>
    </row>
    <row r="60" spans="2:7" ht="22.5" customHeight="1">
      <c r="B60" s="149" t="s">
        <v>46</v>
      </c>
      <c r="C60" s="166" t="s">
        <v>137</v>
      </c>
      <c r="D60" s="52"/>
      <c r="E60" s="60"/>
    </row>
    <row r="61" spans="2:7" ht="22.5" customHeight="1">
      <c r="B61" s="150" t="s">
        <v>42</v>
      </c>
      <c r="C61" s="164" t="s">
        <v>124</v>
      </c>
      <c r="D61" s="53"/>
      <c r="E61" s="60"/>
    </row>
    <row r="62" spans="2:7" ht="29.25" customHeight="1">
      <c r="B62" s="149" t="s">
        <v>43</v>
      </c>
      <c r="C62" s="150" t="s">
        <v>191</v>
      </c>
      <c r="D62" s="53"/>
      <c r="E62" s="60"/>
    </row>
    <row r="63" spans="2:7" ht="49.5" customHeight="1">
      <c r="B63" s="149" t="s">
        <v>44</v>
      </c>
      <c r="C63" s="150" t="s">
        <v>200</v>
      </c>
      <c r="D63" s="53"/>
      <c r="E63" s="60"/>
    </row>
    <row r="64" spans="2:7" ht="22.5" customHeight="1">
      <c r="B64" s="149" t="s">
        <v>32</v>
      </c>
      <c r="C64" s="163" t="s">
        <v>129</v>
      </c>
      <c r="D64" s="53"/>
      <c r="E64" s="60"/>
    </row>
    <row r="65" spans="2:5" ht="31.5" customHeight="1">
      <c r="B65" s="149" t="s">
        <v>130</v>
      </c>
      <c r="C65" s="163" t="s">
        <v>131</v>
      </c>
      <c r="D65" s="59"/>
      <c r="E65" s="59"/>
    </row>
    <row r="66" spans="2:5" ht="22.5" customHeight="1">
      <c r="B66" s="149" t="s">
        <v>48</v>
      </c>
      <c r="C66" s="163"/>
      <c r="D66" s="53"/>
      <c r="E66" s="60"/>
    </row>
    <row r="67" spans="2:5" ht="36.75" customHeight="1">
      <c r="B67" s="150" t="s">
        <v>139</v>
      </c>
      <c r="C67" s="163"/>
      <c r="D67" s="230"/>
      <c r="E67" s="230"/>
    </row>
    <row r="68" spans="2:5" ht="38.25" customHeight="1">
      <c r="B68" s="150" t="s">
        <v>140</v>
      </c>
      <c r="C68" s="165"/>
      <c r="D68" s="230"/>
      <c r="E68" s="230"/>
    </row>
    <row r="69" spans="2:5" ht="44.25" customHeight="1">
      <c r="B69" s="152" t="s">
        <v>141</v>
      </c>
      <c r="C69" s="152"/>
      <c r="D69" s="230"/>
      <c r="E69" s="230"/>
    </row>
    <row r="70" spans="2:5" ht="16.5" customHeight="1">
      <c r="B70" s="284" t="s">
        <v>45</v>
      </c>
      <c r="C70" s="285"/>
      <c r="D70" s="57">
        <f>SUM(Hav3h9.16!D71)</f>
        <v>-2500</v>
      </c>
      <c r="E70" s="57">
        <f>SUM(Hav3h9.16!E71)</f>
        <v>-2500</v>
      </c>
    </row>
    <row r="71" spans="2:5" ht="17.25" customHeight="1">
      <c r="B71" s="166" t="s">
        <v>42</v>
      </c>
      <c r="C71" s="166" t="s">
        <v>133</v>
      </c>
      <c r="D71" s="51"/>
      <c r="E71" s="55"/>
    </row>
    <row r="72" spans="2:5" ht="28.5">
      <c r="B72" s="161" t="s">
        <v>43</v>
      </c>
      <c r="C72" s="167" t="s">
        <v>142</v>
      </c>
      <c r="D72" s="21"/>
      <c r="E72" s="61"/>
    </row>
    <row r="73" spans="2:5" ht="40.5">
      <c r="B73" s="149" t="s">
        <v>44</v>
      </c>
      <c r="C73" s="150" t="s">
        <v>143</v>
      </c>
      <c r="D73" s="20"/>
      <c r="E73" s="56"/>
    </row>
    <row r="74" spans="2:5" ht="17.25">
      <c r="B74" s="149" t="s">
        <v>32</v>
      </c>
      <c r="C74" s="150" t="s">
        <v>26</v>
      </c>
      <c r="D74" s="42"/>
      <c r="E74" s="48"/>
    </row>
    <row r="75" spans="2:5" ht="40.5">
      <c r="B75" s="149" t="s">
        <v>17</v>
      </c>
      <c r="C75" s="163" t="s">
        <v>144</v>
      </c>
      <c r="D75" s="42"/>
      <c r="E75" s="48"/>
    </row>
    <row r="76" spans="2:5" ht="17.25">
      <c r="B76" s="149" t="s">
        <v>48</v>
      </c>
      <c r="C76" s="163"/>
      <c r="D76" s="42"/>
      <c r="E76" s="48"/>
    </row>
    <row r="77" spans="2:5" ht="27">
      <c r="B77" s="149" t="s">
        <v>139</v>
      </c>
      <c r="C77" s="163"/>
      <c r="D77" s="58">
        <f>+Hav3h9.16!D78</f>
        <v>-1751</v>
      </c>
      <c r="E77" s="58">
        <f>+Hav3h9.16!E78</f>
        <v>0</v>
      </c>
    </row>
    <row r="78" spans="2:5" ht="27">
      <c r="B78" s="149" t="s">
        <v>140</v>
      </c>
      <c r="C78" s="163"/>
      <c r="D78" s="58">
        <f>+Hav3h9.16!D79</f>
        <v>-1241</v>
      </c>
      <c r="E78" s="58">
        <f>+Hav3h9.16!E79</f>
        <v>0</v>
      </c>
    </row>
    <row r="79" spans="2:5" ht="27">
      <c r="B79" s="165" t="s">
        <v>141</v>
      </c>
      <c r="C79" s="165"/>
      <c r="D79" s="58">
        <f>+Hav3h9.16!D80</f>
        <v>-510</v>
      </c>
      <c r="E79" s="58">
        <f>+Hav3h9.16!E80</f>
        <v>0</v>
      </c>
    </row>
    <row r="80" spans="2:5" ht="22.5" customHeight="1">
      <c r="B80" s="168" t="s">
        <v>45</v>
      </c>
      <c r="C80" s="168"/>
      <c r="D80" s="57">
        <f>SUM(Hav3h9.16!D81)</f>
        <v>-1506500</v>
      </c>
      <c r="E80" s="57">
        <f>SUM(Hav3h9.16!E81)</f>
        <v>0</v>
      </c>
    </row>
    <row r="81" spans="2:10">
      <c r="D81" s="2"/>
      <c r="E81" s="12"/>
      <c r="H81" s="14"/>
      <c r="I81" s="13"/>
      <c r="J81" s="15"/>
    </row>
    <row r="82" spans="2:10" ht="14.25">
      <c r="B82" s="170" t="s">
        <v>119</v>
      </c>
      <c r="C82" s="149" t="s">
        <v>120</v>
      </c>
      <c r="D82" s="188"/>
      <c r="E82" s="145"/>
      <c r="G82" s="14"/>
    </row>
    <row r="83" spans="2:10" ht="14.25">
      <c r="B83" s="195" t="s">
        <v>145</v>
      </c>
      <c r="C83" s="194" t="s">
        <v>146</v>
      </c>
      <c r="E83" s="145"/>
    </row>
    <row r="84" spans="2:10" ht="33" customHeight="1">
      <c r="B84" s="149" t="s">
        <v>123</v>
      </c>
      <c r="C84" s="170"/>
      <c r="D84" s="280" t="s">
        <v>199</v>
      </c>
      <c r="E84" s="281"/>
    </row>
    <row r="85" spans="2:10">
      <c r="B85" s="162"/>
      <c r="C85" s="169"/>
      <c r="D85" s="187" t="s">
        <v>125</v>
      </c>
      <c r="E85" s="185" t="s">
        <v>126</v>
      </c>
    </row>
    <row r="86" spans="2:10" ht="17.25">
      <c r="B86" s="149" t="s">
        <v>46</v>
      </c>
      <c r="C86" s="150" t="s">
        <v>145</v>
      </c>
      <c r="D86" s="1"/>
      <c r="E86" s="62"/>
    </row>
    <row r="87" spans="2:10" ht="17.25">
      <c r="B87" s="149" t="s">
        <v>42</v>
      </c>
      <c r="C87" s="150" t="s">
        <v>124</v>
      </c>
      <c r="D87" s="42"/>
      <c r="E87" s="48"/>
    </row>
    <row r="88" spans="2:10" ht="28.5">
      <c r="B88" s="149" t="s">
        <v>43</v>
      </c>
      <c r="C88" s="171" t="s">
        <v>147</v>
      </c>
      <c r="D88" s="42"/>
      <c r="E88" s="48"/>
    </row>
    <row r="89" spans="2:10" ht="27">
      <c r="B89" s="149" t="s">
        <v>44</v>
      </c>
      <c r="C89" s="172" t="s">
        <v>148</v>
      </c>
      <c r="D89" s="42"/>
      <c r="E89" s="48"/>
    </row>
    <row r="90" spans="2:10" ht="17.25">
      <c r="B90" s="149" t="s">
        <v>32</v>
      </c>
      <c r="C90" s="163" t="s">
        <v>129</v>
      </c>
      <c r="D90" s="42"/>
      <c r="E90" s="48"/>
    </row>
    <row r="91" spans="2:10" ht="27">
      <c r="B91" s="149" t="s">
        <v>130</v>
      </c>
      <c r="C91" s="164" t="s">
        <v>131</v>
      </c>
      <c r="D91" s="42"/>
      <c r="E91" s="48"/>
    </row>
    <row r="92" spans="2:10" ht="17.25">
      <c r="B92" s="165" t="s">
        <v>48</v>
      </c>
      <c r="C92" s="165"/>
      <c r="D92" s="42"/>
      <c r="E92" s="48"/>
    </row>
    <row r="93" spans="2:10" ht="27">
      <c r="B93" s="152" t="s">
        <v>149</v>
      </c>
      <c r="C93" s="152"/>
      <c r="D93" s="58">
        <f>Hav3h9.16!D94</f>
        <v>1132</v>
      </c>
      <c r="E93" s="58">
        <f>Hav3h9.16!E94</f>
        <v>0</v>
      </c>
    </row>
    <row r="94" spans="2:10" ht="40.5">
      <c r="B94" s="150" t="s">
        <v>150</v>
      </c>
      <c r="C94" s="150"/>
      <c r="D94" s="58">
        <f>Hav3h9.16!D95</f>
        <v>0</v>
      </c>
      <c r="E94" s="58">
        <f>Hav3h9.16!E95</f>
        <v>0</v>
      </c>
    </row>
    <row r="95" spans="2:10" ht="17.25">
      <c r="B95" s="284" t="s">
        <v>45</v>
      </c>
      <c r="C95" s="285"/>
      <c r="D95" s="57">
        <f>SUM(Hav3h9.16!D96)</f>
        <v>3710</v>
      </c>
      <c r="E95" s="57">
        <f>SUM(Hav3h9.16!E96)</f>
        <v>10965</v>
      </c>
      <c r="F95" s="3"/>
    </row>
    <row r="96" spans="2:10" ht="17.25">
      <c r="B96" s="149" t="s">
        <v>46</v>
      </c>
      <c r="C96" s="150" t="s">
        <v>145</v>
      </c>
      <c r="D96" s="34"/>
      <c r="E96" s="59"/>
    </row>
    <row r="97" spans="2:10" ht="17.25">
      <c r="B97" s="149" t="s">
        <v>42</v>
      </c>
      <c r="C97" s="150">
        <v>12001</v>
      </c>
      <c r="D97" s="34"/>
      <c r="E97" s="59"/>
    </row>
    <row r="98" spans="2:10" ht="28.5">
      <c r="B98" s="149" t="s">
        <v>43</v>
      </c>
      <c r="C98" s="173" t="s">
        <v>219</v>
      </c>
      <c r="D98" s="34"/>
      <c r="E98" s="59"/>
    </row>
    <row r="99" spans="2:10" ht="51" customHeight="1">
      <c r="B99" s="149" t="s">
        <v>44</v>
      </c>
      <c r="C99" s="172" t="s">
        <v>218</v>
      </c>
      <c r="D99" s="34"/>
      <c r="E99" s="59"/>
    </row>
    <row r="100" spans="2:10" ht="17.25">
      <c r="B100" s="149" t="s">
        <v>32</v>
      </c>
      <c r="C100" s="163" t="s">
        <v>26</v>
      </c>
      <c r="D100" s="34"/>
      <c r="E100" s="59"/>
    </row>
    <row r="101" spans="2:10" ht="27" customHeight="1">
      <c r="B101" s="149" t="s">
        <v>17</v>
      </c>
      <c r="C101" s="164"/>
      <c r="D101" s="34"/>
      <c r="E101" s="59"/>
    </row>
    <row r="102" spans="2:10" ht="17.25">
      <c r="B102" s="165" t="s">
        <v>48</v>
      </c>
      <c r="C102" s="165"/>
      <c r="D102" s="34"/>
      <c r="E102" s="59"/>
      <c r="I102" s="2">
        <v>1509</v>
      </c>
      <c r="J102" s="2">
        <f>+I102*26500</f>
        <v>39988500</v>
      </c>
    </row>
    <row r="103" spans="2:10" ht="27">
      <c r="B103" s="152" t="s">
        <v>149</v>
      </c>
      <c r="C103" s="152"/>
      <c r="D103" s="58">
        <f>Hav3h9.16!D104</f>
        <v>1132</v>
      </c>
      <c r="E103" s="58">
        <f>Hav3h9.16!E104</f>
        <v>0</v>
      </c>
      <c r="H103" s="2">
        <f>+E103*26500*12</f>
        <v>0</v>
      </c>
      <c r="I103" s="241">
        <f>+D103*26500*9</f>
        <v>269982000</v>
      </c>
    </row>
    <row r="104" spans="2:10" ht="39" customHeight="1">
      <c r="B104" s="150" t="s">
        <v>150</v>
      </c>
      <c r="C104" s="150"/>
      <c r="D104" s="58">
        <f>Hav3h9.16!D105</f>
        <v>0</v>
      </c>
      <c r="E104" s="58">
        <f>Hav3h9.16!E105</f>
        <v>0</v>
      </c>
      <c r="F104" s="2">
        <v>26500</v>
      </c>
    </row>
    <row r="105" spans="2:10" ht="17.25">
      <c r="B105" s="284" t="s">
        <v>45</v>
      </c>
      <c r="C105" s="285"/>
      <c r="D105" s="57">
        <f>SUM(Hav3h9.16!D106)</f>
        <v>360000</v>
      </c>
      <c r="E105" s="57">
        <f>SUM(Hav3h9.16!E106)</f>
        <v>0</v>
      </c>
      <c r="G105" s="2">
        <f>SUM(E104*F104*12)/10000</f>
        <v>0</v>
      </c>
    </row>
    <row r="106" spans="2:10" ht="17.25">
      <c r="B106" s="149" t="s">
        <v>46</v>
      </c>
      <c r="C106" s="150" t="s">
        <v>145</v>
      </c>
      <c r="D106" s="26"/>
      <c r="E106" s="60"/>
    </row>
    <row r="107" spans="2:10" ht="17.25">
      <c r="B107" s="149" t="s">
        <v>42</v>
      </c>
      <c r="C107" s="150" t="s">
        <v>165</v>
      </c>
      <c r="D107" s="26"/>
      <c r="E107" s="60"/>
    </row>
    <row r="108" spans="2:10" ht="17.25">
      <c r="B108" s="149" t="s">
        <v>43</v>
      </c>
      <c r="C108" s="171" t="s">
        <v>192</v>
      </c>
      <c r="D108" s="26"/>
      <c r="E108" s="60"/>
    </row>
    <row r="109" spans="2:10" ht="27">
      <c r="B109" s="149" t="s">
        <v>44</v>
      </c>
      <c r="C109" s="172" t="s">
        <v>193</v>
      </c>
      <c r="D109" s="26"/>
      <c r="E109" s="60"/>
    </row>
    <row r="110" spans="2:10" ht="17.25">
      <c r="B110" s="149" t="s">
        <v>32</v>
      </c>
      <c r="C110" s="163" t="s">
        <v>26</v>
      </c>
      <c r="D110" s="26"/>
      <c r="E110" s="60"/>
    </row>
    <row r="111" spans="2:10" ht="27">
      <c r="B111" s="149" t="s">
        <v>17</v>
      </c>
      <c r="C111" s="164" t="s">
        <v>201</v>
      </c>
      <c r="D111" s="26"/>
      <c r="E111" s="60"/>
    </row>
    <row r="112" spans="2:10" ht="17.25">
      <c r="B112" s="165" t="s">
        <v>48</v>
      </c>
      <c r="C112" s="165"/>
      <c r="D112" s="26"/>
      <c r="E112" s="60"/>
    </row>
    <row r="113" spans="2:10" ht="17.25">
      <c r="B113" s="152" t="s">
        <v>202</v>
      </c>
      <c r="C113" s="152"/>
      <c r="D113" s="233">
        <f>+Hav3h9.16!D114</f>
        <v>397</v>
      </c>
      <c r="E113" s="233">
        <f>+Hav3h9.16!E114</f>
        <v>0</v>
      </c>
    </row>
    <row r="114" spans="2:10" ht="17.25">
      <c r="B114" s="150" t="s">
        <v>203</v>
      </c>
      <c r="C114" s="150"/>
      <c r="D114" s="233">
        <f>+Hav3h9.16!D115</f>
        <v>295</v>
      </c>
      <c r="E114" s="233">
        <f>+Hav3h9.16!E115</f>
        <v>0</v>
      </c>
    </row>
    <row r="115" spans="2:10" ht="17.25">
      <c r="B115" s="162" t="s">
        <v>204</v>
      </c>
      <c r="C115" s="162"/>
      <c r="D115" s="233">
        <f>+Hav3h9.16!D116</f>
        <v>83</v>
      </c>
      <c r="E115" s="233">
        <f>+Hav3h9.16!E116</f>
        <v>0</v>
      </c>
      <c r="F115" s="141">
        <f>SUM(D115*300)</f>
        <v>24900</v>
      </c>
      <c r="G115" s="141">
        <f>SUM(E115*300)</f>
        <v>0</v>
      </c>
    </row>
    <row r="116" spans="2:10" ht="17.25">
      <c r="B116" s="162" t="s">
        <v>205</v>
      </c>
      <c r="C116" s="162"/>
      <c r="D116" s="233">
        <f>+Hav3h9.16!D117</f>
        <v>19</v>
      </c>
      <c r="E116" s="233">
        <f>+Hav3h9.16!E117</f>
        <v>0</v>
      </c>
      <c r="F116" s="141">
        <f>SUM(D116*1000)</f>
        <v>19000</v>
      </c>
      <c r="G116" s="141">
        <f>SUM(E116*1000)</f>
        <v>0</v>
      </c>
    </row>
    <row r="117" spans="2:10" ht="17.25">
      <c r="B117" s="284" t="s">
        <v>45</v>
      </c>
      <c r="C117" s="285"/>
      <c r="D117" s="57">
        <f>SUM(Hav3h9.16!D118)</f>
        <v>200000</v>
      </c>
      <c r="E117" s="57">
        <f>SUM(Hav3h9.16!E118)</f>
        <v>0</v>
      </c>
      <c r="F117" s="141">
        <f>SUM(D117*1500)</f>
        <v>300000000</v>
      </c>
      <c r="G117" s="141">
        <f>SUM(E117*1500)</f>
        <v>0</v>
      </c>
    </row>
    <row r="118" spans="2:10">
      <c r="D118" s="2"/>
      <c r="E118" s="2"/>
      <c r="F118" s="77">
        <f>SUM(F115:F117)</f>
        <v>300043900</v>
      </c>
      <c r="G118" s="77">
        <f>SUM(G115:G117)</f>
        <v>0</v>
      </c>
    </row>
    <row r="119" spans="2:10" s="25" customFormat="1" ht="14.25">
      <c r="B119" s="189"/>
      <c r="C119" s="191"/>
      <c r="D119" s="188"/>
      <c r="E119" s="145"/>
      <c r="F119" s="2"/>
      <c r="G119" s="2"/>
      <c r="H119" s="64"/>
      <c r="I119" s="65"/>
      <c r="J119" s="66"/>
    </row>
    <row r="120" spans="2:10" ht="14.25">
      <c r="B120" s="190" t="s">
        <v>46</v>
      </c>
      <c r="C120" s="192" t="s">
        <v>206</v>
      </c>
      <c r="E120" s="145"/>
      <c r="F120" s="25"/>
      <c r="G120" s="64"/>
    </row>
    <row r="121" spans="2:10" ht="14.25">
      <c r="B121" s="193">
        <v>1082</v>
      </c>
      <c r="C121" s="197" t="s">
        <v>183</v>
      </c>
      <c r="D121" s="12"/>
      <c r="E121" s="12"/>
    </row>
    <row r="122" spans="2:10" ht="14.25" customHeight="1">
      <c r="B122" s="149" t="s">
        <v>123</v>
      </c>
      <c r="C122" s="170"/>
      <c r="D122" s="280" t="s">
        <v>199</v>
      </c>
      <c r="E122" s="281"/>
    </row>
    <row r="123" spans="2:10">
      <c r="B123" s="162"/>
      <c r="C123" s="169"/>
      <c r="D123" s="25" t="s">
        <v>125</v>
      </c>
      <c r="E123" s="145" t="s">
        <v>126</v>
      </c>
    </row>
    <row r="124" spans="2:10">
      <c r="B124" s="162" t="s">
        <v>46</v>
      </c>
      <c r="C124" s="169" t="s">
        <v>207</v>
      </c>
      <c r="D124" s="2"/>
      <c r="E124" s="2"/>
    </row>
    <row r="125" spans="2:10" ht="17.25">
      <c r="B125" s="149" t="s">
        <v>42</v>
      </c>
      <c r="C125" s="150" t="s">
        <v>133</v>
      </c>
      <c r="D125" s="26"/>
      <c r="E125" s="60"/>
    </row>
    <row r="126" spans="2:10" ht="17.25">
      <c r="B126" s="149" t="s">
        <v>43</v>
      </c>
      <c r="C126" s="161" t="s">
        <v>208</v>
      </c>
      <c r="D126" s="26"/>
      <c r="E126" s="60"/>
    </row>
    <row r="127" spans="2:10" ht="67.5">
      <c r="B127" s="149" t="s">
        <v>44</v>
      </c>
      <c r="C127" s="172" t="s">
        <v>209</v>
      </c>
      <c r="D127" s="63"/>
      <c r="E127" s="63"/>
    </row>
    <row r="128" spans="2:10" ht="17.25">
      <c r="B128" s="149" t="s">
        <v>32</v>
      </c>
      <c r="C128" s="172" t="s">
        <v>26</v>
      </c>
      <c r="D128" s="26"/>
      <c r="E128" s="60"/>
    </row>
    <row r="129" spans="2:6" ht="41.25">
      <c r="B129" s="149" t="s">
        <v>17</v>
      </c>
      <c r="C129" s="163" t="s">
        <v>210</v>
      </c>
      <c r="D129" s="26"/>
      <c r="E129" s="60"/>
    </row>
    <row r="130" spans="2:6" ht="17.25">
      <c r="B130" s="149" t="s">
        <v>48</v>
      </c>
      <c r="C130" s="164"/>
      <c r="D130" s="26"/>
      <c r="E130" s="60"/>
    </row>
    <row r="131" spans="2:6" ht="17.25">
      <c r="B131" s="165" t="s">
        <v>211</v>
      </c>
      <c r="C131" s="165"/>
      <c r="D131" s="234">
        <f>SUM(Hav3h9.16!D132)</f>
        <v>83214.28571428571</v>
      </c>
      <c r="E131" s="234">
        <f>SUM(Hav3h9.16!E132)</f>
        <v>0</v>
      </c>
    </row>
    <row r="132" spans="2:6" ht="17.25">
      <c r="B132" s="284" t="s">
        <v>45</v>
      </c>
      <c r="C132" s="285"/>
      <c r="D132" s="57">
        <f>SUM(Hav3h9.16!D133)</f>
        <v>233000</v>
      </c>
      <c r="E132" s="57">
        <f>SUM(Hav3h9.16!E133)</f>
        <v>0</v>
      </c>
      <c r="F132" s="2">
        <v>2900</v>
      </c>
    </row>
    <row r="133" spans="2:6" ht="21" customHeight="1">
      <c r="D133" s="2"/>
      <c r="E133" s="2"/>
    </row>
    <row r="134" spans="2:6" ht="17.25">
      <c r="B134" s="162" t="s">
        <v>46</v>
      </c>
      <c r="C134" s="162" t="s">
        <v>207</v>
      </c>
      <c r="D134" s="26"/>
      <c r="E134" s="60"/>
    </row>
    <row r="135" spans="2:6" ht="17.25">
      <c r="B135" s="149" t="s">
        <v>42</v>
      </c>
      <c r="C135" s="150" t="s">
        <v>165</v>
      </c>
      <c r="D135" s="26"/>
      <c r="E135" s="60"/>
    </row>
    <row r="136" spans="2:6" ht="17.25">
      <c r="B136" s="149" t="s">
        <v>43</v>
      </c>
      <c r="C136" s="161" t="s">
        <v>212</v>
      </c>
      <c r="D136" s="26"/>
      <c r="E136" s="60"/>
    </row>
    <row r="137" spans="2:6" ht="27">
      <c r="B137" s="149" t="s">
        <v>44</v>
      </c>
      <c r="C137" s="172" t="s">
        <v>213</v>
      </c>
      <c r="D137" s="63"/>
      <c r="E137" s="63"/>
    </row>
    <row r="138" spans="2:6" ht="23.25" customHeight="1">
      <c r="B138" s="149" t="s">
        <v>32</v>
      </c>
      <c r="C138" s="172" t="s">
        <v>26</v>
      </c>
      <c r="D138" s="26"/>
      <c r="E138" s="60"/>
    </row>
    <row r="139" spans="2:6" ht="27.75">
      <c r="B139" s="149" t="s">
        <v>17</v>
      </c>
      <c r="C139" s="163" t="s">
        <v>214</v>
      </c>
      <c r="D139" s="26"/>
      <c r="E139" s="60"/>
    </row>
    <row r="140" spans="2:6" ht="17.25">
      <c r="B140" s="149" t="s">
        <v>48</v>
      </c>
      <c r="C140" s="164"/>
      <c r="D140" s="26"/>
      <c r="E140" s="60"/>
    </row>
    <row r="141" spans="2:6" ht="27">
      <c r="B141" s="165" t="s">
        <v>215</v>
      </c>
      <c r="C141" s="165"/>
      <c r="D141" s="235">
        <f>SUM(Hav3h9.16!D142)</f>
        <v>-39281.129653401797</v>
      </c>
      <c r="E141" s="234">
        <f>SUM(Hav3h9.16!E142)</f>
        <v>-18421.052631578947</v>
      </c>
    </row>
    <row r="142" spans="2:6" ht="27">
      <c r="B142" s="152" t="s">
        <v>216</v>
      </c>
      <c r="C142" s="152"/>
      <c r="D142" s="235">
        <f>SUM(Hav3h9.16!D143)</f>
        <v>-280.57949752429857</v>
      </c>
      <c r="E142" s="234">
        <f>SUM(Hav3h9.16!E143)</f>
        <v>-131.57894736842104</v>
      </c>
      <c r="F142" s="2">
        <v>7600</v>
      </c>
    </row>
    <row r="143" spans="2:6" ht="27">
      <c r="B143" s="150" t="s">
        <v>217</v>
      </c>
      <c r="C143" s="150"/>
      <c r="D143" s="60"/>
      <c r="E143" s="60"/>
    </row>
    <row r="144" spans="2:6" ht="17.25">
      <c r="B144" s="284" t="s">
        <v>45</v>
      </c>
      <c r="C144" s="285"/>
      <c r="D144" s="57">
        <f>SUM(Hav3h9.16!D145)</f>
        <v>-306000</v>
      </c>
      <c r="E144" s="57">
        <f>SUM(Hav3h9.16!E145)</f>
        <v>-143500</v>
      </c>
    </row>
    <row r="145" spans="2:6" ht="23.25" customHeight="1">
      <c r="D145" s="2"/>
      <c r="E145" s="2"/>
    </row>
    <row r="146" spans="2:6" ht="23.25" customHeight="1">
      <c r="B146" s="146"/>
      <c r="C146" s="147"/>
      <c r="D146" s="280" t="s">
        <v>199</v>
      </c>
      <c r="E146" s="281"/>
    </row>
    <row r="147" spans="2:6" ht="23.25" customHeight="1">
      <c r="B147" s="174"/>
      <c r="C147" s="175"/>
      <c r="D147" s="185" t="s">
        <v>125</v>
      </c>
      <c r="E147" s="185" t="s">
        <v>126</v>
      </c>
    </row>
    <row r="148" spans="2:6" ht="23.25" customHeight="1">
      <c r="B148" s="162" t="s">
        <v>46</v>
      </c>
      <c r="C148" s="169" t="s">
        <v>207</v>
      </c>
      <c r="D148" s="26"/>
      <c r="E148" s="60"/>
    </row>
    <row r="149" spans="2:6" ht="23.25" customHeight="1">
      <c r="B149" s="149" t="s">
        <v>42</v>
      </c>
      <c r="C149" s="150" t="s">
        <v>135</v>
      </c>
      <c r="D149" s="26"/>
      <c r="E149" s="60"/>
    </row>
    <row r="150" spans="2:6" ht="74.25" customHeight="1">
      <c r="B150" s="149" t="s">
        <v>43</v>
      </c>
      <c r="C150" s="161" t="s">
        <v>264</v>
      </c>
      <c r="D150" s="26"/>
      <c r="E150" s="60"/>
    </row>
    <row r="151" spans="2:6" ht="23.25" customHeight="1">
      <c r="B151" s="149" t="s">
        <v>44</v>
      </c>
      <c r="C151" s="172" t="s">
        <v>266</v>
      </c>
      <c r="D151" s="63"/>
      <c r="E151" s="63"/>
    </row>
    <row r="152" spans="2:6" ht="23.25" customHeight="1">
      <c r="B152" s="149" t="s">
        <v>32</v>
      </c>
      <c r="C152" s="172" t="s">
        <v>26</v>
      </c>
      <c r="D152" s="26"/>
      <c r="E152" s="60"/>
    </row>
    <row r="153" spans="2:6" ht="23.25" customHeight="1">
      <c r="B153" s="149" t="s">
        <v>17</v>
      </c>
      <c r="C153" s="163" t="s">
        <v>267</v>
      </c>
      <c r="D153" s="26"/>
      <c r="E153" s="60"/>
    </row>
    <row r="154" spans="2:6" ht="23.25" customHeight="1">
      <c r="B154" s="149" t="s">
        <v>48</v>
      </c>
      <c r="C154" s="164"/>
      <c r="D154" s="26"/>
      <c r="E154" s="60"/>
    </row>
    <row r="155" spans="2:6" ht="23.25" customHeight="1">
      <c r="B155" s="165" t="s">
        <v>268</v>
      </c>
      <c r="C155" s="165"/>
      <c r="D155" s="235">
        <f>SUM(Hav3h9.16!D156)</f>
        <v>-9.9907402894877908</v>
      </c>
      <c r="E155" s="235">
        <f>SUM(Hav3h9.16!E156)</f>
        <v>-16.529395519599721</v>
      </c>
    </row>
    <row r="156" spans="2:6" ht="23.25" customHeight="1">
      <c r="B156" s="284" t="s">
        <v>45</v>
      </c>
      <c r="C156" s="285"/>
      <c r="D156" s="57">
        <f>SUM(Hav3h9.16!D157)</f>
        <v>-2460</v>
      </c>
      <c r="E156" s="57">
        <f>SUM(Hav3h9.16!E157)</f>
        <v>-4070</v>
      </c>
      <c r="F156" s="2">
        <v>20519</v>
      </c>
    </row>
    <row r="157" spans="2:6" ht="23.25" customHeight="1">
      <c r="B157" s="142"/>
      <c r="C157" s="142"/>
      <c r="D157" s="2"/>
      <c r="E157" s="2"/>
    </row>
    <row r="158" spans="2:6" ht="16.5" customHeight="1">
      <c r="B158" s="168" t="s">
        <v>119</v>
      </c>
      <c r="C158" s="168" t="s">
        <v>120</v>
      </c>
      <c r="D158" s="2"/>
      <c r="E158" s="2"/>
    </row>
    <row r="159" spans="2:6" ht="16.5" customHeight="1">
      <c r="B159" s="198" t="s">
        <v>151</v>
      </c>
      <c r="C159" s="199" t="s">
        <v>152</v>
      </c>
      <c r="D159" s="2"/>
      <c r="E159" s="2"/>
    </row>
    <row r="160" spans="2:6" ht="16.5" customHeight="1">
      <c r="B160" s="162"/>
      <c r="C160" s="162"/>
      <c r="D160" s="280" t="s">
        <v>199</v>
      </c>
      <c r="E160" s="281"/>
    </row>
    <row r="161" spans="2:5" ht="16.5" customHeight="1">
      <c r="B161" s="162" t="s">
        <v>123</v>
      </c>
      <c r="C161" s="162"/>
      <c r="D161" s="185" t="s">
        <v>125</v>
      </c>
      <c r="E161" s="185" t="s">
        <v>126</v>
      </c>
    </row>
    <row r="162" spans="2:5" ht="17.25">
      <c r="B162" s="162"/>
      <c r="C162" s="162"/>
      <c r="D162" s="26"/>
      <c r="E162" s="60"/>
    </row>
    <row r="163" spans="2:5" ht="17.25">
      <c r="B163" s="162" t="s">
        <v>46</v>
      </c>
      <c r="C163" s="162" t="s">
        <v>151</v>
      </c>
      <c r="D163" s="26"/>
      <c r="E163" s="60"/>
    </row>
    <row r="164" spans="2:5" ht="17.25">
      <c r="B164" s="162" t="s">
        <v>42</v>
      </c>
      <c r="C164" s="162" t="s">
        <v>153</v>
      </c>
      <c r="D164" s="26"/>
      <c r="E164" s="60"/>
    </row>
    <row r="165" spans="2:5" ht="29.25">
      <c r="B165" s="162" t="s">
        <v>43</v>
      </c>
      <c r="C165" s="176" t="s">
        <v>154</v>
      </c>
      <c r="D165" s="26"/>
      <c r="E165" s="60"/>
    </row>
    <row r="166" spans="2:5" ht="27.75">
      <c r="B166" s="162" t="s">
        <v>44</v>
      </c>
      <c r="C166" s="162" t="s">
        <v>155</v>
      </c>
      <c r="D166" s="26"/>
      <c r="E166" s="60"/>
    </row>
    <row r="167" spans="2:5" ht="17.25">
      <c r="B167" s="162" t="s">
        <v>32</v>
      </c>
      <c r="C167" s="162" t="s">
        <v>129</v>
      </c>
      <c r="D167" s="26"/>
      <c r="E167" s="60"/>
    </row>
    <row r="168" spans="2:5" ht="27.75">
      <c r="B168" s="162" t="s">
        <v>130</v>
      </c>
      <c r="C168" s="162" t="s">
        <v>156</v>
      </c>
      <c r="D168" s="26"/>
      <c r="E168" s="60"/>
    </row>
    <row r="169" spans="2:5" ht="17.25">
      <c r="B169" s="162" t="s">
        <v>48</v>
      </c>
      <c r="C169" s="162"/>
      <c r="D169" s="26"/>
      <c r="E169" s="60"/>
    </row>
    <row r="170" spans="2:5" ht="40.5">
      <c r="B170" s="162" t="s">
        <v>157</v>
      </c>
      <c r="C170" s="162"/>
      <c r="D170" s="29"/>
      <c r="E170" s="29">
        <f>SUM(E171)</f>
        <v>0</v>
      </c>
    </row>
    <row r="171" spans="2:5" ht="40.5">
      <c r="B171" s="162" t="s">
        <v>158</v>
      </c>
      <c r="C171" s="162"/>
      <c r="D171" s="29"/>
      <c r="E171" s="29"/>
    </row>
    <row r="172" spans="2:5" ht="40.5">
      <c r="B172" s="162" t="s">
        <v>159</v>
      </c>
      <c r="C172" s="162"/>
      <c r="D172" s="29"/>
      <c r="E172" s="29"/>
    </row>
    <row r="173" spans="2:5" ht="27">
      <c r="B173" s="162" t="s">
        <v>160</v>
      </c>
      <c r="C173" s="162"/>
      <c r="D173" s="29"/>
      <c r="E173" s="29">
        <v>0</v>
      </c>
    </row>
    <row r="174" spans="2:5" ht="27" customHeight="1">
      <c r="B174" s="284" t="s">
        <v>45</v>
      </c>
      <c r="C174" s="285"/>
      <c r="D174" s="57">
        <f>SUM(Hav3h9.16!D175)</f>
        <v>21600</v>
      </c>
      <c r="E174" s="57">
        <f>SUM(Hav3h9.16!E175)</f>
        <v>33546</v>
      </c>
    </row>
    <row r="175" spans="2:5" ht="27" customHeight="1">
      <c r="B175" s="80"/>
      <c r="C175" s="80"/>
      <c r="D175" s="80"/>
      <c r="E175" s="80"/>
    </row>
    <row r="176" spans="2:5" ht="27" hidden="1" customHeight="1">
      <c r="B176" s="146"/>
      <c r="C176" s="200"/>
      <c r="D176" s="280" t="s">
        <v>199</v>
      </c>
      <c r="E176" s="281"/>
    </row>
    <row r="177" spans="2:5" ht="27" hidden="1" customHeight="1">
      <c r="B177" s="146"/>
      <c r="C177" s="200"/>
      <c r="D177" s="187" t="s">
        <v>125</v>
      </c>
      <c r="E177" s="185" t="s">
        <v>126</v>
      </c>
    </row>
    <row r="178" spans="2:5" ht="27" hidden="1" customHeight="1">
      <c r="B178" s="153" t="s">
        <v>46</v>
      </c>
      <c r="C178" s="152" t="s">
        <v>151</v>
      </c>
      <c r="D178" s="26"/>
      <c r="E178" s="60"/>
    </row>
    <row r="179" spans="2:5" ht="27" hidden="1" customHeight="1">
      <c r="B179" s="153" t="s">
        <v>42</v>
      </c>
      <c r="C179" s="152" t="s">
        <v>133</v>
      </c>
      <c r="D179" s="26"/>
      <c r="E179" s="60"/>
    </row>
    <row r="180" spans="2:5" ht="40.5" hidden="1" customHeight="1">
      <c r="B180" s="153" t="s">
        <v>43</v>
      </c>
      <c r="C180" s="152" t="s">
        <v>245</v>
      </c>
      <c r="D180" s="26"/>
      <c r="E180" s="60"/>
    </row>
    <row r="181" spans="2:5" ht="54" hidden="1" customHeight="1">
      <c r="B181" s="153" t="s">
        <v>44</v>
      </c>
      <c r="C181" s="152" t="s">
        <v>246</v>
      </c>
      <c r="D181" s="26"/>
      <c r="E181" s="60"/>
    </row>
    <row r="182" spans="2:5" ht="27" hidden="1" customHeight="1">
      <c r="B182" s="153" t="s">
        <v>32</v>
      </c>
      <c r="C182" s="152" t="s">
        <v>26</v>
      </c>
      <c r="D182" s="26"/>
      <c r="E182" s="60"/>
    </row>
    <row r="183" spans="2:5" ht="54.75" hidden="1" customHeight="1">
      <c r="B183" s="153" t="s">
        <v>17</v>
      </c>
      <c r="C183" s="152" t="s">
        <v>247</v>
      </c>
      <c r="D183" s="26"/>
      <c r="E183" s="60"/>
    </row>
    <row r="184" spans="2:5" ht="36.75" hidden="1" customHeight="1">
      <c r="B184" s="302" t="s">
        <v>48</v>
      </c>
      <c r="C184" s="303"/>
      <c r="D184" s="81"/>
      <c r="E184" s="60"/>
    </row>
    <row r="185" spans="2:5" ht="27" hidden="1" customHeight="1">
      <c r="B185" s="299" t="s">
        <v>248</v>
      </c>
      <c r="C185" s="300"/>
      <c r="D185" s="29">
        <f>SUM(D186:D188)</f>
        <v>0</v>
      </c>
      <c r="E185" s="29">
        <f>SUM(E186:E188)</f>
        <v>545</v>
      </c>
    </row>
    <row r="186" spans="2:5" ht="27" hidden="1" customHeight="1">
      <c r="B186" s="299" t="s">
        <v>249</v>
      </c>
      <c r="C186" s="300"/>
      <c r="D186" s="29"/>
      <c r="E186" s="29"/>
    </row>
    <row r="187" spans="2:5" ht="27" hidden="1" customHeight="1">
      <c r="B187" s="299" t="s">
        <v>250</v>
      </c>
      <c r="C187" s="300"/>
      <c r="D187" s="29">
        <f>SUM(Hav3h9.16!D188)</f>
        <v>0</v>
      </c>
      <c r="E187" s="29">
        <f>SUM(Hav3h9.16!E188)</f>
        <v>545</v>
      </c>
    </row>
    <row r="188" spans="2:5" ht="46.5" hidden="1" customHeight="1">
      <c r="B188" s="299" t="s">
        <v>251</v>
      </c>
      <c r="C188" s="300"/>
      <c r="D188" s="29"/>
      <c r="E188" s="29"/>
    </row>
    <row r="189" spans="2:5" ht="26.25" hidden="1" customHeight="1">
      <c r="B189" s="284" t="s">
        <v>45</v>
      </c>
      <c r="C189" s="285"/>
      <c r="D189" s="57">
        <f>SUM(Hav3h9.16!D190)</f>
        <v>0</v>
      </c>
      <c r="E189" s="57">
        <f>SUM(Hav3h9.16!E190)</f>
        <v>0</v>
      </c>
    </row>
    <row r="190" spans="2:5" hidden="1">
      <c r="D190" s="2"/>
      <c r="E190" s="2"/>
    </row>
    <row r="191" spans="2:5">
      <c r="D191" s="2"/>
      <c r="E191" s="2"/>
    </row>
    <row r="192" spans="2:5" ht="41.25" customHeight="1">
      <c r="B192" s="146"/>
      <c r="C192" s="200"/>
      <c r="D192" s="280" t="s">
        <v>199</v>
      </c>
      <c r="E192" s="281"/>
    </row>
    <row r="193" spans="2:6" ht="26.25" customHeight="1">
      <c r="B193" s="146"/>
      <c r="C193" s="200"/>
      <c r="D193" s="187" t="s">
        <v>125</v>
      </c>
      <c r="E193" s="185" t="s">
        <v>126</v>
      </c>
    </row>
    <row r="194" spans="2:6" ht="17.25">
      <c r="B194" s="162" t="s">
        <v>42</v>
      </c>
      <c r="C194" s="162" t="s">
        <v>135</v>
      </c>
      <c r="D194" s="26"/>
      <c r="E194" s="60"/>
    </row>
    <row r="195" spans="2:6" ht="27.75" customHeight="1">
      <c r="B195" s="162" t="s">
        <v>43</v>
      </c>
      <c r="C195" s="176" t="s">
        <v>161</v>
      </c>
      <c r="D195" s="26"/>
      <c r="E195" s="60"/>
    </row>
    <row r="196" spans="2:6" ht="54.75">
      <c r="B196" s="162" t="s">
        <v>44</v>
      </c>
      <c r="C196" s="162" t="s">
        <v>162</v>
      </c>
      <c r="D196" s="26"/>
      <c r="E196" s="60"/>
    </row>
    <row r="197" spans="2:6" ht="17.25">
      <c r="B197" s="162" t="s">
        <v>32</v>
      </c>
      <c r="C197" s="162" t="s">
        <v>26</v>
      </c>
      <c r="D197" s="26"/>
      <c r="E197" s="60"/>
    </row>
    <row r="198" spans="2:6" ht="68.25">
      <c r="B198" s="162" t="s">
        <v>17</v>
      </c>
      <c r="C198" s="162" t="s">
        <v>38</v>
      </c>
      <c r="D198" s="26"/>
      <c r="E198" s="60"/>
    </row>
    <row r="199" spans="2:6" ht="17.25">
      <c r="B199" s="162" t="s">
        <v>48</v>
      </c>
      <c r="C199" s="162"/>
      <c r="D199" s="26"/>
      <c r="E199" s="60"/>
    </row>
    <row r="200" spans="2:6" ht="17.25">
      <c r="B200" s="162" t="s">
        <v>163</v>
      </c>
      <c r="C200" s="162"/>
      <c r="D200" s="29">
        <f>SUM(Hav3h9.16!D201)</f>
        <v>1671.9987812309566</v>
      </c>
      <c r="E200" s="29">
        <f>SUM(Hav3h9.16!E201)</f>
        <v>0</v>
      </c>
    </row>
    <row r="201" spans="2:6" ht="33" customHeight="1">
      <c r="B201" s="297" t="s">
        <v>45</v>
      </c>
      <c r="C201" s="298"/>
      <c r="D201" s="57">
        <f>SUM(Hav3h9.16!D202)</f>
        <v>878000</v>
      </c>
      <c r="E201" s="57">
        <f>SUM(Hav3h9.16!E202)</f>
        <v>0</v>
      </c>
    </row>
    <row r="202" spans="2:6" ht="17.25">
      <c r="B202" s="162"/>
      <c r="C202" s="162"/>
      <c r="D202" s="26"/>
      <c r="E202" s="60"/>
      <c r="F202" s="2">
        <v>43760</v>
      </c>
    </row>
    <row r="203" spans="2:6" ht="17.25">
      <c r="B203" s="162" t="s">
        <v>42</v>
      </c>
      <c r="C203" s="177">
        <v>12004</v>
      </c>
      <c r="D203" s="26"/>
      <c r="E203" s="60"/>
    </row>
    <row r="204" spans="2:6" ht="17.25">
      <c r="B204" s="162" t="s">
        <v>43</v>
      </c>
      <c r="C204" s="176" t="s">
        <v>254</v>
      </c>
      <c r="D204" s="26"/>
      <c r="E204" s="60"/>
    </row>
    <row r="205" spans="2:6" ht="54.75">
      <c r="B205" s="162" t="s">
        <v>44</v>
      </c>
      <c r="C205" s="162" t="s">
        <v>253</v>
      </c>
      <c r="D205" s="26"/>
      <c r="E205" s="60"/>
    </row>
    <row r="206" spans="2:6" ht="17.25">
      <c r="B206" s="162" t="s">
        <v>32</v>
      </c>
      <c r="C206" s="162" t="s">
        <v>26</v>
      </c>
      <c r="D206" s="26"/>
      <c r="E206" s="60"/>
    </row>
    <row r="207" spans="2:6" ht="54.75">
      <c r="B207" s="162" t="s">
        <v>17</v>
      </c>
      <c r="C207" s="162" t="s">
        <v>255</v>
      </c>
      <c r="D207" s="26"/>
      <c r="E207" s="60"/>
    </row>
    <row r="208" spans="2:6" ht="17.25">
      <c r="B208" s="162" t="s">
        <v>48</v>
      </c>
      <c r="C208" s="162"/>
      <c r="D208" s="26"/>
      <c r="E208" s="60"/>
    </row>
    <row r="209" spans="2:6" ht="17.25">
      <c r="B209" s="162" t="s">
        <v>163</v>
      </c>
      <c r="C209" s="162"/>
      <c r="D209" s="29">
        <f>SUM(Hav3h9.16!D210)</f>
        <v>-3.7147102526002973</v>
      </c>
      <c r="E209" s="29">
        <f>SUM(Hav3h9.16!E210)</f>
        <v>-3.7147102526002973</v>
      </c>
    </row>
    <row r="210" spans="2:6" ht="17.25">
      <c r="B210" s="297" t="s">
        <v>45</v>
      </c>
      <c r="C210" s="298"/>
      <c r="D210" s="57">
        <f>SUM(Hav3h9.16!D211)</f>
        <v>-15000</v>
      </c>
      <c r="E210" s="57">
        <f>SUM(Hav3h9.16!E211)</f>
        <v>-15000</v>
      </c>
    </row>
    <row r="211" spans="2:6">
      <c r="D211" s="2"/>
      <c r="E211" s="2"/>
      <c r="F211" s="2">
        <v>336500</v>
      </c>
    </row>
    <row r="212" spans="2:6" hidden="1">
      <c r="B212" s="168" t="s">
        <v>119</v>
      </c>
      <c r="C212" s="168" t="s">
        <v>120</v>
      </c>
      <c r="D212" s="2"/>
      <c r="E212" s="2"/>
    </row>
    <row r="213" spans="2:6" ht="14.25" hidden="1">
      <c r="B213" s="198" t="s">
        <v>47</v>
      </c>
      <c r="C213" s="199" t="s">
        <v>164</v>
      </c>
      <c r="E213" s="12"/>
    </row>
    <row r="214" spans="2:6" ht="33.75" hidden="1" customHeight="1">
      <c r="B214" s="162"/>
      <c r="C214" s="162"/>
      <c r="D214" s="296" t="s">
        <v>199</v>
      </c>
      <c r="E214" s="281"/>
    </row>
    <row r="215" spans="2:6" hidden="1">
      <c r="B215" s="162" t="s">
        <v>123</v>
      </c>
      <c r="C215" s="162"/>
      <c r="D215" s="201" t="s">
        <v>125</v>
      </c>
      <c r="E215" s="201" t="s">
        <v>126</v>
      </c>
    </row>
    <row r="216" spans="2:6" ht="17.25" hidden="1">
      <c r="B216" s="162"/>
      <c r="C216" s="162"/>
      <c r="D216" s="26"/>
      <c r="E216" s="60"/>
    </row>
    <row r="217" spans="2:6" ht="17.25" hidden="1">
      <c r="B217" s="162" t="s">
        <v>46</v>
      </c>
      <c r="C217" s="162" t="s">
        <v>47</v>
      </c>
      <c r="D217" s="26"/>
      <c r="E217" s="60"/>
    </row>
    <row r="218" spans="2:6" ht="17.25" hidden="1">
      <c r="B218" s="162" t="s">
        <v>42</v>
      </c>
      <c r="C218" s="162" t="s">
        <v>133</v>
      </c>
      <c r="D218" s="26"/>
      <c r="E218" s="60"/>
    </row>
    <row r="219" spans="2:6" ht="27.75" hidden="1">
      <c r="B219" s="162" t="s">
        <v>43</v>
      </c>
      <c r="C219" s="162" t="s">
        <v>236</v>
      </c>
      <c r="D219" s="26"/>
      <c r="E219" s="60"/>
    </row>
    <row r="220" spans="2:6" ht="27.75" hidden="1">
      <c r="B220" s="162" t="s">
        <v>44</v>
      </c>
      <c r="C220" s="162" t="s">
        <v>237</v>
      </c>
      <c r="D220" s="26"/>
      <c r="E220" s="60"/>
    </row>
    <row r="221" spans="2:6" ht="17.25" hidden="1">
      <c r="B221" s="162" t="s">
        <v>32</v>
      </c>
      <c r="C221" s="162" t="s">
        <v>26</v>
      </c>
      <c r="D221" s="26"/>
      <c r="E221" s="60"/>
    </row>
    <row r="222" spans="2:6" ht="57.75" hidden="1" customHeight="1">
      <c r="B222" s="162" t="s">
        <v>17</v>
      </c>
      <c r="C222" s="162" t="s">
        <v>238</v>
      </c>
      <c r="D222" s="26"/>
      <c r="E222" s="60"/>
    </row>
    <row r="223" spans="2:6" ht="17.25" hidden="1">
      <c r="B223" s="162" t="s">
        <v>48</v>
      </c>
      <c r="C223" s="162"/>
      <c r="D223" s="26"/>
      <c r="E223" s="60"/>
    </row>
    <row r="224" spans="2:6" ht="17.25" hidden="1">
      <c r="B224" s="162" t="s">
        <v>239</v>
      </c>
      <c r="C224" s="162"/>
      <c r="D224" s="29">
        <f>SUM(Hav3h9.16!D225)</f>
        <v>0</v>
      </c>
      <c r="E224" s="29">
        <f>SUM(Hav3h9.16!E225)</f>
        <v>0</v>
      </c>
    </row>
    <row r="225" spans="2:6" ht="17.25" hidden="1">
      <c r="B225" s="284" t="s">
        <v>240</v>
      </c>
      <c r="C225" s="285"/>
      <c r="D225" s="29">
        <f>SUM(Hav3h9.16!D226)</f>
        <v>0</v>
      </c>
      <c r="E225" s="29">
        <f>SUM(Hav3h9.16!E226)</f>
        <v>0</v>
      </c>
    </row>
    <row r="226" spans="2:6" ht="17.25" hidden="1">
      <c r="B226" s="284" t="s">
        <v>241</v>
      </c>
      <c r="C226" s="285"/>
      <c r="D226" s="29">
        <v>0</v>
      </c>
      <c r="E226" s="29">
        <v>0</v>
      </c>
      <c r="F226" s="2">
        <v>26500</v>
      </c>
    </row>
    <row r="227" spans="2:6" ht="17.25" hidden="1">
      <c r="B227" s="284" t="s">
        <v>242</v>
      </c>
      <c r="C227" s="285"/>
      <c r="D227" s="29">
        <v>0</v>
      </c>
      <c r="E227" s="29">
        <v>0</v>
      </c>
    </row>
    <row r="228" spans="2:6" ht="17.25" hidden="1">
      <c r="B228" s="284" t="s">
        <v>45</v>
      </c>
      <c r="C228" s="285"/>
      <c r="D228" s="57">
        <f>SUM(Hav3h9.16!D229)</f>
        <v>0</v>
      </c>
      <c r="E228" s="57">
        <f>SUM(Hav3h9.16!E229)</f>
        <v>0</v>
      </c>
    </row>
    <row r="229" spans="2:6">
      <c r="E229" s="12"/>
    </row>
    <row r="230" spans="2:6">
      <c r="E230" s="12"/>
      <c r="F230" s="2">
        <v>200000</v>
      </c>
    </row>
    <row r="231" spans="2:6" ht="24.75" customHeight="1">
      <c r="B231" s="202"/>
      <c r="C231" s="203"/>
      <c r="D231" s="296" t="s">
        <v>199</v>
      </c>
      <c r="E231" s="281"/>
    </row>
    <row r="232" spans="2:6">
      <c r="B232" s="174"/>
      <c r="C232" s="204"/>
      <c r="D232" s="201" t="s">
        <v>125</v>
      </c>
      <c r="E232" s="201" t="s">
        <v>126</v>
      </c>
    </row>
    <row r="233" spans="2:6" ht="17.25">
      <c r="B233" s="162" t="s">
        <v>46</v>
      </c>
      <c r="C233" s="162" t="s">
        <v>47</v>
      </c>
      <c r="D233" s="26"/>
      <c r="E233" s="60"/>
    </row>
    <row r="234" spans="2:6" ht="17.25">
      <c r="B234" s="162" t="s">
        <v>42</v>
      </c>
      <c r="C234" s="177">
        <v>12004</v>
      </c>
      <c r="D234" s="26"/>
      <c r="E234" s="60"/>
    </row>
    <row r="235" spans="2:6" ht="27">
      <c r="B235" s="162" t="s">
        <v>43</v>
      </c>
      <c r="C235" s="152" t="s">
        <v>273</v>
      </c>
      <c r="D235" s="26"/>
      <c r="E235" s="60"/>
    </row>
    <row r="236" spans="2:6" ht="67.5">
      <c r="B236" s="162" t="s">
        <v>44</v>
      </c>
      <c r="C236" s="179" t="s">
        <v>271</v>
      </c>
      <c r="D236" s="26"/>
      <c r="E236" s="60"/>
    </row>
    <row r="237" spans="2:6" ht="17.25">
      <c r="B237" s="162" t="s">
        <v>32</v>
      </c>
      <c r="C237" s="162" t="s">
        <v>26</v>
      </c>
      <c r="D237" s="26"/>
      <c r="E237" s="60"/>
    </row>
    <row r="238" spans="2:6" ht="27">
      <c r="B238" s="162" t="s">
        <v>17</v>
      </c>
      <c r="C238" s="179" t="s">
        <v>274</v>
      </c>
      <c r="D238" s="26"/>
      <c r="E238" s="60"/>
    </row>
    <row r="239" spans="2:6" ht="17.25">
      <c r="B239" s="180" t="s">
        <v>48</v>
      </c>
      <c r="C239" s="162"/>
      <c r="D239" s="26"/>
      <c r="E239" s="60"/>
    </row>
    <row r="240" spans="2:6" ht="17.25">
      <c r="B240" s="89" t="s">
        <v>272</v>
      </c>
      <c r="C240" s="162"/>
      <c r="D240" s="29">
        <f>SUM(Hav3h9.16!D241)</f>
        <v>0</v>
      </c>
      <c r="E240" s="29">
        <f>SUM(Hav3h9.16!E241)</f>
        <v>0</v>
      </c>
    </row>
    <row r="241" spans="2:5" ht="17.25">
      <c r="B241" s="284" t="s">
        <v>45</v>
      </c>
      <c r="C241" s="285"/>
      <c r="D241" s="57">
        <f>SUM(Hav3h9.16!D242)</f>
        <v>0</v>
      </c>
      <c r="E241" s="57">
        <f>SUM(Hav3h9.16!E242)</f>
        <v>-20000</v>
      </c>
    </row>
    <row r="242" spans="2:5">
      <c r="D242" s="2"/>
      <c r="E242" s="2"/>
    </row>
    <row r="243" spans="2:5" ht="24.75" customHeight="1">
      <c r="B243" s="202"/>
      <c r="C243" s="203"/>
      <c r="D243" s="296" t="s">
        <v>199</v>
      </c>
      <c r="E243" s="281"/>
    </row>
    <row r="244" spans="2:5">
      <c r="B244" s="174"/>
      <c r="C244" s="204"/>
      <c r="D244" s="201" t="s">
        <v>125</v>
      </c>
      <c r="E244" s="201" t="s">
        <v>126</v>
      </c>
    </row>
    <row r="245" spans="2:5" ht="17.25">
      <c r="B245" s="162" t="s">
        <v>46</v>
      </c>
      <c r="C245" s="162" t="s">
        <v>47</v>
      </c>
      <c r="D245" s="26"/>
      <c r="E245" s="60"/>
    </row>
    <row r="246" spans="2:5" ht="17.25">
      <c r="B246" s="162" t="s">
        <v>42</v>
      </c>
      <c r="C246" s="177" t="s">
        <v>288</v>
      </c>
      <c r="D246" s="26"/>
      <c r="E246" s="60"/>
    </row>
    <row r="247" spans="2:5" ht="17.25">
      <c r="B247" s="162" t="s">
        <v>43</v>
      </c>
      <c r="C247" s="152" t="s">
        <v>289</v>
      </c>
      <c r="D247" s="26"/>
      <c r="E247" s="60"/>
    </row>
    <row r="248" spans="2:5" ht="81">
      <c r="B248" s="162" t="s">
        <v>44</v>
      </c>
      <c r="C248" s="179" t="s">
        <v>290</v>
      </c>
      <c r="D248" s="26"/>
      <c r="E248" s="60"/>
    </row>
    <row r="249" spans="2:5" ht="17.25">
      <c r="B249" s="162" t="s">
        <v>32</v>
      </c>
      <c r="C249" s="162" t="s">
        <v>26</v>
      </c>
      <c r="D249" s="26"/>
      <c r="E249" s="60"/>
    </row>
    <row r="250" spans="2:5" ht="27">
      <c r="B250" s="162" t="s">
        <v>286</v>
      </c>
      <c r="C250" s="179" t="s">
        <v>274</v>
      </c>
      <c r="D250" s="26"/>
      <c r="E250" s="60"/>
    </row>
    <row r="251" spans="2:5" ht="13.5" customHeight="1">
      <c r="B251" s="180" t="s">
        <v>48</v>
      </c>
      <c r="C251" s="162"/>
      <c r="D251" s="26"/>
      <c r="E251" s="60"/>
    </row>
    <row r="252" spans="2:5" ht="13.5" customHeight="1">
      <c r="B252" s="89" t="s">
        <v>287</v>
      </c>
      <c r="C252" s="162"/>
      <c r="D252" s="29"/>
      <c r="E252" s="29"/>
    </row>
    <row r="253" spans="2:5" ht="17.25" customHeight="1">
      <c r="B253" s="284" t="s">
        <v>45</v>
      </c>
      <c r="C253" s="285"/>
      <c r="D253" s="57">
        <f>SUM(Hav3h9.16!D254)</f>
        <v>143500</v>
      </c>
      <c r="E253" s="57">
        <f>SUM(Hav3h9.16!E254)</f>
        <v>143500</v>
      </c>
    </row>
    <row r="254" spans="2:5">
      <c r="D254" s="2"/>
      <c r="E254" s="2"/>
    </row>
    <row r="255" spans="2:5" ht="24.75" customHeight="1">
      <c r="B255" s="202"/>
      <c r="C255" s="203"/>
      <c r="D255" s="296" t="s">
        <v>199</v>
      </c>
      <c r="E255" s="281"/>
    </row>
    <row r="256" spans="2:5">
      <c r="B256" s="174"/>
      <c r="C256" s="204"/>
      <c r="D256" s="201" t="s">
        <v>125</v>
      </c>
      <c r="E256" s="201" t="s">
        <v>126</v>
      </c>
    </row>
    <row r="257" spans="2:5" ht="17.25">
      <c r="B257" s="162" t="s">
        <v>46</v>
      </c>
      <c r="C257" s="162" t="s">
        <v>47</v>
      </c>
      <c r="D257" s="26"/>
      <c r="E257" s="60"/>
    </row>
    <row r="258" spans="2:5" ht="17.25">
      <c r="B258" s="162" t="s">
        <v>42</v>
      </c>
      <c r="C258" s="177">
        <v>12007</v>
      </c>
      <c r="D258" s="26"/>
      <c r="E258" s="60"/>
    </row>
    <row r="259" spans="2:5" ht="40.5">
      <c r="B259" s="162" t="s">
        <v>43</v>
      </c>
      <c r="C259" s="152" t="s">
        <v>280</v>
      </c>
      <c r="D259" s="26"/>
      <c r="E259" s="60"/>
    </row>
    <row r="260" spans="2:5" ht="54">
      <c r="B260" s="162" t="s">
        <v>44</v>
      </c>
      <c r="C260" s="179" t="s">
        <v>281</v>
      </c>
      <c r="D260" s="26"/>
      <c r="E260" s="60"/>
    </row>
    <row r="261" spans="2:5" ht="17.25">
      <c r="B261" s="162" t="s">
        <v>32</v>
      </c>
      <c r="C261" s="162" t="s">
        <v>26</v>
      </c>
      <c r="D261" s="26"/>
      <c r="E261" s="60"/>
    </row>
    <row r="262" spans="2:5" ht="17.25">
      <c r="B262" s="162" t="s">
        <v>17</v>
      </c>
      <c r="C262" s="179" t="s">
        <v>282</v>
      </c>
      <c r="D262" s="26"/>
      <c r="E262" s="60"/>
    </row>
    <row r="263" spans="2:5" ht="17.25">
      <c r="B263" s="180" t="s">
        <v>48</v>
      </c>
      <c r="C263" s="162"/>
      <c r="D263" s="26"/>
      <c r="E263" s="60"/>
    </row>
    <row r="264" spans="2:5" ht="17.25" customHeight="1">
      <c r="B264" s="89" t="s">
        <v>283</v>
      </c>
      <c r="C264" s="162"/>
      <c r="D264" s="29"/>
      <c r="E264" s="29"/>
    </row>
    <row r="265" spans="2:5" ht="17.25" customHeight="1">
      <c r="B265" s="284" t="s">
        <v>45</v>
      </c>
      <c r="C265" s="285"/>
      <c r="D265" s="57">
        <f>SUM(Hav3h9.16!D266)</f>
        <v>-7300</v>
      </c>
      <c r="E265" s="57">
        <f>SUM(Hav3h9.16!E266)</f>
        <v>-9143</v>
      </c>
    </row>
    <row r="266" spans="2:5" ht="17.25" customHeight="1">
      <c r="D266" s="2"/>
      <c r="E266" s="2"/>
    </row>
    <row r="267" spans="2:5">
      <c r="E267" s="12"/>
    </row>
    <row r="268" spans="2:5" hidden="1">
      <c r="E268" s="228" t="s">
        <v>311</v>
      </c>
    </row>
    <row r="269" spans="2:5" hidden="1">
      <c r="C269" s="2" t="s">
        <v>232</v>
      </c>
      <c r="E269" s="228"/>
    </row>
    <row r="270" spans="2:5" ht="57.75" hidden="1" customHeight="1">
      <c r="B270" s="51"/>
      <c r="C270" s="178"/>
      <c r="D270" s="296" t="s">
        <v>199</v>
      </c>
      <c r="E270" s="281"/>
    </row>
    <row r="271" spans="2:5" hidden="1">
      <c r="B271" s="51"/>
      <c r="C271" s="178"/>
      <c r="D271" s="201" t="s">
        <v>125</v>
      </c>
      <c r="E271" s="201" t="s">
        <v>126</v>
      </c>
    </row>
    <row r="272" spans="2:5" ht="16.5" hidden="1">
      <c r="B272" s="168" t="s">
        <v>119</v>
      </c>
      <c r="C272" s="168" t="s">
        <v>120</v>
      </c>
      <c r="D272" s="74"/>
      <c r="E272" s="75"/>
    </row>
    <row r="273" spans="2:5" ht="16.5" hidden="1">
      <c r="B273" s="176">
        <v>1139</v>
      </c>
      <c r="C273" s="162" t="s">
        <v>229</v>
      </c>
      <c r="D273" s="74"/>
      <c r="E273" s="75"/>
    </row>
    <row r="274" spans="2:5" ht="16.5" hidden="1">
      <c r="D274" s="76"/>
      <c r="E274" s="76"/>
    </row>
    <row r="275" spans="2:5" ht="16.5" hidden="1">
      <c r="B275" s="162" t="s">
        <v>46</v>
      </c>
      <c r="C275" s="181">
        <v>1139</v>
      </c>
      <c r="D275" s="76"/>
      <c r="E275" s="76"/>
    </row>
    <row r="276" spans="2:5" ht="16.5" hidden="1">
      <c r="B276" s="162" t="s">
        <v>42</v>
      </c>
      <c r="C276" s="181">
        <v>11001</v>
      </c>
      <c r="D276" s="76"/>
      <c r="E276" s="76"/>
    </row>
    <row r="277" spans="2:5" ht="16.5" hidden="1">
      <c r="B277" s="162" t="s">
        <v>43</v>
      </c>
      <c r="C277" s="181" t="s">
        <v>223</v>
      </c>
      <c r="D277" s="76"/>
      <c r="E277" s="76"/>
    </row>
    <row r="278" spans="2:5" ht="54" hidden="1">
      <c r="B278" s="162" t="s">
        <v>44</v>
      </c>
      <c r="C278" s="182" t="s">
        <v>230</v>
      </c>
      <c r="D278" s="76"/>
      <c r="E278" s="76"/>
    </row>
    <row r="279" spans="2:5" ht="16.5" hidden="1">
      <c r="B279" s="162" t="s">
        <v>32</v>
      </c>
      <c r="C279" s="183" t="s">
        <v>231</v>
      </c>
      <c r="D279" s="76"/>
      <c r="E279" s="76"/>
    </row>
    <row r="280" spans="2:5" ht="16.5" hidden="1">
      <c r="B280" s="184" t="s">
        <v>48</v>
      </c>
      <c r="C280" s="181"/>
      <c r="D280" s="76"/>
      <c r="E280" s="76"/>
    </row>
    <row r="281" spans="2:5" ht="17.25" hidden="1">
      <c r="B281" s="284" t="s">
        <v>45</v>
      </c>
      <c r="C281" s="285"/>
      <c r="D281" s="57">
        <f>SUM(Hav3h9.16!D282)</f>
        <v>0</v>
      </c>
      <c r="E281" s="57">
        <f>SUM(Hav3h9.16!E282)</f>
        <v>0</v>
      </c>
    </row>
    <row r="282" spans="2:5">
      <c r="B282" s="25"/>
      <c r="C282" s="25"/>
    </row>
    <row r="283" spans="2:5" hidden="1">
      <c r="B283" s="25"/>
      <c r="C283" s="25"/>
      <c r="D283" s="90">
        <f>SUM(D21,D32,D43,D54,D70,D80,D95,D105,D117,D132,D144,D156,D174,D189,D201,D210,D228,,D241,D253,D265,D281)</f>
        <v>0</v>
      </c>
      <c r="E283" s="90">
        <f>SUM(E21,E32,E43,E54,E70,E80,E95,E105,E117,E132,E144,E156,E174,E189,E201,E210,E228,E241,E253,E265,E281)</f>
        <v>0</v>
      </c>
    </row>
    <row r="284" spans="2:5">
      <c r="B284" s="25"/>
      <c r="C284" s="25"/>
    </row>
  </sheetData>
  <mergeCells count="43">
    <mergeCell ref="D34:E34"/>
    <mergeCell ref="D45:E45"/>
    <mergeCell ref="B184:C184"/>
    <mergeCell ref="D58:E58"/>
    <mergeCell ref="B70:C70"/>
    <mergeCell ref="D84:E84"/>
    <mergeCell ref="B95:C95"/>
    <mergeCell ref="B105:C105"/>
    <mergeCell ref="B117:C117"/>
    <mergeCell ref="D122:E122"/>
    <mergeCell ref="B132:C132"/>
    <mergeCell ref="B144:C144"/>
    <mergeCell ref="D146:E146"/>
    <mergeCell ref="B156:C156"/>
    <mergeCell ref="D160:E160"/>
    <mergeCell ref="B174:C174"/>
    <mergeCell ref="B4:F4"/>
    <mergeCell ref="B5:F5"/>
    <mergeCell ref="B7:F8"/>
    <mergeCell ref="D11:E11"/>
    <mergeCell ref="D23:E23"/>
    <mergeCell ref="D176:E176"/>
    <mergeCell ref="B185:C185"/>
    <mergeCell ref="B186:C186"/>
    <mergeCell ref="B187:C187"/>
    <mergeCell ref="B188:C188"/>
    <mergeCell ref="B189:C189"/>
    <mergeCell ref="D192:E192"/>
    <mergeCell ref="B201:C201"/>
    <mergeCell ref="B210:C210"/>
    <mergeCell ref="D214:E214"/>
    <mergeCell ref="B225:C225"/>
    <mergeCell ref="D255:E255"/>
    <mergeCell ref="B265:C265"/>
    <mergeCell ref="D270:E270"/>
    <mergeCell ref="B281:C281"/>
    <mergeCell ref="D231:E231"/>
    <mergeCell ref="B241:C241"/>
    <mergeCell ref="D243:E243"/>
    <mergeCell ref="B253:C253"/>
    <mergeCell ref="B226:C226"/>
    <mergeCell ref="B227:C227"/>
    <mergeCell ref="B228:C228"/>
  </mergeCells>
  <pageMargins left="0.2" right="0" top="0.25" bottom="0.25" header="0.3" footer="0.3"/>
  <pageSetup paperSize="9" scale="65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zoomScaleNormal="100" workbookViewId="0">
      <selection activeCell="B23" sqref="B23:F23"/>
    </sheetView>
  </sheetViews>
  <sheetFormatPr defaultRowHeight="13.5"/>
  <cols>
    <col min="1" max="1" width="19" style="35" customWidth="1"/>
    <col min="2" max="2" width="29.140625" style="35" customWidth="1"/>
    <col min="3" max="3" width="11.5703125" style="35" customWidth="1"/>
    <col min="4" max="4" width="34" style="35" customWidth="1"/>
    <col min="5" max="5" width="14.7109375" style="35" customWidth="1"/>
    <col min="6" max="6" width="12.85546875" style="35" customWidth="1"/>
    <col min="7" max="7" width="17" style="35" customWidth="1"/>
    <col min="8" max="8" width="10.42578125" style="35" customWidth="1"/>
    <col min="9" max="9" width="17.28515625" style="35" customWidth="1"/>
    <col min="10" max="10" width="11.5703125" style="35" bestFit="1" customWidth="1"/>
    <col min="11" max="256" width="9.140625" style="35"/>
    <col min="257" max="257" width="12.28515625" style="35" customWidth="1"/>
    <col min="258" max="258" width="12.85546875" style="35" customWidth="1"/>
    <col min="259" max="259" width="11.5703125" style="35" customWidth="1"/>
    <col min="260" max="260" width="44.140625" style="35" customWidth="1"/>
    <col min="261" max="261" width="8.7109375" style="35" customWidth="1"/>
    <col min="262" max="262" width="10.5703125" style="35" customWidth="1"/>
    <col min="263" max="263" width="13.85546875" style="35" customWidth="1"/>
    <col min="264" max="264" width="10.42578125" style="35" customWidth="1"/>
    <col min="265" max="265" width="17.28515625" style="35" customWidth="1"/>
    <col min="266" max="266" width="11.5703125" style="35" bestFit="1" customWidth="1"/>
    <col min="267" max="512" width="9.140625" style="35"/>
    <col min="513" max="513" width="12.28515625" style="35" customWidth="1"/>
    <col min="514" max="514" width="12.85546875" style="35" customWidth="1"/>
    <col min="515" max="515" width="11.5703125" style="35" customWidth="1"/>
    <col min="516" max="516" width="44.140625" style="35" customWidth="1"/>
    <col min="517" max="517" width="8.7109375" style="35" customWidth="1"/>
    <col min="518" max="518" width="10.5703125" style="35" customWidth="1"/>
    <col min="519" max="519" width="13.85546875" style="35" customWidth="1"/>
    <col min="520" max="520" width="10.42578125" style="35" customWidth="1"/>
    <col min="521" max="521" width="17.28515625" style="35" customWidth="1"/>
    <col min="522" max="522" width="11.5703125" style="35" bestFit="1" customWidth="1"/>
    <col min="523" max="768" width="9.140625" style="35"/>
    <col min="769" max="769" width="12.28515625" style="35" customWidth="1"/>
    <col min="770" max="770" width="12.85546875" style="35" customWidth="1"/>
    <col min="771" max="771" width="11.5703125" style="35" customWidth="1"/>
    <col min="772" max="772" width="44.140625" style="35" customWidth="1"/>
    <col min="773" max="773" width="8.7109375" style="35" customWidth="1"/>
    <col min="774" max="774" width="10.5703125" style="35" customWidth="1"/>
    <col min="775" max="775" width="13.85546875" style="35" customWidth="1"/>
    <col min="776" max="776" width="10.42578125" style="35" customWidth="1"/>
    <col min="777" max="777" width="17.28515625" style="35" customWidth="1"/>
    <col min="778" max="778" width="11.5703125" style="35" bestFit="1" customWidth="1"/>
    <col min="779" max="1024" width="9.140625" style="35"/>
    <col min="1025" max="1025" width="12.28515625" style="35" customWidth="1"/>
    <col min="1026" max="1026" width="12.85546875" style="35" customWidth="1"/>
    <col min="1027" max="1027" width="11.5703125" style="35" customWidth="1"/>
    <col min="1028" max="1028" width="44.140625" style="35" customWidth="1"/>
    <col min="1029" max="1029" width="8.7109375" style="35" customWidth="1"/>
    <col min="1030" max="1030" width="10.5703125" style="35" customWidth="1"/>
    <col min="1031" max="1031" width="13.85546875" style="35" customWidth="1"/>
    <col min="1032" max="1032" width="10.42578125" style="35" customWidth="1"/>
    <col min="1033" max="1033" width="17.28515625" style="35" customWidth="1"/>
    <col min="1034" max="1034" width="11.5703125" style="35" bestFit="1" customWidth="1"/>
    <col min="1035" max="1280" width="9.140625" style="35"/>
    <col min="1281" max="1281" width="12.28515625" style="35" customWidth="1"/>
    <col min="1282" max="1282" width="12.85546875" style="35" customWidth="1"/>
    <col min="1283" max="1283" width="11.5703125" style="35" customWidth="1"/>
    <col min="1284" max="1284" width="44.140625" style="35" customWidth="1"/>
    <col min="1285" max="1285" width="8.7109375" style="35" customWidth="1"/>
    <col min="1286" max="1286" width="10.5703125" style="35" customWidth="1"/>
    <col min="1287" max="1287" width="13.85546875" style="35" customWidth="1"/>
    <col min="1288" max="1288" width="10.42578125" style="35" customWidth="1"/>
    <col min="1289" max="1289" width="17.28515625" style="35" customWidth="1"/>
    <col min="1290" max="1290" width="11.5703125" style="35" bestFit="1" customWidth="1"/>
    <col min="1291" max="1536" width="9.140625" style="35"/>
    <col min="1537" max="1537" width="12.28515625" style="35" customWidth="1"/>
    <col min="1538" max="1538" width="12.85546875" style="35" customWidth="1"/>
    <col min="1539" max="1539" width="11.5703125" style="35" customWidth="1"/>
    <col min="1540" max="1540" width="44.140625" style="35" customWidth="1"/>
    <col min="1541" max="1541" width="8.7109375" style="35" customWidth="1"/>
    <col min="1542" max="1542" width="10.5703125" style="35" customWidth="1"/>
    <col min="1543" max="1543" width="13.85546875" style="35" customWidth="1"/>
    <col min="1544" max="1544" width="10.42578125" style="35" customWidth="1"/>
    <col min="1545" max="1545" width="17.28515625" style="35" customWidth="1"/>
    <col min="1546" max="1546" width="11.5703125" style="35" bestFit="1" customWidth="1"/>
    <col min="1547" max="1792" width="9.140625" style="35"/>
    <col min="1793" max="1793" width="12.28515625" style="35" customWidth="1"/>
    <col min="1794" max="1794" width="12.85546875" style="35" customWidth="1"/>
    <col min="1795" max="1795" width="11.5703125" style="35" customWidth="1"/>
    <col min="1796" max="1796" width="44.140625" style="35" customWidth="1"/>
    <col min="1797" max="1797" width="8.7109375" style="35" customWidth="1"/>
    <col min="1798" max="1798" width="10.5703125" style="35" customWidth="1"/>
    <col min="1799" max="1799" width="13.85546875" style="35" customWidth="1"/>
    <col min="1800" max="1800" width="10.42578125" style="35" customWidth="1"/>
    <col min="1801" max="1801" width="17.28515625" style="35" customWidth="1"/>
    <col min="1802" max="1802" width="11.5703125" style="35" bestFit="1" customWidth="1"/>
    <col min="1803" max="2048" width="9.140625" style="35"/>
    <col min="2049" max="2049" width="12.28515625" style="35" customWidth="1"/>
    <col min="2050" max="2050" width="12.85546875" style="35" customWidth="1"/>
    <col min="2051" max="2051" width="11.5703125" style="35" customWidth="1"/>
    <col min="2052" max="2052" width="44.140625" style="35" customWidth="1"/>
    <col min="2053" max="2053" width="8.7109375" style="35" customWidth="1"/>
    <col min="2054" max="2054" width="10.5703125" style="35" customWidth="1"/>
    <col min="2055" max="2055" width="13.85546875" style="35" customWidth="1"/>
    <col min="2056" max="2056" width="10.42578125" style="35" customWidth="1"/>
    <col min="2057" max="2057" width="17.28515625" style="35" customWidth="1"/>
    <col min="2058" max="2058" width="11.5703125" style="35" bestFit="1" customWidth="1"/>
    <col min="2059" max="2304" width="9.140625" style="35"/>
    <col min="2305" max="2305" width="12.28515625" style="35" customWidth="1"/>
    <col min="2306" max="2306" width="12.85546875" style="35" customWidth="1"/>
    <col min="2307" max="2307" width="11.5703125" style="35" customWidth="1"/>
    <col min="2308" max="2308" width="44.140625" style="35" customWidth="1"/>
    <col min="2309" max="2309" width="8.7109375" style="35" customWidth="1"/>
    <col min="2310" max="2310" width="10.5703125" style="35" customWidth="1"/>
    <col min="2311" max="2311" width="13.85546875" style="35" customWidth="1"/>
    <col min="2312" max="2312" width="10.42578125" style="35" customWidth="1"/>
    <col min="2313" max="2313" width="17.28515625" style="35" customWidth="1"/>
    <col min="2314" max="2314" width="11.5703125" style="35" bestFit="1" customWidth="1"/>
    <col min="2315" max="2560" width="9.140625" style="35"/>
    <col min="2561" max="2561" width="12.28515625" style="35" customWidth="1"/>
    <col min="2562" max="2562" width="12.85546875" style="35" customWidth="1"/>
    <col min="2563" max="2563" width="11.5703125" style="35" customWidth="1"/>
    <col min="2564" max="2564" width="44.140625" style="35" customWidth="1"/>
    <col min="2565" max="2565" width="8.7109375" style="35" customWidth="1"/>
    <col min="2566" max="2566" width="10.5703125" style="35" customWidth="1"/>
    <col min="2567" max="2567" width="13.85546875" style="35" customWidth="1"/>
    <col min="2568" max="2568" width="10.42578125" style="35" customWidth="1"/>
    <col min="2569" max="2569" width="17.28515625" style="35" customWidth="1"/>
    <col min="2570" max="2570" width="11.5703125" style="35" bestFit="1" customWidth="1"/>
    <col min="2571" max="2816" width="9.140625" style="35"/>
    <col min="2817" max="2817" width="12.28515625" style="35" customWidth="1"/>
    <col min="2818" max="2818" width="12.85546875" style="35" customWidth="1"/>
    <col min="2819" max="2819" width="11.5703125" style="35" customWidth="1"/>
    <col min="2820" max="2820" width="44.140625" style="35" customWidth="1"/>
    <col min="2821" max="2821" width="8.7109375" style="35" customWidth="1"/>
    <col min="2822" max="2822" width="10.5703125" style="35" customWidth="1"/>
    <col min="2823" max="2823" width="13.85546875" style="35" customWidth="1"/>
    <col min="2824" max="2824" width="10.42578125" style="35" customWidth="1"/>
    <col min="2825" max="2825" width="17.28515625" style="35" customWidth="1"/>
    <col min="2826" max="2826" width="11.5703125" style="35" bestFit="1" customWidth="1"/>
    <col min="2827" max="3072" width="9.140625" style="35"/>
    <col min="3073" max="3073" width="12.28515625" style="35" customWidth="1"/>
    <col min="3074" max="3074" width="12.85546875" style="35" customWidth="1"/>
    <col min="3075" max="3075" width="11.5703125" style="35" customWidth="1"/>
    <col min="3076" max="3076" width="44.140625" style="35" customWidth="1"/>
    <col min="3077" max="3077" width="8.7109375" style="35" customWidth="1"/>
    <col min="3078" max="3078" width="10.5703125" style="35" customWidth="1"/>
    <col min="3079" max="3079" width="13.85546875" style="35" customWidth="1"/>
    <col min="3080" max="3080" width="10.42578125" style="35" customWidth="1"/>
    <col min="3081" max="3081" width="17.28515625" style="35" customWidth="1"/>
    <col min="3082" max="3082" width="11.5703125" style="35" bestFit="1" customWidth="1"/>
    <col min="3083" max="3328" width="9.140625" style="35"/>
    <col min="3329" max="3329" width="12.28515625" style="35" customWidth="1"/>
    <col min="3330" max="3330" width="12.85546875" style="35" customWidth="1"/>
    <col min="3331" max="3331" width="11.5703125" style="35" customWidth="1"/>
    <col min="3332" max="3332" width="44.140625" style="35" customWidth="1"/>
    <col min="3333" max="3333" width="8.7109375" style="35" customWidth="1"/>
    <col min="3334" max="3334" width="10.5703125" style="35" customWidth="1"/>
    <col min="3335" max="3335" width="13.85546875" style="35" customWidth="1"/>
    <col min="3336" max="3336" width="10.42578125" style="35" customWidth="1"/>
    <col min="3337" max="3337" width="17.28515625" style="35" customWidth="1"/>
    <col min="3338" max="3338" width="11.5703125" style="35" bestFit="1" customWidth="1"/>
    <col min="3339" max="3584" width="9.140625" style="35"/>
    <col min="3585" max="3585" width="12.28515625" style="35" customWidth="1"/>
    <col min="3586" max="3586" width="12.85546875" style="35" customWidth="1"/>
    <col min="3587" max="3587" width="11.5703125" style="35" customWidth="1"/>
    <col min="3588" max="3588" width="44.140625" style="35" customWidth="1"/>
    <col min="3589" max="3589" width="8.7109375" style="35" customWidth="1"/>
    <col min="3590" max="3590" width="10.5703125" style="35" customWidth="1"/>
    <col min="3591" max="3591" width="13.85546875" style="35" customWidth="1"/>
    <col min="3592" max="3592" width="10.42578125" style="35" customWidth="1"/>
    <col min="3593" max="3593" width="17.28515625" style="35" customWidth="1"/>
    <col min="3594" max="3594" width="11.5703125" style="35" bestFit="1" customWidth="1"/>
    <col min="3595" max="3840" width="9.140625" style="35"/>
    <col min="3841" max="3841" width="12.28515625" style="35" customWidth="1"/>
    <col min="3842" max="3842" width="12.85546875" style="35" customWidth="1"/>
    <col min="3843" max="3843" width="11.5703125" style="35" customWidth="1"/>
    <col min="3844" max="3844" width="44.140625" style="35" customWidth="1"/>
    <col min="3845" max="3845" width="8.7109375" style="35" customWidth="1"/>
    <col min="3846" max="3846" width="10.5703125" style="35" customWidth="1"/>
    <col min="3847" max="3847" width="13.85546875" style="35" customWidth="1"/>
    <col min="3848" max="3848" width="10.42578125" style="35" customWidth="1"/>
    <col min="3849" max="3849" width="17.28515625" style="35" customWidth="1"/>
    <col min="3850" max="3850" width="11.5703125" style="35" bestFit="1" customWidth="1"/>
    <col min="3851" max="4096" width="9.140625" style="35"/>
    <col min="4097" max="4097" width="12.28515625" style="35" customWidth="1"/>
    <col min="4098" max="4098" width="12.85546875" style="35" customWidth="1"/>
    <col min="4099" max="4099" width="11.5703125" style="35" customWidth="1"/>
    <col min="4100" max="4100" width="44.140625" style="35" customWidth="1"/>
    <col min="4101" max="4101" width="8.7109375" style="35" customWidth="1"/>
    <col min="4102" max="4102" width="10.5703125" style="35" customWidth="1"/>
    <col min="4103" max="4103" width="13.85546875" style="35" customWidth="1"/>
    <col min="4104" max="4104" width="10.42578125" style="35" customWidth="1"/>
    <col min="4105" max="4105" width="17.28515625" style="35" customWidth="1"/>
    <col min="4106" max="4106" width="11.5703125" style="35" bestFit="1" customWidth="1"/>
    <col min="4107" max="4352" width="9.140625" style="35"/>
    <col min="4353" max="4353" width="12.28515625" style="35" customWidth="1"/>
    <col min="4354" max="4354" width="12.85546875" style="35" customWidth="1"/>
    <col min="4355" max="4355" width="11.5703125" style="35" customWidth="1"/>
    <col min="4356" max="4356" width="44.140625" style="35" customWidth="1"/>
    <col min="4357" max="4357" width="8.7109375" style="35" customWidth="1"/>
    <col min="4358" max="4358" width="10.5703125" style="35" customWidth="1"/>
    <col min="4359" max="4359" width="13.85546875" style="35" customWidth="1"/>
    <col min="4360" max="4360" width="10.42578125" style="35" customWidth="1"/>
    <col min="4361" max="4361" width="17.28515625" style="35" customWidth="1"/>
    <col min="4362" max="4362" width="11.5703125" style="35" bestFit="1" customWidth="1"/>
    <col min="4363" max="4608" width="9.140625" style="35"/>
    <col min="4609" max="4609" width="12.28515625" style="35" customWidth="1"/>
    <col min="4610" max="4610" width="12.85546875" style="35" customWidth="1"/>
    <col min="4611" max="4611" width="11.5703125" style="35" customWidth="1"/>
    <col min="4612" max="4612" width="44.140625" style="35" customWidth="1"/>
    <col min="4613" max="4613" width="8.7109375" style="35" customWidth="1"/>
    <col min="4614" max="4614" width="10.5703125" style="35" customWidth="1"/>
    <col min="4615" max="4615" width="13.85546875" style="35" customWidth="1"/>
    <col min="4616" max="4616" width="10.42578125" style="35" customWidth="1"/>
    <col min="4617" max="4617" width="17.28515625" style="35" customWidth="1"/>
    <col min="4618" max="4618" width="11.5703125" style="35" bestFit="1" customWidth="1"/>
    <col min="4619" max="4864" width="9.140625" style="35"/>
    <col min="4865" max="4865" width="12.28515625" style="35" customWidth="1"/>
    <col min="4866" max="4866" width="12.85546875" style="35" customWidth="1"/>
    <col min="4867" max="4867" width="11.5703125" style="35" customWidth="1"/>
    <col min="4868" max="4868" width="44.140625" style="35" customWidth="1"/>
    <col min="4869" max="4869" width="8.7109375" style="35" customWidth="1"/>
    <col min="4870" max="4870" width="10.5703125" style="35" customWidth="1"/>
    <col min="4871" max="4871" width="13.85546875" style="35" customWidth="1"/>
    <col min="4872" max="4872" width="10.42578125" style="35" customWidth="1"/>
    <col min="4873" max="4873" width="17.28515625" style="35" customWidth="1"/>
    <col min="4874" max="4874" width="11.5703125" style="35" bestFit="1" customWidth="1"/>
    <col min="4875" max="5120" width="9.140625" style="35"/>
    <col min="5121" max="5121" width="12.28515625" style="35" customWidth="1"/>
    <col min="5122" max="5122" width="12.85546875" style="35" customWidth="1"/>
    <col min="5123" max="5123" width="11.5703125" style="35" customWidth="1"/>
    <col min="5124" max="5124" width="44.140625" style="35" customWidth="1"/>
    <col min="5125" max="5125" width="8.7109375" style="35" customWidth="1"/>
    <col min="5126" max="5126" width="10.5703125" style="35" customWidth="1"/>
    <col min="5127" max="5127" width="13.85546875" style="35" customWidth="1"/>
    <col min="5128" max="5128" width="10.42578125" style="35" customWidth="1"/>
    <col min="5129" max="5129" width="17.28515625" style="35" customWidth="1"/>
    <col min="5130" max="5130" width="11.5703125" style="35" bestFit="1" customWidth="1"/>
    <col min="5131" max="5376" width="9.140625" style="35"/>
    <col min="5377" max="5377" width="12.28515625" style="35" customWidth="1"/>
    <col min="5378" max="5378" width="12.85546875" style="35" customWidth="1"/>
    <col min="5379" max="5379" width="11.5703125" style="35" customWidth="1"/>
    <col min="5380" max="5380" width="44.140625" style="35" customWidth="1"/>
    <col min="5381" max="5381" width="8.7109375" style="35" customWidth="1"/>
    <col min="5382" max="5382" width="10.5703125" style="35" customWidth="1"/>
    <col min="5383" max="5383" width="13.85546875" style="35" customWidth="1"/>
    <col min="5384" max="5384" width="10.42578125" style="35" customWidth="1"/>
    <col min="5385" max="5385" width="17.28515625" style="35" customWidth="1"/>
    <col min="5386" max="5386" width="11.5703125" style="35" bestFit="1" customWidth="1"/>
    <col min="5387" max="5632" width="9.140625" style="35"/>
    <col min="5633" max="5633" width="12.28515625" style="35" customWidth="1"/>
    <col min="5634" max="5634" width="12.85546875" style="35" customWidth="1"/>
    <col min="5635" max="5635" width="11.5703125" style="35" customWidth="1"/>
    <col min="5636" max="5636" width="44.140625" style="35" customWidth="1"/>
    <col min="5637" max="5637" width="8.7109375" style="35" customWidth="1"/>
    <col min="5638" max="5638" width="10.5703125" style="35" customWidth="1"/>
    <col min="5639" max="5639" width="13.85546875" style="35" customWidth="1"/>
    <col min="5640" max="5640" width="10.42578125" style="35" customWidth="1"/>
    <col min="5641" max="5641" width="17.28515625" style="35" customWidth="1"/>
    <col min="5642" max="5642" width="11.5703125" style="35" bestFit="1" customWidth="1"/>
    <col min="5643" max="5888" width="9.140625" style="35"/>
    <col min="5889" max="5889" width="12.28515625" style="35" customWidth="1"/>
    <col min="5890" max="5890" width="12.85546875" style="35" customWidth="1"/>
    <col min="5891" max="5891" width="11.5703125" style="35" customWidth="1"/>
    <col min="5892" max="5892" width="44.140625" style="35" customWidth="1"/>
    <col min="5893" max="5893" width="8.7109375" style="35" customWidth="1"/>
    <col min="5894" max="5894" width="10.5703125" style="35" customWidth="1"/>
    <col min="5895" max="5895" width="13.85546875" style="35" customWidth="1"/>
    <col min="5896" max="5896" width="10.42578125" style="35" customWidth="1"/>
    <col min="5897" max="5897" width="17.28515625" style="35" customWidth="1"/>
    <col min="5898" max="5898" width="11.5703125" style="35" bestFit="1" customWidth="1"/>
    <col min="5899" max="6144" width="9.140625" style="35"/>
    <col min="6145" max="6145" width="12.28515625" style="35" customWidth="1"/>
    <col min="6146" max="6146" width="12.85546875" style="35" customWidth="1"/>
    <col min="6147" max="6147" width="11.5703125" style="35" customWidth="1"/>
    <col min="6148" max="6148" width="44.140625" style="35" customWidth="1"/>
    <col min="6149" max="6149" width="8.7109375" style="35" customWidth="1"/>
    <col min="6150" max="6150" width="10.5703125" style="35" customWidth="1"/>
    <col min="6151" max="6151" width="13.85546875" style="35" customWidth="1"/>
    <col min="6152" max="6152" width="10.42578125" style="35" customWidth="1"/>
    <col min="6153" max="6153" width="17.28515625" style="35" customWidth="1"/>
    <col min="6154" max="6154" width="11.5703125" style="35" bestFit="1" customWidth="1"/>
    <col min="6155" max="6400" width="9.140625" style="35"/>
    <col min="6401" max="6401" width="12.28515625" style="35" customWidth="1"/>
    <col min="6402" max="6402" width="12.85546875" style="35" customWidth="1"/>
    <col min="6403" max="6403" width="11.5703125" style="35" customWidth="1"/>
    <col min="6404" max="6404" width="44.140625" style="35" customWidth="1"/>
    <col min="6405" max="6405" width="8.7109375" style="35" customWidth="1"/>
    <col min="6406" max="6406" width="10.5703125" style="35" customWidth="1"/>
    <col min="6407" max="6407" width="13.85546875" style="35" customWidth="1"/>
    <col min="6408" max="6408" width="10.42578125" style="35" customWidth="1"/>
    <col min="6409" max="6409" width="17.28515625" style="35" customWidth="1"/>
    <col min="6410" max="6410" width="11.5703125" style="35" bestFit="1" customWidth="1"/>
    <col min="6411" max="6656" width="9.140625" style="35"/>
    <col min="6657" max="6657" width="12.28515625" style="35" customWidth="1"/>
    <col min="6658" max="6658" width="12.85546875" style="35" customWidth="1"/>
    <col min="6659" max="6659" width="11.5703125" style="35" customWidth="1"/>
    <col min="6660" max="6660" width="44.140625" style="35" customWidth="1"/>
    <col min="6661" max="6661" width="8.7109375" style="35" customWidth="1"/>
    <col min="6662" max="6662" width="10.5703125" style="35" customWidth="1"/>
    <col min="6663" max="6663" width="13.85546875" style="35" customWidth="1"/>
    <col min="6664" max="6664" width="10.42578125" style="35" customWidth="1"/>
    <col min="6665" max="6665" width="17.28515625" style="35" customWidth="1"/>
    <col min="6666" max="6666" width="11.5703125" style="35" bestFit="1" customWidth="1"/>
    <col min="6667" max="6912" width="9.140625" style="35"/>
    <col min="6913" max="6913" width="12.28515625" style="35" customWidth="1"/>
    <col min="6914" max="6914" width="12.85546875" style="35" customWidth="1"/>
    <col min="6915" max="6915" width="11.5703125" style="35" customWidth="1"/>
    <col min="6916" max="6916" width="44.140625" style="35" customWidth="1"/>
    <col min="6917" max="6917" width="8.7109375" style="35" customWidth="1"/>
    <col min="6918" max="6918" width="10.5703125" style="35" customWidth="1"/>
    <col min="6919" max="6919" width="13.85546875" style="35" customWidth="1"/>
    <col min="6920" max="6920" width="10.42578125" style="35" customWidth="1"/>
    <col min="6921" max="6921" width="17.28515625" style="35" customWidth="1"/>
    <col min="6922" max="6922" width="11.5703125" style="35" bestFit="1" customWidth="1"/>
    <col min="6923" max="7168" width="9.140625" style="35"/>
    <col min="7169" max="7169" width="12.28515625" style="35" customWidth="1"/>
    <col min="7170" max="7170" width="12.85546875" style="35" customWidth="1"/>
    <col min="7171" max="7171" width="11.5703125" style="35" customWidth="1"/>
    <col min="7172" max="7172" width="44.140625" style="35" customWidth="1"/>
    <col min="7173" max="7173" width="8.7109375" style="35" customWidth="1"/>
    <col min="7174" max="7174" width="10.5703125" style="35" customWidth="1"/>
    <col min="7175" max="7175" width="13.85546875" style="35" customWidth="1"/>
    <col min="7176" max="7176" width="10.42578125" style="35" customWidth="1"/>
    <col min="7177" max="7177" width="17.28515625" style="35" customWidth="1"/>
    <col min="7178" max="7178" width="11.5703125" style="35" bestFit="1" customWidth="1"/>
    <col min="7179" max="7424" width="9.140625" style="35"/>
    <col min="7425" max="7425" width="12.28515625" style="35" customWidth="1"/>
    <col min="7426" max="7426" width="12.85546875" style="35" customWidth="1"/>
    <col min="7427" max="7427" width="11.5703125" style="35" customWidth="1"/>
    <col min="7428" max="7428" width="44.140625" style="35" customWidth="1"/>
    <col min="7429" max="7429" width="8.7109375" style="35" customWidth="1"/>
    <col min="7430" max="7430" width="10.5703125" style="35" customWidth="1"/>
    <col min="7431" max="7431" width="13.85546875" style="35" customWidth="1"/>
    <col min="7432" max="7432" width="10.42578125" style="35" customWidth="1"/>
    <col min="7433" max="7433" width="17.28515625" style="35" customWidth="1"/>
    <col min="7434" max="7434" width="11.5703125" style="35" bestFit="1" customWidth="1"/>
    <col min="7435" max="7680" width="9.140625" style="35"/>
    <col min="7681" max="7681" width="12.28515625" style="35" customWidth="1"/>
    <col min="7682" max="7682" width="12.85546875" style="35" customWidth="1"/>
    <col min="7683" max="7683" width="11.5703125" style="35" customWidth="1"/>
    <col min="7684" max="7684" width="44.140625" style="35" customWidth="1"/>
    <col min="7685" max="7685" width="8.7109375" style="35" customWidth="1"/>
    <col min="7686" max="7686" width="10.5703125" style="35" customWidth="1"/>
    <col min="7687" max="7687" width="13.85546875" style="35" customWidth="1"/>
    <col min="7688" max="7688" width="10.42578125" style="35" customWidth="1"/>
    <col min="7689" max="7689" width="17.28515625" style="35" customWidth="1"/>
    <col min="7690" max="7690" width="11.5703125" style="35" bestFit="1" customWidth="1"/>
    <col min="7691" max="7936" width="9.140625" style="35"/>
    <col min="7937" max="7937" width="12.28515625" style="35" customWidth="1"/>
    <col min="7938" max="7938" width="12.85546875" style="35" customWidth="1"/>
    <col min="7939" max="7939" width="11.5703125" style="35" customWidth="1"/>
    <col min="7940" max="7940" width="44.140625" style="35" customWidth="1"/>
    <col min="7941" max="7941" width="8.7109375" style="35" customWidth="1"/>
    <col min="7942" max="7942" width="10.5703125" style="35" customWidth="1"/>
    <col min="7943" max="7943" width="13.85546875" style="35" customWidth="1"/>
    <col min="7944" max="7944" width="10.42578125" style="35" customWidth="1"/>
    <col min="7945" max="7945" width="17.28515625" style="35" customWidth="1"/>
    <col min="7946" max="7946" width="11.5703125" style="35" bestFit="1" customWidth="1"/>
    <col min="7947" max="8192" width="9.140625" style="35"/>
    <col min="8193" max="8193" width="12.28515625" style="35" customWidth="1"/>
    <col min="8194" max="8194" width="12.85546875" style="35" customWidth="1"/>
    <col min="8195" max="8195" width="11.5703125" style="35" customWidth="1"/>
    <col min="8196" max="8196" width="44.140625" style="35" customWidth="1"/>
    <col min="8197" max="8197" width="8.7109375" style="35" customWidth="1"/>
    <col min="8198" max="8198" width="10.5703125" style="35" customWidth="1"/>
    <col min="8199" max="8199" width="13.85546875" style="35" customWidth="1"/>
    <col min="8200" max="8200" width="10.42578125" style="35" customWidth="1"/>
    <col min="8201" max="8201" width="17.28515625" style="35" customWidth="1"/>
    <col min="8202" max="8202" width="11.5703125" style="35" bestFit="1" customWidth="1"/>
    <col min="8203" max="8448" width="9.140625" style="35"/>
    <col min="8449" max="8449" width="12.28515625" style="35" customWidth="1"/>
    <col min="8450" max="8450" width="12.85546875" style="35" customWidth="1"/>
    <col min="8451" max="8451" width="11.5703125" style="35" customWidth="1"/>
    <col min="8452" max="8452" width="44.140625" style="35" customWidth="1"/>
    <col min="8453" max="8453" width="8.7109375" style="35" customWidth="1"/>
    <col min="8454" max="8454" width="10.5703125" style="35" customWidth="1"/>
    <col min="8455" max="8455" width="13.85546875" style="35" customWidth="1"/>
    <col min="8456" max="8456" width="10.42578125" style="35" customWidth="1"/>
    <col min="8457" max="8457" width="17.28515625" style="35" customWidth="1"/>
    <col min="8458" max="8458" width="11.5703125" style="35" bestFit="1" customWidth="1"/>
    <col min="8459" max="8704" width="9.140625" style="35"/>
    <col min="8705" max="8705" width="12.28515625" style="35" customWidth="1"/>
    <col min="8706" max="8706" width="12.85546875" style="35" customWidth="1"/>
    <col min="8707" max="8707" width="11.5703125" style="35" customWidth="1"/>
    <col min="8708" max="8708" width="44.140625" style="35" customWidth="1"/>
    <col min="8709" max="8709" width="8.7109375" style="35" customWidth="1"/>
    <col min="8710" max="8710" width="10.5703125" style="35" customWidth="1"/>
    <col min="8711" max="8711" width="13.85546875" style="35" customWidth="1"/>
    <col min="8712" max="8712" width="10.42578125" style="35" customWidth="1"/>
    <col min="8713" max="8713" width="17.28515625" style="35" customWidth="1"/>
    <col min="8714" max="8714" width="11.5703125" style="35" bestFit="1" customWidth="1"/>
    <col min="8715" max="8960" width="9.140625" style="35"/>
    <col min="8961" max="8961" width="12.28515625" style="35" customWidth="1"/>
    <col min="8962" max="8962" width="12.85546875" style="35" customWidth="1"/>
    <col min="8963" max="8963" width="11.5703125" style="35" customWidth="1"/>
    <col min="8964" max="8964" width="44.140625" style="35" customWidth="1"/>
    <col min="8965" max="8965" width="8.7109375" style="35" customWidth="1"/>
    <col min="8966" max="8966" width="10.5703125" style="35" customWidth="1"/>
    <col min="8967" max="8967" width="13.85546875" style="35" customWidth="1"/>
    <col min="8968" max="8968" width="10.42578125" style="35" customWidth="1"/>
    <col min="8969" max="8969" width="17.28515625" style="35" customWidth="1"/>
    <col min="8970" max="8970" width="11.5703125" style="35" bestFit="1" customWidth="1"/>
    <col min="8971" max="9216" width="9.140625" style="35"/>
    <col min="9217" max="9217" width="12.28515625" style="35" customWidth="1"/>
    <col min="9218" max="9218" width="12.85546875" style="35" customWidth="1"/>
    <col min="9219" max="9219" width="11.5703125" style="35" customWidth="1"/>
    <col min="9220" max="9220" width="44.140625" style="35" customWidth="1"/>
    <col min="9221" max="9221" width="8.7109375" style="35" customWidth="1"/>
    <col min="9222" max="9222" width="10.5703125" style="35" customWidth="1"/>
    <col min="9223" max="9223" width="13.85546875" style="35" customWidth="1"/>
    <col min="9224" max="9224" width="10.42578125" style="35" customWidth="1"/>
    <col min="9225" max="9225" width="17.28515625" style="35" customWidth="1"/>
    <col min="9226" max="9226" width="11.5703125" style="35" bestFit="1" customWidth="1"/>
    <col min="9227" max="9472" width="9.140625" style="35"/>
    <col min="9473" max="9473" width="12.28515625" style="35" customWidth="1"/>
    <col min="9474" max="9474" width="12.85546875" style="35" customWidth="1"/>
    <col min="9475" max="9475" width="11.5703125" style="35" customWidth="1"/>
    <col min="9476" max="9476" width="44.140625" style="35" customWidth="1"/>
    <col min="9477" max="9477" width="8.7109375" style="35" customWidth="1"/>
    <col min="9478" max="9478" width="10.5703125" style="35" customWidth="1"/>
    <col min="9479" max="9479" width="13.85546875" style="35" customWidth="1"/>
    <col min="9480" max="9480" width="10.42578125" style="35" customWidth="1"/>
    <col min="9481" max="9481" width="17.28515625" style="35" customWidth="1"/>
    <col min="9482" max="9482" width="11.5703125" style="35" bestFit="1" customWidth="1"/>
    <col min="9483" max="9728" width="9.140625" style="35"/>
    <col min="9729" max="9729" width="12.28515625" style="35" customWidth="1"/>
    <col min="9730" max="9730" width="12.85546875" style="35" customWidth="1"/>
    <col min="9731" max="9731" width="11.5703125" style="35" customWidth="1"/>
    <col min="9732" max="9732" width="44.140625" style="35" customWidth="1"/>
    <col min="9733" max="9733" width="8.7109375" style="35" customWidth="1"/>
    <col min="9734" max="9734" width="10.5703125" style="35" customWidth="1"/>
    <col min="9735" max="9735" width="13.85546875" style="35" customWidth="1"/>
    <col min="9736" max="9736" width="10.42578125" style="35" customWidth="1"/>
    <col min="9737" max="9737" width="17.28515625" style="35" customWidth="1"/>
    <col min="9738" max="9738" width="11.5703125" style="35" bestFit="1" customWidth="1"/>
    <col min="9739" max="9984" width="9.140625" style="35"/>
    <col min="9985" max="9985" width="12.28515625" style="35" customWidth="1"/>
    <col min="9986" max="9986" width="12.85546875" style="35" customWidth="1"/>
    <col min="9987" max="9987" width="11.5703125" style="35" customWidth="1"/>
    <col min="9988" max="9988" width="44.140625" style="35" customWidth="1"/>
    <col min="9989" max="9989" width="8.7109375" style="35" customWidth="1"/>
    <col min="9990" max="9990" width="10.5703125" style="35" customWidth="1"/>
    <col min="9991" max="9991" width="13.85546875" style="35" customWidth="1"/>
    <col min="9992" max="9992" width="10.42578125" style="35" customWidth="1"/>
    <col min="9993" max="9993" width="17.28515625" style="35" customWidth="1"/>
    <col min="9994" max="9994" width="11.5703125" style="35" bestFit="1" customWidth="1"/>
    <col min="9995" max="10240" width="9.140625" style="35"/>
    <col min="10241" max="10241" width="12.28515625" style="35" customWidth="1"/>
    <col min="10242" max="10242" width="12.85546875" style="35" customWidth="1"/>
    <col min="10243" max="10243" width="11.5703125" style="35" customWidth="1"/>
    <col min="10244" max="10244" width="44.140625" style="35" customWidth="1"/>
    <col min="10245" max="10245" width="8.7109375" style="35" customWidth="1"/>
    <col min="10246" max="10246" width="10.5703125" style="35" customWidth="1"/>
    <col min="10247" max="10247" width="13.85546875" style="35" customWidth="1"/>
    <col min="10248" max="10248" width="10.42578125" style="35" customWidth="1"/>
    <col min="10249" max="10249" width="17.28515625" style="35" customWidth="1"/>
    <col min="10250" max="10250" width="11.5703125" style="35" bestFit="1" customWidth="1"/>
    <col min="10251" max="10496" width="9.140625" style="35"/>
    <col min="10497" max="10497" width="12.28515625" style="35" customWidth="1"/>
    <col min="10498" max="10498" width="12.85546875" style="35" customWidth="1"/>
    <col min="10499" max="10499" width="11.5703125" style="35" customWidth="1"/>
    <col min="10500" max="10500" width="44.140625" style="35" customWidth="1"/>
    <col min="10501" max="10501" width="8.7109375" style="35" customWidth="1"/>
    <col min="10502" max="10502" width="10.5703125" style="35" customWidth="1"/>
    <col min="10503" max="10503" width="13.85546875" style="35" customWidth="1"/>
    <col min="10504" max="10504" width="10.42578125" style="35" customWidth="1"/>
    <col min="10505" max="10505" width="17.28515625" style="35" customWidth="1"/>
    <col min="10506" max="10506" width="11.5703125" style="35" bestFit="1" customWidth="1"/>
    <col min="10507" max="10752" width="9.140625" style="35"/>
    <col min="10753" max="10753" width="12.28515625" style="35" customWidth="1"/>
    <col min="10754" max="10754" width="12.85546875" style="35" customWidth="1"/>
    <col min="10755" max="10755" width="11.5703125" style="35" customWidth="1"/>
    <col min="10756" max="10756" width="44.140625" style="35" customWidth="1"/>
    <col min="10757" max="10757" width="8.7109375" style="35" customWidth="1"/>
    <col min="10758" max="10758" width="10.5703125" style="35" customWidth="1"/>
    <col min="10759" max="10759" width="13.85546875" style="35" customWidth="1"/>
    <col min="10760" max="10760" width="10.42578125" style="35" customWidth="1"/>
    <col min="10761" max="10761" width="17.28515625" style="35" customWidth="1"/>
    <col min="10762" max="10762" width="11.5703125" style="35" bestFit="1" customWidth="1"/>
    <col min="10763" max="11008" width="9.140625" style="35"/>
    <col min="11009" max="11009" width="12.28515625" style="35" customWidth="1"/>
    <col min="11010" max="11010" width="12.85546875" style="35" customWidth="1"/>
    <col min="11011" max="11011" width="11.5703125" style="35" customWidth="1"/>
    <col min="11012" max="11012" width="44.140625" style="35" customWidth="1"/>
    <col min="11013" max="11013" width="8.7109375" style="35" customWidth="1"/>
    <col min="11014" max="11014" width="10.5703125" style="35" customWidth="1"/>
    <col min="11015" max="11015" width="13.85546875" style="35" customWidth="1"/>
    <col min="11016" max="11016" width="10.42578125" style="35" customWidth="1"/>
    <col min="11017" max="11017" width="17.28515625" style="35" customWidth="1"/>
    <col min="11018" max="11018" width="11.5703125" style="35" bestFit="1" customWidth="1"/>
    <col min="11019" max="11264" width="9.140625" style="35"/>
    <col min="11265" max="11265" width="12.28515625" style="35" customWidth="1"/>
    <col min="11266" max="11266" width="12.85546875" style="35" customWidth="1"/>
    <col min="11267" max="11267" width="11.5703125" style="35" customWidth="1"/>
    <col min="11268" max="11268" width="44.140625" style="35" customWidth="1"/>
    <col min="11269" max="11269" width="8.7109375" style="35" customWidth="1"/>
    <col min="11270" max="11270" width="10.5703125" style="35" customWidth="1"/>
    <col min="11271" max="11271" width="13.85546875" style="35" customWidth="1"/>
    <col min="11272" max="11272" width="10.42578125" style="35" customWidth="1"/>
    <col min="11273" max="11273" width="17.28515625" style="35" customWidth="1"/>
    <col min="11274" max="11274" width="11.5703125" style="35" bestFit="1" customWidth="1"/>
    <col min="11275" max="11520" width="9.140625" style="35"/>
    <col min="11521" max="11521" width="12.28515625" style="35" customWidth="1"/>
    <col min="11522" max="11522" width="12.85546875" style="35" customWidth="1"/>
    <col min="11523" max="11523" width="11.5703125" style="35" customWidth="1"/>
    <col min="11524" max="11524" width="44.140625" style="35" customWidth="1"/>
    <col min="11525" max="11525" width="8.7109375" style="35" customWidth="1"/>
    <col min="11526" max="11526" width="10.5703125" style="35" customWidth="1"/>
    <col min="11527" max="11527" width="13.85546875" style="35" customWidth="1"/>
    <col min="11528" max="11528" width="10.42578125" style="35" customWidth="1"/>
    <col min="11529" max="11529" width="17.28515625" style="35" customWidth="1"/>
    <col min="11530" max="11530" width="11.5703125" style="35" bestFit="1" customWidth="1"/>
    <col min="11531" max="11776" width="9.140625" style="35"/>
    <col min="11777" max="11777" width="12.28515625" style="35" customWidth="1"/>
    <col min="11778" max="11778" width="12.85546875" style="35" customWidth="1"/>
    <col min="11779" max="11779" width="11.5703125" style="35" customWidth="1"/>
    <col min="11780" max="11780" width="44.140625" style="35" customWidth="1"/>
    <col min="11781" max="11781" width="8.7109375" style="35" customWidth="1"/>
    <col min="11782" max="11782" width="10.5703125" style="35" customWidth="1"/>
    <col min="11783" max="11783" width="13.85546875" style="35" customWidth="1"/>
    <col min="11784" max="11784" width="10.42578125" style="35" customWidth="1"/>
    <col min="11785" max="11785" width="17.28515625" style="35" customWidth="1"/>
    <col min="11786" max="11786" width="11.5703125" style="35" bestFit="1" customWidth="1"/>
    <col min="11787" max="12032" width="9.140625" style="35"/>
    <col min="12033" max="12033" width="12.28515625" style="35" customWidth="1"/>
    <col min="12034" max="12034" width="12.85546875" style="35" customWidth="1"/>
    <col min="12035" max="12035" width="11.5703125" style="35" customWidth="1"/>
    <col min="12036" max="12036" width="44.140625" style="35" customWidth="1"/>
    <col min="12037" max="12037" width="8.7109375" style="35" customWidth="1"/>
    <col min="12038" max="12038" width="10.5703125" style="35" customWidth="1"/>
    <col min="12039" max="12039" width="13.85546875" style="35" customWidth="1"/>
    <col min="12040" max="12040" width="10.42578125" style="35" customWidth="1"/>
    <col min="12041" max="12041" width="17.28515625" style="35" customWidth="1"/>
    <col min="12042" max="12042" width="11.5703125" style="35" bestFit="1" customWidth="1"/>
    <col min="12043" max="12288" width="9.140625" style="35"/>
    <col min="12289" max="12289" width="12.28515625" style="35" customWidth="1"/>
    <col min="12290" max="12290" width="12.85546875" style="35" customWidth="1"/>
    <col min="12291" max="12291" width="11.5703125" style="35" customWidth="1"/>
    <col min="12292" max="12292" width="44.140625" style="35" customWidth="1"/>
    <col min="12293" max="12293" width="8.7109375" style="35" customWidth="1"/>
    <col min="12294" max="12294" width="10.5703125" style="35" customWidth="1"/>
    <col min="12295" max="12295" width="13.85546875" style="35" customWidth="1"/>
    <col min="12296" max="12296" width="10.42578125" style="35" customWidth="1"/>
    <col min="12297" max="12297" width="17.28515625" style="35" customWidth="1"/>
    <col min="12298" max="12298" width="11.5703125" style="35" bestFit="1" customWidth="1"/>
    <col min="12299" max="12544" width="9.140625" style="35"/>
    <col min="12545" max="12545" width="12.28515625" style="35" customWidth="1"/>
    <col min="12546" max="12546" width="12.85546875" style="35" customWidth="1"/>
    <col min="12547" max="12547" width="11.5703125" style="35" customWidth="1"/>
    <col min="12548" max="12548" width="44.140625" style="35" customWidth="1"/>
    <col min="12549" max="12549" width="8.7109375" style="35" customWidth="1"/>
    <col min="12550" max="12550" width="10.5703125" style="35" customWidth="1"/>
    <col min="12551" max="12551" width="13.85546875" style="35" customWidth="1"/>
    <col min="12552" max="12552" width="10.42578125" style="35" customWidth="1"/>
    <col min="12553" max="12553" width="17.28515625" style="35" customWidth="1"/>
    <col min="12554" max="12554" width="11.5703125" style="35" bestFit="1" customWidth="1"/>
    <col min="12555" max="12800" width="9.140625" style="35"/>
    <col min="12801" max="12801" width="12.28515625" style="35" customWidth="1"/>
    <col min="12802" max="12802" width="12.85546875" style="35" customWidth="1"/>
    <col min="12803" max="12803" width="11.5703125" style="35" customWidth="1"/>
    <col min="12804" max="12804" width="44.140625" style="35" customWidth="1"/>
    <col min="12805" max="12805" width="8.7109375" style="35" customWidth="1"/>
    <col min="12806" max="12806" width="10.5703125" style="35" customWidth="1"/>
    <col min="12807" max="12807" width="13.85546875" style="35" customWidth="1"/>
    <col min="12808" max="12808" width="10.42578125" style="35" customWidth="1"/>
    <col min="12809" max="12809" width="17.28515625" style="35" customWidth="1"/>
    <col min="12810" max="12810" width="11.5703125" style="35" bestFit="1" customWidth="1"/>
    <col min="12811" max="13056" width="9.140625" style="35"/>
    <col min="13057" max="13057" width="12.28515625" style="35" customWidth="1"/>
    <col min="13058" max="13058" width="12.85546875" style="35" customWidth="1"/>
    <col min="13059" max="13059" width="11.5703125" style="35" customWidth="1"/>
    <col min="13060" max="13060" width="44.140625" style="35" customWidth="1"/>
    <col min="13061" max="13061" width="8.7109375" style="35" customWidth="1"/>
    <col min="13062" max="13062" width="10.5703125" style="35" customWidth="1"/>
    <col min="13063" max="13063" width="13.85546875" style="35" customWidth="1"/>
    <col min="13064" max="13064" width="10.42578125" style="35" customWidth="1"/>
    <col min="13065" max="13065" width="17.28515625" style="35" customWidth="1"/>
    <col min="13066" max="13066" width="11.5703125" style="35" bestFit="1" customWidth="1"/>
    <col min="13067" max="13312" width="9.140625" style="35"/>
    <col min="13313" max="13313" width="12.28515625" style="35" customWidth="1"/>
    <col min="13314" max="13314" width="12.85546875" style="35" customWidth="1"/>
    <col min="13315" max="13315" width="11.5703125" style="35" customWidth="1"/>
    <col min="13316" max="13316" width="44.140625" style="35" customWidth="1"/>
    <col min="13317" max="13317" width="8.7109375" style="35" customWidth="1"/>
    <col min="13318" max="13318" width="10.5703125" style="35" customWidth="1"/>
    <col min="13319" max="13319" width="13.85546875" style="35" customWidth="1"/>
    <col min="13320" max="13320" width="10.42578125" style="35" customWidth="1"/>
    <col min="13321" max="13321" width="17.28515625" style="35" customWidth="1"/>
    <col min="13322" max="13322" width="11.5703125" style="35" bestFit="1" customWidth="1"/>
    <col min="13323" max="13568" width="9.140625" style="35"/>
    <col min="13569" max="13569" width="12.28515625" style="35" customWidth="1"/>
    <col min="13570" max="13570" width="12.85546875" style="35" customWidth="1"/>
    <col min="13571" max="13571" width="11.5703125" style="35" customWidth="1"/>
    <col min="13572" max="13572" width="44.140625" style="35" customWidth="1"/>
    <col min="13573" max="13573" width="8.7109375" style="35" customWidth="1"/>
    <col min="13574" max="13574" width="10.5703125" style="35" customWidth="1"/>
    <col min="13575" max="13575" width="13.85546875" style="35" customWidth="1"/>
    <col min="13576" max="13576" width="10.42578125" style="35" customWidth="1"/>
    <col min="13577" max="13577" width="17.28515625" style="35" customWidth="1"/>
    <col min="13578" max="13578" width="11.5703125" style="35" bestFit="1" customWidth="1"/>
    <col min="13579" max="13824" width="9.140625" style="35"/>
    <col min="13825" max="13825" width="12.28515625" style="35" customWidth="1"/>
    <col min="13826" max="13826" width="12.85546875" style="35" customWidth="1"/>
    <col min="13827" max="13827" width="11.5703125" style="35" customWidth="1"/>
    <col min="13828" max="13828" width="44.140625" style="35" customWidth="1"/>
    <col min="13829" max="13829" width="8.7109375" style="35" customWidth="1"/>
    <col min="13830" max="13830" width="10.5703125" style="35" customWidth="1"/>
    <col min="13831" max="13831" width="13.85546875" style="35" customWidth="1"/>
    <col min="13832" max="13832" width="10.42578125" style="35" customWidth="1"/>
    <col min="13833" max="13833" width="17.28515625" style="35" customWidth="1"/>
    <col min="13834" max="13834" width="11.5703125" style="35" bestFit="1" customWidth="1"/>
    <col min="13835" max="14080" width="9.140625" style="35"/>
    <col min="14081" max="14081" width="12.28515625" style="35" customWidth="1"/>
    <col min="14082" max="14082" width="12.85546875" style="35" customWidth="1"/>
    <col min="14083" max="14083" width="11.5703125" style="35" customWidth="1"/>
    <col min="14084" max="14084" width="44.140625" style="35" customWidth="1"/>
    <col min="14085" max="14085" width="8.7109375" style="35" customWidth="1"/>
    <col min="14086" max="14086" width="10.5703125" style="35" customWidth="1"/>
    <col min="14087" max="14087" width="13.85546875" style="35" customWidth="1"/>
    <col min="14088" max="14088" width="10.42578125" style="35" customWidth="1"/>
    <col min="14089" max="14089" width="17.28515625" style="35" customWidth="1"/>
    <col min="14090" max="14090" width="11.5703125" style="35" bestFit="1" customWidth="1"/>
    <col min="14091" max="14336" width="9.140625" style="35"/>
    <col min="14337" max="14337" width="12.28515625" style="35" customWidth="1"/>
    <col min="14338" max="14338" width="12.85546875" style="35" customWidth="1"/>
    <col min="14339" max="14339" width="11.5703125" style="35" customWidth="1"/>
    <col min="14340" max="14340" width="44.140625" style="35" customWidth="1"/>
    <col min="14341" max="14341" width="8.7109375" style="35" customWidth="1"/>
    <col min="14342" max="14342" width="10.5703125" style="35" customWidth="1"/>
    <col min="14343" max="14343" width="13.85546875" style="35" customWidth="1"/>
    <col min="14344" max="14344" width="10.42578125" style="35" customWidth="1"/>
    <col min="14345" max="14345" width="17.28515625" style="35" customWidth="1"/>
    <col min="14346" max="14346" width="11.5703125" style="35" bestFit="1" customWidth="1"/>
    <col min="14347" max="14592" width="9.140625" style="35"/>
    <col min="14593" max="14593" width="12.28515625" style="35" customWidth="1"/>
    <col min="14594" max="14594" width="12.85546875" style="35" customWidth="1"/>
    <col min="14595" max="14595" width="11.5703125" style="35" customWidth="1"/>
    <col min="14596" max="14596" width="44.140625" style="35" customWidth="1"/>
    <col min="14597" max="14597" width="8.7109375" style="35" customWidth="1"/>
    <col min="14598" max="14598" width="10.5703125" style="35" customWidth="1"/>
    <col min="14599" max="14599" width="13.85546875" style="35" customWidth="1"/>
    <col min="14600" max="14600" width="10.42578125" style="35" customWidth="1"/>
    <col min="14601" max="14601" width="17.28515625" style="35" customWidth="1"/>
    <col min="14602" max="14602" width="11.5703125" style="35" bestFit="1" customWidth="1"/>
    <col min="14603" max="14848" width="9.140625" style="35"/>
    <col min="14849" max="14849" width="12.28515625" style="35" customWidth="1"/>
    <col min="14850" max="14850" width="12.85546875" style="35" customWidth="1"/>
    <col min="14851" max="14851" width="11.5703125" style="35" customWidth="1"/>
    <col min="14852" max="14852" width="44.140625" style="35" customWidth="1"/>
    <col min="14853" max="14853" width="8.7109375" style="35" customWidth="1"/>
    <col min="14854" max="14854" width="10.5703125" style="35" customWidth="1"/>
    <col min="14855" max="14855" width="13.85546875" style="35" customWidth="1"/>
    <col min="14856" max="14856" width="10.42578125" style="35" customWidth="1"/>
    <col min="14857" max="14857" width="17.28515625" style="35" customWidth="1"/>
    <col min="14858" max="14858" width="11.5703125" style="35" bestFit="1" customWidth="1"/>
    <col min="14859" max="15104" width="9.140625" style="35"/>
    <col min="15105" max="15105" width="12.28515625" style="35" customWidth="1"/>
    <col min="15106" max="15106" width="12.85546875" style="35" customWidth="1"/>
    <col min="15107" max="15107" width="11.5703125" style="35" customWidth="1"/>
    <col min="15108" max="15108" width="44.140625" style="35" customWidth="1"/>
    <col min="15109" max="15109" width="8.7109375" style="35" customWidth="1"/>
    <col min="15110" max="15110" width="10.5703125" style="35" customWidth="1"/>
    <col min="15111" max="15111" width="13.85546875" style="35" customWidth="1"/>
    <col min="15112" max="15112" width="10.42578125" style="35" customWidth="1"/>
    <col min="15113" max="15113" width="17.28515625" style="35" customWidth="1"/>
    <col min="15114" max="15114" width="11.5703125" style="35" bestFit="1" customWidth="1"/>
    <col min="15115" max="15360" width="9.140625" style="35"/>
    <col min="15361" max="15361" width="12.28515625" style="35" customWidth="1"/>
    <col min="15362" max="15362" width="12.85546875" style="35" customWidth="1"/>
    <col min="15363" max="15363" width="11.5703125" style="35" customWidth="1"/>
    <col min="15364" max="15364" width="44.140625" style="35" customWidth="1"/>
    <col min="15365" max="15365" width="8.7109375" style="35" customWidth="1"/>
    <col min="15366" max="15366" width="10.5703125" style="35" customWidth="1"/>
    <col min="15367" max="15367" width="13.85546875" style="35" customWidth="1"/>
    <col min="15368" max="15368" width="10.42578125" style="35" customWidth="1"/>
    <col min="15369" max="15369" width="17.28515625" style="35" customWidth="1"/>
    <col min="15370" max="15370" width="11.5703125" style="35" bestFit="1" customWidth="1"/>
    <col min="15371" max="15616" width="9.140625" style="35"/>
    <col min="15617" max="15617" width="12.28515625" style="35" customWidth="1"/>
    <col min="15618" max="15618" width="12.85546875" style="35" customWidth="1"/>
    <col min="15619" max="15619" width="11.5703125" style="35" customWidth="1"/>
    <col min="15620" max="15620" width="44.140625" style="35" customWidth="1"/>
    <col min="15621" max="15621" width="8.7109375" style="35" customWidth="1"/>
    <col min="15622" max="15622" width="10.5703125" style="35" customWidth="1"/>
    <col min="15623" max="15623" width="13.85546875" style="35" customWidth="1"/>
    <col min="15624" max="15624" width="10.42578125" style="35" customWidth="1"/>
    <col min="15625" max="15625" width="17.28515625" style="35" customWidth="1"/>
    <col min="15626" max="15626" width="11.5703125" style="35" bestFit="1" customWidth="1"/>
    <col min="15627" max="15872" width="9.140625" style="35"/>
    <col min="15873" max="15873" width="12.28515625" style="35" customWidth="1"/>
    <col min="15874" max="15874" width="12.85546875" style="35" customWidth="1"/>
    <col min="15875" max="15875" width="11.5703125" style="35" customWidth="1"/>
    <col min="15876" max="15876" width="44.140625" style="35" customWidth="1"/>
    <col min="15877" max="15877" width="8.7109375" style="35" customWidth="1"/>
    <col min="15878" max="15878" width="10.5703125" style="35" customWidth="1"/>
    <col min="15879" max="15879" width="13.85546875" style="35" customWidth="1"/>
    <col min="15880" max="15880" width="10.42578125" style="35" customWidth="1"/>
    <col min="15881" max="15881" width="17.28515625" style="35" customWidth="1"/>
    <col min="15882" max="15882" width="11.5703125" style="35" bestFit="1" customWidth="1"/>
    <col min="15883" max="16128" width="9.140625" style="35"/>
    <col min="16129" max="16129" width="12.28515625" style="35" customWidth="1"/>
    <col min="16130" max="16130" width="12.85546875" style="35" customWidth="1"/>
    <col min="16131" max="16131" width="11.5703125" style="35" customWidth="1"/>
    <col min="16132" max="16132" width="44.140625" style="35" customWidth="1"/>
    <col min="16133" max="16133" width="8.7109375" style="35" customWidth="1"/>
    <col min="16134" max="16134" width="10.5703125" style="35" customWidth="1"/>
    <col min="16135" max="16135" width="13.85546875" style="35" customWidth="1"/>
    <col min="16136" max="16136" width="10.42578125" style="35" customWidth="1"/>
    <col min="16137" max="16137" width="17.28515625" style="35" customWidth="1"/>
    <col min="16138" max="16138" width="11.5703125" style="35" bestFit="1" customWidth="1"/>
    <col min="16139" max="16384" width="9.140625" style="35"/>
  </cols>
  <sheetData>
    <row r="1" spans="1:7">
      <c r="G1" s="36" t="s">
        <v>170</v>
      </c>
    </row>
    <row r="2" spans="1:7">
      <c r="G2" s="36" t="s">
        <v>171</v>
      </c>
    </row>
    <row r="3" spans="1:7">
      <c r="G3" s="36" t="s">
        <v>1</v>
      </c>
    </row>
    <row r="4" spans="1:7" ht="12.75" customHeight="1"/>
    <row r="6" spans="1:7">
      <c r="A6" s="304" t="s">
        <v>291</v>
      </c>
      <c r="B6" s="304"/>
      <c r="C6" s="304"/>
      <c r="D6" s="304"/>
      <c r="E6" s="304"/>
      <c r="F6" s="304"/>
      <c r="G6" s="304"/>
    </row>
    <row r="7" spans="1:7">
      <c r="A7" s="304"/>
      <c r="B7" s="304"/>
      <c r="C7" s="304"/>
      <c r="D7" s="304"/>
      <c r="E7" s="304"/>
      <c r="F7" s="304"/>
      <c r="G7" s="304"/>
    </row>
    <row r="8" spans="1:7" ht="17.25">
      <c r="A8" s="138"/>
      <c r="B8" s="138"/>
      <c r="C8" s="138"/>
      <c r="D8" s="138"/>
      <c r="E8" s="138"/>
      <c r="F8" s="138"/>
      <c r="G8" s="138"/>
    </row>
    <row r="9" spans="1:7" ht="17.25">
      <c r="A9" s="304" t="s">
        <v>174</v>
      </c>
      <c r="B9" s="304"/>
      <c r="C9" s="304"/>
      <c r="D9" s="304"/>
      <c r="E9" s="304"/>
      <c r="F9" s="304"/>
      <c r="G9" s="304"/>
    </row>
    <row r="10" spans="1:7" ht="17.25">
      <c r="A10" s="124"/>
      <c r="B10" s="124"/>
      <c r="C10" s="124"/>
      <c r="D10" s="124"/>
      <c r="E10" s="124"/>
      <c r="F10" s="124"/>
      <c r="G10" s="124"/>
    </row>
    <row r="11" spans="1:7" ht="17.25">
      <c r="A11" s="306" t="s">
        <v>172</v>
      </c>
      <c r="B11" s="307"/>
      <c r="C11" s="305" t="s">
        <v>292</v>
      </c>
      <c r="D11" s="305" t="s">
        <v>173</v>
      </c>
      <c r="E11" s="305" t="s">
        <v>293</v>
      </c>
      <c r="F11" s="306" t="s">
        <v>294</v>
      </c>
      <c r="G11" s="307"/>
    </row>
    <row r="12" spans="1:7" ht="51.75">
      <c r="A12" s="137" t="s">
        <v>295</v>
      </c>
      <c r="B12" s="137" t="s">
        <v>296</v>
      </c>
      <c r="C12" s="305"/>
      <c r="D12" s="305"/>
      <c r="E12" s="305"/>
      <c r="F12" s="139" t="s">
        <v>297</v>
      </c>
      <c r="G12" s="125" t="s">
        <v>298</v>
      </c>
    </row>
    <row r="13" spans="1:7" ht="34.5">
      <c r="A13" s="135" t="s">
        <v>175</v>
      </c>
      <c r="B13" s="135" t="s">
        <v>299</v>
      </c>
      <c r="C13" s="135" t="s">
        <v>176</v>
      </c>
      <c r="D13" s="311" t="s">
        <v>28</v>
      </c>
      <c r="E13" s="312"/>
      <c r="F13" s="313"/>
      <c r="G13" s="126">
        <f>SUM(G14,G17,G20,G23)</f>
        <v>42042</v>
      </c>
    </row>
    <row r="14" spans="1:7" ht="43.5" customHeight="1">
      <c r="A14" s="127" t="s">
        <v>234</v>
      </c>
      <c r="B14" s="308" t="s">
        <v>300</v>
      </c>
      <c r="C14" s="309"/>
      <c r="D14" s="309"/>
      <c r="E14" s="309"/>
      <c r="F14" s="310"/>
      <c r="G14" s="128">
        <f>SUM(G15)</f>
        <v>33546</v>
      </c>
    </row>
    <row r="15" spans="1:7" ht="17.25">
      <c r="A15" s="129" t="s">
        <v>301</v>
      </c>
      <c r="B15" s="130"/>
      <c r="C15" s="130"/>
      <c r="D15" s="130"/>
      <c r="E15" s="130"/>
      <c r="F15" s="131"/>
      <c r="G15" s="128">
        <f>SUM(G16)</f>
        <v>33546</v>
      </c>
    </row>
    <row r="16" spans="1:7" ht="34.5">
      <c r="A16" s="127" t="s">
        <v>169</v>
      </c>
      <c r="B16" s="136" t="s">
        <v>235</v>
      </c>
      <c r="C16" s="132" t="s">
        <v>177</v>
      </c>
      <c r="D16" s="132" t="s">
        <v>178</v>
      </c>
      <c r="E16" s="133"/>
      <c r="F16" s="133"/>
      <c r="G16" s="134">
        <f>SUM('Hav1hav3-4'!H257)</f>
        <v>33546</v>
      </c>
    </row>
    <row r="17" spans="1:7" ht="47.25" customHeight="1">
      <c r="A17" s="127" t="s">
        <v>302</v>
      </c>
      <c r="B17" s="308" t="s">
        <v>97</v>
      </c>
      <c r="C17" s="309"/>
      <c r="D17" s="309"/>
      <c r="E17" s="309"/>
      <c r="F17" s="310"/>
      <c r="G17" s="128">
        <f>SUM(G18)</f>
        <v>10965</v>
      </c>
    </row>
    <row r="18" spans="1:7" ht="17.25">
      <c r="A18" s="129" t="s">
        <v>301</v>
      </c>
      <c r="B18" s="130"/>
      <c r="C18" s="130"/>
      <c r="D18" s="130"/>
      <c r="E18" s="130"/>
      <c r="F18" s="131"/>
      <c r="G18" s="128">
        <f>SUM(G19)</f>
        <v>10965</v>
      </c>
    </row>
    <row r="19" spans="1:7" ht="34.5">
      <c r="A19" s="127" t="s">
        <v>169</v>
      </c>
      <c r="B19" s="136" t="s">
        <v>235</v>
      </c>
      <c r="C19" s="132" t="s">
        <v>177</v>
      </c>
      <c r="D19" s="132" t="s">
        <v>178</v>
      </c>
      <c r="E19" s="133"/>
      <c r="F19" s="133"/>
      <c r="G19" s="134">
        <f>SUM('Hav1hav3-4'!H235)</f>
        <v>10965</v>
      </c>
    </row>
    <row r="20" spans="1:7" ht="54" customHeight="1">
      <c r="A20" s="127" t="s">
        <v>303</v>
      </c>
      <c r="B20" s="308" t="s">
        <v>304</v>
      </c>
      <c r="C20" s="309"/>
      <c r="D20" s="309"/>
      <c r="E20" s="309"/>
      <c r="F20" s="310"/>
      <c r="G20" s="128">
        <f>SUM(G21)</f>
        <v>31</v>
      </c>
    </row>
    <row r="21" spans="1:7" ht="17.25">
      <c r="A21" s="129" t="s">
        <v>301</v>
      </c>
      <c r="B21" s="130"/>
      <c r="C21" s="130"/>
      <c r="D21" s="130"/>
      <c r="E21" s="130"/>
      <c r="F21" s="131"/>
      <c r="G21" s="128">
        <f>SUM(G22)</f>
        <v>31</v>
      </c>
    </row>
    <row r="22" spans="1:7" ht="34.5">
      <c r="A22" s="127" t="s">
        <v>169</v>
      </c>
      <c r="B22" s="136" t="s">
        <v>235</v>
      </c>
      <c r="C22" s="132" t="s">
        <v>177</v>
      </c>
      <c r="D22" s="132" t="s">
        <v>178</v>
      </c>
      <c r="E22" s="133"/>
      <c r="F22" s="133"/>
      <c r="G22" s="134">
        <f>SUM('Hav1hav3-4'!H213)</f>
        <v>31</v>
      </c>
    </row>
    <row r="23" spans="1:7" ht="49.5" customHeight="1">
      <c r="A23" s="127" t="s">
        <v>305</v>
      </c>
      <c r="B23" s="308" t="s">
        <v>306</v>
      </c>
      <c r="C23" s="309"/>
      <c r="D23" s="309"/>
      <c r="E23" s="309"/>
      <c r="F23" s="310"/>
      <c r="G23" s="128">
        <v>-2500</v>
      </c>
    </row>
    <row r="24" spans="1:7" ht="17.25">
      <c r="A24" s="129" t="s">
        <v>301</v>
      </c>
      <c r="B24" s="130"/>
      <c r="C24" s="130"/>
      <c r="D24" s="130"/>
      <c r="E24" s="130"/>
      <c r="F24" s="131"/>
      <c r="G24" s="128">
        <f>SUM(G25)</f>
        <v>-2500</v>
      </c>
    </row>
    <row r="25" spans="1:7" ht="34.5">
      <c r="A25" s="127" t="s">
        <v>169</v>
      </c>
      <c r="B25" s="136" t="s">
        <v>235</v>
      </c>
      <c r="C25" s="132" t="s">
        <v>177</v>
      </c>
      <c r="D25" s="132" t="s">
        <v>178</v>
      </c>
      <c r="E25" s="133"/>
      <c r="F25" s="133"/>
      <c r="G25" s="134">
        <f>SUM('Hav1hav3-4'!H224)</f>
        <v>-2500</v>
      </c>
    </row>
  </sheetData>
  <mergeCells count="12">
    <mergeCell ref="B23:F23"/>
    <mergeCell ref="D13:F13"/>
    <mergeCell ref="B14:F14"/>
    <mergeCell ref="B17:F17"/>
    <mergeCell ref="B20:F20"/>
    <mergeCell ref="A6:G7"/>
    <mergeCell ref="A9:G9"/>
    <mergeCell ref="C11:C12"/>
    <mergeCell ref="D11:D12"/>
    <mergeCell ref="E11:E12"/>
    <mergeCell ref="F11:G11"/>
    <mergeCell ref="A11:B11"/>
  </mergeCells>
  <pageMargins left="0.7" right="0" top="0.75" bottom="0.25" header="0.3" footer="0.3"/>
  <pageSetup paperSize="9" scale="70" orientation="portrait" r:id="rId1"/>
  <ignoredErrors>
    <ignoredError sqref="G16:G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Hav2h5.1</vt:lpstr>
      <vt:lpstr>Hav1hav3-4</vt:lpstr>
      <vt:lpstr>Hav3h9.16</vt:lpstr>
      <vt:lpstr>Hav4h9.1.20</vt:lpstr>
      <vt:lpstr>Hav5hh10</vt:lpstr>
      <vt:lpstr>'Hav1hav3-4'!Print_Area</vt:lpstr>
      <vt:lpstr>Hav2h5.1!Print_Area</vt:lpstr>
      <vt:lpstr>Hav3h9.16!Print_Area</vt:lpstr>
      <vt:lpstr>Hav4h9.1.20!Print_Area</vt:lpstr>
      <vt:lpstr>Hav5hh10!Print_Area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Anahit.Galstyan</cp:lastModifiedBy>
  <cp:lastPrinted>2021-09-10T04:49:43Z</cp:lastPrinted>
  <dcterms:created xsi:type="dcterms:W3CDTF">2003-05-20T07:22:10Z</dcterms:created>
  <dcterms:modified xsi:type="dcterms:W3CDTF">2021-09-10T11:09:01Z</dcterms:modified>
</cp:coreProperties>
</file>