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ՊԵԿ - 295 մլն վերաբաշխում - 59501\"/>
    </mc:Choice>
  </mc:AlternateContent>
  <bookViews>
    <workbookView xWindow="0" yWindow="0" windowWidth="28800" windowHeight="11430" activeTab="4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</sheets>
  <definedNames>
    <definedName name="_xlnm._FilterDatabase" localSheetId="2" hidden="1">'Հավելված 3'!$F$1:$F$54</definedName>
    <definedName name="_xlnm._FilterDatabase" localSheetId="4" hidden="1">'Հավելված 5 աղյուսակներ 1,2'!$A$1:$A$64</definedName>
    <definedName name="_xlnm.Print_Area" localSheetId="0">'Հավելված 1'!$A$1:$D$38</definedName>
    <definedName name="_xlnm.Print_Area" localSheetId="2">'Հավելված 3'!$A$1:$G$56</definedName>
    <definedName name="_xlnm.Print_Area" localSheetId="3">'Հավելված 4'!$A$1:$D$30</definedName>
    <definedName name="_xlnm.Print_Area" localSheetId="4">'Հավելված 5 աղյուսակներ 1,2'!$A$1:$C$114</definedName>
    <definedName name="_xlnm.Print_Area" localSheetId="5">'Հավելված 6'!$A$1:$G$50</definedName>
    <definedName name="_xlnm.Print_Titles" localSheetId="2">'Հավելված 3'!$4:$5</definedName>
  </definedNames>
  <calcPr calcId="162913"/>
</workbook>
</file>

<file path=xl/calcChain.xml><?xml version="1.0" encoding="utf-8"?>
<calcChain xmlns="http://schemas.openxmlformats.org/spreadsheetml/2006/main">
  <c r="G13" i="23" l="1"/>
  <c r="G19" i="23"/>
  <c r="G25" i="5" l="1"/>
  <c r="G24" i="5" s="1"/>
  <c r="G50" i="23" l="1"/>
  <c r="G49" i="23"/>
  <c r="G48" i="23"/>
  <c r="G47" i="23"/>
  <c r="G46" i="23"/>
  <c r="G45" i="23"/>
  <c r="G44" i="23"/>
  <c r="G43" i="23"/>
  <c r="G42" i="23"/>
  <c r="G41" i="23"/>
  <c r="G40" i="23"/>
  <c r="G39" i="23"/>
  <c r="G38" i="23"/>
  <c r="G36" i="23"/>
  <c r="G35" i="23"/>
  <c r="G34" i="23"/>
  <c r="G33" i="23"/>
  <c r="G30" i="23"/>
  <c r="G29" i="23" s="1"/>
  <c r="G28" i="23"/>
  <c r="G27" i="23" s="1"/>
  <c r="G25" i="23"/>
  <c r="G24" i="23"/>
  <c r="G23" i="23"/>
  <c r="G22" i="23"/>
  <c r="G18" i="23"/>
  <c r="G17" i="23"/>
  <c r="G16" i="23"/>
  <c r="G15" i="23"/>
  <c r="G14" i="23"/>
  <c r="G12" i="23"/>
  <c r="G11" i="23"/>
  <c r="G26" i="23" l="1"/>
  <c r="G21" i="23"/>
  <c r="G20" i="23" s="1"/>
  <c r="G10" i="23"/>
  <c r="G9" i="23" s="1"/>
  <c r="G27" i="5"/>
  <c r="G32" i="23"/>
  <c r="G37" i="23"/>
  <c r="G31" i="23" s="1"/>
  <c r="D24" i="25"/>
  <c r="D20" i="26"/>
  <c r="G54" i="5"/>
  <c r="G56" i="5"/>
  <c r="E15" i="25"/>
  <c r="H15" i="25"/>
  <c r="G21" i="25"/>
  <c r="G22" i="25"/>
  <c r="G23" i="25"/>
  <c r="D23" i="25" s="1"/>
  <c r="G24" i="25"/>
  <c r="G20" i="25"/>
  <c r="G15" i="25" s="1"/>
  <c r="F17" i="25"/>
  <c r="F18" i="25"/>
  <c r="F19" i="25"/>
  <c r="F16" i="25"/>
  <c r="F15" i="25" s="1"/>
  <c r="G8" i="23" l="1"/>
  <c r="G7" i="23" s="1"/>
  <c r="D22" i="25"/>
  <c r="D18" i="26"/>
  <c r="G55" i="5" l="1"/>
  <c r="D18" i="25" l="1"/>
  <c r="D19" i="25"/>
  <c r="D21" i="25"/>
  <c r="F14" i="25"/>
  <c r="F13" i="25" s="1"/>
  <c r="F10" i="25" s="1"/>
  <c r="G45" i="5"/>
  <c r="G44" i="5" s="1"/>
  <c r="G43" i="5" s="1"/>
  <c r="G42" i="5" s="1"/>
  <c r="G41" i="5" s="1"/>
  <c r="G39" i="5" s="1"/>
  <c r="G37" i="5" s="1"/>
  <c r="D15" i="26"/>
  <c r="D13" i="26" s="1"/>
  <c r="E13" i="25"/>
  <c r="G13" i="25"/>
  <c r="H13" i="25"/>
  <c r="D14" i="25" l="1"/>
  <c r="D13" i="25" s="1"/>
  <c r="C99" i="7"/>
  <c r="C43" i="7"/>
  <c r="D27" i="24"/>
  <c r="D20" i="25"/>
  <c r="H12" i="25" l="1"/>
  <c r="D12" i="25" s="1"/>
  <c r="G35" i="5"/>
  <c r="G34" i="5" s="1"/>
  <c r="G33" i="5" l="1"/>
  <c r="G32" i="5" s="1"/>
  <c r="G30" i="5" s="1"/>
  <c r="G28" i="5" s="1"/>
  <c r="C87" i="7" l="1"/>
  <c r="D21" i="24"/>
  <c r="C31" i="7"/>
  <c r="D12" i="26"/>
  <c r="D10" i="26" s="1"/>
  <c r="D8" i="26" s="1"/>
  <c r="D6" i="26" s="1"/>
  <c r="G26" i="5"/>
  <c r="G23" i="5" s="1"/>
  <c r="D17" i="25" l="1"/>
  <c r="E10" i="25"/>
  <c r="H10" i="25"/>
  <c r="H8" i="25" l="1"/>
  <c r="F8" i="25"/>
  <c r="E8" i="25"/>
  <c r="G10" i="25"/>
  <c r="D16" i="25"/>
  <c r="D15" i="25" l="1"/>
  <c r="D10" i="25" s="1"/>
  <c r="G22" i="5"/>
  <c r="G21" i="5" s="1"/>
  <c r="G19" i="5" s="1"/>
  <c r="G17" i="5" s="1"/>
  <c r="G53" i="5"/>
  <c r="G52" i="5" s="1"/>
  <c r="G51" i="5" s="1"/>
  <c r="G50" i="5" s="1"/>
  <c r="G48" i="5" s="1"/>
  <c r="G46" i="5" s="1"/>
  <c r="D33" i="24" s="1"/>
  <c r="C113" i="7" l="1"/>
  <c r="C57" i="7"/>
  <c r="G15" i="5"/>
  <c r="G14" i="5" s="1"/>
  <c r="G12" i="5" s="1"/>
  <c r="G10" i="5" s="1"/>
  <c r="G8" i="5" s="1"/>
  <c r="G6" i="5" s="1"/>
  <c r="C21" i="7"/>
  <c r="D15" i="24"/>
  <c r="C77" i="7"/>
  <c r="D8" i="25"/>
  <c r="D8" i="24" l="1"/>
  <c r="G8" i="25"/>
  <c r="D7" i="24" l="1"/>
  <c r="D6" i="24" s="1"/>
</calcChain>
</file>

<file path=xl/sharedStrings.xml><?xml version="1.0" encoding="utf-8"?>
<sst xmlns="http://schemas.openxmlformats.org/spreadsheetml/2006/main" count="482" uniqueCount="225">
  <si>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</si>
  <si>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</si>
  <si>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</si>
  <si>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</si>
  <si>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</si>
  <si>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</si>
  <si>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</si>
  <si>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</si>
  <si>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</si>
  <si>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</si>
  <si>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</si>
  <si>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</si>
  <si>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</si>
  <si>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</si>
  <si>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</si>
  <si>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</si>
  <si>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այդ թվում՝ ըստ կատարողների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</si>
  <si>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</si>
  <si>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</si>
  <si>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</si>
  <si>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</si>
  <si>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</si>
  <si>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</si>
  <si>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</si>
  <si>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</si>
  <si>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</si>
  <si>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</si>
  <si>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</si>
  <si>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</si>
  <si>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</si>
  <si>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</si>
  <si>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 xml:space="preserve"> Հարկային և մաքսային ծառայություններ</t>
  </si>
  <si>
    <t xml:space="preserve"> Հարկային և մաքսային ծառայություններ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</si>
  <si>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</si>
  <si>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Ծառայությունների մատուցում </t>
  </si>
  <si>
    <t xml:space="preserve"> Ծառայությունը մատուցող կազմակերպության անվանումը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</si>
  <si>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</si>
  <si>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</si>
  <si>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</si>
  <si>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</si>
  <si>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</si>
  <si>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</si>
  <si>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Հարկային և մաքսային քաղաքականության մշակման, պլանավորման, մոնիթորինգի, ծրագրերի համակարգման, գանձման, վերահսկողության և աջակցության ծառայություններ</t>
  </si>
  <si>
    <t>Հավելված N 1</t>
  </si>
  <si>
    <t>Հավելված N 4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</si>
  <si>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</si>
  <si>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</si>
  <si>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</si>
  <si>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</si>
  <si>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</si>
  <si>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</si>
  <si>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</si>
  <si>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</si>
  <si>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անվանումը՝</t>
  </si>
  <si>
    <t xml:space="preserve"> Միջոցառման նկարագրությունը՝</t>
  </si>
  <si>
    <t xml:space="preserve"> Միջոցառման տեսակը՝</t>
  </si>
  <si>
    <t xml:space="preserve">Ծառայության մատուցում 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</si>
  <si>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</si>
  <si>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</si>
  <si>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</si>
  <si>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</si>
  <si>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</si>
  <si>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</si>
  <si>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</si>
  <si>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</si>
  <si>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</si>
  <si>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</si>
  <si>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</si>
  <si>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</si>
  <si>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</si>
  <si>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</si>
  <si>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</si>
  <si>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</si>
  <si>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</si>
  <si>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</si>
  <si>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</si>
  <si>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</si>
  <si>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</si>
  <si>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այդ թվում՝ բյուջետային ծախսերի տնտեսագիտական դասակարգման հոդվածներ</t>
  </si>
  <si>
    <t>այդ թվում` ըստ կատարողների</t>
  </si>
  <si>
    <t>Ծրագիրը</t>
  </si>
  <si>
    <t>Միջոցառումը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</si>
  <si>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</si>
  <si>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</si>
  <si>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</si>
  <si>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</si>
  <si>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</si>
  <si>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</si>
  <si>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</si>
  <si>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</si>
  <si>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Հավելված N 6</t>
  </si>
  <si>
    <t>Հավելված N 5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</si>
  <si>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 </t>
  </si>
  <si>
    <t xml:space="preserve"> Միջոցառման անվանումը`</t>
  </si>
  <si>
    <t>«ՀԱՅԱՍՏԱՆԻ ՀԱՆՐԱՊԵՏՈՒԹՅԱՆ 2021 ԹՎԱԿԱՆԻ ՊԵՏԱԿԱՆ ԲՅՈՒՋԵԻ ՄԱՍԻՆ» ՀԱՅԱՍՏԱՆԻ ՀԱՆՐԱՊԵՏՈՒԹՅԱՆ ՕՐԵՆՔԻ N 1 ՀԱՎԵԼՎԱԾԻ N 3 ԱՂՅՈՒՍԱԿՈՒՄ ԿԱՏԱՐՎՈՂ ՓՈՓՈԽՈՒԹՅՈՒՆՆԵՐԸ ԵՎ ԼՐԱՑՈՒՄՆԵՐԸ</t>
  </si>
  <si>
    <t xml:space="preserve"> ԱՅԼ ՀԻՄՆԱԿԱՆ ՄԻՋՈՑՆԵՐ</t>
  </si>
  <si>
    <t xml:space="preserve"> - Նախագծահետազոտական ծախսեր</t>
  </si>
  <si>
    <t>այդ թվում` ըստ ուղղությունների</t>
  </si>
  <si>
    <t xml:space="preserve"> Միջոցառումն իրականացնողի անվանումը </t>
  </si>
  <si>
    <t>ՄԱՍ 1. ՊԵՏԱԿԱՆ ՄԱՐՄՆԻ ԳԾՈՎ ԱՐԴՅՈՒՆՔԱՅԻՆ (ԿԱՏԱՐՈՂԱԿԱՆ) ՑՈՒՑԱՆԻՇՆԵՐԸ</t>
  </si>
  <si>
    <t xml:space="preserve">Նախագծահետազոտական փաստաթղթերի թիվ, հատ 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</si>
  <si>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</si>
  <si>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ՀԱՅԱՍՏԱՆԻ ՀԱՆՐԱՊԵՏՈՒԹՅԱՆ ԿԱՌԱՎԱՐՈՒԹՅԱՆ 2020 ԹՎԱԿԱՆԻ ԴԵԿՏԵՄԲԵՐԻ 30-Ի N 2215-Ն ՈՐՈՇՄԱՆ N 10  ՀԱՎԵԼՎԱԾՈՒՄ ԿԱՏԱՐՎՈՂ ՓՈՓՈԽՈՒԹՅՈՒՆՆԵՐԸ ՈՒ ԼՐԱՑՈՒՄՆԵՐԸ</t>
  </si>
  <si>
    <t>ՀՀ պետական եկամուտների կոմիտեի շենքային պայմանների բարելավում</t>
  </si>
  <si>
    <t xml:space="preserve">ՀՀ պետական եկամուտների կոմիտեի շենքային պայմանների բարելավում
</t>
  </si>
  <si>
    <t xml:space="preserve"> ՀՀ պետական եկամուտների կոմիտեի շենքային պայմանների բարելավում</t>
  </si>
  <si>
    <t xml:space="preserve"> 1023 </t>
  </si>
  <si>
    <t xml:space="preserve"> 31004 </t>
  </si>
  <si>
    <t xml:space="preserve"> ՀՀ պետական եկամուտների կոմիտեի  շենքային պայմանների բարելավում </t>
  </si>
  <si>
    <t xml:space="preserve"> ՀՀ պետական եկամուտների կոմիտեի  շենքերի և շինությունների կապիտալ վերանորոգում, նախագծային աշխատանքների ձեռքբերում </t>
  </si>
  <si>
    <t xml:space="preserve"> ՀՀ պետական եկամուտների կոմիտեի շենքերի և շինությունների կապիտալ վերանորոգում, նախագծային աշխատանքների ձեռքբերում</t>
  </si>
  <si>
    <t>հազ. դրամ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</si>
  <si>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</si>
  <si>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</si>
  <si>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</si>
  <si>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</si>
  <si>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ՀԱՅԱՍՏԱՆԻ ՀԱՆՐԱՊԵՏՈՒԹՅԱՆ ԿԱՌԱՎԱՐՈՒԹՅԱՆ 2019 ԹՎԱԿԱՆԻ ԴԵԿՏԵՄԲԵՐԻ 30-Ի N 2215-Ն ՈՐՈՇՄԱՆ  N 9.1
ՀԱՎԵԼՎԱԾԻ  N 9.1.28 ԱՂՅՈՒՍԱԿՈՒՄ ԿԱՏԱՐՎՈՂ ՓՈՓՈԽՈՒԹՅՈՒՆՆԵՐԸ </t>
  </si>
  <si>
    <t xml:space="preserve"> - Կապի ծառայություններ</t>
  </si>
  <si>
    <t xml:space="preserve"> Շարունակական ծախսեր</t>
  </si>
  <si>
    <t xml:space="preserve"> 31001</t>
  </si>
  <si>
    <t xml:space="preserve"> ՀՀ պետական եկամուտների կոմիտեի տեխնիկական հագեցվածության բարելավում</t>
  </si>
  <si>
    <t xml:space="preserve"> ՄԵՔԵՆԱՆԵՐ  ԵՎ  ՍԱՐՔԱՎՈՐՈՒՄՆԵՐ</t>
  </si>
  <si>
    <t xml:space="preserve"> - Այլ մեքենաներ և սարքավորումներ</t>
  </si>
  <si>
    <t xml:space="preserve">ՀՀ պետական եկամուտների կոմիտեի տեխնիկական հագեցվածության բարելավում </t>
  </si>
  <si>
    <t xml:space="preserve"> 31001 </t>
  </si>
  <si>
    <t xml:space="preserve"> ՀՀ պետական եկամուտների կոմիտեի տեխնիկական հագեցվածության բարելավում </t>
  </si>
  <si>
    <t xml:space="preserve"> Ակտիվն օգտագործող կազմակերպության անվանումը </t>
  </si>
  <si>
    <t xml:space="preserve">Այլ սարքավորումների քանակ, հատ 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</si>
  <si>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</si>
  <si>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շենքային ապահովվածության բարելավում
</t>
  </si>
  <si>
    <t xml:space="preserve"> - Շենքերի և շինությունների շինարարություն</t>
  </si>
  <si>
    <t xml:space="preserve"> ՇԵՆՔԵՐ ԵՎ ՇԻՆՈՒԹՅՈՒՆՆԵՐ</t>
  </si>
  <si>
    <t xml:space="preserve"> - Շենքերի և շինությունների կապիտալ վերանորոգում</t>
  </si>
  <si>
    <t>ՀՀ ՊԵԿ-ի Հարավային մաքսատուն-վարչության տարածքում վերանորոգման աշխատանքներ</t>
  </si>
  <si>
    <t>Երևան քաղաքի Կոմիտասի պողոտա 35 հասցեում գտնվող վարչական շենքի կիսանկուղային հարկի տարածքում ճաշարանի վերակառուցման աշխատանքներ</t>
  </si>
  <si>
    <t>Երևան քաղաքի Դեղատան 3 հասցեում գտնվող վարչական շենքի վերանորոգման աշխատանքներ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</si>
  <si>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</si>
  <si>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</si>
  <si>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>ՀԱՅԱՍՏԱՆԻ ՀԱՆՐԱՊԵՏՈՒԹՅԱՆ ԿԱՌԱՎԱՐՈՒԹՅԱՆ 2020 ԹՎԱԿԱՆԻ ԴԵԿՏԵՄԲԵՐԻ 30-Ի N 2215-Ն ՈՐՈՇՄԱՆ NN 3 ԵՎ 4 ՀԱՎԵԼՎԱԾՆԵՐԻ ԱՂՅՈՒՍԱԿՆԵՐՈՒՄ ԿԱՏԱՐՎՈՂ ՓՈՓՈԽՈՒԹՅՈՒՆՆԵՐԸ</t>
  </si>
  <si>
    <t>ՀԱՅԱՍՏԱՆԻ ՀԱՆՐԱՊԵՏՈՒԹՅԱՆ ԿԱՌԱՎԱՐՈՒԹՅԱՆ 2020 ԹՎԱԿԱՆԻ ԴԵԿՏԵՄԲԵՐԻ 30-Ի N 2215-Ն ՈՐՈՇՄԱՆ N 9 
ՀԱՎԵԼՎԱԾԻ  N 9.26 ԱՂՅՈՒՍԱԿՈՒՄ ԿԱՏԱՐՎՈՂ ՓՈՓՈԽՈՒԹՅՈՒՆՆԵՐԸ ԵՎ ԼՐԱՑՈՒՄՆԵՐԸ</t>
  </si>
  <si>
    <t>ՀՀ պետական եկամուտների կոմիտեի շենքային ապահովվածության բարելավում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</si>
  <si>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</si>
  <si>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 xml:space="preserve"> Շինարարական օբյեկտների թիվ, հատ </t>
  </si>
  <si>
    <t xml:space="preserve"> Շինարարական աշխատանքների ավարտվածության աստիճանը, տոկոս </t>
  </si>
  <si>
    <t xml:space="preserve"> Կապիտալ վերանորոգման ենթական օբյեկտների թիվ, հատ </t>
  </si>
  <si>
    <t xml:space="preserve"> Վերանորոգման ենթակա մակերես, ք.մ. </t>
  </si>
  <si>
    <t>Նախագծվող աշխատանքների ավարտվածության աստիճանը, տոկոս</t>
  </si>
  <si>
    <t>Նախագծվող մակերես, ք.մ.</t>
  </si>
  <si>
    <t xml:space="preserve"> Բյուջետային տարում կառուցապատման մակերես, ք.մ.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</si>
  <si>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</si>
  <si>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</si>
  <si>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</si>
  <si>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</si>
  <si>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</si>
  <si>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</si>
  <si>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</si>
  <si>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</si>
  <si>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</si>
  <si>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</si>
  <si>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</si>
  <si>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</si>
  <si>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</si>
  <si>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I. ԱՊՐԱՆՔՆԵՐ</t>
  </si>
  <si>
    <t>ԳՀ</t>
  </si>
  <si>
    <t>հատ</t>
  </si>
  <si>
    <t>ԲՄ</t>
  </si>
  <si>
    <t>ՄԱՍ III. ԾԱՌԱՅՈՒԹՅՈՒՆՆԵՐ</t>
  </si>
  <si>
    <t>79991160-1</t>
  </si>
  <si>
    <t>արխիվացման ծառայություններ</t>
  </si>
  <si>
    <t>դրամ</t>
  </si>
  <si>
    <t>77411200-1</t>
  </si>
  <si>
    <t>վարժեցված շների պահպանման ծառայություններ</t>
  </si>
  <si>
    <t>ՄԱ</t>
  </si>
  <si>
    <t>51711100-2</t>
  </si>
  <si>
    <t>հակահրդեհային սարքերի տեղադրման ծառայություններ</t>
  </si>
  <si>
    <t>50751100-1</t>
  </si>
  <si>
    <t>վերելակների վերանորոգման ― պահպանման ծառայություններ</t>
  </si>
  <si>
    <t>50531110-1</t>
  </si>
  <si>
    <t>կաթսաների վերանորոգման ― պահպանման ծառայություններ</t>
  </si>
  <si>
    <t>50311120-1</t>
  </si>
  <si>
    <t>համակարգչային սարքերի պահպանման ― վերանորոգման ծառայություններ</t>
  </si>
  <si>
    <t>50311120-2</t>
  </si>
  <si>
    <t>45421140-1</t>
  </si>
  <si>
    <t>կահույքի պատրաստման աշխատանքներ</t>
  </si>
  <si>
    <t>72411100-1</t>
  </si>
  <si>
    <t>համացանցային ծառայություններ մատուցողներ (isp)</t>
  </si>
  <si>
    <t>1023 31001</t>
  </si>
  <si>
    <t>31711111-1</t>
  </si>
  <si>
    <t xml:space="preserve">հսկիչ-հաշվիչ վերափաթաթող էլեկտրոնային մեքենա </t>
  </si>
  <si>
    <t>32411160-2</t>
  </si>
  <si>
    <t>ցանցային երթուղագծիչներ</t>
  </si>
  <si>
    <t>33111100-1</t>
  </si>
  <si>
    <t>ռենտգեն սարքեր</t>
  </si>
  <si>
    <t>35121270-1</t>
  </si>
  <si>
    <t>մետաղի դետեկտորներ</t>
  </si>
  <si>
    <t>1023 31003</t>
  </si>
  <si>
    <t xml:space="preserve"> ՀՀ պետական եկամուտների կոմիտեի շենքային ապահովվածության բարելավում</t>
  </si>
  <si>
    <t>ՄԱՍ II. ԱՇԽԱՏԱՆՔՆԵՐ</t>
  </si>
  <si>
    <t>45451700-502</t>
  </si>
  <si>
    <t xml:space="preserve">  վերակառուցման աշխատանքներ</t>
  </si>
  <si>
    <t>98111140-502</t>
  </si>
  <si>
    <t xml:space="preserve"> հեղինակային հսկողության ծառայություններ</t>
  </si>
  <si>
    <t>1023 31004</t>
  </si>
  <si>
    <t xml:space="preserve">  այլ շենքերի, շինությունների հիմնանորոգում</t>
  </si>
  <si>
    <t>45611300-503</t>
  </si>
  <si>
    <t xml:space="preserve">71241200-507 </t>
  </si>
  <si>
    <t>նախագծերի պատրաստում, ծախսերի գնահատում</t>
  </si>
  <si>
    <t>տեխնիկական հսկողության ծառայություններ</t>
  </si>
  <si>
    <t>ք. Երևան, Արարատյան 90 հասցեում գտնվող շինության վերանորոգման աշխատանքներ</t>
  </si>
  <si>
    <t>Արևմտյան մաքսատուն-վարչության Երևան քաղաքի Երևան 42 հասցեում գտնվող վարչական շենքի տարածքի վերանորոգման աշխատանքներ</t>
  </si>
  <si>
    <t>Երևան քաղաքի Սասունցի Դավթի 87ա հասցեում գտնվող վարչական շենքի վերանորոգման նախագծանախահաշվային փաստաթղթերի կազմման աշխատանքներ</t>
  </si>
  <si>
    <t>Աբովյան քաղաքի Բարեկամության հրապարակ թիվ 1 հասցեում գտնվող վարչական շենքի վերանորոգման նախագծանախահաշվային փաստաթղթերի կազմման աշխատանքներ</t>
  </si>
  <si>
    <t xml:space="preserve">71241200-508 </t>
  </si>
  <si>
    <t>Արևելյան մաքսատուն-վարչության Գոգավան-Պրիվոլնոյեի մաքսային կետ-բաժնի տարածքում 100 տոննա կշռողականությամբ ավտոմոբիլային կշեռքի կառուցման նախագծանախահաշվային փաստաթղթերի կազմման աշխատանքներ</t>
  </si>
  <si>
    <t>Արևելյան մաքսատուն-վարչության ք. Վանաձոր, Մոսկովյան թիվ 44 հասցեում գտնվող վարչական շենքի ներտարածքային կենցաղային կոյուղագծի և ջրահեռացման ցանցի, զննման հարթակի տանիքի վերակառուցման նախագծանախահաշվային փաստաթղթերի կազմման աշխատանքներ</t>
  </si>
  <si>
    <t>Արևելյան մաքսատուն-վարչության Բագրատաշենի մաքսային կետ-բաժնի տարածքում 100 տոննա կշռողականությամբ ավտոմոբիլային կշեռքի և ծածկարանի կառուցման նախագծանախահաշվային փաստաթղթերի կազմման աշխատանքներ</t>
  </si>
  <si>
    <t>ՀԲՄ</t>
  </si>
  <si>
    <t>45611300-505</t>
  </si>
  <si>
    <t>71241200-511</t>
  </si>
  <si>
    <t xml:space="preserve">71241200-509 </t>
  </si>
  <si>
    <t xml:space="preserve">71241200-510 </t>
  </si>
  <si>
    <t>71351540-505</t>
  </si>
  <si>
    <t>71351540-504</t>
  </si>
  <si>
    <t>98111140-507</t>
  </si>
  <si>
    <t>98111140-506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</si>
</sst>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_-* #,##0.0\ _ _-;\-* #,##0.0\ _ _-;_-* &quot;-&quot;??\ _ _-;_-@_-"/>
    <numFmt numFmtId="169" formatCode="##,##0.0;\(##,##0.0\);\-"/>
    <numFmt numFmtId="170" formatCode="#,##0.0_);\(#,##0.0\)"/>
    <numFmt numFmtId="171" formatCode="_(* #,##0.0_);_(* \(#,##0.0\);_(* &quot;-&quot;?_);_(@_)"/>
    <numFmt numFmtId="172" formatCode="_(* #,##0_);_(* \(#,##0\);_(* &quot;-&quot;??_);_(@_)"/>
  </numFmts>
  <fonts count="4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b/>
      <u/>
      <sz val="12"/>
      <name val="GHEA Grapalat"/>
      <family val="3"/>
    </font>
    <font>
      <sz val="12"/>
      <color rgb="FF000000"/>
      <name val="GHEA Grapalat"/>
      <family val="3"/>
    </font>
    <font>
      <sz val="12"/>
      <color rgb="FF000000"/>
      <name val="Times New Roman"/>
      <family val="1"/>
    </font>
    <font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rgb="FFFF000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FF0000"/>
      <name val="Times New Roman"/>
      <family val="1"/>
    </font>
    <font>
      <sz val="11"/>
      <color rgb="FF000000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2"/>
      <color rgb="FF33333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169" fontId="10" fillId="0" borderId="0" applyFill="0" applyBorder="0" applyProtection="0">
      <alignment horizontal="right" vertical="top"/>
    </xf>
    <xf numFmtId="0" fontId="2" fillId="0" borderId="0"/>
    <xf numFmtId="164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164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27" fillId="22" borderId="13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/>
  </cellStyleXfs>
  <cellXfs count="217">
    <xf numFmtId="0" fontId="0" fillId="0" borderId="0" xfId="0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Alignment="1">
      <alignment wrapText="1"/>
    </xf>
    <xf numFmtId="0" fontId="6" fillId="0" borderId="0" xfId="0" applyFont="1"/>
    <xf numFmtId="170" fontId="33" fillId="0" borderId="0" xfId="0" applyNumberFormat="1" applyFont="1" applyFill="1" applyAlignment="1">
      <alignment vertical="center" wrapText="1"/>
    </xf>
    <xf numFmtId="0" fontId="33" fillId="0" borderId="17" xfId="0" applyFont="1" applyBorder="1" applyAlignment="1">
      <alignment horizontal="left" vertical="center" wrapText="1"/>
    </xf>
    <xf numFmtId="0" fontId="33" fillId="2" borderId="17" xfId="0" applyFont="1" applyFill="1" applyBorder="1" applyAlignment="1">
      <alignment horizontal="center" vertical="center" wrapText="1"/>
    </xf>
    <xf numFmtId="0" fontId="33" fillId="2" borderId="17" xfId="16" applyFont="1" applyFill="1" applyBorder="1" applyAlignment="1">
      <alignment horizontal="center" vertical="center" wrapText="1"/>
    </xf>
    <xf numFmtId="167" fontId="33" fillId="2" borderId="17" xfId="2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 wrapText="1"/>
    </xf>
    <xf numFmtId="0" fontId="7" fillId="2" borderId="0" xfId="0" applyFont="1" applyFill="1"/>
    <xf numFmtId="167" fontId="7" fillId="0" borderId="0" xfId="0" applyNumberFormat="1" applyFont="1"/>
    <xf numFmtId="0" fontId="8" fillId="2" borderId="0" xfId="0" applyFont="1" applyFill="1" applyBorder="1" applyAlignment="1">
      <alignment horizontal="left"/>
    </xf>
    <xf numFmtId="0" fontId="35" fillId="2" borderId="17" xfId="0" applyFont="1" applyFill="1" applyBorder="1" applyAlignment="1">
      <alignment horizontal="left" vertical="top"/>
    </xf>
    <xf numFmtId="0" fontId="35" fillId="2" borderId="17" xfId="0" applyFont="1" applyFill="1" applyBorder="1" applyAlignment="1">
      <alignment vertical="top" wrapText="1"/>
    </xf>
    <xf numFmtId="0" fontId="36" fillId="0" borderId="17" xfId="0" applyFont="1" applyBorder="1" applyAlignment="1">
      <alignment horizontal="left" vertical="top" wrapText="1"/>
    </xf>
    <xf numFmtId="0" fontId="33" fillId="2" borderId="17" xfId="0" applyFont="1" applyFill="1" applyBorder="1" applyAlignment="1">
      <alignment horizontal="left" vertical="center" wrapText="1"/>
    </xf>
    <xf numFmtId="0" fontId="35" fillId="0" borderId="0" xfId="0" applyFont="1" applyFill="1" applyBorder="1" applyAlignment="1">
      <alignment horizontal="left" vertical="top"/>
    </xf>
    <xf numFmtId="171" fontId="35" fillId="0" borderId="0" xfId="0" applyNumberFormat="1" applyFont="1" applyFill="1" applyBorder="1" applyAlignment="1">
      <alignment horizontal="left" vertical="top"/>
    </xf>
    <xf numFmtId="167" fontId="8" fillId="0" borderId="0" xfId="3" applyNumberFormat="1" applyFont="1" applyAlignment="1">
      <alignment horizontal="right" vertical="center"/>
    </xf>
    <xf numFmtId="166" fontId="33" fillId="0" borderId="0" xfId="92" applyNumberFormat="1" applyFont="1" applyFill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167" fontId="8" fillId="2" borderId="17" xfId="0" applyNumberFormat="1" applyFont="1" applyFill="1" applyBorder="1" applyAlignment="1">
      <alignment horizontal="center" vertical="center" wrapText="1"/>
    </xf>
    <xf numFmtId="167" fontId="33" fillId="2" borderId="17" xfId="0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textRotation="90" wrapText="1"/>
    </xf>
    <xf numFmtId="0" fontId="33" fillId="0" borderId="17" xfId="0" applyFont="1" applyFill="1" applyBorder="1" applyAlignment="1">
      <alignment horizontal="left" vertical="top" wrapText="1"/>
    </xf>
    <xf numFmtId="0" fontId="35" fillId="0" borderId="17" xfId="0" applyFont="1" applyFill="1" applyBorder="1" applyAlignment="1">
      <alignment horizontal="left" vertical="top" wrapText="1"/>
    </xf>
    <xf numFmtId="49" fontId="33" fillId="0" borderId="17" xfId="0" applyNumberFormat="1" applyFont="1" applyFill="1" applyBorder="1" applyAlignment="1">
      <alignment horizontal="left" vertical="top" wrapText="1"/>
    </xf>
    <xf numFmtId="0" fontId="35" fillId="0" borderId="17" xfId="0" applyFont="1" applyFill="1" applyBorder="1" applyAlignment="1">
      <alignment horizontal="left" vertical="center" wrapText="1"/>
    </xf>
    <xf numFmtId="0" fontId="38" fillId="0" borderId="17" xfId="0" applyFont="1" applyFill="1" applyBorder="1" applyAlignment="1">
      <alignment horizontal="left" vertical="top" wrapText="1"/>
    </xf>
    <xf numFmtId="0" fontId="35" fillId="2" borderId="17" xfId="0" applyFont="1" applyFill="1" applyBorder="1" applyAlignment="1">
      <alignment horizontal="left" vertical="center" wrapText="1"/>
    </xf>
    <xf numFmtId="0" fontId="35" fillId="0" borderId="17" xfId="0" applyFont="1" applyFill="1" applyBorder="1" applyAlignment="1">
      <alignment horizontal="left" vertical="top"/>
    </xf>
    <xf numFmtId="0" fontId="7" fillId="2" borderId="17" xfId="0" applyFont="1" applyFill="1" applyBorder="1" applyAlignment="1">
      <alignment horizontal="left" vertical="center" wrapText="1"/>
    </xf>
    <xf numFmtId="166" fontId="39" fillId="2" borderId="17" xfId="0" applyNumberFormat="1" applyFont="1" applyFill="1" applyBorder="1" applyAlignment="1">
      <alignment horizontal="center" vertical="center" shrinkToFit="1"/>
    </xf>
    <xf numFmtId="0" fontId="33" fillId="2" borderId="17" xfId="0" applyFont="1" applyFill="1" applyBorder="1" applyAlignment="1">
      <alignment horizontal="left" vertical="top" wrapText="1"/>
    </xf>
    <xf numFmtId="0" fontId="7" fillId="2" borderId="0" xfId="0" applyFont="1" applyFill="1" applyBorder="1"/>
    <xf numFmtId="0" fontId="39" fillId="0" borderId="0" xfId="0" applyFont="1" applyFill="1" applyBorder="1" applyAlignment="1">
      <alignment horizontal="left" vertical="top"/>
    </xf>
    <xf numFmtId="167" fontId="33" fillId="0" borderId="17" xfId="0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170" fontId="8" fillId="0" borderId="0" xfId="0" applyNumberFormat="1" applyFont="1" applyFill="1" applyAlignment="1">
      <alignment vertical="center" wrapText="1"/>
    </xf>
    <xf numFmtId="49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70" fontId="8" fillId="0" borderId="0" xfId="0" applyNumberFormat="1" applyFont="1" applyFill="1" applyAlignment="1">
      <alignment horizontal="center" vertical="center" wrapText="1"/>
    </xf>
    <xf numFmtId="170" fontId="33" fillId="0" borderId="0" xfId="0" applyNumberFormat="1" applyFont="1" applyFill="1" applyBorder="1" applyAlignment="1">
      <alignment horizontal="right" vertical="center" wrapText="1"/>
    </xf>
    <xf numFmtId="49" fontId="37" fillId="0" borderId="17" xfId="0" applyNumberFormat="1" applyFont="1" applyFill="1" applyBorder="1" applyAlignment="1">
      <alignment horizontal="center" vertical="center" textRotation="90" wrapText="1"/>
    </xf>
    <xf numFmtId="49" fontId="40" fillId="0" borderId="17" xfId="0" applyNumberFormat="1" applyFont="1" applyFill="1" applyBorder="1" applyAlignment="1">
      <alignment horizontal="center" vertical="center" textRotation="90" wrapText="1"/>
    </xf>
    <xf numFmtId="0" fontId="40" fillId="0" borderId="4" xfId="0" applyNumberFormat="1" applyFont="1" applyFill="1" applyBorder="1" applyAlignment="1">
      <alignment horizontal="center" vertical="center" wrapText="1"/>
    </xf>
    <xf numFmtId="167" fontId="6" fillId="0" borderId="17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167" fontId="7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170" fontId="33" fillId="0" borderId="17" xfId="0" applyNumberFormat="1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vertical="center" wrapText="1"/>
    </xf>
    <xf numFmtId="0" fontId="7" fillId="0" borderId="17" xfId="0" applyFont="1" applyBorder="1"/>
    <xf numFmtId="0" fontId="7" fillId="0" borderId="0" xfId="0" applyFont="1" applyFill="1" applyAlignment="1"/>
    <xf numFmtId="0" fontId="7" fillId="0" borderId="0" xfId="0" applyFont="1" applyBorder="1"/>
    <xf numFmtId="167" fontId="33" fillId="0" borderId="0" xfId="92" applyNumberFormat="1" applyFont="1" applyFill="1" applyBorder="1" applyAlignment="1">
      <alignment horizontal="right" vertical="center"/>
    </xf>
    <xf numFmtId="167" fontId="7" fillId="0" borderId="17" xfId="0" applyNumberFormat="1" applyFont="1" applyBorder="1" applyAlignment="1">
      <alignment horizontal="center" vertical="center" wrapText="1"/>
    </xf>
    <xf numFmtId="1" fontId="38" fillId="0" borderId="17" xfId="0" applyNumberFormat="1" applyFont="1" applyFill="1" applyBorder="1" applyAlignment="1">
      <alignment vertical="top" shrinkToFi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top" wrapText="1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1" fontId="35" fillId="0" borderId="17" xfId="0" applyNumberFormat="1" applyFont="1" applyFill="1" applyBorder="1" applyAlignment="1">
      <alignment horizontal="left" vertical="top" shrinkToFit="1"/>
    </xf>
    <xf numFmtId="0" fontId="35" fillId="0" borderId="17" xfId="0" applyFont="1" applyFill="1" applyBorder="1" applyAlignment="1">
      <alignment horizontal="center" vertical="center" wrapText="1"/>
    </xf>
    <xf numFmtId="167" fontId="8" fillId="2" borderId="0" xfId="3" applyNumberFormat="1" applyFont="1" applyFill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justify"/>
    </xf>
    <xf numFmtId="0" fontId="8" fillId="2" borderId="0" xfId="0" applyFont="1" applyFill="1" applyBorder="1" applyAlignment="1">
      <alignment vertical="top" wrapText="1"/>
    </xf>
    <xf numFmtId="0" fontId="33" fillId="2" borderId="0" xfId="0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vertical="top" wrapText="1"/>
    </xf>
    <xf numFmtId="0" fontId="7" fillId="2" borderId="17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 wrapText="1"/>
    </xf>
    <xf numFmtId="168" fontId="7" fillId="2" borderId="0" xfId="3" applyNumberFormat="1" applyFont="1" applyFill="1" applyBorder="1"/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top"/>
    </xf>
    <xf numFmtId="167" fontId="33" fillId="2" borderId="0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vertical="top" wrapText="1"/>
    </xf>
    <xf numFmtId="0" fontId="33" fillId="0" borderId="0" xfId="0" applyFont="1" applyFill="1" applyBorder="1" applyAlignment="1">
      <alignment horizontal="left" vertical="top"/>
    </xf>
    <xf numFmtId="171" fontId="7" fillId="2" borderId="0" xfId="0" applyNumberFormat="1" applyFont="1" applyFill="1"/>
    <xf numFmtId="164" fontId="35" fillId="0" borderId="0" xfId="0" applyNumberFormat="1" applyFont="1" applyFill="1" applyBorder="1" applyAlignment="1">
      <alignment horizontal="left" vertical="top"/>
    </xf>
    <xf numFmtId="167" fontId="37" fillId="2" borderId="17" xfId="0" applyNumberFormat="1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top" wrapText="1"/>
    </xf>
    <xf numFmtId="0" fontId="42" fillId="0" borderId="17" xfId="0" applyFont="1" applyBorder="1" applyAlignment="1">
      <alignment horizontal="left" vertical="top" wrapText="1"/>
    </xf>
    <xf numFmtId="0" fontId="39" fillId="2" borderId="17" xfId="0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left" vertical="top" wrapText="1"/>
    </xf>
    <xf numFmtId="164" fontId="7" fillId="0" borderId="0" xfId="0" applyNumberFormat="1" applyFont="1"/>
    <xf numFmtId="0" fontId="44" fillId="2" borderId="17" xfId="0" applyFont="1" applyFill="1" applyBorder="1" applyAlignment="1">
      <alignment horizontal="center" vertical="center" wrapText="1"/>
    </xf>
    <xf numFmtId="167" fontId="44" fillId="2" borderId="17" xfId="0" applyNumberFormat="1" applyFont="1" applyFill="1" applyBorder="1" applyAlignment="1">
      <alignment horizontal="center" vertical="center" wrapText="1"/>
    </xf>
    <xf numFmtId="0" fontId="46" fillId="0" borderId="0" xfId="0" applyFont="1"/>
    <xf numFmtId="164" fontId="46" fillId="0" borderId="0" xfId="0" applyNumberFormat="1" applyFont="1"/>
    <xf numFmtId="0" fontId="46" fillId="0" borderId="17" xfId="0" applyFont="1" applyBorder="1"/>
    <xf numFmtId="0" fontId="43" fillId="0" borderId="17" xfId="0" applyFont="1" applyFill="1" applyBorder="1" applyAlignment="1">
      <alignment horizontal="left" vertical="top" wrapText="1"/>
    </xf>
    <xf numFmtId="0" fontId="43" fillId="2" borderId="17" xfId="0" applyFont="1" applyFill="1" applyBorder="1" applyAlignment="1">
      <alignment vertical="top" wrapText="1"/>
    </xf>
    <xf numFmtId="0" fontId="45" fillId="2" borderId="17" xfId="0" applyFont="1" applyFill="1" applyBorder="1" applyAlignment="1">
      <alignment horizontal="left" vertical="center"/>
    </xf>
    <xf numFmtId="0" fontId="45" fillId="2" borderId="17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vertical="top" wrapText="1"/>
    </xf>
    <xf numFmtId="0" fontId="7" fillId="2" borderId="17" xfId="0" applyFont="1" applyFill="1" applyBorder="1" applyAlignment="1">
      <alignment horizontal="center" vertical="top" wrapText="1"/>
    </xf>
    <xf numFmtId="164" fontId="7" fillId="2" borderId="0" xfId="0" applyNumberFormat="1" applyFont="1" applyFill="1"/>
    <xf numFmtId="165" fontId="7" fillId="2" borderId="0" xfId="3" applyFont="1" applyFill="1"/>
    <xf numFmtId="165" fontId="35" fillId="0" borderId="0" xfId="3" applyFont="1" applyFill="1" applyBorder="1" applyAlignment="1">
      <alignment horizontal="left" vertical="top"/>
    </xf>
    <xf numFmtId="171" fontId="39" fillId="0" borderId="0" xfId="0" applyNumberFormat="1" applyFont="1" applyFill="1" applyBorder="1" applyAlignment="1">
      <alignment horizontal="left" vertical="top"/>
    </xf>
    <xf numFmtId="167" fontId="33" fillId="0" borderId="17" xfId="0" applyNumberFormat="1" applyFont="1" applyFill="1" applyBorder="1" applyAlignment="1">
      <alignment horizontal="right" wrapText="1"/>
    </xf>
    <xf numFmtId="0" fontId="33" fillId="0" borderId="17" xfId="0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center"/>
    </xf>
    <xf numFmtId="172" fontId="33" fillId="0" borderId="17" xfId="0" applyNumberFormat="1" applyFont="1" applyFill="1" applyBorder="1" applyAlignment="1">
      <alignment horizontal="center" vertical="center" wrapText="1"/>
    </xf>
    <xf numFmtId="164" fontId="39" fillId="0" borderId="0" xfId="0" applyNumberFormat="1" applyFont="1" applyFill="1" applyBorder="1" applyAlignment="1">
      <alignment horizontal="left" vertical="top"/>
    </xf>
    <xf numFmtId="0" fontId="7" fillId="0" borderId="17" xfId="0" applyFont="1" applyBorder="1" applyAlignment="1">
      <alignment horizontal="center" vertical="center"/>
    </xf>
    <xf numFmtId="0" fontId="6" fillId="0" borderId="0" xfId="0" applyFont="1" applyFill="1" applyAlignment="1">
      <alignment horizontal="center" wrapText="1"/>
    </xf>
    <xf numFmtId="170" fontId="37" fillId="2" borderId="17" xfId="0" applyNumberFormat="1" applyFont="1" applyFill="1" applyBorder="1" applyAlignment="1">
      <alignment horizontal="right" vertical="center"/>
    </xf>
    <xf numFmtId="167" fontId="37" fillId="2" borderId="17" xfId="0" applyNumberFormat="1" applyFont="1" applyFill="1" applyBorder="1" applyAlignment="1">
      <alignment horizontal="right" vertical="center"/>
    </xf>
    <xf numFmtId="171" fontId="7" fillId="0" borderId="0" xfId="0" applyNumberFormat="1" applyFont="1"/>
    <xf numFmtId="0" fontId="45" fillId="2" borderId="0" xfId="0" applyFont="1" applyFill="1" applyBorder="1" applyAlignment="1">
      <alignment horizontal="left" vertical="center"/>
    </xf>
    <xf numFmtId="0" fontId="45" fillId="2" borderId="0" xfId="0" applyFont="1" applyFill="1" applyBorder="1" applyAlignment="1">
      <alignment horizontal="left" vertical="top"/>
    </xf>
    <xf numFmtId="0" fontId="33" fillId="0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top" wrapText="1"/>
    </xf>
    <xf numFmtId="170" fontId="35" fillId="0" borderId="0" xfId="0" applyNumberFormat="1" applyFont="1" applyFill="1" applyBorder="1" applyAlignment="1">
      <alignment horizontal="left" vertical="top"/>
    </xf>
    <xf numFmtId="167" fontId="39" fillId="0" borderId="0" xfId="0" applyNumberFormat="1" applyFont="1" applyFill="1" applyBorder="1" applyAlignment="1">
      <alignment horizontal="left" vertical="top"/>
    </xf>
    <xf numFmtId="167" fontId="33" fillId="0" borderId="17" xfId="0" applyNumberFormat="1" applyFont="1" applyFill="1" applyBorder="1" applyAlignment="1">
      <alignment horizontal="center" vertical="center" wrapText="1"/>
    </xf>
    <xf numFmtId="39" fontId="35" fillId="0" borderId="0" xfId="0" applyNumberFormat="1" applyFont="1" applyFill="1" applyBorder="1" applyAlignment="1">
      <alignment horizontal="left" vertical="top"/>
    </xf>
    <xf numFmtId="0" fontId="7" fillId="2" borderId="1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7" fillId="2" borderId="16" xfId="0" applyFont="1" applyFill="1" applyBorder="1" applyAlignment="1">
      <alignment horizontal="right" vertical="top" wrapText="1"/>
    </xf>
    <xf numFmtId="0" fontId="7" fillId="2" borderId="17" xfId="0" applyFont="1" applyFill="1" applyBorder="1" applyAlignment="1">
      <alignment horizontal="right" vertical="top" wrapText="1"/>
    </xf>
    <xf numFmtId="167" fontId="33" fillId="2" borderId="17" xfId="0" applyNumberFormat="1" applyFont="1" applyFill="1" applyBorder="1" applyAlignment="1">
      <alignment horizontal="right" vertical="center" wrapText="1"/>
    </xf>
    <xf numFmtId="171" fontId="33" fillId="2" borderId="0" xfId="0" applyNumberFormat="1" applyFont="1" applyFill="1" applyAlignment="1">
      <alignment horizontal="center" vertical="center" wrapText="1"/>
    </xf>
    <xf numFmtId="165" fontId="33" fillId="2" borderId="0" xfId="3" applyFont="1" applyFill="1" applyAlignment="1">
      <alignment horizontal="center" vertical="center" wrapText="1"/>
    </xf>
    <xf numFmtId="168" fontId="33" fillId="2" borderId="0" xfId="3" applyNumberFormat="1" applyFont="1" applyFill="1" applyAlignment="1">
      <alignment horizontal="center" vertical="center" wrapText="1"/>
    </xf>
    <xf numFmtId="166" fontId="33" fillId="2" borderId="0" xfId="92" applyNumberFormat="1" applyFont="1" applyFill="1" applyBorder="1" applyAlignment="1">
      <alignment horizontal="right" vertical="center"/>
    </xf>
    <xf numFmtId="0" fontId="7" fillId="2" borderId="17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6" fillId="2" borderId="15" xfId="0" applyFont="1" applyFill="1" applyBorder="1" applyAlignment="1">
      <alignment horizontal="center" vertical="center" wrapText="1"/>
    </xf>
    <xf numFmtId="171" fontId="6" fillId="2" borderId="0" xfId="0" applyNumberFormat="1" applyFont="1" applyFill="1"/>
    <xf numFmtId="0" fontId="6" fillId="2" borderId="0" xfId="0" applyFont="1" applyFill="1"/>
    <xf numFmtId="0" fontId="34" fillId="2" borderId="17" xfId="0" applyFont="1" applyFill="1" applyBorder="1" applyAlignment="1">
      <alignment horizontal="center" vertical="center" wrapText="1"/>
    </xf>
    <xf numFmtId="168" fontId="7" fillId="2" borderId="0" xfId="3" applyNumberFormat="1" applyFont="1" applyFill="1"/>
    <xf numFmtId="164" fontId="6" fillId="0" borderId="0" xfId="0" applyNumberFormat="1" applyFont="1"/>
    <xf numFmtId="0" fontId="33" fillId="0" borderId="17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67" fontId="33" fillId="0" borderId="17" xfId="0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/>
    </xf>
    <xf numFmtId="167" fontId="7" fillId="2" borderId="0" xfId="0" applyNumberFormat="1" applyFont="1" applyFill="1"/>
    <xf numFmtId="0" fontId="39" fillId="2" borderId="0" xfId="0" applyFont="1" applyFill="1" applyBorder="1" applyAlignment="1">
      <alignment horizontal="left" vertical="top"/>
    </xf>
    <xf numFmtId="164" fontId="39" fillId="2" borderId="0" xfId="0" applyNumberFormat="1" applyFont="1" applyFill="1" applyBorder="1" applyAlignment="1">
      <alignment horizontal="left" vertical="top"/>
    </xf>
    <xf numFmtId="0" fontId="33" fillId="2" borderId="0" xfId="0" applyFont="1" applyFill="1"/>
    <xf numFmtId="172" fontId="33" fillId="2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top" wrapText="1"/>
    </xf>
    <xf numFmtId="167" fontId="37" fillId="2" borderId="19" xfId="0" applyNumberFormat="1" applyFont="1" applyFill="1" applyBorder="1" applyAlignment="1">
      <alignment horizontal="center" vertical="center"/>
    </xf>
    <xf numFmtId="167" fontId="37" fillId="2" borderId="3" xfId="0" applyNumberFormat="1" applyFont="1" applyFill="1" applyBorder="1" applyAlignment="1">
      <alignment horizontal="center" vertical="center"/>
    </xf>
    <xf numFmtId="167" fontId="37" fillId="2" borderId="4" xfId="0" applyNumberFormat="1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1" fontId="35" fillId="0" borderId="17" xfId="0" applyNumberFormat="1" applyFont="1" applyFill="1" applyBorder="1" applyAlignment="1">
      <alignment horizontal="center" vertical="top" shrinkToFit="1"/>
    </xf>
    <xf numFmtId="0" fontId="6" fillId="0" borderId="17" xfId="0" applyFont="1" applyBorder="1" applyAlignment="1">
      <alignment horizontal="center"/>
    </xf>
    <xf numFmtId="170" fontId="37" fillId="2" borderId="19" xfId="0" applyNumberFormat="1" applyFont="1" applyFill="1" applyBorder="1" applyAlignment="1">
      <alignment horizontal="right" vertical="center"/>
    </xf>
    <xf numFmtId="170" fontId="37" fillId="2" borderId="3" xfId="0" applyNumberFormat="1" applyFont="1" applyFill="1" applyBorder="1" applyAlignment="1">
      <alignment horizontal="right" vertical="center"/>
    </xf>
    <xf numFmtId="170" fontId="37" fillId="2" borderId="4" xfId="0" applyNumberFormat="1" applyFont="1" applyFill="1" applyBorder="1" applyAlignment="1">
      <alignment horizontal="right" vertical="center"/>
    </xf>
    <xf numFmtId="0" fontId="33" fillId="0" borderId="17" xfId="0" applyFont="1" applyFill="1" applyBorder="1" applyAlignment="1">
      <alignment horizontal="center" vertical="top" wrapText="1"/>
    </xf>
    <xf numFmtId="1" fontId="35" fillId="0" borderId="19" xfId="0" applyNumberFormat="1" applyFont="1" applyFill="1" applyBorder="1" applyAlignment="1">
      <alignment horizontal="center" vertical="top" shrinkToFit="1"/>
    </xf>
    <xf numFmtId="1" fontId="35" fillId="0" borderId="3" xfId="0" applyNumberFormat="1" applyFont="1" applyFill="1" applyBorder="1" applyAlignment="1">
      <alignment horizontal="center" vertical="top" shrinkToFit="1"/>
    </xf>
    <xf numFmtId="1" fontId="35" fillId="0" borderId="4" xfId="0" applyNumberFormat="1" applyFont="1" applyFill="1" applyBorder="1" applyAlignment="1">
      <alignment horizontal="center" vertical="top" shrinkToFit="1"/>
    </xf>
    <xf numFmtId="0" fontId="7" fillId="0" borderId="19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49" fontId="37" fillId="0" borderId="20" xfId="0" applyNumberFormat="1" applyFont="1" applyFill="1" applyBorder="1" applyAlignment="1">
      <alignment horizontal="center" vertical="center" wrapText="1"/>
    </xf>
    <xf numFmtId="49" fontId="37" fillId="0" borderId="21" xfId="0" applyNumberFormat="1" applyFont="1" applyFill="1" applyBorder="1" applyAlignment="1">
      <alignment horizontal="center" vertical="center" wrapText="1"/>
    </xf>
    <xf numFmtId="49" fontId="37" fillId="0" borderId="22" xfId="0" applyNumberFormat="1" applyFont="1" applyFill="1" applyBorder="1" applyAlignment="1">
      <alignment horizontal="center" vertical="center" wrapText="1"/>
    </xf>
    <xf numFmtId="49" fontId="37" fillId="0" borderId="23" xfId="0" applyNumberFormat="1" applyFont="1" applyFill="1" applyBorder="1" applyAlignment="1">
      <alignment horizontal="center" vertical="center" wrapText="1"/>
    </xf>
    <xf numFmtId="49" fontId="37" fillId="0" borderId="25" xfId="0" applyNumberFormat="1" applyFont="1" applyFill="1" applyBorder="1" applyAlignment="1">
      <alignment horizontal="center" vertical="center" wrapText="1"/>
    </xf>
    <xf numFmtId="49" fontId="37" fillId="0" borderId="26" xfId="0" applyNumberFormat="1" applyFont="1" applyFill="1" applyBorder="1" applyAlignment="1">
      <alignment horizontal="center" vertical="center" wrapText="1"/>
    </xf>
    <xf numFmtId="0" fontId="37" fillId="0" borderId="19" xfId="0" applyNumberFormat="1" applyFont="1" applyFill="1" applyBorder="1" applyAlignment="1">
      <alignment horizontal="center" vertical="center" wrapText="1"/>
    </xf>
    <xf numFmtId="0" fontId="37" fillId="0" borderId="3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70" fontId="37" fillId="0" borderId="19" xfId="0" applyNumberFormat="1" applyFont="1" applyFill="1" applyBorder="1" applyAlignment="1">
      <alignment horizontal="center" vertical="center" wrapText="1"/>
    </xf>
    <xf numFmtId="170" fontId="37" fillId="0" borderId="3" xfId="0" applyNumberFormat="1" applyFont="1" applyFill="1" applyBorder="1" applyAlignment="1">
      <alignment horizontal="center" vertical="center" wrapText="1"/>
    </xf>
    <xf numFmtId="170" fontId="37" fillId="0" borderId="4" xfId="0" applyNumberFormat="1" applyFont="1" applyFill="1" applyBorder="1" applyAlignment="1">
      <alignment horizontal="center" vertical="center" wrapText="1"/>
    </xf>
    <xf numFmtId="170" fontId="33" fillId="0" borderId="20" xfId="0" applyNumberFormat="1" applyFont="1" applyFill="1" applyBorder="1" applyAlignment="1">
      <alignment horizontal="center" vertical="center" wrapText="1"/>
    </xf>
    <xf numFmtId="170" fontId="33" fillId="0" borderId="24" xfId="0" applyNumberFormat="1" applyFont="1" applyFill="1" applyBorder="1" applyAlignment="1">
      <alignment horizontal="center" vertical="center" wrapText="1"/>
    </xf>
    <xf numFmtId="170" fontId="33" fillId="0" borderId="21" xfId="0" applyNumberFormat="1" applyFont="1" applyFill="1" applyBorder="1" applyAlignment="1">
      <alignment horizontal="center" vertical="center" wrapText="1"/>
    </xf>
    <xf numFmtId="170" fontId="37" fillId="0" borderId="17" xfId="0" applyNumberFormat="1" applyFont="1" applyFill="1" applyBorder="1" applyAlignment="1">
      <alignment horizontal="center" vertical="center" wrapText="1"/>
    </xf>
    <xf numFmtId="170" fontId="37" fillId="2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33" fillId="0" borderId="1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/>
    </xf>
    <xf numFmtId="0" fontId="6" fillId="2" borderId="0" xfId="0" applyFont="1" applyFill="1" applyAlignment="1">
      <alignment horizontal="center"/>
    </xf>
    <xf numFmtId="0" fontId="7" fillId="2" borderId="15" xfId="0" applyFont="1" applyFill="1" applyBorder="1" applyAlignment="1">
      <alignment horizontal="left" vertical="top" wrapText="1"/>
    </xf>
    <xf numFmtId="0" fontId="7" fillId="2" borderId="16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horizontal="left" vertical="top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wrapText="1"/>
    </xf>
    <xf numFmtId="0" fontId="8" fillId="2" borderId="5" xfId="0" applyFont="1" applyFill="1" applyBorder="1" applyAlignment="1">
      <alignment horizontal="left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 wrapText="1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"/>
  <sheetViews>
    <sheetView topLeftCell="A22" zoomScaleNormal="100" workbookViewId="0">
      <selection activeCell="I5" sqref="I5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31.83203125" style="11" customWidth="1"/>
    <col min="5" max="6" width="9.33203125" style="1"/>
    <col min="7" max="7" width="16" style="1" bestFit="1" customWidth="1"/>
    <col min="8" max="16384" width="9.33203125" style="1"/>
  </cols>
  <sheetData>
    <row r="1" spans="1:41" x14ac:dyDescent="0.3">
      <c r="D1" s="19" t="s">
        <v>43</v>
      </c>
      <c r="E1" s="55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</row>
    <row r="2" spans="1:41" ht="91.5" customHeight="1" x14ac:dyDescent="0.3">
      <c r="A2" s="160" t="s">
        <v>92</v>
      </c>
      <c r="B2" s="160"/>
      <c r="C2" s="160"/>
      <c r="D2" s="160"/>
      <c r="E2" s="2"/>
      <c r="F2" s="116"/>
    </row>
    <row r="3" spans="1:41" x14ac:dyDescent="0.3">
      <c r="B3" s="116"/>
      <c r="C3" s="116"/>
      <c r="D3" s="57" t="s">
        <v>111</v>
      </c>
      <c r="E3" s="116"/>
      <c r="F3" s="116"/>
    </row>
    <row r="4" spans="1:41" ht="132.75" customHeight="1" x14ac:dyDescent="0.3">
      <c r="A4" s="161" t="s">
        <v>0</v>
      </c>
      <c r="B4" s="161"/>
      <c r="C4" s="162" t="s">
        <v>37</v>
      </c>
      <c r="D4" s="126" t="s">
        <v>45</v>
      </c>
    </row>
    <row r="5" spans="1:41" ht="48.75" customHeight="1" x14ac:dyDescent="0.3">
      <c r="A5" s="115" t="s">
        <v>48</v>
      </c>
      <c r="B5" s="115" t="s">
        <v>49</v>
      </c>
      <c r="C5" s="162"/>
      <c r="D5" s="58" t="s">
        <v>47</v>
      </c>
    </row>
    <row r="6" spans="1:41" s="3" customFormat="1" ht="25.5" customHeight="1" x14ac:dyDescent="0.3">
      <c r="A6" s="59"/>
      <c r="B6" s="21"/>
      <c r="C6" s="60" t="s">
        <v>38</v>
      </c>
      <c r="D6" s="117">
        <f>D7</f>
        <v>0</v>
      </c>
    </row>
    <row r="7" spans="1:41" s="3" customFormat="1" x14ac:dyDescent="0.3">
      <c r="A7" s="164"/>
      <c r="B7" s="164"/>
      <c r="C7" s="61" t="s">
        <v>1</v>
      </c>
      <c r="D7" s="117">
        <f t="shared" ref="D7" si="0">D8</f>
        <v>0</v>
      </c>
    </row>
    <row r="8" spans="1:41" x14ac:dyDescent="0.3">
      <c r="A8" s="163">
        <v>1023</v>
      </c>
      <c r="B8" s="163"/>
      <c r="C8" s="25" t="s">
        <v>50</v>
      </c>
      <c r="D8" s="165">
        <f>D15+D21+D27+D33</f>
        <v>0</v>
      </c>
    </row>
    <row r="9" spans="1:41" x14ac:dyDescent="0.3">
      <c r="A9" s="163"/>
      <c r="B9" s="163"/>
      <c r="C9" s="25" t="s">
        <v>2</v>
      </c>
      <c r="D9" s="166"/>
    </row>
    <row r="10" spans="1:41" x14ac:dyDescent="0.3">
      <c r="A10" s="163"/>
      <c r="B10" s="163"/>
      <c r="C10" s="25" t="s">
        <v>51</v>
      </c>
      <c r="D10" s="166"/>
    </row>
    <row r="11" spans="1:41" ht="72.75" customHeight="1" x14ac:dyDescent="0.3">
      <c r="A11" s="163"/>
      <c r="B11" s="163"/>
      <c r="C11" s="62" t="s">
        <v>39</v>
      </c>
      <c r="D11" s="166"/>
    </row>
    <row r="12" spans="1:41" x14ac:dyDescent="0.3">
      <c r="A12" s="163"/>
      <c r="B12" s="163"/>
      <c r="C12" s="25" t="s">
        <v>52</v>
      </c>
      <c r="D12" s="166"/>
    </row>
    <row r="13" spans="1:41" ht="51.75" x14ac:dyDescent="0.3">
      <c r="A13" s="163"/>
      <c r="B13" s="163"/>
      <c r="C13" s="63" t="s">
        <v>40</v>
      </c>
      <c r="D13" s="167"/>
      <c r="G13" s="64"/>
    </row>
    <row r="14" spans="1:41" x14ac:dyDescent="0.3">
      <c r="A14" s="168" t="s">
        <v>41</v>
      </c>
      <c r="B14" s="168"/>
      <c r="C14" s="168"/>
      <c r="D14" s="168"/>
    </row>
    <row r="15" spans="1:41" x14ac:dyDescent="0.3">
      <c r="A15" s="66"/>
      <c r="B15" s="67">
        <v>11001</v>
      </c>
      <c r="C15" s="65" t="s">
        <v>53</v>
      </c>
      <c r="D15" s="156">
        <f>'Հավելված 3'!G17</f>
        <v>-140222.70000000001</v>
      </c>
    </row>
    <row r="16" spans="1:41" x14ac:dyDescent="0.3">
      <c r="A16" s="169"/>
      <c r="B16" s="172"/>
      <c r="C16" s="65" t="s">
        <v>2</v>
      </c>
      <c r="D16" s="157"/>
    </row>
    <row r="17" spans="1:7" x14ac:dyDescent="0.3">
      <c r="A17" s="170"/>
      <c r="B17" s="173"/>
      <c r="C17" s="65" t="s">
        <v>54</v>
      </c>
      <c r="D17" s="157"/>
    </row>
    <row r="18" spans="1:7" ht="69" x14ac:dyDescent="0.3">
      <c r="A18" s="170"/>
      <c r="B18" s="173"/>
      <c r="C18" s="65" t="s">
        <v>42</v>
      </c>
      <c r="D18" s="157"/>
      <c r="G18" s="119"/>
    </row>
    <row r="19" spans="1:7" x14ac:dyDescent="0.3">
      <c r="A19" s="170"/>
      <c r="B19" s="173"/>
      <c r="C19" s="65" t="s">
        <v>55</v>
      </c>
      <c r="D19" s="157"/>
      <c r="G19" s="119"/>
    </row>
    <row r="20" spans="1:7" x14ac:dyDescent="0.3">
      <c r="A20" s="171"/>
      <c r="B20" s="174"/>
      <c r="C20" s="65" t="s">
        <v>56</v>
      </c>
      <c r="D20" s="158"/>
      <c r="G20" s="119"/>
    </row>
    <row r="21" spans="1:7" x14ac:dyDescent="0.3">
      <c r="A21" s="66"/>
      <c r="B21" s="67">
        <v>31001</v>
      </c>
      <c r="C21" s="65" t="s">
        <v>93</v>
      </c>
      <c r="D21" s="156">
        <f>'Հավելված 3'!G28</f>
        <v>-155000</v>
      </c>
      <c r="G21" s="119"/>
    </row>
    <row r="22" spans="1:7" ht="39.75" customHeight="1" x14ac:dyDescent="0.3">
      <c r="A22" s="159"/>
      <c r="B22" s="159"/>
      <c r="C22" s="93" t="s">
        <v>120</v>
      </c>
      <c r="D22" s="157"/>
      <c r="G22" s="119"/>
    </row>
    <row r="23" spans="1:7" ht="19.5" customHeight="1" x14ac:dyDescent="0.3">
      <c r="A23" s="159"/>
      <c r="B23" s="159"/>
      <c r="C23" s="93" t="s">
        <v>57</v>
      </c>
      <c r="D23" s="157"/>
      <c r="G23" s="119"/>
    </row>
    <row r="24" spans="1:7" ht="36.75" customHeight="1" x14ac:dyDescent="0.3">
      <c r="A24" s="159"/>
      <c r="B24" s="159"/>
      <c r="C24" s="93" t="s">
        <v>120</v>
      </c>
      <c r="D24" s="157"/>
      <c r="G24" s="119"/>
    </row>
    <row r="25" spans="1:7" ht="21.75" customHeight="1" x14ac:dyDescent="0.3">
      <c r="A25" s="159"/>
      <c r="B25" s="159"/>
      <c r="C25" s="93" t="s">
        <v>65</v>
      </c>
      <c r="D25" s="157"/>
      <c r="G25" s="119"/>
    </row>
    <row r="26" spans="1:7" ht="39" customHeight="1" x14ac:dyDescent="0.3">
      <c r="A26" s="159"/>
      <c r="B26" s="159"/>
      <c r="C26" s="93" t="s">
        <v>66</v>
      </c>
      <c r="D26" s="158"/>
      <c r="G26" s="119"/>
    </row>
    <row r="27" spans="1:7" x14ac:dyDescent="0.3">
      <c r="A27" s="66"/>
      <c r="B27" s="67">
        <v>31003</v>
      </c>
      <c r="C27" s="25" t="s">
        <v>93</v>
      </c>
      <c r="D27" s="156">
        <f>'Հավելված 3'!G37</f>
        <v>24095</v>
      </c>
      <c r="G27" s="119"/>
    </row>
    <row r="28" spans="1:7" ht="39.75" customHeight="1" x14ac:dyDescent="0.3">
      <c r="A28" s="159"/>
      <c r="B28" s="159"/>
      <c r="C28" s="25" t="s">
        <v>128</v>
      </c>
      <c r="D28" s="157"/>
      <c r="G28" s="119"/>
    </row>
    <row r="29" spans="1:7" ht="19.5" customHeight="1" x14ac:dyDescent="0.3">
      <c r="A29" s="159"/>
      <c r="B29" s="159"/>
      <c r="C29" s="25" t="s">
        <v>57</v>
      </c>
      <c r="D29" s="157"/>
      <c r="G29" s="119"/>
    </row>
    <row r="30" spans="1:7" ht="57" customHeight="1" x14ac:dyDescent="0.3">
      <c r="A30" s="159"/>
      <c r="B30" s="159"/>
      <c r="C30" s="62" t="s">
        <v>141</v>
      </c>
      <c r="D30" s="157"/>
      <c r="G30" s="119"/>
    </row>
    <row r="31" spans="1:7" ht="21.75" customHeight="1" x14ac:dyDescent="0.3">
      <c r="A31" s="159"/>
      <c r="B31" s="159"/>
      <c r="C31" s="25" t="s">
        <v>65</v>
      </c>
      <c r="D31" s="157"/>
      <c r="G31" s="119"/>
    </row>
    <row r="32" spans="1:7" ht="39" customHeight="1" x14ac:dyDescent="0.3">
      <c r="A32" s="159"/>
      <c r="B32" s="159"/>
      <c r="C32" s="63" t="s">
        <v>66</v>
      </c>
      <c r="D32" s="158"/>
      <c r="G32" s="119"/>
    </row>
    <row r="33" spans="1:7" x14ac:dyDescent="0.3">
      <c r="A33" s="66"/>
      <c r="B33" s="67">
        <v>31004</v>
      </c>
      <c r="C33" s="25" t="s">
        <v>93</v>
      </c>
      <c r="D33" s="156">
        <f>'Հավելված 3'!G46</f>
        <v>271127.7</v>
      </c>
      <c r="G33" s="119"/>
    </row>
    <row r="34" spans="1:7" ht="39.75" customHeight="1" x14ac:dyDescent="0.3">
      <c r="A34" s="159"/>
      <c r="B34" s="159"/>
      <c r="C34" s="25" t="s">
        <v>105</v>
      </c>
      <c r="D34" s="157"/>
      <c r="G34" s="119"/>
    </row>
    <row r="35" spans="1:7" ht="19.5" customHeight="1" x14ac:dyDescent="0.3">
      <c r="A35" s="159"/>
      <c r="B35" s="159"/>
      <c r="C35" s="25" t="s">
        <v>57</v>
      </c>
      <c r="D35" s="157"/>
      <c r="G35" s="119"/>
    </row>
    <row r="36" spans="1:7" ht="57" customHeight="1" x14ac:dyDescent="0.3">
      <c r="A36" s="159"/>
      <c r="B36" s="159"/>
      <c r="C36" s="62" t="s">
        <v>110</v>
      </c>
      <c r="D36" s="157"/>
      <c r="G36" s="119"/>
    </row>
    <row r="37" spans="1:7" ht="21.75" customHeight="1" x14ac:dyDescent="0.3">
      <c r="A37" s="159"/>
      <c r="B37" s="159"/>
      <c r="C37" s="25" t="s">
        <v>65</v>
      </c>
      <c r="D37" s="157"/>
      <c r="G37" s="119"/>
    </row>
    <row r="38" spans="1:7" ht="39" customHeight="1" x14ac:dyDescent="0.3">
      <c r="A38" s="159"/>
      <c r="B38" s="159"/>
      <c r="C38" s="63" t="s">
        <v>66</v>
      </c>
      <c r="D38" s="158"/>
      <c r="G38" s="119"/>
    </row>
  </sheetData>
  <mergeCells count="20">
    <mergeCell ref="A2:D2"/>
    <mergeCell ref="D15:D20"/>
    <mergeCell ref="A4:B4"/>
    <mergeCell ref="C4:C5"/>
    <mergeCell ref="A8:A13"/>
    <mergeCell ref="B8:B13"/>
    <mergeCell ref="A7:B7"/>
    <mergeCell ref="D8:D13"/>
    <mergeCell ref="A14:D14"/>
    <mergeCell ref="A16:A20"/>
    <mergeCell ref="B16:B20"/>
    <mergeCell ref="D33:D38"/>
    <mergeCell ref="A34:A38"/>
    <mergeCell ref="B34:B38"/>
    <mergeCell ref="D21:D26"/>
    <mergeCell ref="A22:A26"/>
    <mergeCell ref="B22:B26"/>
    <mergeCell ref="D27:D32"/>
    <mergeCell ref="A28:A32"/>
    <mergeCell ref="B28:B32"/>
  </mergeCells>
  <pageMargins left="0.59" right="0.26" top="0.44" bottom="0.42" header="0.15748031496063" footer="0.15748031496063"/>
  <pageSetup scale="85" firstPageNumber="2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Normal="100" workbookViewId="0">
      <selection activeCell="G19" sqref="G19"/>
    </sheetView>
  </sheetViews>
  <sheetFormatPr defaultColWidth="10.6640625" defaultRowHeight="17.25" x14ac:dyDescent="0.3"/>
  <cols>
    <col min="1" max="2" width="10.6640625" style="1"/>
    <col min="3" max="3" width="46.83203125" style="1" customWidth="1"/>
    <col min="4" max="5" width="21.1640625" style="1" customWidth="1"/>
    <col min="6" max="6" width="23.6640625" style="1" customWidth="1"/>
    <col min="7" max="7" width="24" style="1" customWidth="1"/>
    <col min="8" max="8" width="21.5" style="1" customWidth="1"/>
    <col min="9" max="10" width="10.6640625" style="1"/>
    <col min="11" max="11" width="17.33203125" style="1" bestFit="1" customWidth="1"/>
    <col min="12" max="16384" width="10.6640625" style="1"/>
  </cols>
  <sheetData>
    <row r="1" spans="1:11" x14ac:dyDescent="0.3">
      <c r="A1" s="39"/>
      <c r="B1" s="39"/>
      <c r="C1" s="39"/>
      <c r="D1" s="39"/>
      <c r="E1" s="39"/>
      <c r="F1" s="39"/>
      <c r="G1" s="4"/>
      <c r="H1" s="19" t="s">
        <v>30</v>
      </c>
    </row>
    <row r="2" spans="1:11" ht="38.25" customHeight="1" x14ac:dyDescent="0.3">
      <c r="A2" s="160" t="s">
        <v>94</v>
      </c>
      <c r="B2" s="160"/>
      <c r="C2" s="160"/>
      <c r="D2" s="160"/>
      <c r="E2" s="160"/>
      <c r="F2" s="160"/>
      <c r="G2" s="160"/>
      <c r="H2" s="160"/>
    </row>
    <row r="3" spans="1:11" x14ac:dyDescent="0.3">
      <c r="A3" s="40"/>
      <c r="B3" s="40"/>
      <c r="C3" s="41"/>
      <c r="D3" s="42"/>
      <c r="E3" s="42"/>
      <c r="F3" s="42"/>
      <c r="G3" s="43"/>
      <c r="H3" s="20" t="s">
        <v>111</v>
      </c>
    </row>
    <row r="4" spans="1:11" ht="39.75" customHeight="1" x14ac:dyDescent="0.3">
      <c r="A4" s="175" t="s">
        <v>69</v>
      </c>
      <c r="B4" s="176"/>
      <c r="C4" s="181" t="s">
        <v>70</v>
      </c>
      <c r="D4" s="184" t="s">
        <v>45</v>
      </c>
      <c r="E4" s="185"/>
      <c r="F4" s="185"/>
      <c r="G4" s="185"/>
      <c r="H4" s="186"/>
    </row>
    <row r="5" spans="1:11" x14ac:dyDescent="0.3">
      <c r="A5" s="177"/>
      <c r="B5" s="178"/>
      <c r="C5" s="182"/>
      <c r="D5" s="187" t="s">
        <v>71</v>
      </c>
      <c r="E5" s="190" t="s">
        <v>3</v>
      </c>
      <c r="F5" s="191"/>
      <c r="G5" s="191"/>
      <c r="H5" s="192"/>
    </row>
    <row r="6" spans="1:11" x14ac:dyDescent="0.3">
      <c r="A6" s="179"/>
      <c r="B6" s="180"/>
      <c r="C6" s="182"/>
      <c r="D6" s="188"/>
      <c r="E6" s="193" t="s">
        <v>72</v>
      </c>
      <c r="F6" s="193" t="s">
        <v>73</v>
      </c>
      <c r="G6" s="193" t="s">
        <v>74</v>
      </c>
      <c r="H6" s="194" t="s">
        <v>75</v>
      </c>
    </row>
    <row r="7" spans="1:11" ht="99" customHeight="1" x14ac:dyDescent="0.3">
      <c r="A7" s="44" t="s">
        <v>48</v>
      </c>
      <c r="B7" s="44" t="s">
        <v>49</v>
      </c>
      <c r="C7" s="183"/>
      <c r="D7" s="189"/>
      <c r="E7" s="193"/>
      <c r="F7" s="193"/>
      <c r="G7" s="193"/>
      <c r="H7" s="194"/>
    </row>
    <row r="8" spans="1:11" s="3" customFormat="1" x14ac:dyDescent="0.3">
      <c r="A8" s="45"/>
      <c r="B8" s="45"/>
      <c r="C8" s="46" t="s">
        <v>38</v>
      </c>
      <c r="D8" s="47">
        <f>D10</f>
        <v>140222.70000000001</v>
      </c>
      <c r="E8" s="47">
        <f t="shared" ref="E8:H8" si="0">E10</f>
        <v>0</v>
      </c>
      <c r="F8" s="47">
        <f t="shared" si="0"/>
        <v>290835.7</v>
      </c>
      <c r="G8" s="47">
        <f t="shared" si="0"/>
        <v>4387</v>
      </c>
      <c r="H8" s="47">
        <f t="shared" si="0"/>
        <v>-155000</v>
      </c>
    </row>
    <row r="9" spans="1:11" x14ac:dyDescent="0.3">
      <c r="A9" s="44"/>
      <c r="B9" s="44"/>
      <c r="C9" s="48" t="s">
        <v>3</v>
      </c>
      <c r="D9" s="49"/>
      <c r="E9" s="49"/>
      <c r="F9" s="49"/>
      <c r="G9" s="49"/>
      <c r="H9" s="49"/>
    </row>
    <row r="10" spans="1:11" s="3" customFormat="1" ht="35.25" customHeight="1" x14ac:dyDescent="0.3">
      <c r="A10" s="50"/>
      <c r="B10" s="51"/>
      <c r="C10" s="51" t="s">
        <v>76</v>
      </c>
      <c r="D10" s="47">
        <f>D12+D13+D15</f>
        <v>140222.70000000001</v>
      </c>
      <c r="E10" s="47">
        <f t="shared" ref="E10:H10" si="1">E12+E13+E15</f>
        <v>0</v>
      </c>
      <c r="F10" s="47">
        <f>F12+F13+F15</f>
        <v>290835.7</v>
      </c>
      <c r="G10" s="47">
        <f t="shared" si="1"/>
        <v>4387</v>
      </c>
      <c r="H10" s="47">
        <f t="shared" si="1"/>
        <v>-155000</v>
      </c>
      <c r="K10" s="144"/>
    </row>
    <row r="11" spans="1:11" x14ac:dyDescent="0.3">
      <c r="A11" s="38"/>
      <c r="B11" s="38"/>
      <c r="C11" s="38" t="s">
        <v>77</v>
      </c>
      <c r="D11" s="37"/>
      <c r="E11" s="37"/>
      <c r="F11" s="52"/>
      <c r="G11" s="52"/>
      <c r="H11" s="53"/>
    </row>
    <row r="12" spans="1:11" ht="57.75" customHeight="1" x14ac:dyDescent="0.3">
      <c r="A12" s="6">
        <v>1023</v>
      </c>
      <c r="B12" s="6">
        <v>31001</v>
      </c>
      <c r="C12" s="5" t="s">
        <v>123</v>
      </c>
      <c r="D12" s="23">
        <f>E12+F12+G12+H12</f>
        <v>-155000</v>
      </c>
      <c r="E12" s="23"/>
      <c r="F12" s="23"/>
      <c r="G12" s="23"/>
      <c r="H12" s="23">
        <f>'Հավելված 3'!G36</f>
        <v>-155000</v>
      </c>
      <c r="K12" s="94"/>
    </row>
    <row r="13" spans="1:11" s="97" customFormat="1" ht="70.5" customHeight="1" x14ac:dyDescent="0.25">
      <c r="A13" s="95">
        <v>1023</v>
      </c>
      <c r="B13" s="95">
        <v>31003</v>
      </c>
      <c r="C13" s="5" t="s">
        <v>140</v>
      </c>
      <c r="D13" s="96">
        <f>D14</f>
        <v>24095</v>
      </c>
      <c r="E13" s="96">
        <f t="shared" ref="E13:H13" si="2">E14</f>
        <v>0</v>
      </c>
      <c r="F13" s="23">
        <f t="shared" si="2"/>
        <v>24095</v>
      </c>
      <c r="G13" s="96">
        <f t="shared" si="2"/>
        <v>0</v>
      </c>
      <c r="H13" s="96">
        <f t="shared" si="2"/>
        <v>0</v>
      </c>
      <c r="K13" s="98"/>
    </row>
    <row r="14" spans="1:11" s="97" customFormat="1" ht="96.75" customHeight="1" x14ac:dyDescent="0.25">
      <c r="A14" s="99"/>
      <c r="B14" s="99"/>
      <c r="C14" s="5" t="s">
        <v>134</v>
      </c>
      <c r="D14" s="96">
        <f>E14+F14+G14+H14</f>
        <v>24095</v>
      </c>
      <c r="E14" s="99"/>
      <c r="F14" s="23">
        <f>'Հավելված 4'!D17</f>
        <v>24095</v>
      </c>
      <c r="G14" s="96"/>
      <c r="H14" s="99"/>
    </row>
    <row r="15" spans="1:11" ht="51.75" x14ac:dyDescent="0.3">
      <c r="A15" s="6">
        <v>1023</v>
      </c>
      <c r="B15" s="6">
        <v>31004</v>
      </c>
      <c r="C15" s="5" t="s">
        <v>103</v>
      </c>
      <c r="D15" s="23">
        <f>SUM(D16:D24)</f>
        <v>271127.7</v>
      </c>
      <c r="E15" s="23">
        <f t="shared" ref="E15:H15" si="3">SUM(E16:E24)</f>
        <v>0</v>
      </c>
      <c r="F15" s="23">
        <f>SUM(F16:F24)</f>
        <v>266740.7</v>
      </c>
      <c r="G15" s="23">
        <f>SUM(G16:G24)</f>
        <v>4387</v>
      </c>
      <c r="H15" s="23">
        <f t="shared" si="3"/>
        <v>0</v>
      </c>
    </row>
    <row r="16" spans="1:11" ht="76.5" customHeight="1" x14ac:dyDescent="0.3">
      <c r="A16" s="54"/>
      <c r="B16" s="54"/>
      <c r="C16" s="16" t="s">
        <v>133</v>
      </c>
      <c r="D16" s="23">
        <f>SUM(E16:H16)</f>
        <v>118748</v>
      </c>
      <c r="E16" s="54"/>
      <c r="F16" s="23">
        <f>'Հավելված 4'!D22</f>
        <v>118748</v>
      </c>
      <c r="G16" s="23"/>
      <c r="H16" s="54"/>
    </row>
    <row r="17" spans="1:8" ht="72.75" customHeight="1" x14ac:dyDescent="0.3">
      <c r="A17" s="54"/>
      <c r="B17" s="54"/>
      <c r="C17" s="16" t="s">
        <v>135</v>
      </c>
      <c r="D17" s="23">
        <f>SUM(E17:H17)</f>
        <v>32035</v>
      </c>
      <c r="E17" s="54"/>
      <c r="F17" s="23">
        <f>'Հավելված 4'!D23</f>
        <v>32035</v>
      </c>
      <c r="G17" s="23"/>
      <c r="H17" s="54"/>
    </row>
    <row r="18" spans="1:8" ht="72.75" customHeight="1" x14ac:dyDescent="0.3">
      <c r="A18" s="54"/>
      <c r="B18" s="54"/>
      <c r="C18" s="16" t="s">
        <v>208</v>
      </c>
      <c r="D18" s="23">
        <f t="shared" ref="D18:D24" si="4">SUM(E18:H18)</f>
        <v>62091</v>
      </c>
      <c r="E18" s="54"/>
      <c r="F18" s="23">
        <f>'Հավելված 4'!D24</f>
        <v>62091</v>
      </c>
      <c r="G18" s="23"/>
      <c r="H18" s="54"/>
    </row>
    <row r="19" spans="1:8" ht="91.5" customHeight="1" x14ac:dyDescent="0.3">
      <c r="A19" s="54"/>
      <c r="B19" s="54"/>
      <c r="C19" s="16" t="s">
        <v>209</v>
      </c>
      <c r="D19" s="23">
        <f t="shared" si="4"/>
        <v>53866.7</v>
      </c>
      <c r="E19" s="54"/>
      <c r="F19" s="23">
        <f>'Հավելված 4'!D25</f>
        <v>53866.7</v>
      </c>
      <c r="G19" s="23"/>
      <c r="H19" s="54"/>
    </row>
    <row r="20" spans="1:8" ht="107.25" customHeight="1" x14ac:dyDescent="0.3">
      <c r="A20" s="54"/>
      <c r="B20" s="54"/>
      <c r="C20" s="16" t="s">
        <v>210</v>
      </c>
      <c r="D20" s="23">
        <f t="shared" si="4"/>
        <v>1200</v>
      </c>
      <c r="E20" s="54"/>
      <c r="F20" s="23"/>
      <c r="G20" s="23">
        <f>'Հավելված 4'!D26</f>
        <v>1200</v>
      </c>
      <c r="H20" s="54"/>
    </row>
    <row r="21" spans="1:8" ht="122.25" customHeight="1" x14ac:dyDescent="0.3">
      <c r="A21" s="54"/>
      <c r="B21" s="54"/>
      <c r="C21" s="16" t="s">
        <v>211</v>
      </c>
      <c r="D21" s="23">
        <f t="shared" si="4"/>
        <v>920</v>
      </c>
      <c r="E21" s="54"/>
      <c r="F21" s="23"/>
      <c r="G21" s="23">
        <f>'Հավելված 4'!D27</f>
        <v>920</v>
      </c>
      <c r="H21" s="54"/>
    </row>
    <row r="22" spans="1:8" ht="142.5" customHeight="1" x14ac:dyDescent="0.3">
      <c r="A22" s="54"/>
      <c r="B22" s="54"/>
      <c r="C22" s="16" t="s">
        <v>213</v>
      </c>
      <c r="D22" s="23">
        <f t="shared" si="4"/>
        <v>765</v>
      </c>
      <c r="E22" s="54"/>
      <c r="F22" s="23"/>
      <c r="G22" s="23">
        <f>'Հավելված 4'!D28</f>
        <v>765</v>
      </c>
      <c r="H22" s="54"/>
    </row>
    <row r="23" spans="1:8" ht="144.75" customHeight="1" x14ac:dyDescent="0.3">
      <c r="A23" s="54"/>
      <c r="B23" s="54"/>
      <c r="C23" s="16" t="s">
        <v>215</v>
      </c>
      <c r="D23" s="23">
        <f t="shared" si="4"/>
        <v>952</v>
      </c>
      <c r="E23" s="54"/>
      <c r="F23" s="23"/>
      <c r="G23" s="23">
        <f>'Հավելված 4'!D29</f>
        <v>952</v>
      </c>
      <c r="H23" s="54"/>
    </row>
    <row r="24" spans="1:8" ht="182.25" customHeight="1" x14ac:dyDescent="0.3">
      <c r="A24" s="54"/>
      <c r="B24" s="54"/>
      <c r="C24" s="16" t="s">
        <v>214</v>
      </c>
      <c r="D24" s="23">
        <f t="shared" si="4"/>
        <v>550</v>
      </c>
      <c r="E24" s="54"/>
      <c r="F24" s="23"/>
      <c r="G24" s="23">
        <f>'Հավելված 4'!D30</f>
        <v>550</v>
      </c>
      <c r="H24" s="54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35" right="0.26" top="0.5" bottom="0.4" header="0.3" footer="0.17"/>
  <pageSetup paperSize="9" scale="85" firstPageNumber="4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zoomScaleNormal="100" zoomScaleSheetLayoutView="100" workbookViewId="0">
      <selection activeCell="K9" sqref="K9"/>
    </sheetView>
  </sheetViews>
  <sheetFormatPr defaultRowHeight="17.25" x14ac:dyDescent="0.2"/>
  <cols>
    <col min="1" max="1" width="9" style="17" customWidth="1"/>
    <col min="2" max="2" width="9.5" style="17" customWidth="1"/>
    <col min="3" max="3" width="6.83203125" style="17" customWidth="1"/>
    <col min="4" max="4" width="11" style="17" customWidth="1"/>
    <col min="5" max="5" width="10.83203125" style="17" customWidth="1"/>
    <col min="6" max="6" width="71.5" style="17" customWidth="1"/>
    <col min="7" max="7" width="37.5" style="17" customWidth="1"/>
    <col min="8" max="8" width="23" style="17" customWidth="1"/>
    <col min="9" max="9" width="17.1640625" style="17" bestFit="1" customWidth="1"/>
    <col min="10" max="16384" width="9.33203125" style="17"/>
  </cols>
  <sheetData>
    <row r="1" spans="1:8" ht="16.5" customHeight="1" x14ac:dyDescent="0.2">
      <c r="G1" s="19" t="s">
        <v>36</v>
      </c>
    </row>
    <row r="2" spans="1:8" ht="41.25" customHeight="1" x14ac:dyDescent="0.3">
      <c r="A2" s="195" t="s">
        <v>138</v>
      </c>
      <c r="B2" s="195"/>
      <c r="C2" s="195"/>
      <c r="D2" s="195"/>
      <c r="E2" s="195"/>
      <c r="F2" s="195"/>
      <c r="G2" s="195"/>
      <c r="H2" s="2"/>
    </row>
    <row r="3" spans="1:8" ht="22.5" customHeight="1" x14ac:dyDescent="0.2">
      <c r="G3" s="20" t="s">
        <v>111</v>
      </c>
    </row>
    <row r="4" spans="1:8" ht="132.75" customHeight="1" x14ac:dyDescent="0.2">
      <c r="A4" s="196" t="s">
        <v>19</v>
      </c>
      <c r="B4" s="196"/>
      <c r="C4" s="196"/>
      <c r="D4" s="196" t="s">
        <v>0</v>
      </c>
      <c r="E4" s="196"/>
      <c r="F4" s="196" t="s">
        <v>17</v>
      </c>
      <c r="G4" s="122" t="s">
        <v>45</v>
      </c>
    </row>
    <row r="5" spans="1:8" ht="83.25" customHeight="1" x14ac:dyDescent="0.2">
      <c r="A5" s="24" t="s">
        <v>60</v>
      </c>
      <c r="B5" s="24" t="s">
        <v>61</v>
      </c>
      <c r="C5" s="24" t="s">
        <v>62</v>
      </c>
      <c r="D5" s="24" t="s">
        <v>58</v>
      </c>
      <c r="E5" s="24" t="s">
        <v>59</v>
      </c>
      <c r="F5" s="196"/>
      <c r="G5" s="89" t="s">
        <v>47</v>
      </c>
    </row>
    <row r="6" spans="1:8" x14ac:dyDescent="0.2">
      <c r="A6" s="25"/>
      <c r="B6" s="25"/>
      <c r="C6" s="90"/>
      <c r="D6" s="25"/>
      <c r="E6" s="25"/>
      <c r="F6" s="26" t="s">
        <v>20</v>
      </c>
      <c r="G6" s="117">
        <f t="shared" ref="G6" si="0">G8</f>
        <v>0</v>
      </c>
    </row>
    <row r="7" spans="1:8" x14ac:dyDescent="0.2">
      <c r="A7" s="25"/>
      <c r="B7" s="25"/>
      <c r="C7" s="90"/>
      <c r="D7" s="25"/>
      <c r="E7" s="25"/>
      <c r="F7" s="26" t="s">
        <v>3</v>
      </c>
      <c r="G7" s="117"/>
    </row>
    <row r="8" spans="1:8" ht="34.5" x14ac:dyDescent="0.2">
      <c r="A8" s="27" t="s">
        <v>4</v>
      </c>
      <c r="B8" s="25"/>
      <c r="C8" s="90"/>
      <c r="D8" s="25"/>
      <c r="E8" s="25"/>
      <c r="F8" s="26" t="s">
        <v>21</v>
      </c>
      <c r="G8" s="117">
        <f t="shared" ref="G8" si="1">G10</f>
        <v>0</v>
      </c>
      <c r="H8" s="124"/>
    </row>
    <row r="9" spans="1:8" x14ac:dyDescent="0.2">
      <c r="A9" s="27"/>
      <c r="B9" s="25"/>
      <c r="C9" s="90"/>
      <c r="D9" s="25"/>
      <c r="E9" s="25"/>
      <c r="F9" s="26" t="s">
        <v>3</v>
      </c>
      <c r="G9" s="117"/>
      <c r="H9" s="124"/>
    </row>
    <row r="10" spans="1:8" ht="51.75" x14ac:dyDescent="0.2">
      <c r="A10" s="25"/>
      <c r="B10" s="27" t="s">
        <v>4</v>
      </c>
      <c r="C10" s="90"/>
      <c r="D10" s="25"/>
      <c r="E10" s="25"/>
      <c r="F10" s="26" t="s">
        <v>22</v>
      </c>
      <c r="G10" s="117">
        <f t="shared" ref="G10" si="2">G12</f>
        <v>0</v>
      </c>
      <c r="H10" s="124"/>
    </row>
    <row r="11" spans="1:8" x14ac:dyDescent="0.2">
      <c r="A11" s="25"/>
      <c r="B11" s="27"/>
      <c r="C11" s="90"/>
      <c r="D11" s="25"/>
      <c r="E11" s="25"/>
      <c r="F11" s="26" t="s">
        <v>3</v>
      </c>
      <c r="G11" s="117"/>
      <c r="H11" s="124"/>
    </row>
    <row r="12" spans="1:8" ht="34.5" x14ac:dyDescent="0.2">
      <c r="A12" s="25"/>
      <c r="B12" s="25"/>
      <c r="C12" s="27" t="s">
        <v>5</v>
      </c>
      <c r="D12" s="25"/>
      <c r="E12" s="28"/>
      <c r="F12" s="26" t="s">
        <v>23</v>
      </c>
      <c r="G12" s="117">
        <f t="shared" ref="G12" si="3">G14</f>
        <v>0</v>
      </c>
      <c r="H12" s="124"/>
    </row>
    <row r="13" spans="1:8" x14ac:dyDescent="0.2">
      <c r="A13" s="25"/>
      <c r="B13" s="25"/>
      <c r="C13" s="27"/>
      <c r="D13" s="25"/>
      <c r="E13" s="28"/>
      <c r="F13" s="26" t="s">
        <v>3</v>
      </c>
      <c r="G13" s="118"/>
      <c r="H13" s="124"/>
    </row>
    <row r="14" spans="1:8" x14ac:dyDescent="0.2">
      <c r="A14" s="25"/>
      <c r="B14" s="25"/>
      <c r="C14" s="27"/>
      <c r="D14" s="25"/>
      <c r="E14" s="28"/>
      <c r="F14" s="29" t="s">
        <v>25</v>
      </c>
      <c r="G14" s="117">
        <f t="shared" ref="G14" si="4">G15</f>
        <v>0</v>
      </c>
      <c r="H14" s="124"/>
    </row>
    <row r="15" spans="1:8" x14ac:dyDescent="0.2">
      <c r="A15" s="25"/>
      <c r="B15" s="25"/>
      <c r="C15" s="27"/>
      <c r="D15" s="28">
        <v>1023</v>
      </c>
      <c r="E15" s="28"/>
      <c r="F15" s="26" t="s">
        <v>24</v>
      </c>
      <c r="G15" s="117">
        <f>G17+G28+G37+G46</f>
        <v>0</v>
      </c>
      <c r="H15" s="124"/>
    </row>
    <row r="16" spans="1:8" x14ac:dyDescent="0.2">
      <c r="A16" s="25"/>
      <c r="B16" s="25"/>
      <c r="C16" s="27"/>
      <c r="D16" s="28"/>
      <c r="E16" s="28"/>
      <c r="F16" s="26" t="s">
        <v>3</v>
      </c>
      <c r="G16" s="89"/>
      <c r="H16" s="124"/>
    </row>
    <row r="17" spans="1:11" x14ac:dyDescent="0.2">
      <c r="A17" s="27"/>
      <c r="B17" s="27"/>
      <c r="C17" s="27"/>
      <c r="D17" s="27"/>
      <c r="E17" s="30">
        <v>11001</v>
      </c>
      <c r="F17" s="26" t="s">
        <v>31</v>
      </c>
      <c r="G17" s="89">
        <f t="shared" ref="G17" si="5">G19</f>
        <v>-140222.70000000001</v>
      </c>
      <c r="H17" s="124"/>
    </row>
    <row r="18" spans="1:11" x14ac:dyDescent="0.2">
      <c r="A18" s="31"/>
      <c r="B18" s="13"/>
      <c r="C18" s="13"/>
      <c r="D18" s="14"/>
      <c r="E18" s="14"/>
      <c r="F18" s="32" t="s">
        <v>16</v>
      </c>
      <c r="G18" s="33"/>
      <c r="H18" s="124"/>
    </row>
    <row r="19" spans="1:11" ht="17.25" customHeight="1" x14ac:dyDescent="0.2">
      <c r="A19" s="31"/>
      <c r="B19" s="13"/>
      <c r="C19" s="13"/>
      <c r="D19" s="14"/>
      <c r="E19" s="14"/>
      <c r="F19" s="34" t="s">
        <v>1</v>
      </c>
      <c r="G19" s="89">
        <f t="shared" ref="G19" si="6">G21</f>
        <v>-140222.70000000001</v>
      </c>
      <c r="H19" s="124"/>
    </row>
    <row r="20" spans="1:11" ht="34.5" x14ac:dyDescent="0.2">
      <c r="A20" s="31"/>
      <c r="B20" s="13"/>
      <c r="C20" s="13"/>
      <c r="D20" s="14"/>
      <c r="E20" s="14"/>
      <c r="F20" s="34" t="s">
        <v>78</v>
      </c>
      <c r="G20" s="33"/>
      <c r="H20" s="124"/>
    </row>
    <row r="21" spans="1:11" ht="17.25" customHeight="1" x14ac:dyDescent="0.2">
      <c r="A21" s="13"/>
      <c r="B21" s="13"/>
      <c r="C21" s="13"/>
      <c r="D21" s="14"/>
      <c r="E21" s="15"/>
      <c r="F21" s="16" t="s">
        <v>28</v>
      </c>
      <c r="G21" s="89">
        <f t="shared" ref="G21:G22" si="7">G22</f>
        <v>-140222.70000000001</v>
      </c>
      <c r="H21" s="124"/>
    </row>
    <row r="22" spans="1:11" x14ac:dyDescent="0.2">
      <c r="A22" s="13"/>
      <c r="B22" s="13"/>
      <c r="C22" s="13"/>
      <c r="D22" s="14"/>
      <c r="E22" s="15"/>
      <c r="F22" s="16" t="s">
        <v>112</v>
      </c>
      <c r="G22" s="89">
        <f t="shared" si="7"/>
        <v>-140222.70000000001</v>
      </c>
      <c r="H22" s="124"/>
    </row>
    <row r="23" spans="1:11" ht="34.5" x14ac:dyDescent="0.2">
      <c r="A23" s="13"/>
      <c r="B23" s="13"/>
      <c r="C23" s="13"/>
      <c r="D23" s="14"/>
      <c r="E23" s="15"/>
      <c r="F23" s="16" t="s">
        <v>113</v>
      </c>
      <c r="G23" s="89">
        <f>G24+G26</f>
        <v>-140222.70000000001</v>
      </c>
      <c r="H23" s="124"/>
      <c r="I23" s="88"/>
      <c r="J23" s="18"/>
      <c r="K23" s="18"/>
    </row>
    <row r="24" spans="1:11" x14ac:dyDescent="0.2">
      <c r="A24" s="13"/>
      <c r="B24" s="13"/>
      <c r="C24" s="13"/>
      <c r="D24" s="14"/>
      <c r="E24" s="15"/>
      <c r="F24" s="16" t="s">
        <v>118</v>
      </c>
      <c r="G24" s="89">
        <f>G25</f>
        <v>-13000</v>
      </c>
      <c r="H24" s="124"/>
      <c r="I24" s="18"/>
      <c r="J24" s="18"/>
      <c r="K24" s="18"/>
    </row>
    <row r="25" spans="1:11" x14ac:dyDescent="0.2">
      <c r="A25" s="13"/>
      <c r="B25" s="13"/>
      <c r="C25" s="13"/>
      <c r="D25" s="14"/>
      <c r="E25" s="91"/>
      <c r="F25" s="16" t="s">
        <v>117</v>
      </c>
      <c r="G25" s="89">
        <f>+'Հավելված 6'!G19</f>
        <v>-13000</v>
      </c>
      <c r="H25" s="124"/>
      <c r="I25" s="18"/>
      <c r="J25" s="18"/>
      <c r="K25" s="18"/>
    </row>
    <row r="26" spans="1:11" x14ac:dyDescent="0.2">
      <c r="A26" s="13"/>
      <c r="B26" s="13"/>
      <c r="C26" s="13"/>
      <c r="D26" s="14"/>
      <c r="E26" s="91"/>
      <c r="F26" s="16" t="s">
        <v>114</v>
      </c>
      <c r="G26" s="89">
        <f>G27</f>
        <v>-127222.7</v>
      </c>
      <c r="H26" s="124"/>
    </row>
    <row r="27" spans="1:11" x14ac:dyDescent="0.2">
      <c r="A27" s="13"/>
      <c r="B27" s="13"/>
      <c r="C27" s="13"/>
      <c r="D27" s="14"/>
      <c r="E27" s="91"/>
      <c r="F27" s="16" t="s">
        <v>115</v>
      </c>
      <c r="G27" s="89">
        <f>'Հավելված 6'!G11+'Հավելված 6'!G12+'Հավելված 6'!G13+'Հավելված 6'!G14+'Հավելված 6'!G15+'Հավելված 6'!G16+'Հավելված 6'!G17+'Հավելված 6'!G18</f>
        <v>-127222.7</v>
      </c>
      <c r="H27" s="124"/>
      <c r="I27" s="18"/>
    </row>
    <row r="28" spans="1:11" ht="37.5" customHeight="1" x14ac:dyDescent="0.2">
      <c r="A28" s="27"/>
      <c r="B28" s="27"/>
      <c r="C28" s="27"/>
      <c r="D28" s="27"/>
      <c r="E28" s="30" t="s">
        <v>119</v>
      </c>
      <c r="F28" s="16" t="s">
        <v>120</v>
      </c>
      <c r="G28" s="89">
        <f>G30</f>
        <v>-155000</v>
      </c>
      <c r="H28" s="124"/>
    </row>
    <row r="29" spans="1:11" x14ac:dyDescent="0.2">
      <c r="A29" s="31"/>
      <c r="B29" s="13"/>
      <c r="C29" s="13"/>
      <c r="D29" s="14"/>
      <c r="E29" s="6"/>
      <c r="F29" s="16" t="s">
        <v>26</v>
      </c>
      <c r="G29" s="15"/>
      <c r="H29" s="124"/>
    </row>
    <row r="30" spans="1:11" ht="17.25" customHeight="1" x14ac:dyDescent="0.2">
      <c r="A30" s="31"/>
      <c r="B30" s="13"/>
      <c r="C30" s="13"/>
      <c r="D30" s="14"/>
      <c r="E30" s="6"/>
      <c r="F30" s="16" t="s">
        <v>25</v>
      </c>
      <c r="G30" s="89">
        <f>G32</f>
        <v>-155000</v>
      </c>
      <c r="H30" s="124"/>
    </row>
    <row r="31" spans="1:11" ht="34.5" x14ac:dyDescent="0.2">
      <c r="A31" s="31"/>
      <c r="B31" s="13"/>
      <c r="C31" s="13"/>
      <c r="D31" s="14"/>
      <c r="E31" s="6"/>
      <c r="F31" s="16" t="s">
        <v>78</v>
      </c>
      <c r="G31" s="33"/>
      <c r="H31" s="124"/>
    </row>
    <row r="32" spans="1:11" x14ac:dyDescent="0.2">
      <c r="A32" s="31"/>
      <c r="B32" s="13"/>
      <c r="C32" s="13"/>
      <c r="D32" s="14"/>
      <c r="E32" s="6"/>
      <c r="F32" s="16" t="s">
        <v>28</v>
      </c>
      <c r="G32" s="23">
        <f>G33</f>
        <v>-155000</v>
      </c>
      <c r="H32" s="124"/>
    </row>
    <row r="33" spans="1:9" x14ac:dyDescent="0.2">
      <c r="A33" s="31"/>
      <c r="B33" s="13"/>
      <c r="C33" s="13"/>
      <c r="D33" s="14"/>
      <c r="E33" s="6"/>
      <c r="F33" s="16" t="s">
        <v>67</v>
      </c>
      <c r="G33" s="23">
        <f>G34</f>
        <v>-155000</v>
      </c>
      <c r="H33" s="124"/>
    </row>
    <row r="34" spans="1:9" x14ac:dyDescent="0.2">
      <c r="A34" s="31"/>
      <c r="B34" s="13"/>
      <c r="C34" s="13"/>
      <c r="D34" s="14"/>
      <c r="E34" s="6"/>
      <c r="F34" s="16" t="s">
        <v>68</v>
      </c>
      <c r="G34" s="23">
        <f>G35</f>
        <v>-155000</v>
      </c>
      <c r="H34" s="124"/>
    </row>
    <row r="35" spans="1:9" x14ac:dyDescent="0.2">
      <c r="A35" s="31"/>
      <c r="B35" s="13"/>
      <c r="C35" s="13"/>
      <c r="D35" s="14"/>
      <c r="E35" s="6"/>
      <c r="F35" s="16" t="s">
        <v>121</v>
      </c>
      <c r="G35" s="23">
        <f>G36</f>
        <v>-155000</v>
      </c>
      <c r="H35" s="124"/>
    </row>
    <row r="36" spans="1:9" x14ac:dyDescent="0.2">
      <c r="A36" s="31"/>
      <c r="B36" s="13"/>
      <c r="C36" s="13"/>
      <c r="D36" s="14"/>
      <c r="E36" s="92"/>
      <c r="F36" s="16" t="s">
        <v>122</v>
      </c>
      <c r="G36" s="23">
        <v>-155000</v>
      </c>
      <c r="H36" s="124"/>
      <c r="I36" s="108"/>
    </row>
    <row r="37" spans="1:9" ht="37.5" customHeight="1" x14ac:dyDescent="0.2">
      <c r="A37" s="31"/>
      <c r="B37" s="13"/>
      <c r="C37" s="13"/>
      <c r="D37" s="14"/>
      <c r="E37" s="30">
        <v>31003</v>
      </c>
      <c r="F37" s="26" t="s">
        <v>129</v>
      </c>
      <c r="G37" s="23">
        <f>G39</f>
        <v>24095</v>
      </c>
      <c r="H37" s="124"/>
    </row>
    <row r="38" spans="1:9" x14ac:dyDescent="0.2">
      <c r="A38" s="31"/>
      <c r="B38" s="13"/>
      <c r="C38" s="13"/>
      <c r="D38" s="14"/>
      <c r="E38" s="101"/>
      <c r="F38" s="32" t="s">
        <v>26</v>
      </c>
      <c r="G38" s="23"/>
      <c r="H38" s="124"/>
    </row>
    <row r="39" spans="1:9" x14ac:dyDescent="0.2">
      <c r="A39" s="31"/>
      <c r="B39" s="13"/>
      <c r="C39" s="13"/>
      <c r="D39" s="14"/>
      <c r="E39" s="101"/>
      <c r="F39" s="34" t="s">
        <v>25</v>
      </c>
      <c r="G39" s="23">
        <f>G41</f>
        <v>24095</v>
      </c>
      <c r="H39" s="124"/>
    </row>
    <row r="40" spans="1:9" ht="34.5" x14ac:dyDescent="0.2">
      <c r="A40" s="31"/>
      <c r="B40" s="13"/>
      <c r="C40" s="13"/>
      <c r="D40" s="14"/>
      <c r="E40" s="101"/>
      <c r="F40" s="34" t="s">
        <v>27</v>
      </c>
      <c r="G40" s="23"/>
      <c r="H40" s="124"/>
    </row>
    <row r="41" spans="1:9" x14ac:dyDescent="0.2">
      <c r="A41" s="31"/>
      <c r="B41" s="13"/>
      <c r="C41" s="13"/>
      <c r="D41" s="14"/>
      <c r="E41" s="101"/>
      <c r="F41" s="26" t="s">
        <v>28</v>
      </c>
      <c r="G41" s="23">
        <f t="shared" ref="G41:G44" si="8">G42</f>
        <v>24095</v>
      </c>
      <c r="H41" s="124"/>
    </row>
    <row r="42" spans="1:9" x14ac:dyDescent="0.2">
      <c r="A42" s="31"/>
      <c r="B42" s="13"/>
      <c r="C42" s="13"/>
      <c r="D42" s="14"/>
      <c r="E42" s="101"/>
      <c r="F42" s="26" t="s">
        <v>67</v>
      </c>
      <c r="G42" s="23">
        <f t="shared" si="8"/>
        <v>24095</v>
      </c>
      <c r="H42" s="124"/>
    </row>
    <row r="43" spans="1:9" x14ac:dyDescent="0.2">
      <c r="A43" s="31"/>
      <c r="B43" s="13"/>
      <c r="C43" s="13"/>
      <c r="D43" s="14"/>
      <c r="E43" s="101"/>
      <c r="F43" s="100" t="s">
        <v>68</v>
      </c>
      <c r="G43" s="23">
        <f t="shared" si="8"/>
        <v>24095</v>
      </c>
      <c r="H43" s="124"/>
    </row>
    <row r="44" spans="1:9" x14ac:dyDescent="0.2">
      <c r="A44" s="31"/>
      <c r="B44" s="13"/>
      <c r="C44" s="13"/>
      <c r="D44" s="14"/>
      <c r="E44" s="101"/>
      <c r="F44" s="100" t="s">
        <v>131</v>
      </c>
      <c r="G44" s="23">
        <f t="shared" si="8"/>
        <v>24095</v>
      </c>
      <c r="H44" s="124"/>
    </row>
    <row r="45" spans="1:9" ht="21" customHeight="1" x14ac:dyDescent="0.2">
      <c r="A45" s="31"/>
      <c r="B45" s="13"/>
      <c r="C45" s="13"/>
      <c r="D45" s="14"/>
      <c r="E45" s="101"/>
      <c r="F45" s="16" t="s">
        <v>130</v>
      </c>
      <c r="G45" s="23">
        <f>'Հավելված 4'!D17</f>
        <v>24095</v>
      </c>
      <c r="H45" s="124"/>
    </row>
    <row r="46" spans="1:9" ht="37.5" customHeight="1" x14ac:dyDescent="0.2">
      <c r="A46" s="27"/>
      <c r="B46" s="27"/>
      <c r="C46" s="27"/>
      <c r="D46" s="27"/>
      <c r="E46" s="30">
        <v>31004</v>
      </c>
      <c r="F46" s="26" t="s">
        <v>104</v>
      </c>
      <c r="G46" s="89">
        <f>G48</f>
        <v>271127.7</v>
      </c>
      <c r="H46" s="124"/>
    </row>
    <row r="47" spans="1:9" x14ac:dyDescent="0.2">
      <c r="A47" s="31"/>
      <c r="B47" s="13"/>
      <c r="C47" s="13"/>
      <c r="D47" s="14"/>
      <c r="E47" s="14"/>
      <c r="F47" s="32" t="s">
        <v>26</v>
      </c>
      <c r="G47" s="15"/>
      <c r="H47" s="124"/>
    </row>
    <row r="48" spans="1:9" ht="17.25" customHeight="1" x14ac:dyDescent="0.2">
      <c r="A48" s="31"/>
      <c r="B48" s="13"/>
      <c r="C48" s="13"/>
      <c r="D48" s="14"/>
      <c r="E48" s="14"/>
      <c r="F48" s="34" t="s">
        <v>25</v>
      </c>
      <c r="G48" s="89">
        <f>G50</f>
        <v>271127.7</v>
      </c>
      <c r="H48" s="124"/>
    </row>
    <row r="49" spans="1:8" ht="34.5" x14ac:dyDescent="0.2">
      <c r="A49" s="31"/>
      <c r="B49" s="13"/>
      <c r="C49" s="13"/>
      <c r="D49" s="14"/>
      <c r="E49" s="14"/>
      <c r="F49" s="34" t="s">
        <v>27</v>
      </c>
      <c r="G49" s="33"/>
      <c r="H49" s="124"/>
    </row>
    <row r="50" spans="1:8" x14ac:dyDescent="0.2">
      <c r="A50" s="31"/>
      <c r="B50" s="13"/>
      <c r="C50" s="13"/>
      <c r="D50" s="14"/>
      <c r="E50" s="14"/>
      <c r="F50" s="26" t="s">
        <v>28</v>
      </c>
      <c r="G50" s="23">
        <f>G51</f>
        <v>271127.7</v>
      </c>
      <c r="H50" s="124"/>
    </row>
    <row r="51" spans="1:8" x14ac:dyDescent="0.2">
      <c r="A51" s="31"/>
      <c r="B51" s="13"/>
      <c r="C51" s="13"/>
      <c r="D51" s="14"/>
      <c r="E51" s="14"/>
      <c r="F51" s="26" t="s">
        <v>67</v>
      </c>
      <c r="G51" s="23">
        <f>G52</f>
        <v>271127.7</v>
      </c>
      <c r="H51" s="124"/>
    </row>
    <row r="52" spans="1:8" x14ac:dyDescent="0.2">
      <c r="A52" s="31"/>
      <c r="B52" s="13"/>
      <c r="C52" s="13"/>
      <c r="D52" s="14"/>
      <c r="E52" s="14"/>
      <c r="F52" s="100" t="s">
        <v>68</v>
      </c>
      <c r="G52" s="23">
        <f>G53+G55</f>
        <v>271127.7</v>
      </c>
      <c r="H52" s="124"/>
    </row>
    <row r="53" spans="1:8" x14ac:dyDescent="0.2">
      <c r="A53" s="31"/>
      <c r="B53" s="13"/>
      <c r="C53" s="13"/>
      <c r="D53" s="14"/>
      <c r="E53" s="14"/>
      <c r="F53" s="16" t="s">
        <v>131</v>
      </c>
      <c r="G53" s="23">
        <f>G54</f>
        <v>266740.7</v>
      </c>
      <c r="H53" s="124"/>
    </row>
    <row r="54" spans="1:8" x14ac:dyDescent="0.2">
      <c r="A54" s="31"/>
      <c r="B54" s="13"/>
      <c r="C54" s="13"/>
      <c r="D54" s="14"/>
      <c r="E54" s="14"/>
      <c r="F54" s="16" t="s">
        <v>132</v>
      </c>
      <c r="G54" s="23">
        <f>'Հավելված 4'!D22+'Հավելված 4'!D23+'Հավելված 4'!D24+'Հավելված 4'!D25</f>
        <v>266740.7</v>
      </c>
      <c r="H54" s="124"/>
    </row>
    <row r="55" spans="1:8" x14ac:dyDescent="0.2">
      <c r="A55" s="31"/>
      <c r="B55" s="13"/>
      <c r="C55" s="13"/>
      <c r="D55" s="14"/>
      <c r="E55" s="14"/>
      <c r="F55" s="16" t="s">
        <v>95</v>
      </c>
      <c r="G55" s="23">
        <f>G56</f>
        <v>4387</v>
      </c>
      <c r="H55" s="124"/>
    </row>
    <row r="56" spans="1:8" x14ac:dyDescent="0.2">
      <c r="A56" s="31"/>
      <c r="B56" s="13"/>
      <c r="C56" s="13"/>
      <c r="D56" s="14"/>
      <c r="E56" s="14"/>
      <c r="F56" s="16" t="s">
        <v>96</v>
      </c>
      <c r="G56" s="23">
        <f>'Հավելված 4'!D26+'Հավելված 4'!D27+'Հավելված 4'!D28+'Հավելված 4'!D29+'Հավելված 4'!D30</f>
        <v>4387</v>
      </c>
      <c r="H56" s="127"/>
    </row>
  </sheetData>
  <mergeCells count="4">
    <mergeCell ref="A2:G2"/>
    <mergeCell ref="A4:C4"/>
    <mergeCell ref="D4:E4"/>
    <mergeCell ref="F4:F5"/>
  </mergeCells>
  <pageMargins left="0.31" right="0.22" top="0.47244094488188998" bottom="0.39" header="0.31496062992126" footer="0.17"/>
  <pageSetup paperSize="9" scale="90" firstPageNumber="7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zoomScaleNormal="100" workbookViewId="0">
      <selection activeCell="B25" sqref="B25"/>
    </sheetView>
  </sheetViews>
  <sheetFormatPr defaultColWidth="10.6640625" defaultRowHeight="17.25" x14ac:dyDescent="0.3"/>
  <cols>
    <col min="1" max="1" width="14.1640625" style="10" customWidth="1"/>
    <col min="2" max="2" width="18" style="10" customWidth="1"/>
    <col min="3" max="3" width="64.6640625" style="10" customWidth="1"/>
    <col min="4" max="4" width="35" style="10" customWidth="1"/>
    <col min="5" max="5" width="18.5" style="10" customWidth="1"/>
    <col min="6" max="6" width="17.6640625" style="10" customWidth="1"/>
    <col min="7" max="7" width="18.33203125" style="10" bestFit="1" customWidth="1"/>
    <col min="8" max="8" width="19.5" style="10" bestFit="1" customWidth="1"/>
    <col min="9" max="9" width="23.33203125" style="10" customWidth="1"/>
    <col min="10" max="16384" width="10.6640625" style="10"/>
  </cols>
  <sheetData>
    <row r="1" spans="1:9" x14ac:dyDescent="0.3">
      <c r="D1" s="68" t="s">
        <v>44</v>
      </c>
      <c r="I1" s="107"/>
    </row>
    <row r="2" spans="1:9" ht="60.75" customHeight="1" x14ac:dyDescent="0.3">
      <c r="A2" s="197" t="s">
        <v>101</v>
      </c>
      <c r="B2" s="197"/>
      <c r="C2" s="197"/>
      <c r="D2" s="197"/>
    </row>
    <row r="3" spans="1:9" ht="25.5" customHeight="1" x14ac:dyDescent="0.3">
      <c r="B3" s="129"/>
      <c r="C3" s="129"/>
      <c r="D3" s="136" t="s">
        <v>111</v>
      </c>
    </row>
    <row r="4" spans="1:9" ht="129" customHeight="1" x14ac:dyDescent="0.3">
      <c r="A4" s="200" t="s">
        <v>0</v>
      </c>
      <c r="B4" s="201"/>
      <c r="C4" s="198" t="s">
        <v>82</v>
      </c>
      <c r="D4" s="6" t="s">
        <v>45</v>
      </c>
    </row>
    <row r="5" spans="1:9" ht="45" customHeight="1" x14ac:dyDescent="0.3">
      <c r="A5" s="137" t="s">
        <v>80</v>
      </c>
      <c r="B5" s="137" t="s">
        <v>81</v>
      </c>
      <c r="C5" s="199"/>
      <c r="D5" s="77" t="s">
        <v>47</v>
      </c>
    </row>
    <row r="6" spans="1:9" s="141" customFormat="1" x14ac:dyDescent="0.3">
      <c r="A6" s="138"/>
      <c r="B6" s="138"/>
      <c r="C6" s="139" t="s">
        <v>38</v>
      </c>
      <c r="D6" s="22">
        <f>D8</f>
        <v>140222.70000000001</v>
      </c>
      <c r="E6" s="140"/>
      <c r="F6" s="140"/>
      <c r="G6" s="140"/>
      <c r="H6" s="140"/>
    </row>
    <row r="7" spans="1:9" x14ac:dyDescent="0.3">
      <c r="A7" s="137"/>
      <c r="B7" s="137"/>
      <c r="C7" s="128" t="s">
        <v>3</v>
      </c>
      <c r="D7" s="77"/>
    </row>
    <row r="8" spans="1:9" x14ac:dyDescent="0.3">
      <c r="A8" s="6"/>
      <c r="B8" s="142"/>
      <c r="C8" s="142" t="s">
        <v>76</v>
      </c>
      <c r="D8" s="23">
        <f>D10+D13+D18</f>
        <v>140222.70000000001</v>
      </c>
    </row>
    <row r="9" spans="1:9" x14ac:dyDescent="0.3">
      <c r="A9" s="6"/>
      <c r="B9" s="6"/>
      <c r="C9" s="6" t="s">
        <v>77</v>
      </c>
      <c r="D9" s="6"/>
    </row>
    <row r="10" spans="1:9" ht="34.5" x14ac:dyDescent="0.3">
      <c r="A10" s="6">
        <v>1023</v>
      </c>
      <c r="B10" s="6">
        <v>31001</v>
      </c>
      <c r="C10" s="16" t="s">
        <v>123</v>
      </c>
      <c r="D10" s="23">
        <f>D12</f>
        <v>-155000</v>
      </c>
      <c r="E10" s="106"/>
      <c r="F10" s="106"/>
    </row>
    <row r="11" spans="1:9" x14ac:dyDescent="0.3">
      <c r="A11" s="6"/>
      <c r="B11" s="6"/>
      <c r="C11" s="6" t="s">
        <v>79</v>
      </c>
      <c r="D11" s="23"/>
    </row>
    <row r="12" spans="1:9" x14ac:dyDescent="0.3">
      <c r="A12" s="6"/>
      <c r="B12" s="6"/>
      <c r="C12" s="16" t="s">
        <v>1</v>
      </c>
      <c r="D12" s="23">
        <f>'Հավելված 3'!G28</f>
        <v>-155000</v>
      </c>
    </row>
    <row r="13" spans="1:9" ht="34.5" x14ac:dyDescent="0.3">
      <c r="A13" s="6">
        <v>1023</v>
      </c>
      <c r="B13" s="6">
        <v>31003</v>
      </c>
      <c r="C13" s="16" t="s">
        <v>140</v>
      </c>
      <c r="D13" s="23">
        <f>D15</f>
        <v>24095</v>
      </c>
      <c r="G13" s="107"/>
    </row>
    <row r="14" spans="1:9" x14ac:dyDescent="0.3">
      <c r="A14" s="6"/>
      <c r="B14" s="6"/>
      <c r="C14" s="6" t="s">
        <v>79</v>
      </c>
      <c r="D14" s="23"/>
      <c r="G14" s="107"/>
    </row>
    <row r="15" spans="1:9" x14ac:dyDescent="0.3">
      <c r="A15" s="6"/>
      <c r="B15" s="6"/>
      <c r="C15" s="16" t="s">
        <v>1</v>
      </c>
      <c r="D15" s="23">
        <f>D17</f>
        <v>24095</v>
      </c>
      <c r="F15" s="106"/>
    </row>
    <row r="16" spans="1:9" x14ac:dyDescent="0.3">
      <c r="A16" s="6"/>
      <c r="B16" s="6"/>
      <c r="C16" s="7" t="s">
        <v>97</v>
      </c>
      <c r="D16" s="23"/>
    </row>
    <row r="17" spans="1:9" ht="69" x14ac:dyDescent="0.3">
      <c r="A17" s="6"/>
      <c r="B17" s="6"/>
      <c r="C17" s="16" t="s">
        <v>134</v>
      </c>
      <c r="D17" s="23">
        <v>24095</v>
      </c>
      <c r="F17" s="106"/>
    </row>
    <row r="18" spans="1:9" ht="48.75" customHeight="1" x14ac:dyDescent="0.3">
      <c r="A18" s="6">
        <v>1023</v>
      </c>
      <c r="B18" s="6">
        <v>31004</v>
      </c>
      <c r="C18" s="16" t="s">
        <v>103</v>
      </c>
      <c r="D18" s="23">
        <f>D20</f>
        <v>271127.7</v>
      </c>
      <c r="E18" s="150"/>
      <c r="F18" s="87"/>
    </row>
    <row r="19" spans="1:9" x14ac:dyDescent="0.3">
      <c r="A19" s="6"/>
      <c r="B19" s="6"/>
      <c r="C19" s="6" t="s">
        <v>79</v>
      </c>
      <c r="D19" s="6"/>
    </row>
    <row r="20" spans="1:9" ht="28.5" customHeight="1" x14ac:dyDescent="0.3">
      <c r="A20" s="6"/>
      <c r="B20" s="6"/>
      <c r="C20" s="16" t="s">
        <v>1</v>
      </c>
      <c r="D20" s="23">
        <f>SUM(D22:D30)</f>
        <v>271127.7</v>
      </c>
      <c r="I20" s="143"/>
    </row>
    <row r="21" spans="1:9" s="9" customFormat="1" x14ac:dyDescent="0.2">
      <c r="A21" s="6"/>
      <c r="B21" s="6"/>
      <c r="C21" s="7" t="s">
        <v>97</v>
      </c>
      <c r="D21" s="8"/>
      <c r="I21" s="135"/>
    </row>
    <row r="22" spans="1:9" s="9" customFormat="1" ht="48" customHeight="1" x14ac:dyDescent="0.2">
      <c r="A22" s="6"/>
      <c r="B22" s="6"/>
      <c r="C22" s="16" t="s">
        <v>133</v>
      </c>
      <c r="D22" s="23">
        <v>118748</v>
      </c>
      <c r="F22" s="134"/>
      <c r="G22" s="134"/>
      <c r="I22" s="135"/>
    </row>
    <row r="23" spans="1:9" s="9" customFormat="1" ht="45.75" customHeight="1" x14ac:dyDescent="0.2">
      <c r="A23" s="6"/>
      <c r="B23" s="6"/>
      <c r="C23" s="16" t="s">
        <v>135</v>
      </c>
      <c r="D23" s="23">
        <v>32035</v>
      </c>
      <c r="I23" s="135"/>
    </row>
    <row r="24" spans="1:9" s="9" customFormat="1" ht="48" customHeight="1" x14ac:dyDescent="0.2">
      <c r="A24" s="6"/>
      <c r="B24" s="6"/>
      <c r="C24" s="16" t="s">
        <v>208</v>
      </c>
      <c r="D24" s="23">
        <v>62091</v>
      </c>
      <c r="H24" s="134"/>
      <c r="I24" s="134"/>
    </row>
    <row r="25" spans="1:9" s="9" customFormat="1" ht="66.75" customHeight="1" x14ac:dyDescent="0.2">
      <c r="A25" s="6"/>
      <c r="B25" s="92"/>
      <c r="C25" s="16" t="s">
        <v>209</v>
      </c>
      <c r="D25" s="23">
        <v>53866.7</v>
      </c>
      <c r="I25" s="134"/>
    </row>
    <row r="26" spans="1:9" s="9" customFormat="1" ht="81.75" customHeight="1" x14ac:dyDescent="0.2">
      <c r="A26" s="6"/>
      <c r="B26" s="6"/>
      <c r="C26" s="16" t="s">
        <v>210</v>
      </c>
      <c r="D26" s="23">
        <v>1200</v>
      </c>
      <c r="F26" s="133"/>
    </row>
    <row r="27" spans="1:9" s="9" customFormat="1" ht="76.5" customHeight="1" x14ac:dyDescent="0.2">
      <c r="A27" s="6"/>
      <c r="B27" s="6"/>
      <c r="C27" s="16" t="s">
        <v>211</v>
      </c>
      <c r="D27" s="23">
        <v>920</v>
      </c>
    </row>
    <row r="28" spans="1:9" s="9" customFormat="1" ht="96.75" customHeight="1" x14ac:dyDescent="0.2">
      <c r="A28" s="6"/>
      <c r="B28" s="6"/>
      <c r="C28" s="16" t="s">
        <v>213</v>
      </c>
      <c r="D28" s="23">
        <v>765</v>
      </c>
    </row>
    <row r="29" spans="1:9" s="9" customFormat="1" ht="117" customHeight="1" x14ac:dyDescent="0.2">
      <c r="A29" s="6"/>
      <c r="B29" s="6"/>
      <c r="C29" s="16" t="s">
        <v>215</v>
      </c>
      <c r="D29" s="23">
        <v>952</v>
      </c>
    </row>
    <row r="30" spans="1:9" s="9" customFormat="1" ht="120.75" customHeight="1" x14ac:dyDescent="0.2">
      <c r="A30" s="6"/>
      <c r="B30" s="6"/>
      <c r="C30" s="16" t="s">
        <v>214</v>
      </c>
      <c r="D30" s="23">
        <v>550</v>
      </c>
    </row>
    <row r="31" spans="1:9" x14ac:dyDescent="0.3">
      <c r="D31" s="153"/>
    </row>
  </sheetData>
  <mergeCells count="3">
    <mergeCell ref="A2:D2"/>
    <mergeCell ref="C4:C5"/>
    <mergeCell ref="A4:B4"/>
  </mergeCells>
  <pageMargins left="0.35" right="0.23" top="0.61" bottom="0.51" header="0.44" footer="0.3"/>
  <pageSetup paperSize="9" scale="85" firstPageNumber="11" orientation="portrait" useFirstPageNumber="1" verticalDpi="0" r:id="rId1"/>
  <headerFooter>
    <oddFooter>&amp;C&amp;P</oddFooter>
  </headerFooter>
  <colBreaks count="1" manualBreakCount="1">
    <brk id="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tabSelected="1" zoomScaleNormal="100" zoomScaleSheetLayoutView="100" workbookViewId="0">
      <selection activeCell="F17" sqref="F17"/>
    </sheetView>
  </sheetViews>
  <sheetFormatPr defaultColWidth="10.6640625" defaultRowHeight="17.25" x14ac:dyDescent="0.3"/>
  <cols>
    <col min="1" max="1" width="48.83203125" style="10" customWidth="1"/>
    <col min="2" max="2" width="72.5" style="10" customWidth="1"/>
    <col min="3" max="3" width="38.83203125" style="10" customWidth="1"/>
    <col min="4" max="4" width="17" style="10" bestFit="1" customWidth="1"/>
    <col min="5" max="5" width="16.5" style="10" bestFit="1" customWidth="1"/>
    <col min="6" max="16384" width="10.6640625" style="10"/>
  </cols>
  <sheetData>
    <row r="1" spans="1:7" x14ac:dyDescent="0.3">
      <c r="C1" s="68" t="s">
        <v>91</v>
      </c>
    </row>
    <row r="2" spans="1:7" x14ac:dyDescent="0.3">
      <c r="C2" s="68" t="s">
        <v>63</v>
      </c>
    </row>
    <row r="3" spans="1:7" ht="53.25" customHeight="1" x14ac:dyDescent="0.3">
      <c r="A3" s="209" t="s">
        <v>139</v>
      </c>
      <c r="B3" s="209"/>
      <c r="C3" s="209"/>
    </row>
    <row r="4" spans="1:7" ht="10.5" customHeight="1" x14ac:dyDescent="0.3"/>
    <row r="5" spans="1:7" x14ac:dyDescent="0.3">
      <c r="A5" s="203" t="s">
        <v>1</v>
      </c>
      <c r="B5" s="203"/>
      <c r="C5" s="203"/>
    </row>
    <row r="6" spans="1:7" ht="11.25" customHeight="1" x14ac:dyDescent="0.3"/>
    <row r="7" spans="1:7" x14ac:dyDescent="0.3">
      <c r="A7" s="210" t="s">
        <v>6</v>
      </c>
      <c r="B7" s="210"/>
      <c r="C7" s="210"/>
    </row>
    <row r="9" spans="1:7" x14ac:dyDescent="0.3">
      <c r="A9" s="69" t="s">
        <v>7</v>
      </c>
      <c r="B9" s="69" t="s">
        <v>8</v>
      </c>
    </row>
    <row r="10" spans="1:7" x14ac:dyDescent="0.3">
      <c r="A10" s="70">
        <v>1023</v>
      </c>
      <c r="B10" s="71" t="s">
        <v>2</v>
      </c>
    </row>
    <row r="11" spans="1:7" x14ac:dyDescent="0.3">
      <c r="A11" s="72"/>
    </row>
    <row r="12" spans="1:7" x14ac:dyDescent="0.3">
      <c r="A12" s="73" t="s">
        <v>9</v>
      </c>
    </row>
    <row r="13" spans="1:7" x14ac:dyDescent="0.3">
      <c r="A13" s="72"/>
      <c r="C13" s="74"/>
    </row>
    <row r="14" spans="1:7" ht="71.25" customHeight="1" x14ac:dyDescent="0.3">
      <c r="A14" s="75" t="s">
        <v>10</v>
      </c>
      <c r="B14" s="76">
        <v>1023</v>
      </c>
      <c r="C14" s="123" t="s">
        <v>46</v>
      </c>
      <c r="E14" s="106"/>
    </row>
    <row r="15" spans="1:7" x14ac:dyDescent="0.3">
      <c r="A15" s="65" t="s">
        <v>11</v>
      </c>
      <c r="B15" s="32">
        <v>11001</v>
      </c>
      <c r="C15" s="77" t="s">
        <v>47</v>
      </c>
      <c r="G15" s="106"/>
    </row>
    <row r="16" spans="1:7" ht="25.5" customHeight="1" x14ac:dyDescent="0.3">
      <c r="A16" s="65" t="s">
        <v>12</v>
      </c>
      <c r="B16" s="34" t="s">
        <v>32</v>
      </c>
      <c r="C16" s="75"/>
    </row>
    <row r="17" spans="1:6" ht="69.75" customHeight="1" x14ac:dyDescent="0.3">
      <c r="A17" s="65" t="s">
        <v>13</v>
      </c>
      <c r="B17" s="65" t="s">
        <v>33</v>
      </c>
      <c r="C17" s="75"/>
    </row>
    <row r="18" spans="1:6" ht="27.75" customHeight="1" x14ac:dyDescent="0.3">
      <c r="A18" s="65" t="s">
        <v>14</v>
      </c>
      <c r="B18" s="65" t="s">
        <v>34</v>
      </c>
      <c r="C18" s="75"/>
    </row>
    <row r="19" spans="1:6" ht="34.5" x14ac:dyDescent="0.3">
      <c r="A19" s="65" t="s">
        <v>35</v>
      </c>
      <c r="B19" s="65" t="s">
        <v>1</v>
      </c>
      <c r="C19" s="75"/>
      <c r="E19" s="87"/>
      <c r="F19" s="87"/>
    </row>
    <row r="20" spans="1:6" x14ac:dyDescent="0.3">
      <c r="A20" s="75"/>
      <c r="B20" s="75" t="s">
        <v>15</v>
      </c>
      <c r="C20" s="75"/>
    </row>
    <row r="21" spans="1:6" x14ac:dyDescent="0.3">
      <c r="A21" s="78" t="s">
        <v>18</v>
      </c>
      <c r="B21" s="79"/>
      <c r="C21" s="23">
        <f>'Հավելված 3'!G17</f>
        <v>-140222.70000000001</v>
      </c>
      <c r="D21" s="87"/>
      <c r="E21" s="87"/>
      <c r="F21" s="87"/>
    </row>
    <row r="22" spans="1:6" x14ac:dyDescent="0.3">
      <c r="A22" s="82"/>
      <c r="B22" s="83"/>
      <c r="C22" s="84"/>
    </row>
    <row r="23" spans="1:6" ht="75" customHeight="1" x14ac:dyDescent="0.3">
      <c r="A23" s="75" t="s">
        <v>85</v>
      </c>
      <c r="B23" s="155" t="s">
        <v>106</v>
      </c>
      <c r="C23" s="123" t="s">
        <v>46</v>
      </c>
    </row>
    <row r="24" spans="1:6" ht="24" customHeight="1" x14ac:dyDescent="0.3">
      <c r="A24" s="65" t="s">
        <v>86</v>
      </c>
      <c r="B24" s="32" t="s">
        <v>124</v>
      </c>
      <c r="C24" s="77" t="s">
        <v>47</v>
      </c>
    </row>
    <row r="25" spans="1:6" ht="37.5" customHeight="1" x14ac:dyDescent="0.3">
      <c r="A25" s="65" t="s">
        <v>87</v>
      </c>
      <c r="B25" s="34" t="s">
        <v>125</v>
      </c>
      <c r="C25" s="75"/>
    </row>
    <row r="26" spans="1:6" ht="43.5" customHeight="1" x14ac:dyDescent="0.3">
      <c r="A26" s="65" t="s">
        <v>88</v>
      </c>
      <c r="B26" s="65" t="s">
        <v>125</v>
      </c>
      <c r="C26" s="75"/>
    </row>
    <row r="27" spans="1:6" ht="42" customHeight="1" x14ac:dyDescent="0.3">
      <c r="A27" s="65" t="s">
        <v>89</v>
      </c>
      <c r="B27" s="65" t="s">
        <v>83</v>
      </c>
      <c r="C27" s="75"/>
    </row>
    <row r="28" spans="1:6" ht="34.5" x14ac:dyDescent="0.3">
      <c r="A28" s="65" t="s">
        <v>126</v>
      </c>
      <c r="B28" s="65" t="s">
        <v>84</v>
      </c>
      <c r="C28" s="75"/>
    </row>
    <row r="29" spans="1:6" x14ac:dyDescent="0.3">
      <c r="A29" s="207" t="s">
        <v>15</v>
      </c>
      <c r="B29" s="208"/>
      <c r="C29" s="105"/>
    </row>
    <row r="30" spans="1:6" x14ac:dyDescent="0.3">
      <c r="A30" s="204" t="s">
        <v>127</v>
      </c>
      <c r="B30" s="205"/>
      <c r="C30" s="154">
        <v>-4</v>
      </c>
    </row>
    <row r="31" spans="1:6" x14ac:dyDescent="0.3">
      <c r="A31" s="78" t="s">
        <v>18</v>
      </c>
      <c r="B31" s="79"/>
      <c r="C31" s="23">
        <f>'Հավելված 3'!G28</f>
        <v>-155000</v>
      </c>
    </row>
    <row r="32" spans="1:6" s="35" customFormat="1" x14ac:dyDescent="0.3">
      <c r="A32" s="82"/>
      <c r="B32" s="83"/>
      <c r="C32" s="84"/>
    </row>
    <row r="33" spans="1:4" ht="76.5" customHeight="1" x14ac:dyDescent="0.3">
      <c r="A33" s="75" t="s">
        <v>85</v>
      </c>
      <c r="B33" s="76">
        <v>1023</v>
      </c>
      <c r="C33" s="123" t="s">
        <v>29</v>
      </c>
      <c r="D33" s="104"/>
    </row>
    <row r="34" spans="1:4" x14ac:dyDescent="0.3">
      <c r="A34" s="65" t="s">
        <v>86</v>
      </c>
      <c r="B34" s="32">
        <v>31003</v>
      </c>
      <c r="C34" s="77" t="s">
        <v>47</v>
      </c>
    </row>
    <row r="35" spans="1:4" ht="34.5" x14ac:dyDescent="0.3">
      <c r="A35" s="65" t="s">
        <v>87</v>
      </c>
      <c r="B35" s="34" t="s">
        <v>136</v>
      </c>
      <c r="C35" s="23"/>
    </row>
    <row r="36" spans="1:4" ht="51.75" x14ac:dyDescent="0.3">
      <c r="A36" s="65" t="s">
        <v>88</v>
      </c>
      <c r="B36" s="65" t="s">
        <v>137</v>
      </c>
      <c r="C36" s="23"/>
    </row>
    <row r="37" spans="1:4" ht="34.5" x14ac:dyDescent="0.3">
      <c r="A37" s="65" t="s">
        <v>89</v>
      </c>
      <c r="B37" s="65" t="s">
        <v>83</v>
      </c>
      <c r="C37" s="23"/>
    </row>
    <row r="38" spans="1:4" ht="34.5" x14ac:dyDescent="0.3">
      <c r="A38" s="65" t="s">
        <v>98</v>
      </c>
      <c r="B38" s="65" t="s">
        <v>84</v>
      </c>
      <c r="C38" s="23"/>
    </row>
    <row r="39" spans="1:4" x14ac:dyDescent="0.3">
      <c r="A39" s="75"/>
      <c r="B39" s="75" t="s">
        <v>15</v>
      </c>
      <c r="C39" s="23"/>
    </row>
    <row r="40" spans="1:4" x14ac:dyDescent="0.3">
      <c r="A40" s="204" t="s">
        <v>142</v>
      </c>
      <c r="B40" s="205"/>
      <c r="C40" s="130">
        <v>1</v>
      </c>
    </row>
    <row r="41" spans="1:4" x14ac:dyDescent="0.3">
      <c r="A41" s="204" t="s">
        <v>148</v>
      </c>
      <c r="B41" s="205"/>
      <c r="C41" s="130">
        <v>130</v>
      </c>
    </row>
    <row r="42" spans="1:4" x14ac:dyDescent="0.3">
      <c r="A42" s="204" t="s">
        <v>143</v>
      </c>
      <c r="B42" s="205"/>
      <c r="C42" s="130">
        <v>100</v>
      </c>
    </row>
    <row r="43" spans="1:4" x14ac:dyDescent="0.3">
      <c r="A43" s="102" t="s">
        <v>18</v>
      </c>
      <c r="B43" s="103"/>
      <c r="C43" s="23">
        <f>'Հավելված 3'!G37</f>
        <v>24095</v>
      </c>
      <c r="D43" s="106"/>
    </row>
    <row r="44" spans="1:4" s="35" customFormat="1" x14ac:dyDescent="0.3">
      <c r="A44" s="120"/>
      <c r="B44" s="121"/>
      <c r="C44" s="84"/>
    </row>
    <row r="45" spans="1:4" ht="79.5" customHeight="1" x14ac:dyDescent="0.3">
      <c r="A45" s="75" t="s">
        <v>85</v>
      </c>
      <c r="B45" s="76" t="s">
        <v>106</v>
      </c>
      <c r="C45" s="123" t="s">
        <v>29</v>
      </c>
    </row>
    <row r="46" spans="1:4" ht="26.25" customHeight="1" x14ac:dyDescent="0.3">
      <c r="A46" s="65" t="s">
        <v>86</v>
      </c>
      <c r="B46" s="32" t="s">
        <v>107</v>
      </c>
      <c r="C46" s="77" t="s">
        <v>47</v>
      </c>
    </row>
    <row r="47" spans="1:4" ht="41.25" customHeight="1" x14ac:dyDescent="0.3">
      <c r="A47" s="65" t="s">
        <v>87</v>
      </c>
      <c r="B47" s="34" t="s">
        <v>108</v>
      </c>
      <c r="C47" s="75"/>
      <c r="D47" s="107"/>
    </row>
    <row r="48" spans="1:4" ht="53.25" customHeight="1" x14ac:dyDescent="0.3">
      <c r="A48" s="65" t="s">
        <v>88</v>
      </c>
      <c r="B48" s="65" t="s">
        <v>109</v>
      </c>
      <c r="C48" s="75"/>
    </row>
    <row r="49" spans="1:4" ht="42" customHeight="1" x14ac:dyDescent="0.3">
      <c r="A49" s="65" t="s">
        <v>89</v>
      </c>
      <c r="B49" s="65" t="s">
        <v>83</v>
      </c>
      <c r="C49" s="75"/>
    </row>
    <row r="50" spans="1:4" ht="34.5" x14ac:dyDescent="0.3">
      <c r="A50" s="65" t="s">
        <v>98</v>
      </c>
      <c r="B50" s="65" t="s">
        <v>84</v>
      </c>
      <c r="C50" s="75"/>
    </row>
    <row r="51" spans="1:4" x14ac:dyDescent="0.3">
      <c r="A51" s="75"/>
      <c r="B51" s="75" t="s">
        <v>15</v>
      </c>
      <c r="C51" s="75"/>
    </row>
    <row r="52" spans="1:4" ht="26.25" customHeight="1" x14ac:dyDescent="0.3">
      <c r="A52" s="204" t="s">
        <v>144</v>
      </c>
      <c r="B52" s="205"/>
      <c r="C52" s="131">
        <v>4</v>
      </c>
    </row>
    <row r="53" spans="1:4" ht="19.5" customHeight="1" x14ac:dyDescent="0.3">
      <c r="A53" s="204" t="s">
        <v>145</v>
      </c>
      <c r="B53" s="205"/>
      <c r="C53" s="131">
        <v>5335</v>
      </c>
      <c r="D53" s="106"/>
    </row>
    <row r="54" spans="1:4" ht="19.5" customHeight="1" x14ac:dyDescent="0.3">
      <c r="A54" s="204" t="s">
        <v>147</v>
      </c>
      <c r="B54" s="205"/>
      <c r="C54" s="131">
        <v>2278.5</v>
      </c>
    </row>
    <row r="55" spans="1:4" ht="19.5" customHeight="1" x14ac:dyDescent="0.3">
      <c r="A55" s="204" t="s">
        <v>146</v>
      </c>
      <c r="B55" s="205"/>
      <c r="C55" s="131">
        <v>100</v>
      </c>
    </row>
    <row r="56" spans="1:4" x14ac:dyDescent="0.3">
      <c r="A56" s="204" t="s">
        <v>100</v>
      </c>
      <c r="B56" s="205"/>
      <c r="C56" s="131">
        <v>5</v>
      </c>
    </row>
    <row r="57" spans="1:4" x14ac:dyDescent="0.3">
      <c r="A57" s="78" t="s">
        <v>18</v>
      </c>
      <c r="B57" s="79"/>
      <c r="C57" s="23">
        <f>'Հավելված 3'!G46</f>
        <v>271127.7</v>
      </c>
    </row>
    <row r="58" spans="1:4" x14ac:dyDescent="0.3">
      <c r="C58" s="68" t="s">
        <v>64</v>
      </c>
    </row>
    <row r="59" spans="1:4" ht="53.25" customHeight="1" x14ac:dyDescent="0.3">
      <c r="A59" s="209" t="s">
        <v>116</v>
      </c>
      <c r="B59" s="209"/>
      <c r="C59" s="209"/>
    </row>
    <row r="60" spans="1:4" ht="10.5" customHeight="1" x14ac:dyDescent="0.3"/>
    <row r="61" spans="1:4" x14ac:dyDescent="0.3">
      <c r="A61" s="203" t="s">
        <v>1</v>
      </c>
      <c r="B61" s="203"/>
      <c r="C61" s="203"/>
    </row>
    <row r="62" spans="1:4" ht="11.25" customHeight="1" x14ac:dyDescent="0.3"/>
    <row r="63" spans="1:4" x14ac:dyDescent="0.3">
      <c r="A63" s="202" t="s">
        <v>99</v>
      </c>
      <c r="B63" s="202"/>
      <c r="C63" s="202"/>
    </row>
    <row r="64" spans="1:4" s="35" customFormat="1" x14ac:dyDescent="0.3">
      <c r="A64" s="12"/>
      <c r="B64" s="12"/>
      <c r="C64" s="12"/>
    </row>
    <row r="65" spans="1:3" x14ac:dyDescent="0.3">
      <c r="A65" s="85" t="s">
        <v>7</v>
      </c>
      <c r="B65" s="85" t="s">
        <v>8</v>
      </c>
    </row>
    <row r="66" spans="1:3" x14ac:dyDescent="0.3">
      <c r="A66" s="76">
        <v>1023</v>
      </c>
      <c r="B66" s="34" t="s">
        <v>2</v>
      </c>
    </row>
    <row r="67" spans="1:3" x14ac:dyDescent="0.3">
      <c r="A67" s="72"/>
    </row>
    <row r="68" spans="1:3" x14ac:dyDescent="0.3">
      <c r="A68" s="73" t="s">
        <v>9</v>
      </c>
    </row>
    <row r="69" spans="1:3" x14ac:dyDescent="0.3">
      <c r="A69" s="72"/>
      <c r="C69" s="74"/>
    </row>
    <row r="70" spans="1:3" ht="72.75" customHeight="1" x14ac:dyDescent="0.3">
      <c r="A70" s="75" t="s">
        <v>10</v>
      </c>
      <c r="B70" s="76">
        <v>1023</v>
      </c>
      <c r="C70" s="123" t="s">
        <v>46</v>
      </c>
    </row>
    <row r="71" spans="1:3" x14ac:dyDescent="0.3">
      <c r="A71" s="65" t="s">
        <v>11</v>
      </c>
      <c r="B71" s="32">
        <v>11001</v>
      </c>
      <c r="C71" s="77" t="s">
        <v>47</v>
      </c>
    </row>
    <row r="72" spans="1:3" ht="25.5" customHeight="1" x14ac:dyDescent="0.3">
      <c r="A72" s="65" t="s">
        <v>12</v>
      </c>
      <c r="B72" s="34" t="s">
        <v>32</v>
      </c>
      <c r="C72" s="75"/>
    </row>
    <row r="73" spans="1:3" ht="69.75" customHeight="1" x14ac:dyDescent="0.3">
      <c r="A73" s="65" t="s">
        <v>13</v>
      </c>
      <c r="B73" s="65" t="s">
        <v>33</v>
      </c>
      <c r="C73" s="75"/>
    </row>
    <row r="74" spans="1:3" ht="27.75" customHeight="1" x14ac:dyDescent="0.3">
      <c r="A74" s="65" t="s">
        <v>14</v>
      </c>
      <c r="B74" s="65" t="s">
        <v>34</v>
      </c>
      <c r="C74" s="75"/>
    </row>
    <row r="75" spans="1:3" ht="34.5" x14ac:dyDescent="0.3">
      <c r="A75" s="65" t="s">
        <v>35</v>
      </c>
      <c r="B75" s="65" t="s">
        <v>1</v>
      </c>
      <c r="C75" s="75"/>
    </row>
    <row r="76" spans="1:3" x14ac:dyDescent="0.3">
      <c r="A76" s="75"/>
      <c r="B76" s="75" t="s">
        <v>15</v>
      </c>
      <c r="C76" s="75"/>
    </row>
    <row r="77" spans="1:3" x14ac:dyDescent="0.3">
      <c r="A77" s="78" t="s">
        <v>18</v>
      </c>
      <c r="B77" s="79"/>
      <c r="C77" s="23">
        <f>'Հավելված 3'!G17</f>
        <v>-140222.70000000001</v>
      </c>
    </row>
    <row r="78" spans="1:3" x14ac:dyDescent="0.3">
      <c r="A78" s="80"/>
      <c r="B78" s="80"/>
      <c r="C78" s="81"/>
    </row>
    <row r="79" spans="1:3" ht="72" customHeight="1" x14ac:dyDescent="0.3">
      <c r="A79" s="75" t="s">
        <v>85</v>
      </c>
      <c r="B79" s="76" t="s">
        <v>106</v>
      </c>
      <c r="C79" s="123" t="s">
        <v>46</v>
      </c>
    </row>
    <row r="80" spans="1:3" ht="30" customHeight="1" x14ac:dyDescent="0.3">
      <c r="A80" s="65" t="s">
        <v>86</v>
      </c>
      <c r="B80" s="32" t="s">
        <v>124</v>
      </c>
      <c r="C80" s="77" t="s">
        <v>47</v>
      </c>
    </row>
    <row r="81" spans="1:4" ht="56.25" customHeight="1" x14ac:dyDescent="0.3">
      <c r="A81" s="65" t="s">
        <v>87</v>
      </c>
      <c r="B81" s="34" t="s">
        <v>125</v>
      </c>
      <c r="C81" s="75"/>
    </row>
    <row r="82" spans="1:4" ht="53.25" customHeight="1" x14ac:dyDescent="0.3">
      <c r="A82" s="65" t="s">
        <v>88</v>
      </c>
      <c r="B82" s="65" t="s">
        <v>125</v>
      </c>
      <c r="C82" s="75"/>
    </row>
    <row r="83" spans="1:4" ht="42" customHeight="1" x14ac:dyDescent="0.3">
      <c r="A83" s="65" t="s">
        <v>89</v>
      </c>
      <c r="B83" s="65" t="s">
        <v>83</v>
      </c>
      <c r="C83" s="75"/>
    </row>
    <row r="84" spans="1:4" ht="34.5" x14ac:dyDescent="0.3">
      <c r="A84" s="65" t="s">
        <v>126</v>
      </c>
      <c r="B84" s="65" t="s">
        <v>84</v>
      </c>
      <c r="C84" s="75"/>
    </row>
    <row r="85" spans="1:4" x14ac:dyDescent="0.3">
      <c r="A85" s="207" t="s">
        <v>15</v>
      </c>
      <c r="B85" s="208"/>
      <c r="C85" s="105"/>
    </row>
    <row r="86" spans="1:4" x14ac:dyDescent="0.3">
      <c r="A86" s="204" t="s">
        <v>127</v>
      </c>
      <c r="B86" s="205"/>
      <c r="C86" s="154">
        <v>-4</v>
      </c>
    </row>
    <row r="87" spans="1:4" x14ac:dyDescent="0.3">
      <c r="A87" s="78" t="s">
        <v>18</v>
      </c>
      <c r="B87" s="79"/>
      <c r="C87" s="23">
        <f>'Հավելված 3'!G28</f>
        <v>-155000</v>
      </c>
    </row>
    <row r="88" spans="1:4" s="35" customFormat="1" x14ac:dyDescent="0.3">
      <c r="A88" s="82"/>
      <c r="B88" s="83"/>
      <c r="C88" s="84"/>
    </row>
    <row r="89" spans="1:4" ht="69.75" customHeight="1" x14ac:dyDescent="0.3">
      <c r="A89" s="75" t="s">
        <v>85</v>
      </c>
      <c r="B89" s="76">
        <v>1023</v>
      </c>
      <c r="C89" s="123" t="s">
        <v>29</v>
      </c>
      <c r="D89" s="104"/>
    </row>
    <row r="90" spans="1:4" x14ac:dyDescent="0.3">
      <c r="A90" s="65" t="s">
        <v>86</v>
      </c>
      <c r="B90" s="32">
        <v>31003</v>
      </c>
      <c r="C90" s="77" t="s">
        <v>47</v>
      </c>
    </row>
    <row r="91" spans="1:4" ht="34.5" x14ac:dyDescent="0.3">
      <c r="A91" s="65" t="s">
        <v>87</v>
      </c>
      <c r="B91" s="34" t="s">
        <v>136</v>
      </c>
      <c r="C91" s="23"/>
    </row>
    <row r="92" spans="1:4" ht="51.75" x14ac:dyDescent="0.3">
      <c r="A92" s="65" t="s">
        <v>88</v>
      </c>
      <c r="B92" s="65" t="s">
        <v>137</v>
      </c>
      <c r="C92" s="23"/>
    </row>
    <row r="93" spans="1:4" ht="34.5" x14ac:dyDescent="0.3">
      <c r="A93" s="65" t="s">
        <v>89</v>
      </c>
      <c r="B93" s="65" t="s">
        <v>83</v>
      </c>
      <c r="C93" s="23"/>
    </row>
    <row r="94" spans="1:4" ht="34.5" x14ac:dyDescent="0.3">
      <c r="A94" s="65" t="s">
        <v>98</v>
      </c>
      <c r="B94" s="65" t="s">
        <v>84</v>
      </c>
      <c r="C94" s="23"/>
    </row>
    <row r="95" spans="1:4" x14ac:dyDescent="0.3">
      <c r="A95" s="75"/>
      <c r="B95" s="75" t="s">
        <v>15</v>
      </c>
      <c r="C95" s="132"/>
    </row>
    <row r="96" spans="1:4" ht="17.25" customHeight="1" x14ac:dyDescent="0.3">
      <c r="A96" s="204" t="s">
        <v>142</v>
      </c>
      <c r="B96" s="205"/>
      <c r="C96" s="130">
        <v>1</v>
      </c>
    </row>
    <row r="97" spans="1:3" ht="17.25" customHeight="1" x14ac:dyDescent="0.3">
      <c r="A97" s="204" t="s">
        <v>148</v>
      </c>
      <c r="B97" s="205"/>
      <c r="C97" s="130">
        <v>130</v>
      </c>
    </row>
    <row r="98" spans="1:3" ht="17.25" customHeight="1" x14ac:dyDescent="0.3">
      <c r="A98" s="206" t="s">
        <v>143</v>
      </c>
      <c r="B98" s="206"/>
      <c r="C98" s="131">
        <v>100</v>
      </c>
    </row>
    <row r="99" spans="1:3" x14ac:dyDescent="0.3">
      <c r="A99" s="102" t="s">
        <v>18</v>
      </c>
      <c r="B99" s="103"/>
      <c r="C99" s="23">
        <f>'Հավելված 3'!G37</f>
        <v>24095</v>
      </c>
    </row>
    <row r="100" spans="1:3" s="35" customFormat="1" x14ac:dyDescent="0.3">
      <c r="A100" s="120"/>
      <c r="B100" s="121"/>
      <c r="C100" s="84"/>
    </row>
    <row r="101" spans="1:3" ht="74.25" customHeight="1" x14ac:dyDescent="0.3">
      <c r="A101" s="75" t="s">
        <v>85</v>
      </c>
      <c r="B101" s="76" t="s">
        <v>106</v>
      </c>
      <c r="C101" s="123" t="s">
        <v>29</v>
      </c>
    </row>
    <row r="102" spans="1:3" ht="25.5" customHeight="1" x14ac:dyDescent="0.3">
      <c r="A102" s="65" t="s">
        <v>86</v>
      </c>
      <c r="B102" s="32" t="s">
        <v>107</v>
      </c>
      <c r="C102" s="77" t="s">
        <v>47</v>
      </c>
    </row>
    <row r="103" spans="1:3" ht="41.25" customHeight="1" x14ac:dyDescent="0.3">
      <c r="A103" s="65" t="s">
        <v>87</v>
      </c>
      <c r="B103" s="34" t="s">
        <v>108</v>
      </c>
      <c r="C103" s="75"/>
    </row>
    <row r="104" spans="1:3" ht="53.25" customHeight="1" x14ac:dyDescent="0.3">
      <c r="A104" s="65" t="s">
        <v>88</v>
      </c>
      <c r="B104" s="65" t="s">
        <v>109</v>
      </c>
      <c r="C104" s="75"/>
    </row>
    <row r="105" spans="1:3" ht="42" customHeight="1" x14ac:dyDescent="0.3">
      <c r="A105" s="65" t="s">
        <v>89</v>
      </c>
      <c r="B105" s="65" t="s">
        <v>83</v>
      </c>
      <c r="C105" s="131"/>
    </row>
    <row r="106" spans="1:3" ht="34.5" x14ac:dyDescent="0.3">
      <c r="A106" s="65" t="s">
        <v>98</v>
      </c>
      <c r="B106" s="65" t="s">
        <v>84</v>
      </c>
      <c r="C106" s="131"/>
    </row>
    <row r="107" spans="1:3" x14ac:dyDescent="0.3">
      <c r="A107" s="75"/>
      <c r="B107" s="75" t="s">
        <v>15</v>
      </c>
      <c r="C107" s="131"/>
    </row>
    <row r="108" spans="1:3" ht="26.25" customHeight="1" x14ac:dyDescent="0.3">
      <c r="A108" s="204" t="s">
        <v>144</v>
      </c>
      <c r="B108" s="205"/>
      <c r="C108" s="131">
        <v>4</v>
      </c>
    </row>
    <row r="109" spans="1:3" ht="19.5" customHeight="1" x14ac:dyDescent="0.3">
      <c r="A109" s="204" t="s">
        <v>145</v>
      </c>
      <c r="B109" s="205"/>
      <c r="C109" s="131">
        <v>5335</v>
      </c>
    </row>
    <row r="110" spans="1:3" ht="19.5" customHeight="1" x14ac:dyDescent="0.3">
      <c r="A110" s="204" t="s">
        <v>147</v>
      </c>
      <c r="B110" s="205"/>
      <c r="C110" s="131">
        <v>2278.5</v>
      </c>
    </row>
    <row r="111" spans="1:3" ht="19.5" customHeight="1" x14ac:dyDescent="0.3">
      <c r="A111" s="204" t="s">
        <v>146</v>
      </c>
      <c r="B111" s="205"/>
      <c r="C111" s="131">
        <v>100</v>
      </c>
    </row>
    <row r="112" spans="1:3" x14ac:dyDescent="0.3">
      <c r="A112" s="204" t="s">
        <v>100</v>
      </c>
      <c r="B112" s="205"/>
      <c r="C112" s="131">
        <v>5</v>
      </c>
    </row>
    <row r="113" spans="1:3" x14ac:dyDescent="0.3">
      <c r="A113" s="78" t="s">
        <v>18</v>
      </c>
      <c r="B113" s="79"/>
      <c r="C113" s="23">
        <f>'Հավելված 3'!G46</f>
        <v>271127.7</v>
      </c>
    </row>
  </sheetData>
  <autoFilter ref="A1:A64"/>
  <mergeCells count="26">
    <mergeCell ref="A3:C3"/>
    <mergeCell ref="A59:C59"/>
    <mergeCell ref="A5:C5"/>
    <mergeCell ref="A7:C7"/>
    <mergeCell ref="A52:B52"/>
    <mergeCell ref="A53:B53"/>
    <mergeCell ref="A56:B56"/>
    <mergeCell ref="A29:B29"/>
    <mergeCell ref="A30:B30"/>
    <mergeCell ref="A40:B40"/>
    <mergeCell ref="A41:B41"/>
    <mergeCell ref="A42:B42"/>
    <mergeCell ref="A55:B55"/>
    <mergeCell ref="A54:B54"/>
    <mergeCell ref="A63:C63"/>
    <mergeCell ref="A61:C61"/>
    <mergeCell ref="A112:B112"/>
    <mergeCell ref="A86:B86"/>
    <mergeCell ref="A96:B96"/>
    <mergeCell ref="A98:B98"/>
    <mergeCell ref="A85:B85"/>
    <mergeCell ref="A97:B97"/>
    <mergeCell ref="A109:B109"/>
    <mergeCell ref="A110:B110"/>
    <mergeCell ref="A111:B111"/>
    <mergeCell ref="A108:B108"/>
  </mergeCells>
  <pageMargins left="0.39370078740157499" right="0.23622047244094499" top="0.47244094488188998" bottom="0.511811023622047" header="0.31496062992126" footer="0.31496062992126"/>
  <pageSetup paperSize="9" scale="80" firstPageNumber="13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19" zoomScaleNormal="100" workbookViewId="0">
      <selection activeCell="I16" sqref="I16"/>
    </sheetView>
  </sheetViews>
  <sheetFormatPr defaultRowHeight="17.25" x14ac:dyDescent="0.2"/>
  <cols>
    <col min="1" max="1" width="20.83203125" style="36" customWidth="1"/>
    <col min="2" max="2" width="44.1640625" style="36" customWidth="1"/>
    <col min="3" max="3" width="16.33203125" style="36" customWidth="1"/>
    <col min="4" max="4" width="13" style="36" customWidth="1"/>
    <col min="5" max="5" width="27.33203125" style="36" customWidth="1"/>
    <col min="6" max="6" width="16.6640625" style="36" customWidth="1"/>
    <col min="7" max="7" width="28" style="36" customWidth="1"/>
    <col min="8" max="8" width="21.6640625" style="36" customWidth="1"/>
    <col min="9" max="9" width="15.1640625" style="36" customWidth="1"/>
    <col min="10" max="10" width="17.6640625" style="36" customWidth="1"/>
    <col min="11" max="11" width="19.83203125" style="36" customWidth="1"/>
    <col min="12" max="12" width="15.1640625" style="36" bestFit="1" customWidth="1"/>
    <col min="13" max="16384" width="9.33203125" style="36"/>
  </cols>
  <sheetData>
    <row r="1" spans="1:8" x14ac:dyDescent="0.2">
      <c r="A1" s="86"/>
      <c r="B1" s="86"/>
      <c r="C1" s="86"/>
      <c r="D1" s="86"/>
      <c r="E1" s="86"/>
      <c r="F1" s="86"/>
      <c r="G1" s="149" t="s">
        <v>90</v>
      </c>
    </row>
    <row r="2" spans="1:8" ht="53.25" customHeight="1" x14ac:dyDescent="0.2">
      <c r="A2" s="214" t="s">
        <v>102</v>
      </c>
      <c r="B2" s="214"/>
      <c r="C2" s="214"/>
      <c r="D2" s="214"/>
      <c r="E2" s="214"/>
      <c r="F2" s="214"/>
      <c r="G2" s="214"/>
    </row>
    <row r="4" spans="1:8" ht="79.5" customHeight="1" x14ac:dyDescent="0.2">
      <c r="A4" s="215" t="s">
        <v>149</v>
      </c>
      <c r="B4" s="212"/>
      <c r="C4" s="212"/>
      <c r="D4" s="212"/>
      <c r="E4" s="213"/>
      <c r="F4" s="211" t="s">
        <v>45</v>
      </c>
      <c r="G4" s="216"/>
    </row>
    <row r="5" spans="1:8" x14ac:dyDescent="0.2">
      <c r="A5" s="196" t="s">
        <v>150</v>
      </c>
      <c r="B5" s="196" t="s">
        <v>151</v>
      </c>
      <c r="C5" s="196" t="s">
        <v>152</v>
      </c>
      <c r="D5" s="196" t="s">
        <v>153</v>
      </c>
      <c r="E5" s="196" t="s">
        <v>154</v>
      </c>
      <c r="F5" s="196" t="s">
        <v>155</v>
      </c>
      <c r="G5" s="196" t="s">
        <v>156</v>
      </c>
    </row>
    <row r="6" spans="1:8" x14ac:dyDescent="0.2">
      <c r="A6" s="196"/>
      <c r="B6" s="196"/>
      <c r="C6" s="196"/>
      <c r="D6" s="196"/>
      <c r="E6" s="196"/>
      <c r="F6" s="196"/>
      <c r="G6" s="196"/>
    </row>
    <row r="7" spans="1:8" x14ac:dyDescent="0.3">
      <c r="A7" s="215" t="s">
        <v>25</v>
      </c>
      <c r="B7" s="212"/>
      <c r="C7" s="212"/>
      <c r="D7" s="212"/>
      <c r="E7" s="212"/>
      <c r="F7" s="213"/>
      <c r="G7" s="110">
        <f>G8</f>
        <v>-4.9999999988358468E-2</v>
      </c>
    </row>
    <row r="8" spans="1:8" ht="44.25" customHeight="1" x14ac:dyDescent="0.3">
      <c r="A8" s="111" t="s">
        <v>157</v>
      </c>
      <c r="B8" s="111" t="s">
        <v>158</v>
      </c>
      <c r="C8" s="145" t="s">
        <v>159</v>
      </c>
      <c r="D8" s="196" t="s">
        <v>160</v>
      </c>
      <c r="E8" s="196"/>
      <c r="F8" s="196"/>
      <c r="G8" s="110">
        <f>G9+G20+G26+G31</f>
        <v>-4.9999999988358468E-2</v>
      </c>
    </row>
    <row r="9" spans="1:8" x14ac:dyDescent="0.3">
      <c r="A9" s="111" t="s">
        <v>161</v>
      </c>
      <c r="B9" s="211" t="s">
        <v>2</v>
      </c>
      <c r="C9" s="212"/>
      <c r="D9" s="212"/>
      <c r="E9" s="212"/>
      <c r="F9" s="213"/>
      <c r="G9" s="110">
        <f>G10</f>
        <v>-140222.70000000001</v>
      </c>
      <c r="H9" s="109"/>
    </row>
    <row r="10" spans="1:8" x14ac:dyDescent="0.3">
      <c r="A10" s="111"/>
      <c r="B10" s="111" t="s">
        <v>166</v>
      </c>
      <c r="C10" s="111"/>
      <c r="D10" s="111"/>
      <c r="E10" s="111"/>
      <c r="F10" s="111"/>
      <c r="G10" s="110">
        <f>SUM(G11:G19)</f>
        <v>-140222.70000000001</v>
      </c>
      <c r="H10" s="114"/>
    </row>
    <row r="11" spans="1:8" ht="21" customHeight="1" x14ac:dyDescent="0.2">
      <c r="A11" s="111" t="s">
        <v>167</v>
      </c>
      <c r="B11" s="145" t="s">
        <v>168</v>
      </c>
      <c r="C11" s="112" t="s">
        <v>163</v>
      </c>
      <c r="D11" s="111" t="s">
        <v>169</v>
      </c>
      <c r="E11" s="113">
        <v>15000000</v>
      </c>
      <c r="F11" s="113">
        <v>-1</v>
      </c>
      <c r="G11" s="147">
        <f>E11*F11/1000</f>
        <v>-15000</v>
      </c>
      <c r="H11" s="114"/>
    </row>
    <row r="12" spans="1:8" ht="42" customHeight="1" x14ac:dyDescent="0.2">
      <c r="A12" s="111" t="s">
        <v>170</v>
      </c>
      <c r="B12" s="145" t="s">
        <v>171</v>
      </c>
      <c r="C12" s="112" t="s">
        <v>163</v>
      </c>
      <c r="D12" s="111" t="s">
        <v>169</v>
      </c>
      <c r="E12" s="113">
        <v>13000000</v>
      </c>
      <c r="F12" s="113">
        <v>-1</v>
      </c>
      <c r="G12" s="147">
        <f t="shared" ref="G12" si="0">E12*F12/1000</f>
        <v>-13000</v>
      </c>
    </row>
    <row r="13" spans="1:8" ht="36.75" customHeight="1" x14ac:dyDescent="0.2">
      <c r="A13" s="111" t="s">
        <v>173</v>
      </c>
      <c r="B13" s="146" t="s">
        <v>174</v>
      </c>
      <c r="C13" s="111" t="s">
        <v>165</v>
      </c>
      <c r="D13" s="111" t="s">
        <v>169</v>
      </c>
      <c r="E13" s="113"/>
      <c r="F13" s="113"/>
      <c r="G13" s="147">
        <f>-49222.7</f>
        <v>-49222.7</v>
      </c>
    </row>
    <row r="14" spans="1:8" ht="39.75" customHeight="1" x14ac:dyDescent="0.2">
      <c r="A14" s="111" t="s">
        <v>175</v>
      </c>
      <c r="B14" s="146" t="s">
        <v>176</v>
      </c>
      <c r="C14" s="112" t="s">
        <v>163</v>
      </c>
      <c r="D14" s="111" t="s">
        <v>169</v>
      </c>
      <c r="E14" s="113"/>
      <c r="F14" s="113"/>
      <c r="G14" s="147">
        <f>-10000</f>
        <v>-10000</v>
      </c>
    </row>
    <row r="15" spans="1:8" ht="47.25" customHeight="1" x14ac:dyDescent="0.2">
      <c r="A15" s="111" t="s">
        <v>177</v>
      </c>
      <c r="B15" s="146" t="s">
        <v>178</v>
      </c>
      <c r="C15" s="112" t="s">
        <v>163</v>
      </c>
      <c r="D15" s="111" t="s">
        <v>169</v>
      </c>
      <c r="E15" s="113"/>
      <c r="F15" s="113"/>
      <c r="G15" s="147">
        <f>-10000</f>
        <v>-10000</v>
      </c>
    </row>
    <row r="16" spans="1:8" ht="51.75" x14ac:dyDescent="0.2">
      <c r="A16" s="111" t="s">
        <v>179</v>
      </c>
      <c r="B16" s="145" t="s">
        <v>180</v>
      </c>
      <c r="C16" s="112" t="s">
        <v>163</v>
      </c>
      <c r="D16" s="111" t="s">
        <v>169</v>
      </c>
      <c r="E16" s="113">
        <v>10000000</v>
      </c>
      <c r="F16" s="113">
        <v>-1</v>
      </c>
      <c r="G16" s="147">
        <f t="shared" ref="G16:G19" si="1">E16*F16/1000</f>
        <v>-10000</v>
      </c>
    </row>
    <row r="17" spans="1:12" ht="54" customHeight="1" x14ac:dyDescent="0.2">
      <c r="A17" s="111" t="s">
        <v>181</v>
      </c>
      <c r="B17" s="145" t="s">
        <v>180</v>
      </c>
      <c r="C17" s="112" t="s">
        <v>163</v>
      </c>
      <c r="D17" s="111" t="s">
        <v>169</v>
      </c>
      <c r="E17" s="113">
        <v>10000000</v>
      </c>
      <c r="F17" s="113">
        <v>-1</v>
      </c>
      <c r="G17" s="147">
        <f t="shared" si="1"/>
        <v>-10000</v>
      </c>
      <c r="L17" s="114"/>
    </row>
    <row r="18" spans="1:12" ht="34.5" x14ac:dyDescent="0.2">
      <c r="A18" s="111" t="s">
        <v>182</v>
      </c>
      <c r="B18" s="145" t="s">
        <v>183</v>
      </c>
      <c r="C18" s="112" t="s">
        <v>163</v>
      </c>
      <c r="D18" s="111" t="s">
        <v>169</v>
      </c>
      <c r="E18" s="113">
        <v>10000000</v>
      </c>
      <c r="F18" s="113">
        <v>-1</v>
      </c>
      <c r="G18" s="147">
        <f t="shared" si="1"/>
        <v>-10000</v>
      </c>
    </row>
    <row r="19" spans="1:12" ht="51.75" x14ac:dyDescent="0.2">
      <c r="A19" s="111" t="s">
        <v>184</v>
      </c>
      <c r="B19" s="145" t="s">
        <v>185</v>
      </c>
      <c r="C19" s="112" t="s">
        <v>163</v>
      </c>
      <c r="D19" s="111" t="s">
        <v>169</v>
      </c>
      <c r="E19" s="113">
        <v>13000000</v>
      </c>
      <c r="F19" s="113">
        <v>-1</v>
      </c>
      <c r="G19" s="147">
        <f t="shared" si="1"/>
        <v>-13000</v>
      </c>
    </row>
    <row r="20" spans="1:12" x14ac:dyDescent="0.3">
      <c r="A20" s="111" t="s">
        <v>186</v>
      </c>
      <c r="B20" s="211" t="s">
        <v>120</v>
      </c>
      <c r="C20" s="212"/>
      <c r="D20" s="212"/>
      <c r="E20" s="212"/>
      <c r="F20" s="213"/>
      <c r="G20" s="110">
        <f>G21</f>
        <v>-155000</v>
      </c>
      <c r="H20" s="114"/>
    </row>
    <row r="21" spans="1:12" x14ac:dyDescent="0.3">
      <c r="A21" s="111"/>
      <c r="B21" s="215" t="s">
        <v>162</v>
      </c>
      <c r="C21" s="213"/>
      <c r="D21" s="111"/>
      <c r="E21" s="111"/>
      <c r="F21" s="111"/>
      <c r="G21" s="110">
        <f>G22+G23+G24+G25</f>
        <v>-155000</v>
      </c>
    </row>
    <row r="22" spans="1:12" ht="34.5" x14ac:dyDescent="0.2">
      <c r="A22" s="111" t="s">
        <v>187</v>
      </c>
      <c r="B22" s="145" t="s">
        <v>188</v>
      </c>
      <c r="C22" s="111" t="s">
        <v>165</v>
      </c>
      <c r="D22" s="111" t="s">
        <v>164</v>
      </c>
      <c r="E22" s="113">
        <v>75000000</v>
      </c>
      <c r="F22" s="113">
        <v>1</v>
      </c>
      <c r="G22" s="147">
        <f>-E22*F22/1000</f>
        <v>-75000</v>
      </c>
    </row>
    <row r="23" spans="1:12" x14ac:dyDescent="0.2">
      <c r="A23" s="111" t="s">
        <v>189</v>
      </c>
      <c r="B23" s="145" t="s">
        <v>190</v>
      </c>
      <c r="C23" s="112" t="s">
        <v>163</v>
      </c>
      <c r="D23" s="111" t="s">
        <v>164</v>
      </c>
      <c r="E23" s="113">
        <v>10000000</v>
      </c>
      <c r="F23" s="113">
        <v>1</v>
      </c>
      <c r="G23" s="147">
        <f>-E23*F23/1000</f>
        <v>-10000</v>
      </c>
    </row>
    <row r="24" spans="1:12" x14ac:dyDescent="0.2">
      <c r="A24" s="111" t="s">
        <v>191</v>
      </c>
      <c r="B24" s="145" t="s">
        <v>192</v>
      </c>
      <c r="C24" s="112" t="s">
        <v>163</v>
      </c>
      <c r="D24" s="111" t="s">
        <v>164</v>
      </c>
      <c r="E24" s="113">
        <v>62000000</v>
      </c>
      <c r="F24" s="113">
        <v>1</v>
      </c>
      <c r="G24" s="147">
        <f>-E24*F24/1000</f>
        <v>-62000</v>
      </c>
    </row>
    <row r="25" spans="1:12" x14ac:dyDescent="0.2">
      <c r="A25" s="111" t="s">
        <v>193</v>
      </c>
      <c r="B25" s="145" t="s">
        <v>194</v>
      </c>
      <c r="C25" s="112" t="s">
        <v>163</v>
      </c>
      <c r="D25" s="111" t="s">
        <v>164</v>
      </c>
      <c r="E25" s="113">
        <v>8000000</v>
      </c>
      <c r="F25" s="113">
        <v>1</v>
      </c>
      <c r="G25" s="147">
        <f>-E25*F25/1000</f>
        <v>-8000</v>
      </c>
      <c r="J25" s="114"/>
    </row>
    <row r="26" spans="1:12" ht="30.75" customHeight="1" x14ac:dyDescent="0.3">
      <c r="A26" s="111" t="s">
        <v>195</v>
      </c>
      <c r="B26" s="211" t="s">
        <v>196</v>
      </c>
      <c r="C26" s="212"/>
      <c r="D26" s="212"/>
      <c r="E26" s="212"/>
      <c r="F26" s="213"/>
      <c r="G26" s="110">
        <f>G27+G29</f>
        <v>24095</v>
      </c>
      <c r="H26" s="114"/>
    </row>
    <row r="27" spans="1:12" x14ac:dyDescent="0.3">
      <c r="A27" s="111"/>
      <c r="B27" s="215" t="s">
        <v>197</v>
      </c>
      <c r="C27" s="213"/>
      <c r="D27" s="111"/>
      <c r="E27" s="111"/>
      <c r="F27" s="111"/>
      <c r="G27" s="110">
        <f>G28</f>
        <v>24000</v>
      </c>
    </row>
    <row r="28" spans="1:12" ht="34.5" x14ac:dyDescent="0.2">
      <c r="A28" s="111" t="s">
        <v>198</v>
      </c>
      <c r="B28" s="148" t="s">
        <v>199</v>
      </c>
      <c r="C28" s="111" t="s">
        <v>163</v>
      </c>
      <c r="D28" s="111" t="s">
        <v>169</v>
      </c>
      <c r="E28" s="113">
        <v>24000000</v>
      </c>
      <c r="F28" s="113">
        <v>1</v>
      </c>
      <c r="G28" s="147">
        <f>E28*F28/1000</f>
        <v>24000</v>
      </c>
    </row>
    <row r="29" spans="1:12" x14ac:dyDescent="0.3">
      <c r="A29" s="111"/>
      <c r="B29" s="111" t="s">
        <v>166</v>
      </c>
      <c r="C29" s="111"/>
      <c r="D29" s="111"/>
      <c r="E29" s="111"/>
      <c r="F29" s="111"/>
      <c r="G29" s="110">
        <f>G30</f>
        <v>95</v>
      </c>
      <c r="J29" s="114"/>
    </row>
    <row r="30" spans="1:12" ht="34.5" x14ac:dyDescent="0.2">
      <c r="A30" s="111" t="s">
        <v>200</v>
      </c>
      <c r="B30" s="148" t="s">
        <v>201</v>
      </c>
      <c r="C30" s="111" t="s">
        <v>172</v>
      </c>
      <c r="D30" s="111" t="s">
        <v>169</v>
      </c>
      <c r="E30" s="113">
        <v>95000</v>
      </c>
      <c r="F30" s="113">
        <v>1</v>
      </c>
      <c r="G30" s="147">
        <f>E30*F30/1000</f>
        <v>95</v>
      </c>
    </row>
    <row r="31" spans="1:12" x14ac:dyDescent="0.3">
      <c r="A31" s="111" t="s">
        <v>202</v>
      </c>
      <c r="B31" s="211" t="s">
        <v>103</v>
      </c>
      <c r="C31" s="212"/>
      <c r="D31" s="212"/>
      <c r="E31" s="212"/>
      <c r="F31" s="213"/>
      <c r="G31" s="110">
        <f>G32+G37</f>
        <v>271127.65000000002</v>
      </c>
      <c r="H31" s="125"/>
      <c r="K31" s="151"/>
    </row>
    <row r="32" spans="1:12" x14ac:dyDescent="0.3">
      <c r="A32" s="111"/>
      <c r="B32" s="215" t="s">
        <v>197</v>
      </c>
      <c r="C32" s="213"/>
      <c r="D32" s="111"/>
      <c r="E32" s="111"/>
      <c r="F32" s="111"/>
      <c r="G32" s="110">
        <f>G33+G34+G35+G36</f>
        <v>261695.7</v>
      </c>
      <c r="K32" s="151"/>
    </row>
    <row r="33" spans="1:11" ht="34.5" x14ac:dyDescent="0.2">
      <c r="A33" s="111">
        <v>45611300</v>
      </c>
      <c r="B33" s="148" t="s">
        <v>203</v>
      </c>
      <c r="C33" s="111" t="s">
        <v>216</v>
      </c>
      <c r="D33" s="111" t="s">
        <v>169</v>
      </c>
      <c r="E33" s="113">
        <v>116563000</v>
      </c>
      <c r="F33" s="113">
        <v>1</v>
      </c>
      <c r="G33" s="147">
        <f>E33*F33/1000</f>
        <v>116563</v>
      </c>
      <c r="H33" s="109"/>
      <c r="I33" s="114"/>
      <c r="J33" s="114"/>
      <c r="K33" s="152"/>
    </row>
    <row r="34" spans="1:11" ht="34.5" x14ac:dyDescent="0.2">
      <c r="A34" s="111" t="s">
        <v>217</v>
      </c>
      <c r="B34" s="148" t="s">
        <v>203</v>
      </c>
      <c r="C34" s="111" t="s">
        <v>165</v>
      </c>
      <c r="D34" s="111" t="s">
        <v>169</v>
      </c>
      <c r="E34" s="113">
        <v>31509000</v>
      </c>
      <c r="F34" s="113">
        <v>1</v>
      </c>
      <c r="G34" s="147">
        <f>E34*F34/1000</f>
        <v>31509</v>
      </c>
      <c r="K34" s="152"/>
    </row>
    <row r="35" spans="1:11" ht="34.5" x14ac:dyDescent="0.2">
      <c r="A35" s="111" t="s">
        <v>204</v>
      </c>
      <c r="B35" s="148" t="s">
        <v>203</v>
      </c>
      <c r="C35" s="111" t="s">
        <v>165</v>
      </c>
      <c r="D35" s="111" t="s">
        <v>169</v>
      </c>
      <c r="E35" s="113">
        <v>61122000</v>
      </c>
      <c r="F35" s="113">
        <v>1</v>
      </c>
      <c r="G35" s="147">
        <f>E35*F35/1000</f>
        <v>61122</v>
      </c>
      <c r="K35" s="151"/>
    </row>
    <row r="36" spans="1:11" ht="34.5" x14ac:dyDescent="0.2">
      <c r="A36" s="111">
        <v>45611300</v>
      </c>
      <c r="B36" s="148" t="s">
        <v>203</v>
      </c>
      <c r="C36" s="111" t="s">
        <v>163</v>
      </c>
      <c r="D36" s="111" t="s">
        <v>169</v>
      </c>
      <c r="E36" s="113">
        <v>52501700</v>
      </c>
      <c r="F36" s="113">
        <v>1</v>
      </c>
      <c r="G36" s="147">
        <f>E36*F36/1000</f>
        <v>52501.7</v>
      </c>
      <c r="K36" s="151"/>
    </row>
    <row r="37" spans="1:11" x14ac:dyDescent="0.3">
      <c r="A37" s="111"/>
      <c r="B37" s="111" t="s">
        <v>166</v>
      </c>
      <c r="C37" s="111"/>
      <c r="D37" s="111"/>
      <c r="E37" s="111"/>
      <c r="F37" s="111"/>
      <c r="G37" s="110">
        <f>G38+G39+G40+G41+G42+G43+G44+G45+G46+G47+G48+G49+G50</f>
        <v>9431.9500000000007</v>
      </c>
      <c r="K37" s="151"/>
    </row>
    <row r="38" spans="1:11" ht="34.5" x14ac:dyDescent="0.2">
      <c r="A38" s="111" t="s">
        <v>205</v>
      </c>
      <c r="B38" s="148" t="s">
        <v>206</v>
      </c>
      <c r="C38" s="111" t="s">
        <v>163</v>
      </c>
      <c r="D38" s="111" t="s">
        <v>169</v>
      </c>
      <c r="E38" s="113">
        <v>1200000</v>
      </c>
      <c r="F38" s="113">
        <v>1</v>
      </c>
      <c r="G38" s="147">
        <f t="shared" ref="G38:G50" si="2">E38*F38/1000</f>
        <v>1200</v>
      </c>
      <c r="K38" s="151"/>
    </row>
    <row r="39" spans="1:11" ht="34.5" x14ac:dyDescent="0.2">
      <c r="A39" s="111" t="s">
        <v>212</v>
      </c>
      <c r="B39" s="148" t="s">
        <v>206</v>
      </c>
      <c r="C39" s="111" t="s">
        <v>163</v>
      </c>
      <c r="D39" s="111" t="s">
        <v>169</v>
      </c>
      <c r="E39" s="113">
        <v>920000</v>
      </c>
      <c r="F39" s="113">
        <v>1</v>
      </c>
      <c r="G39" s="147">
        <f t="shared" si="2"/>
        <v>920</v>
      </c>
      <c r="K39" s="151"/>
    </row>
    <row r="40" spans="1:11" ht="34.5" x14ac:dyDescent="0.2">
      <c r="A40" s="111" t="s">
        <v>218</v>
      </c>
      <c r="B40" s="148" t="s">
        <v>206</v>
      </c>
      <c r="C40" s="111" t="s">
        <v>163</v>
      </c>
      <c r="D40" s="111" t="s">
        <v>169</v>
      </c>
      <c r="E40" s="113">
        <v>765000</v>
      </c>
      <c r="F40" s="113">
        <v>1</v>
      </c>
      <c r="G40" s="147">
        <f t="shared" si="2"/>
        <v>765</v>
      </c>
      <c r="K40" s="151"/>
    </row>
    <row r="41" spans="1:11" ht="34.5" x14ac:dyDescent="0.2">
      <c r="A41" s="111" t="s">
        <v>219</v>
      </c>
      <c r="B41" s="148" t="s">
        <v>206</v>
      </c>
      <c r="C41" s="111" t="s">
        <v>163</v>
      </c>
      <c r="D41" s="111" t="s">
        <v>169</v>
      </c>
      <c r="E41" s="113">
        <v>550000</v>
      </c>
      <c r="F41" s="113">
        <v>1</v>
      </c>
      <c r="G41" s="147">
        <f t="shared" si="2"/>
        <v>550</v>
      </c>
    </row>
    <row r="42" spans="1:11" ht="34.5" x14ac:dyDescent="0.2">
      <c r="A42" s="111" t="s">
        <v>220</v>
      </c>
      <c r="B42" s="148" t="s">
        <v>206</v>
      </c>
      <c r="C42" s="111" t="s">
        <v>163</v>
      </c>
      <c r="D42" s="111" t="s">
        <v>169</v>
      </c>
      <c r="E42" s="113">
        <v>952000</v>
      </c>
      <c r="F42" s="113">
        <v>1</v>
      </c>
      <c r="G42" s="147">
        <f t="shared" si="2"/>
        <v>952</v>
      </c>
    </row>
    <row r="43" spans="1:11" ht="34.5" x14ac:dyDescent="0.2">
      <c r="A43" s="111">
        <v>71351540</v>
      </c>
      <c r="B43" s="148" t="s">
        <v>207</v>
      </c>
      <c r="C43" s="111" t="s">
        <v>163</v>
      </c>
      <c r="D43" s="111" t="s">
        <v>169</v>
      </c>
      <c r="E43" s="113">
        <v>1515000</v>
      </c>
      <c r="F43" s="113">
        <v>1</v>
      </c>
      <c r="G43" s="147">
        <f t="shared" si="2"/>
        <v>1515</v>
      </c>
    </row>
    <row r="44" spans="1:11" ht="34.5" x14ac:dyDescent="0.2">
      <c r="A44" s="111" t="s">
        <v>221</v>
      </c>
      <c r="B44" s="148" t="s">
        <v>207</v>
      </c>
      <c r="C44" s="111" t="s">
        <v>163</v>
      </c>
      <c r="D44" s="111" t="s">
        <v>169</v>
      </c>
      <c r="E44" s="113">
        <v>372250</v>
      </c>
      <c r="F44" s="113">
        <v>1</v>
      </c>
      <c r="G44" s="147">
        <f t="shared" si="2"/>
        <v>372.25</v>
      </c>
    </row>
    <row r="45" spans="1:11" ht="34.5" x14ac:dyDescent="0.2">
      <c r="A45" s="111" t="s">
        <v>222</v>
      </c>
      <c r="B45" s="148" t="s">
        <v>207</v>
      </c>
      <c r="C45" s="111" t="s">
        <v>163</v>
      </c>
      <c r="D45" s="111" t="s">
        <v>169</v>
      </c>
      <c r="E45" s="113">
        <v>674900</v>
      </c>
      <c r="F45" s="113">
        <v>1</v>
      </c>
      <c r="G45" s="147">
        <f t="shared" si="2"/>
        <v>674.9</v>
      </c>
    </row>
    <row r="46" spans="1:11" ht="34.5" x14ac:dyDescent="0.2">
      <c r="A46" s="111">
        <v>71351540</v>
      </c>
      <c r="B46" s="148" t="s">
        <v>207</v>
      </c>
      <c r="C46" s="111" t="s">
        <v>163</v>
      </c>
      <c r="D46" s="111" t="s">
        <v>169</v>
      </c>
      <c r="E46" s="113">
        <v>1050000</v>
      </c>
      <c r="F46" s="113">
        <v>1</v>
      </c>
      <c r="G46" s="147">
        <f t="shared" si="2"/>
        <v>1050</v>
      </c>
    </row>
    <row r="47" spans="1:11" ht="34.5" x14ac:dyDescent="0.2">
      <c r="A47" s="111">
        <v>98111140</v>
      </c>
      <c r="B47" s="148" t="s">
        <v>201</v>
      </c>
      <c r="C47" s="111" t="s">
        <v>172</v>
      </c>
      <c r="D47" s="111" t="s">
        <v>169</v>
      </c>
      <c r="E47" s="113">
        <v>670000</v>
      </c>
      <c r="F47" s="113">
        <v>1</v>
      </c>
      <c r="G47" s="147">
        <f t="shared" si="2"/>
        <v>670</v>
      </c>
    </row>
    <row r="48" spans="1:11" ht="34.5" x14ac:dyDescent="0.2">
      <c r="A48" s="111" t="s">
        <v>223</v>
      </c>
      <c r="B48" s="148" t="s">
        <v>201</v>
      </c>
      <c r="C48" s="111" t="s">
        <v>172</v>
      </c>
      <c r="D48" s="111" t="s">
        <v>169</v>
      </c>
      <c r="E48" s="113">
        <v>153700</v>
      </c>
      <c r="F48" s="113">
        <v>1</v>
      </c>
      <c r="G48" s="147">
        <f t="shared" si="2"/>
        <v>153.69999999999999</v>
      </c>
    </row>
    <row r="49" spans="1:7" ht="34.5" x14ac:dyDescent="0.2">
      <c r="A49" s="111" t="s">
        <v>224</v>
      </c>
      <c r="B49" s="148" t="s">
        <v>201</v>
      </c>
      <c r="C49" s="111" t="s">
        <v>172</v>
      </c>
      <c r="D49" s="111" t="s">
        <v>169</v>
      </c>
      <c r="E49" s="113">
        <v>294100</v>
      </c>
      <c r="F49" s="113">
        <v>1</v>
      </c>
      <c r="G49" s="147">
        <f t="shared" si="2"/>
        <v>294.10000000000002</v>
      </c>
    </row>
    <row r="50" spans="1:7" ht="34.5" x14ac:dyDescent="0.2">
      <c r="A50" s="111">
        <v>98111140</v>
      </c>
      <c r="B50" s="148" t="s">
        <v>201</v>
      </c>
      <c r="C50" s="111" t="s">
        <v>172</v>
      </c>
      <c r="D50" s="111" t="s">
        <v>169</v>
      </c>
      <c r="E50" s="113">
        <v>315000</v>
      </c>
      <c r="F50" s="113">
        <v>1</v>
      </c>
      <c r="G50" s="147">
        <f t="shared" si="2"/>
        <v>315</v>
      </c>
    </row>
  </sheetData>
  <mergeCells count="19">
    <mergeCell ref="B21:C21"/>
    <mergeCell ref="B26:F26"/>
    <mergeCell ref="B27:C27"/>
    <mergeCell ref="B31:F31"/>
    <mergeCell ref="B32:C32"/>
    <mergeCell ref="B20:F20"/>
    <mergeCell ref="A2:G2"/>
    <mergeCell ref="A7:F7"/>
    <mergeCell ref="D8:F8"/>
    <mergeCell ref="B9:F9"/>
    <mergeCell ref="A5:A6"/>
    <mergeCell ref="B5:B6"/>
    <mergeCell ref="C5:C6"/>
    <mergeCell ref="D5:D6"/>
    <mergeCell ref="E5:E6"/>
    <mergeCell ref="F5:F6"/>
    <mergeCell ref="G5:G6"/>
    <mergeCell ref="F4:G4"/>
    <mergeCell ref="A4:E4"/>
  </mergeCells>
  <pageMargins left="0.2" right="0.17" top="0.41" bottom="0.4" header="0.17" footer="0.17"/>
  <pageSetup scale="70" firstPageNumber="19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'Հավելված 1'!Print_Area</vt:lpstr>
      <vt:lpstr>'Հավելված 3'!Print_Area</vt:lpstr>
      <vt:lpstr>'Հավելված 4'!Print_Area</vt:lpstr>
      <vt:lpstr>'Հավելված 5 աղյուսակներ 1,2'!Print_Area</vt:lpstr>
      <vt:lpstr>'Հավելված 6'!Print_Area</vt:lpstr>
      <vt:lpstr>'Հավելված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Ashot Pirumyan</cp:lastModifiedBy>
  <cp:lastPrinted>2021-09-25T10:36:33Z</cp:lastPrinted>
  <dcterms:created xsi:type="dcterms:W3CDTF">2018-09-30T11:43:43Z</dcterms:created>
  <dcterms:modified xsi:type="dcterms:W3CDTF">2021-09-28T12:55:07Z</dcterms:modified>
</cp:coreProperties>
</file>