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ownloads\"/>
    </mc:Choice>
  </mc:AlternateContent>
  <bookViews>
    <workbookView xWindow="0" yWindow="0" windowWidth="25200" windowHeight="12030" activeTab="2"/>
  </bookViews>
  <sheets>
    <sheet name="հավելված 1" sheetId="27" r:id="rId1"/>
    <sheet name="հավելված 2" sheetId="32" r:id="rId2"/>
    <sheet name="հավելված 3" sheetId="34" r:id="rId3"/>
    <sheet name="հավելված 4" sheetId="29" r:id="rId4"/>
    <sheet name="հավելված 5" sheetId="35" r:id="rId5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83" i="34" l="1"/>
  <c r="G80" i="34"/>
  <c r="G57" i="34"/>
  <c r="G54" i="34" s="1"/>
  <c r="D26" i="29"/>
  <c r="D27" i="29"/>
  <c r="D28" i="29"/>
  <c r="D25" i="29"/>
  <c r="D37" i="29"/>
  <c r="D38" i="29"/>
  <c r="D39" i="29"/>
  <c r="D40" i="29"/>
  <c r="G257" i="32"/>
  <c r="D132" i="29"/>
  <c r="D133" i="29"/>
  <c r="D131" i="29"/>
  <c r="D52" i="29"/>
  <c r="D51" i="29"/>
  <c r="D50" i="29"/>
  <c r="D49" i="29"/>
  <c r="D182" i="29" l="1"/>
  <c r="D183" i="29"/>
  <c r="D184" i="29"/>
  <c r="D181" i="29"/>
  <c r="G75" i="34"/>
  <c r="G73" i="34"/>
  <c r="G71" i="34"/>
  <c r="G68" i="34"/>
  <c r="G66" i="34"/>
  <c r="G61" i="34"/>
  <c r="G59" i="34"/>
  <c r="G58" i="34"/>
  <c r="G76" i="34"/>
  <c r="G79" i="34"/>
  <c r="G78" i="34"/>
  <c r="G77" i="34"/>
  <c r="G74" i="34"/>
  <c r="G72" i="34"/>
  <c r="G70" i="34"/>
  <c r="G69" i="34"/>
  <c r="G67" i="34"/>
  <c r="G65" i="34"/>
  <c r="G64" i="34"/>
  <c r="G63" i="34"/>
  <c r="G62" i="34"/>
  <c r="G60" i="34"/>
  <c r="D651" i="35" l="1"/>
  <c r="G56" i="34"/>
  <c r="G55" i="34" l="1"/>
  <c r="G701" i="32" l="1"/>
  <c r="D242" i="29" l="1"/>
  <c r="G411" i="32"/>
  <c r="D122" i="29"/>
  <c r="D121" i="29"/>
  <c r="D110" i="29"/>
  <c r="D111" i="29"/>
  <c r="D112" i="29"/>
  <c r="D109" i="29"/>
  <c r="D98" i="29"/>
  <c r="D99" i="29"/>
  <c r="D100" i="29"/>
  <c r="D97" i="29"/>
  <c r="D86" i="29"/>
  <c r="D87" i="29"/>
  <c r="D88" i="29"/>
  <c r="D85" i="29"/>
  <c r="D74" i="29"/>
  <c r="D75" i="29"/>
  <c r="D76" i="29"/>
  <c r="D73" i="29"/>
  <c r="D62" i="29"/>
  <c r="D63" i="29"/>
  <c r="D64" i="29"/>
  <c r="D61" i="29"/>
  <c r="G81" i="34"/>
  <c r="G410" i="32" l="1"/>
  <c r="G46" i="34"/>
  <c r="G534" i="32"/>
  <c r="G614" i="32"/>
  <c r="G613" i="32" s="1"/>
  <c r="G612" i="32" s="1"/>
  <c r="G611" i="32" s="1"/>
  <c r="G610" i="32" s="1"/>
  <c r="G608" i="32" s="1"/>
  <c r="G114" i="34"/>
  <c r="G113" i="34" s="1"/>
  <c r="D227" i="29"/>
  <c r="D225" i="29"/>
  <c r="D226" i="29"/>
  <c r="G304" i="32"/>
  <c r="D664" i="35" l="1"/>
  <c r="G589" i="32" s="1"/>
  <c r="G588" i="32" s="1"/>
  <c r="G587" i="32" s="1"/>
  <c r="G586" i="32" s="1"/>
  <c r="G585" i="32" s="1"/>
  <c r="G583" i="32" s="1"/>
  <c r="G53" i="34"/>
  <c r="G582" i="32"/>
  <c r="G573" i="32"/>
  <c r="G566" i="32"/>
  <c r="G565" i="32" s="1"/>
  <c r="G564" i="32" s="1"/>
  <c r="G563" i="32" s="1"/>
  <c r="G562" i="32" s="1"/>
  <c r="G560" i="32" s="1"/>
  <c r="G527" i="32"/>
  <c r="G474" i="32"/>
  <c r="G473" i="32" s="1"/>
  <c r="G460" i="32"/>
  <c r="G459" i="32" s="1"/>
  <c r="G453" i="32"/>
  <c r="G452" i="32" s="1"/>
  <c r="G439" i="32"/>
  <c r="G438" i="32" s="1"/>
  <c r="G425" i="32"/>
  <c r="G424" i="32" s="1"/>
  <c r="G33" i="34"/>
  <c r="G31" i="34"/>
  <c r="G29" i="34"/>
  <c r="G27" i="34"/>
  <c r="G25" i="34"/>
  <c r="G23" i="34"/>
  <c r="G21" i="34"/>
  <c r="G19" i="34"/>
  <c r="G17" i="34"/>
  <c r="G15" i="34"/>
  <c r="G13" i="34"/>
  <c r="G385" i="32" l="1"/>
  <c r="G282" i="32"/>
  <c r="G184" i="32"/>
  <c r="G376" i="32"/>
  <c r="G273" i="32"/>
  <c r="G175" i="32"/>
  <c r="D198" i="29"/>
  <c r="D197" i="29"/>
  <c r="D209" i="29"/>
  <c r="D210" i="29"/>
  <c r="D211" i="29"/>
  <c r="D208" i="29"/>
  <c r="G581" i="32" l="1"/>
  <c r="G580" i="32" s="1"/>
  <c r="G579" i="32" s="1"/>
  <c r="G578" i="32" s="1"/>
  <c r="G576" i="32" s="1"/>
  <c r="G572" i="32"/>
  <c r="G571" i="32" s="1"/>
  <c r="G570" i="32" s="1"/>
  <c r="G569" i="32" s="1"/>
  <c r="G567" i="32" s="1"/>
  <c r="G558" i="32" s="1"/>
  <c r="D112" i="27" s="1"/>
  <c r="G574" i="32" l="1"/>
  <c r="D119" i="27" s="1"/>
  <c r="D105" i="27" s="1"/>
  <c r="G201" i="32"/>
  <c r="G684" i="32"/>
  <c r="G677" i="32"/>
  <c r="G676" i="32" s="1"/>
  <c r="G675" i="32" s="1"/>
  <c r="G670" i="32"/>
  <c r="G663" i="32"/>
  <c r="G662" i="32" s="1"/>
  <c r="G656" i="32"/>
  <c r="G649" i="32"/>
  <c r="G648" i="32" s="1"/>
  <c r="G647" i="32" s="1"/>
  <c r="G646" i="32" s="1"/>
  <c r="G645" i="32" s="1"/>
  <c r="G643" i="32" s="1"/>
  <c r="G124" i="34" s="1"/>
  <c r="G123" i="34" s="1"/>
  <c r="G642" i="32"/>
  <c r="G641" i="32" s="1"/>
  <c r="G635" i="32"/>
  <c r="G628" i="32"/>
  <c r="G627" i="32" s="1"/>
  <c r="G621" i="32"/>
  <c r="G620" i="32" s="1"/>
  <c r="G607" i="32"/>
  <c r="G606" i="32" s="1"/>
  <c r="G600" i="32"/>
  <c r="G655" i="32"/>
  <c r="G556" i="32" l="1"/>
  <c r="G619" i="32" l="1"/>
  <c r="G618" i="32" s="1"/>
  <c r="G617" i="32" s="1"/>
  <c r="G615" i="32" s="1"/>
  <c r="G116" i="34" s="1"/>
  <c r="G115" i="34" s="1"/>
  <c r="G683" i="32" l="1"/>
  <c r="G682" i="32" s="1"/>
  <c r="G681" i="32" s="1"/>
  <c r="G680" i="32" s="1"/>
  <c r="G678" i="32" s="1"/>
  <c r="G134" i="34" s="1"/>
  <c r="G133" i="34" s="1"/>
  <c r="G674" i="32"/>
  <c r="G673" i="32" s="1"/>
  <c r="G671" i="32" s="1"/>
  <c r="G132" i="34" s="1"/>
  <c r="G669" i="32"/>
  <c r="G668" i="32" s="1"/>
  <c r="G667" i="32" s="1"/>
  <c r="G666" i="32" s="1"/>
  <c r="G664" i="32" s="1"/>
  <c r="G130" i="34" s="1"/>
  <c r="G661" i="32"/>
  <c r="G660" i="32" s="1"/>
  <c r="G659" i="32" s="1"/>
  <c r="G657" i="32" s="1"/>
  <c r="G128" i="34" s="1"/>
  <c r="G127" i="34" s="1"/>
  <c r="G654" i="32"/>
  <c r="G653" i="32" s="1"/>
  <c r="G652" i="32" s="1"/>
  <c r="G650" i="32" s="1"/>
  <c r="G126" i="34" s="1"/>
  <c r="G125" i="34" s="1"/>
  <c r="G640" i="32"/>
  <c r="G639" i="32" s="1"/>
  <c r="G638" i="32" s="1"/>
  <c r="G636" i="32" s="1"/>
  <c r="G122" i="34" s="1"/>
  <c r="G121" i="34" s="1"/>
  <c r="G634" i="32"/>
  <c r="G633" i="32" s="1"/>
  <c r="G632" i="32" s="1"/>
  <c r="G631" i="32" s="1"/>
  <c r="G626" i="32"/>
  <c r="G625" i="32" s="1"/>
  <c r="G624" i="32" s="1"/>
  <c r="G622" i="32" s="1"/>
  <c r="G118" i="34" s="1"/>
  <c r="G117" i="34" s="1"/>
  <c r="G605" i="32"/>
  <c r="G604" i="32" s="1"/>
  <c r="G603" i="32" s="1"/>
  <c r="G601" i="32" s="1"/>
  <c r="G599" i="32"/>
  <c r="G598" i="32" s="1"/>
  <c r="G597" i="32" s="1"/>
  <c r="G596" i="32" s="1"/>
  <c r="G594" i="32" s="1"/>
  <c r="G131" i="34" l="1"/>
  <c r="G112" i="34"/>
  <c r="G111" i="34" s="1"/>
  <c r="G629" i="32"/>
  <c r="G120" i="34" s="1"/>
  <c r="G119" i="34" s="1"/>
  <c r="G129" i="34"/>
  <c r="G110" i="34"/>
  <c r="G109" i="34" s="1"/>
  <c r="D169" i="29"/>
  <c r="D170" i="29"/>
  <c r="D171" i="29"/>
  <c r="D217" i="35"/>
  <c r="D172" i="29" s="1"/>
  <c r="G592" i="32" l="1"/>
  <c r="G590" i="32" s="1"/>
  <c r="G108" i="34"/>
  <c r="G107" i="34" s="1"/>
  <c r="G489" i="32"/>
  <c r="G488" i="32" s="1"/>
  <c r="G487" i="32" s="1"/>
  <c r="G486" i="32" s="1"/>
  <c r="G484" i="32" s="1"/>
  <c r="G482" i="32" s="1"/>
  <c r="D93" i="27" s="1"/>
  <c r="G499" i="32"/>
  <c r="G297" i="32"/>
  <c r="D189" i="35"/>
  <c r="D134" i="29" s="1"/>
  <c r="G30" i="34"/>
  <c r="G26" i="34"/>
  <c r="G24" i="34"/>
  <c r="G20" i="34"/>
  <c r="G16" i="34"/>
  <c r="D154" i="29" l="1"/>
  <c r="D155" i="29"/>
  <c r="D156" i="29"/>
  <c r="D157" i="29"/>
  <c r="D158" i="29"/>
  <c r="D159" i="29"/>
  <c r="D160" i="29"/>
  <c r="D153" i="29"/>
  <c r="D144" i="29"/>
  <c r="D143" i="29"/>
  <c r="G548" i="32"/>
  <c r="G520" i="32"/>
  <c r="G481" i="32"/>
  <c r="G480" i="32" s="1"/>
  <c r="G467" i="32"/>
  <c r="G466" i="32" s="1"/>
  <c r="G432" i="32"/>
  <c r="G431" i="32" s="1"/>
  <c r="G117" i="32" l="1"/>
  <c r="G555" i="32" l="1"/>
  <c r="G367" i="32"/>
  <c r="G360" i="32"/>
  <c r="G346" i="32"/>
  <c r="G332" i="32"/>
  <c r="G325" i="32"/>
  <c r="G264" i="32"/>
  <c r="G243" i="32"/>
  <c r="G229" i="32"/>
  <c r="G222" i="32"/>
  <c r="G166" i="32"/>
  <c r="G159" i="32"/>
  <c r="G152" i="32"/>
  <c r="G138" i="32"/>
  <c r="G102" i="32"/>
  <c r="G95" i="32"/>
  <c r="G81" i="32"/>
  <c r="G67" i="32"/>
  <c r="G60" i="32"/>
  <c r="G32" i="32"/>
  <c r="G541" i="32"/>
  <c r="G394" i="32"/>
  <c r="G88" i="32"/>
  <c r="G353" i="32"/>
  <c r="G250" i="32"/>
  <c r="G445" i="32"/>
  <c r="G74" i="32"/>
  <c r="G339" i="32"/>
  <c r="G236" i="32"/>
  <c r="G145" i="32"/>
  <c r="G513" i="32"/>
  <c r="G53" i="32"/>
  <c r="G318" i="32"/>
  <c r="G215" i="32"/>
  <c r="G131" i="32"/>
  <c r="G506" i="32"/>
  <c r="G418" i="32"/>
  <c r="G417" i="32" s="1"/>
  <c r="G46" i="32"/>
  <c r="G311" i="32"/>
  <c r="G208" i="32"/>
  <c r="G124" i="32"/>
  <c r="G130" i="32" l="1"/>
  <c r="G129" i="32" s="1"/>
  <c r="G128" i="32" s="1"/>
  <c r="G127" i="32" s="1"/>
  <c r="G125" i="32" s="1"/>
  <c r="G123" i="32"/>
  <c r="G122" i="32" s="1"/>
  <c r="G121" i="32" s="1"/>
  <c r="G120" i="32" s="1"/>
  <c r="G118" i="32" s="1"/>
  <c r="G116" i="32"/>
  <c r="G115" i="32" s="1"/>
  <c r="G114" i="32" s="1"/>
  <c r="G113" i="32" s="1"/>
  <c r="G111" i="32" s="1"/>
  <c r="G144" i="32"/>
  <c r="G143" i="32" s="1"/>
  <c r="G142" i="32" s="1"/>
  <c r="G141" i="32" s="1"/>
  <c r="G139" i="32" s="1"/>
  <c r="G137" i="32"/>
  <c r="G136" i="32" s="1"/>
  <c r="G135" i="32" s="1"/>
  <c r="G134" i="32" s="1"/>
  <c r="G132" i="32" s="1"/>
  <c r="G66" i="32"/>
  <c r="G65" i="32" s="1"/>
  <c r="G64" i="32" s="1"/>
  <c r="G63" i="32" s="1"/>
  <c r="G61" i="32" s="1"/>
  <c r="G281" i="32"/>
  <c r="G200" i="32"/>
  <c r="G199" i="32" s="1"/>
  <c r="G198" i="32" s="1"/>
  <c r="G197" i="32" s="1"/>
  <c r="G195" i="32" s="1"/>
  <c r="G256" i="32"/>
  <c r="G255" i="32" s="1"/>
  <c r="G254" i="32" s="1"/>
  <c r="G253" i="32" s="1"/>
  <c r="G251" i="32" s="1"/>
  <c r="G249" i="32"/>
  <c r="G248" i="32" s="1"/>
  <c r="G247" i="32" s="1"/>
  <c r="G246" i="32" s="1"/>
  <c r="G244" i="32" s="1"/>
  <c r="G366" i="32"/>
  <c r="G365" i="32" s="1"/>
  <c r="G364" i="32" s="1"/>
  <c r="G363" i="32" s="1"/>
  <c r="G361" i="32" s="1"/>
  <c r="G359" i="32"/>
  <c r="G358" i="32" s="1"/>
  <c r="G357" i="32" s="1"/>
  <c r="G356" i="32" s="1"/>
  <c r="G354" i="32" s="1"/>
  <c r="G317" i="32"/>
  <c r="G316" i="32" s="1"/>
  <c r="G315" i="32" s="1"/>
  <c r="G314" i="32" s="1"/>
  <c r="G312" i="32" s="1"/>
  <c r="G310" i="32"/>
  <c r="G309" i="32" s="1"/>
  <c r="G308" i="32" s="1"/>
  <c r="G307" i="32" s="1"/>
  <c r="G305" i="32" s="1"/>
  <c r="G554" i="32" l="1"/>
  <c r="G553" i="32" s="1"/>
  <c r="G498" i="32"/>
  <c r="G497" i="32" s="1"/>
  <c r="G496" i="32" s="1"/>
  <c r="G495" i="32" s="1"/>
  <c r="G493" i="32" s="1"/>
  <c r="G512" i="32"/>
  <c r="G511" i="32" s="1"/>
  <c r="G509" i="32" s="1"/>
  <c r="G507" i="32" s="1"/>
  <c r="G40" i="34" s="1"/>
  <c r="G39" i="34" s="1"/>
  <c r="G36" i="34" l="1"/>
  <c r="G35" i="34" s="1"/>
  <c r="G479" i="32"/>
  <c r="G478" i="32" s="1"/>
  <c r="G477" i="32" s="1"/>
  <c r="G472" i="32"/>
  <c r="G471" i="32" s="1"/>
  <c r="G470" i="32" s="1"/>
  <c r="G468" i="32" s="1"/>
  <c r="G465" i="32"/>
  <c r="G464" i="32" s="1"/>
  <c r="G463" i="32" s="1"/>
  <c r="G461" i="32" s="1"/>
  <c r="G28" i="34" s="1"/>
  <c r="G458" i="32"/>
  <c r="G457" i="32" s="1"/>
  <c r="G456" i="32" s="1"/>
  <c r="G454" i="32" s="1"/>
  <c r="G451" i="32"/>
  <c r="G450" i="32" s="1"/>
  <c r="G449" i="32" s="1"/>
  <c r="G447" i="32" s="1"/>
  <c r="G444" i="32"/>
  <c r="G443" i="32" s="1"/>
  <c r="G442" i="32" s="1"/>
  <c r="G441" i="32" s="1"/>
  <c r="G440" i="32" s="1"/>
  <c r="G22" i="34" s="1"/>
  <c r="G437" i="32"/>
  <c r="G436" i="32" s="1"/>
  <c r="G435" i="32" s="1"/>
  <c r="G433" i="32" s="1"/>
  <c r="G430" i="32"/>
  <c r="G429" i="32" s="1"/>
  <c r="G428" i="32" s="1"/>
  <c r="G427" i="32" s="1"/>
  <c r="G426" i="32" s="1"/>
  <c r="G18" i="34" s="1"/>
  <c r="G423" i="32"/>
  <c r="G422" i="32" s="1"/>
  <c r="G421" i="32" s="1"/>
  <c r="G419" i="32" s="1"/>
  <c r="G416" i="32"/>
  <c r="G415" i="32" s="1"/>
  <c r="G414" i="32" s="1"/>
  <c r="G409" i="32"/>
  <c r="G408" i="32" s="1"/>
  <c r="G407" i="32" s="1"/>
  <c r="G405" i="32" s="1"/>
  <c r="G12" i="34" l="1"/>
  <c r="G475" i="32"/>
  <c r="G32" i="34" s="1"/>
  <c r="G412" i="32"/>
  <c r="G393" i="32"/>
  <c r="G392" i="32" s="1"/>
  <c r="G391" i="32" s="1"/>
  <c r="G390" i="32" s="1"/>
  <c r="G388" i="32" s="1"/>
  <c r="G403" i="32" l="1"/>
  <c r="D87" i="27" s="1"/>
  <c r="G386" i="32"/>
  <c r="D81" i="27" s="1"/>
  <c r="G14" i="34"/>
  <c r="G11" i="34" s="1"/>
  <c r="G384" i="32"/>
  <c r="G383" i="32" s="1"/>
  <c r="G382" i="32" s="1"/>
  <c r="G381" i="32" s="1"/>
  <c r="G379" i="32" s="1"/>
  <c r="G183" i="32"/>
  <c r="G182" i="32" s="1"/>
  <c r="G181" i="32" s="1"/>
  <c r="G180" i="32" s="1"/>
  <c r="G178" i="32" s="1"/>
  <c r="G280" i="32"/>
  <c r="G279" i="32" s="1"/>
  <c r="G278" i="32" s="1"/>
  <c r="G276" i="32" s="1"/>
  <c r="D63" i="27" s="1"/>
  <c r="G274" i="32" l="1"/>
  <c r="G377" i="32"/>
  <c r="D69" i="27" s="1"/>
  <c r="G176" i="32"/>
  <c r="D57" i="27" s="1"/>
  <c r="G519" i="32" l="1"/>
  <c r="G518" i="32" s="1"/>
  <c r="G516" i="32" s="1"/>
  <c r="G514" i="32" s="1"/>
  <c r="G42" i="34" s="1"/>
  <c r="G41" i="34" s="1"/>
  <c r="G272" i="32" l="1"/>
  <c r="G271" i="32" s="1"/>
  <c r="G270" i="32" s="1"/>
  <c r="G269" i="32" s="1"/>
  <c r="G267" i="32" s="1"/>
  <c r="G174" i="32"/>
  <c r="G173" i="32" s="1"/>
  <c r="G172" i="32" s="1"/>
  <c r="G331" i="32"/>
  <c r="G330" i="32" s="1"/>
  <c r="G329" i="32" s="1"/>
  <c r="G328" i="32" s="1"/>
  <c r="G326" i="32" s="1"/>
  <c r="G303" i="32"/>
  <c r="G302" i="32" s="1"/>
  <c r="G301" i="32" s="1"/>
  <c r="G300" i="32" s="1"/>
  <c r="G298" i="32" s="1"/>
  <c r="G221" i="32"/>
  <c r="G220" i="32" s="1"/>
  <c r="G219" i="32" s="1"/>
  <c r="G218" i="32" s="1"/>
  <c r="G216" i="32" s="1"/>
  <c r="G38" i="32"/>
  <c r="G37" i="32" s="1"/>
  <c r="G36" i="32" s="1"/>
  <c r="G35" i="32" s="1"/>
  <c r="G33" i="32" s="1"/>
  <c r="G265" i="32" l="1"/>
  <c r="D45" i="27" s="1"/>
  <c r="G171" i="32"/>
  <c r="G169" i="32" s="1"/>
  <c r="G352" i="32"/>
  <c r="G351" i="32" s="1"/>
  <c r="G350" i="32" s="1"/>
  <c r="G349" i="32" s="1"/>
  <c r="G347" i="32" s="1"/>
  <c r="G167" i="32" l="1"/>
  <c r="D39" i="27" s="1"/>
  <c r="G547" i="32"/>
  <c r="G546" i="32" s="1"/>
  <c r="G544" i="32" s="1"/>
  <c r="G542" i="32" s="1"/>
  <c r="G50" i="34" s="1"/>
  <c r="G242" i="32"/>
  <c r="G241" i="32" s="1"/>
  <c r="G49" i="34" l="1"/>
  <c r="G240" i="32"/>
  <c r="G239" i="32" s="1"/>
  <c r="G237" i="32" s="1"/>
  <c r="G165" i="32"/>
  <c r="G164" i="32" s="1"/>
  <c r="G163" i="32" s="1"/>
  <c r="G162" i="32" s="1"/>
  <c r="G160" i="32" s="1"/>
  <c r="G87" i="32"/>
  <c r="G86" i="32" s="1"/>
  <c r="G85" i="32" s="1"/>
  <c r="G84" i="32" s="1"/>
  <c r="G82" i="32" s="1"/>
  <c r="G533" i="32" l="1"/>
  <c r="G532" i="32" s="1"/>
  <c r="G530" i="32" s="1"/>
  <c r="G528" i="32" s="1"/>
  <c r="G338" i="32"/>
  <c r="G337" i="32" s="1"/>
  <c r="G336" i="32" s="1"/>
  <c r="G335" i="32" s="1"/>
  <c r="G333" i="32" s="1"/>
  <c r="G228" i="32"/>
  <c r="G227" i="32" s="1"/>
  <c r="G226" i="32" s="1"/>
  <c r="G225" i="32" s="1"/>
  <c r="G223" i="32" s="1"/>
  <c r="G158" i="32"/>
  <c r="G157" i="32" s="1"/>
  <c r="G156" i="32" s="1"/>
  <c r="G155" i="32" s="1"/>
  <c r="G153" i="32" s="1"/>
  <c r="G73" i="32"/>
  <c r="G72" i="32" s="1"/>
  <c r="G71" i="32" s="1"/>
  <c r="G70" i="32" s="1"/>
  <c r="G68" i="32" s="1"/>
  <c r="G80" i="32" l="1"/>
  <c r="G79" i="32" s="1"/>
  <c r="G78" i="32" s="1"/>
  <c r="G77" i="32" s="1"/>
  <c r="G75" i="32" s="1"/>
  <c r="G345" i="32"/>
  <c r="G344" i="32" s="1"/>
  <c r="G343" i="32" s="1"/>
  <c r="G342" i="32" s="1"/>
  <c r="G340" i="32" s="1"/>
  <c r="G235" i="32"/>
  <c r="G234" i="32" s="1"/>
  <c r="G233" i="32" s="1"/>
  <c r="G232" i="32" s="1"/>
  <c r="G230" i="32" s="1"/>
  <c r="G324" i="32" l="1"/>
  <c r="G323" i="32" s="1"/>
  <c r="G322" i="32" s="1"/>
  <c r="G321" i="32" s="1"/>
  <c r="G319" i="32" s="1"/>
  <c r="G214" i="32"/>
  <c r="G213" i="32" s="1"/>
  <c r="G212" i="32" s="1"/>
  <c r="G211" i="32" s="1"/>
  <c r="G209" i="32" s="1"/>
  <c r="G151" i="32"/>
  <c r="G150" i="32" s="1"/>
  <c r="G149" i="32" s="1"/>
  <c r="G148" i="32" s="1"/>
  <c r="G146" i="32" s="1"/>
  <c r="G109" i="32" s="1"/>
  <c r="D21" i="27" l="1"/>
  <c r="G526" i="32"/>
  <c r="G525" i="32" s="1"/>
  <c r="G523" i="32" s="1"/>
  <c r="G521" i="32" s="1"/>
  <c r="G44" i="34" s="1"/>
  <c r="G43" i="34" s="1"/>
  <c r="G52" i="32"/>
  <c r="G51" i="32" s="1"/>
  <c r="G50" i="32" s="1"/>
  <c r="G49" i="32" s="1"/>
  <c r="G47" i="32" s="1"/>
  <c r="G107" i="32" l="1"/>
  <c r="G105" i="32" s="1"/>
  <c r="G103" i="32" s="1"/>
  <c r="G45" i="32"/>
  <c r="G44" i="32" s="1"/>
  <c r="G43" i="32" s="1"/>
  <c r="G42" i="32" s="1"/>
  <c r="G40" i="32" s="1"/>
  <c r="G207" i="32"/>
  <c r="G206" i="32" s="1"/>
  <c r="G205" i="32" s="1"/>
  <c r="G204" i="32" s="1"/>
  <c r="G202" i="32" s="1"/>
  <c r="G375" i="32"/>
  <c r="G374" i="32" s="1"/>
  <c r="G373" i="32" s="1"/>
  <c r="G372" i="32" s="1"/>
  <c r="G370" i="32" s="1"/>
  <c r="G368" i="32" s="1"/>
  <c r="D51" i="27" s="1"/>
  <c r="G505" i="32"/>
  <c r="G504" i="32" s="1"/>
  <c r="G502" i="32" s="1"/>
  <c r="G500" i="32" s="1"/>
  <c r="G296" i="32"/>
  <c r="G295" i="32" s="1"/>
  <c r="G294" i="32" s="1"/>
  <c r="G31" i="32"/>
  <c r="G30" i="32" s="1"/>
  <c r="G38" i="34" l="1"/>
  <c r="G37" i="34" s="1"/>
  <c r="G29" i="32"/>
  <c r="G28" i="32" s="1"/>
  <c r="G26" i="32" s="1"/>
  <c r="G293" i="32"/>
  <c r="G291" i="32" s="1"/>
  <c r="G289" i="32" s="1"/>
  <c r="G94" i="32"/>
  <c r="G93" i="32" s="1"/>
  <c r="G92" i="32" s="1"/>
  <c r="G91" i="32" s="1"/>
  <c r="G89" i="32" s="1"/>
  <c r="G287" i="32" l="1"/>
  <c r="G285" i="32" s="1"/>
  <c r="G283" i="32" s="1"/>
  <c r="D33" i="27"/>
  <c r="G59" i="32"/>
  <c r="G58" i="32" s="1"/>
  <c r="G57" i="32" s="1"/>
  <c r="G56" i="32" s="1"/>
  <c r="G54" i="32" s="1"/>
  <c r="G263" i="32" l="1"/>
  <c r="G262" i="32" s="1"/>
  <c r="G261" i="32" s="1"/>
  <c r="G260" i="32" s="1"/>
  <c r="G258" i="32" s="1"/>
  <c r="G540" i="32"/>
  <c r="G539" i="32" s="1"/>
  <c r="G537" i="32" s="1"/>
  <c r="G535" i="32" s="1"/>
  <c r="G101" i="32"/>
  <c r="G100" i="32" s="1"/>
  <c r="G99" i="32" s="1"/>
  <c r="G98" i="32" s="1"/>
  <c r="G96" i="32" s="1"/>
  <c r="G551" i="32"/>
  <c r="G549" i="32" s="1"/>
  <c r="G52" i="34" s="1"/>
  <c r="G51" i="34" s="1"/>
  <c r="H26" i="32" l="1"/>
  <c r="G193" i="32"/>
  <c r="G24" i="32"/>
  <c r="G491" i="32"/>
  <c r="G48" i="34"/>
  <c r="G47" i="34" s="1"/>
  <c r="G45" i="34"/>
  <c r="G34" i="34" l="1"/>
  <c r="G10" i="34" s="1"/>
  <c r="G401" i="32"/>
  <c r="G399" i="32" s="1"/>
  <c r="D99" i="27"/>
  <c r="G191" i="32"/>
  <c r="G189" i="32" s="1"/>
  <c r="G187" i="32" s="1"/>
  <c r="G185" i="32" s="1"/>
  <c r="D27" i="27"/>
  <c r="G22" i="32"/>
  <c r="G20" i="32" s="1"/>
  <c r="G18" i="32" s="1"/>
  <c r="G16" i="32" s="1"/>
  <c r="D75" i="27"/>
  <c r="G397" i="32" l="1"/>
  <c r="G395" i="32" s="1"/>
  <c r="G14" i="32" s="1"/>
  <c r="G13" i="32" s="1"/>
  <c r="D14" i="27"/>
  <c r="D12" i="27" s="1"/>
  <c r="D133" i="27" l="1"/>
  <c r="D126" i="27" s="1"/>
  <c r="G700" i="32"/>
  <c r="G699" i="32" s="1"/>
  <c r="G698" i="32" s="1"/>
  <c r="G696" i="32" s="1"/>
  <c r="G694" i="32" s="1"/>
  <c r="G692" i="32" s="1"/>
  <c r="D124" i="27" l="1"/>
  <c r="D11" i="27" s="1"/>
  <c r="H27" i="32"/>
  <c r="G690" i="32"/>
  <c r="G688" i="32" s="1"/>
  <c r="G686" i="32" s="1"/>
  <c r="G685" i="32" l="1"/>
  <c r="G11" i="32" s="1"/>
</calcChain>
</file>

<file path=xl/sharedStrings.xml><?xml version="1.0" encoding="utf-8"?>
<sst xmlns="http://schemas.openxmlformats.org/spreadsheetml/2006/main" count="3124" uniqueCount="320">
  <si>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</si>
  <si>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</si>
  <si>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</si>
  <si>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</si>
  <si>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</si>
  <si>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</si>
  <si>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</si>
  <si>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</si>
  <si>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</si>
  <si>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</si>
  <si>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</si>
  <si>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</si>
  <si>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</si>
  <si>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</si>
  <si>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</si>
  <si>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</si>
  <si>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</si>
  <si>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</si>
  <si>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</si>
  <si>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</si>
  <si>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</si>
  <si>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</si>
  <si>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</si>
  <si>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</si>
  <si>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</si>
  <si>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</si>
  <si>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</si>
  <si>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</si>
  <si>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</si>
  <si>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</si>
  <si>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</si>
  <si>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</si>
  <si>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</si>
  <si>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</si>
  <si>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</si>
  <si>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</si>
  <si>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</si>
  <si>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ԿՐԹՈՒԹՅՈՒՆ</t>
  </si>
  <si>
    <t>Միջոցառումները կատարող պետական մարմինների և դրամաշնորհ ստացող տնտեսվարող սուբյեկտների անվանումները</t>
  </si>
  <si>
    <t>Հավելված 4</t>
  </si>
  <si>
    <t>09</t>
  </si>
  <si>
    <t>06</t>
  </si>
  <si>
    <t xml:space="preserve">այդ թվում՝ բյուջետային ծախսերի տնտեսագիտական դասակարգման հոդվածներ
</t>
  </si>
  <si>
    <t xml:space="preserve">
11010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</si>
  <si>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</si>
  <si>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</si>
  <si>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</si>
  <si>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5</t>
  </si>
  <si>
    <t>Հանրակրթության ծրագիր</t>
  </si>
  <si>
    <t>Հանրակրթական դպրոցների մանկավարժներին և դպրոցահասակ երեխաներին տրանսպորտային ծախսերի փոխհատուցման ապահովում</t>
  </si>
  <si>
    <t>Տրանսֆերտների տրամադրում</t>
  </si>
  <si>
    <t>Շահառուների ընտրության չափորոշիչները՝</t>
  </si>
  <si>
    <t>ՀՀ Արարատի մարզպետարան</t>
  </si>
  <si>
    <t>ՀՀ Արմավիրի մարզպետարան</t>
  </si>
  <si>
    <t>ՀՀ Գեղարքունիքի մարզպետարան</t>
  </si>
  <si>
    <t>ՀՀ Լոռու մարզպետարան</t>
  </si>
  <si>
    <t>ՀՀ Կոտայքի մարզպետարան</t>
  </si>
  <si>
    <t>ՀՀ Շիրակի մարզպետարան</t>
  </si>
  <si>
    <t>ՀՀ Սյունիքի մարզպետարան</t>
  </si>
  <si>
    <t>ՀՀ Վայոց ձորի մարզպետարան</t>
  </si>
  <si>
    <t>ՀՀ Տավուշի մարզպետարան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</si>
  <si>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</si>
  <si>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դաստիարակված, պատշաճ վարքով և վարվելակերպով անձի ձևավորում</t>
  </si>
  <si>
    <t xml:space="preserve">Ցուցանիշների փոփոխությունը (նվազեցումները նշված են փակագծերում, ավելացումները նշված են դրական նշանով)  </t>
  </si>
  <si>
    <t>այդ թվում՝</t>
  </si>
  <si>
    <t xml:space="preserve"> Ատեստավորման միջոցով որակավորում ստացած ուսուցիչներին հավելավճարների տրամադրում</t>
  </si>
  <si>
    <t>Ատեստավորման միջոցով որակավորում ստացած ուսուցիչներին հավելավճարների տրամադրում</t>
  </si>
  <si>
    <t xml:space="preserve"> Ատեստավորման միջոցով որակավորում ստացած ուսուցիչներ</t>
  </si>
  <si>
    <t xml:space="preserve"> Ատեստավորման միջոցով որակավորում ստացած ուսուցիչներին հավելավճարների տրամադրում </t>
  </si>
  <si>
    <t xml:space="preserve"> Ատեստավորման միջոցով տարակարգի որակավորում ստացած ուսուցիչներին համաապատասխան հավելավճարի տրամադրման ապահովում </t>
  </si>
  <si>
    <t xml:space="preserve"> Ատեստավորման արդյունքում որակավորում ստացած ուսուցիչներ </t>
  </si>
  <si>
    <t xml:space="preserve"> Որակավորման տարակարգ ստացած ուսուցիչների թիվը, մարդ </t>
  </si>
  <si>
    <t xml:space="preserve"> Տարրական ընդհանուր հանրակրթություն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</si>
  <si>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</si>
  <si>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Ծառայությունների մատուցում</t>
  </si>
  <si>
    <t xml:space="preserve"> Հիմնական ընդհանուր հանրակրթություն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</si>
  <si>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</t>
  </si>
  <si>
    <t xml:space="preserve"> Միջնակարգ ընդհանուր հանրակրթություն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</si>
  <si>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</si>
  <si>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 Նախադպրոցական կրթություն</t>
  </si>
  <si>
    <t xml:space="preserve"> 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</si>
  <si>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</si>
  <si>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</si>
  <si>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</si>
  <si>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</si>
  <si>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</si>
  <si>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</si>
  <si>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</si>
  <si>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ՀՀ  կրթության , գիտության, մշակույթի և սպորտի նախարարություն</t>
  </si>
  <si>
    <t xml:space="preserve"> ՀՀ Արագածոտնի  մարզպետարան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</si>
  <si>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</si>
  <si>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</si>
  <si>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</si>
  <si>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</si>
  <si>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</si>
  <si>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</si>
  <si>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</si>
  <si>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Վայոց ձորի մարզպետարան</t>
  </si>
  <si>
    <t xml:space="preserve"> ՀՀ Տավուշի մարզպետարան</t>
  </si>
  <si>
    <t>Հավելված 2</t>
  </si>
  <si>
    <t>01</t>
  </si>
  <si>
    <t xml:space="preserve"> Նախադպրոցական և տարրական ընդհանուր կրթություն</t>
  </si>
  <si>
    <t>02</t>
  </si>
  <si>
    <t xml:space="preserve"> Տարրական ընդհանուր կրթություն</t>
  </si>
  <si>
    <t xml:space="preserve"> Միջնակարգ ընդհանուր կրթություն</t>
  </si>
  <si>
    <t xml:space="preserve"> Հիմնական ընդհանուր կրթություն</t>
  </si>
  <si>
    <t xml:space="preserve"> Միջնակարգ (լրիվ)  ընդհանուր կրթություն</t>
  </si>
  <si>
    <t xml:space="preserve"> Կրթությանը տրամադրվող օժանդակ ծառայություններ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</si>
  <si>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</si>
  <si>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</si>
  <si>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</si>
  <si>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</si>
  <si>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</si>
  <si>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ՀՀ տարածքային կառավարման և ենթակառուցվածքների նախարարություն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</si>
  <si>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</si>
  <si>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</si>
  <si>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Ծառայությունների մատուցում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</si>
  <si>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</si>
  <si>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Տարրական ընդհանուր կրթության դասարանների սովորողների թիվը, մարդ </t>
  </si>
  <si>
    <t xml:space="preserve"> Հիմնական ընդհանուր հանրակրթություն 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</si>
  <si>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</si>
  <si>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 Հիմնական ընդհանուր կրթության դասարանների սովորողների միջին տարեկան թիվը, մարդ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</si>
  <si>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</si>
  <si>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</si>
  <si>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Միջնակարգ ընդհանուր կրթության դասարանների սովորողների միջին տարեկան թիվը, մարդ </t>
  </si>
  <si>
    <t xml:space="preserve"> Սովորողների միջին տարեկան թիվը, մարդ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</si>
  <si>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</si>
  <si>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</si>
  <si>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</si>
  <si>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>11</t>
  </si>
  <si>
    <t xml:space="preserve"> ՀԻՄՆԱԿԱՆ ԲԱԺԻՆՆԵՐԻՆ ՉԴԱՍՎՈՂ ՊԱՀՈՒՍՏԱՅԻՆ ՖՈՆԴԵՐ</t>
  </si>
  <si>
    <t xml:space="preserve"> Պահուստային միջոցներ</t>
  </si>
  <si>
    <t>այդ թվում`</t>
  </si>
  <si>
    <t>ՀՀ կառավարության և համայնքների պահուստային ֆոնդ</t>
  </si>
  <si>
    <t>ՀՀ կառավարություն</t>
  </si>
  <si>
    <t xml:space="preserve"> ԱՅԼ ԾԱԽՍԵՐ</t>
  </si>
  <si>
    <t xml:space="preserve"> Երևանի քաղաքապետարանի ենթակայության հանրակրթական դպրոցներ </t>
  </si>
  <si>
    <t xml:space="preserve"> Տարրական ընդհանուր կրթության դասարանների սովորողների միջին տարեկան թիվը, մարդ </t>
  </si>
  <si>
    <t xml:space="preserve"> Մարզպետարանի ենթակայության հանրակրթական ուսումնական հաստատություններ </t>
  </si>
  <si>
    <t>ՀՀ Արագածոտնի մարզպետարան</t>
  </si>
  <si>
    <t xml:space="preserve"> 11013 </t>
  </si>
  <si>
    <t xml:space="preserve"> Նախադպրոցական կրթություն </t>
  </si>
  <si>
    <t xml:space="preserve"> 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 </t>
  </si>
  <si>
    <t xml:space="preserve"> Ծառայությունը ստացող երեխաների միջին տարեկան թիվը, մարդ </t>
  </si>
  <si>
    <t xml:space="preserve"> ՀՀ կրթության, գիտության, մշակույթի և սպորտի նախարարության, Երևանի քաղաքապետարանի, ՀՀ մարզպետարանների ենթակայության նախադպրոցական կրթություն իրականացնող ուսումնական հաստատություններ </t>
  </si>
  <si>
    <t xml:space="preserve">Ցուցանիշների փոփոխությունը (նվազեցումները նշված են փակագծերում)  </t>
  </si>
  <si>
    <t xml:space="preserve">Ցուցանիշների փոփոխությունը (ավելացումները նշված են դրական նշանով)  </t>
  </si>
  <si>
    <t xml:space="preserve"> Տարրական հատուկ հանրակրթություն</t>
  </si>
  <si>
    <t xml:space="preserve"> Հիմնական հատուկ հանրակրթություն</t>
  </si>
  <si>
    <t xml:space="preserve"> Միջնակարգ հատուկ հանրակրթություն</t>
  </si>
  <si>
    <t xml:space="preserve"> Տարրական մասնագիտացված հանրակրթություն</t>
  </si>
  <si>
    <t xml:space="preserve"> Հիմնական մասնագիտացված հանրակրթություն</t>
  </si>
  <si>
    <t xml:space="preserve"> Միջնակարգ մասնագիտացված հանրակրթություն</t>
  </si>
  <si>
    <t xml:space="preserve">ՀՀ կառավարության  2021 թվականի </t>
  </si>
  <si>
    <t>Հավելված 3</t>
  </si>
  <si>
    <t>ՀՀ կառավարության 2021 թվականի</t>
  </si>
  <si>
    <t>_____________-ի  ___-Ն որոշում</t>
  </si>
  <si>
    <t xml:space="preserve"> Պարտադիր կրթության առաջին մակարդակում սովորողների ընդգրկվածության և գրագիտության ապահովում</t>
  </si>
  <si>
    <t xml:space="preserve"> Պարտադիր կրթության երկրորդ մակարդակում սովորողների ընդգրկվածության և գրագիտության ապահովում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</si>
  <si>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</t>
  </si>
  <si>
    <t xml:space="preserve"> Տարրական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</si>
  <si>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</si>
  <si>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</t>
  </si>
  <si>
    <t xml:space="preserve"> Հանրակրթական դպրոցների մանկավարժներին և դպրոցահասակ երեխաներին տրնասպորտային ծախսերի փոխհատուցում</t>
  </si>
  <si>
    <t xml:space="preserve"> Հանրակրթական դպրոցների մանկավարժներին և դպրոցահասակ երեխաներին տրնասպորտային ծախսերի փոխհատուցման ապահովում</t>
  </si>
  <si>
    <t xml:space="preserve"> Տրանսֆերտների տրամադրում</t>
  </si>
  <si>
    <t xml:space="preserve"> Միջնակարգ հանրակրթություն երեկոյան դպրոցում (Շիրակի մարզ)</t>
  </si>
  <si>
    <t xml:space="preserve"> ՀՀ ԱՆ Արթիկի քրեակատարողական հիմնարկում գտնվող ազատազրկված և միջնակարգ կրթություն չունեցող անձանց շրջանակում հանրակրթական ծառայությունների մատուցում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</si>
  <si>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</si>
  <si>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</si>
  <si>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</si>
  <si>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</si>
  <si>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հազար դրամներով</t>
  </si>
  <si>
    <t>ընդամենը, որից՝</t>
  </si>
  <si>
    <t>Հանրակրթական դպրոցների մանկավարժներին և դպրոցահասակ երեխաներին տրանսպորտային ծախսերի փոխհատուցում</t>
  </si>
  <si>
    <t xml:space="preserve">ՀՀ կրթության, գիտության, մշակույթի և սպորտի նախարարություն </t>
  </si>
  <si>
    <t>Հանրակրթական դպրոցների մանկավարժներ և դպրոցահասակ երեխաներ</t>
  </si>
  <si>
    <t>ՀՀ  Տավուշի մարզպետարան</t>
  </si>
  <si>
    <t xml:space="preserve"> 1146 </t>
  </si>
  <si>
    <t xml:space="preserve"> 11004 </t>
  </si>
  <si>
    <t xml:space="preserve"> Տարրական հատուկ հանրակրթություն </t>
  </si>
  <si>
    <t xml:space="preserve"> Պարտադիր կրթության առաջին մակարդակում սովորողների ընդգրկվածության և գրագիտության ապահովում </t>
  </si>
  <si>
    <t xml:space="preserve"> 11005 </t>
  </si>
  <si>
    <t xml:space="preserve"> Հիմնական հատուկ հանրակրթություն </t>
  </si>
  <si>
    <t xml:space="preserve"> Պարտադիր կրթության երկրորդ մակարդակում սովորողների ընդգրկվածության և գրագիտության ապահովում </t>
  </si>
  <si>
    <t xml:space="preserve"> 11006 </t>
  </si>
  <si>
    <t xml:space="preserve"> Միջնակարգ հատուկ հանրակրթություն </t>
  </si>
  <si>
    <t xml:space="preserve"> Պարտադիր կրթության երրորդ մակարդակում սովորողների ընդգրկվածության՛ գրագիտության և համակողմանի զարգացման բարձր մակարդակի ապահովում </t>
  </si>
  <si>
    <t xml:space="preserve"> ՀՀ կրթության, գիտության,մշակույթի և սպորտի նախարարության, Երևանի քաղաքապետարանի ենթակայության հատուկ ուսումնական հաստատություններ </t>
  </si>
  <si>
    <t xml:space="preserve"> 11010 </t>
  </si>
  <si>
    <t xml:space="preserve"> Տարրական մասնագիտացված հանրակրթություն </t>
  </si>
  <si>
    <t xml:space="preserve"> Տարրական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</si>
  <si>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 ՀՀ կրթության, գիտության, մշակույթի և սպորտի նախարարության ենթակայության մասնագիտացված հանրակրթական ուսումնական հաստատություններ </t>
  </si>
  <si>
    <t xml:space="preserve"> 11011 </t>
  </si>
  <si>
    <t xml:space="preserve"> Հիմնական մասնագիտացված հանրակրթություն </t>
  </si>
  <si>
    <t xml:space="preserve"> Հիմնական կրթության մակարդակում մասնագիտացված հանրակրթական ծառայությունների մատուցման միջոցով սովորողների ընդգրկվածության և գրագիտության ապահովում </t>
  </si>
  <si>
    <t xml:space="preserve"> 11012 </t>
  </si>
  <si>
    <t xml:space="preserve"> Միջնակարգ մասնագիտացված հանրակրթություն </t>
  </si>
  <si>
    <t xml:space="preserve"> Միջնակարգ կրթության մակարդակում մասնագիտացված հանրակրթական ծառայությունների մատուցման միջոցով սովորողների ընդգրկվածության , համակողմանի զարգացման և գրագիտության ապահովում </t>
  </si>
  <si>
    <t xml:space="preserve"> ՀՀ կրթության, գիտության, մշակույթի և սպորտի նախարարության, ՀՀ պաշտպանության նախարարության ենթակայության մասնագիտացված հանրակրթական կրթություն իրականացնող ուսումնական հաստատություններ </t>
  </si>
  <si>
    <t xml:space="preserve"> 11020 </t>
  </si>
  <si>
    <t xml:space="preserve"> Միջնակարգ հանրակրթություն երեկոյան դպրոցում (Շիրակի մարզ) </t>
  </si>
  <si>
    <t xml:space="preserve"> ՀՀ ԱՆ Արթիկի քրեակատարողական հիմնարկում գտնվող ազատազրկված և միջնակարգ կրթություն չունեցող անձանց շրջանակում հանրակրթական ծառայությունների մատուցում </t>
  </si>
  <si>
    <t xml:space="preserve"> Մարզպետարանի ենթակայության երեկոյան դպրոց </t>
  </si>
  <si>
    <t xml:space="preserve"> 12002 </t>
  </si>
  <si>
    <t xml:space="preserve"> Հանրակրթական դպրոցների մանկավարժներին և դպրոցահասակ երեխաներին տրնասպորտային ծախսերի փոխհատուցում </t>
  </si>
  <si>
    <t xml:space="preserve"> Հանրակրթական դպրոցների մանկավարժներին և դպրոցահասակ երեխաներին տրնասպորտային ծախսերի փոխհատուցման ապահովում </t>
  </si>
  <si>
    <t xml:space="preserve"> Տրանսֆերտների տրամադրում </t>
  </si>
  <si>
    <t xml:space="preserve"> Շահառուների ընտրության չափորոշիչները սահմանված են ԿԳՄՍ նախարարի հրամանով </t>
  </si>
  <si>
    <t xml:space="preserve">Երևանի քաղաքապետարանի ենթակայության նախադպրոցական կրթություն իրականացնող ուսումնական հաստատություններ </t>
  </si>
  <si>
    <t xml:space="preserve"> ՀՀ ԿԳՄՍՆ ենթակայության հանրակրթական դպրոցներ </t>
  </si>
  <si>
    <t xml:space="preserve"> ՀՀ ԿԳՄՍՆ ենթակայության հատուկ կրթություն իրականացնող ուսումնական հաստատություններ </t>
  </si>
  <si>
    <t xml:space="preserve"> Մարզպետարանի ենթակայության նախադպրոցական կրթություն իրականացնող ուսումնական հաստատություններ </t>
  </si>
  <si>
    <t xml:space="preserve"> ՀՀ կրթության, գիտության, մշակույթի և սպորտի նախարարության ենթակայության նախադպրոցական կրթություն իրականացնող ուսումնական հաստատություններ </t>
  </si>
  <si>
    <t xml:space="preserve">Մարզպետարանի ենթակայության նախադպրոցական կրթություն իրականացնող ուսումնական հաստատություններ </t>
  </si>
  <si>
    <t xml:space="preserve"> ՀՀ  Արագածոտնի մարզպետարան</t>
  </si>
  <si>
    <t xml:space="preserve"> ՀՀ  Արարատի մարզպետարան</t>
  </si>
  <si>
    <t xml:space="preserve"> ՀՀ  Գեղարքունիքի մարզպետարան</t>
  </si>
  <si>
    <t>տղա</t>
  </si>
  <si>
    <t>աղջիկ</t>
  </si>
  <si>
    <t xml:space="preserve"> Հանրակրթական դպրոցների թիվը, հատ </t>
  </si>
  <si>
    <t xml:space="preserve"> Տրանսպորտային ծախսերի փոխհատուցում  ստացող դպրոցահասակ երեխաների թիվը /մարդ/, որից՛ </t>
  </si>
  <si>
    <t xml:space="preserve"> տղա </t>
  </si>
  <si>
    <t xml:space="preserve"> աղջիկ </t>
  </si>
  <si>
    <t xml:space="preserve"> Տրանսպորտային ծախսերի փոխհատուցում  ստացող մանկավարժների թիվը /մարդ/, որից՛ </t>
  </si>
  <si>
    <t xml:space="preserve"> տղամարդ </t>
  </si>
  <si>
    <t xml:space="preserve"> կին </t>
  </si>
  <si>
    <t xml:space="preserve"> Տարրական ընդհանուր կրթության դասարանների սովորողների միջին տարեկան թիվը, մարդ՝ որից</t>
  </si>
  <si>
    <t>տղամարդ</t>
  </si>
  <si>
    <t>կին</t>
  </si>
  <si>
    <t xml:space="preserve">Տրանսպորտային ծախսերի փոխհատուցում  ստացող դպրոցահասակ երեխաների թիվը /մարդ/, որից՛ </t>
  </si>
  <si>
    <t xml:space="preserve"> Որակավորման տարակարգ ստացած ուսուցիչների թիվը, մարդ, որից՝</t>
  </si>
  <si>
    <t xml:space="preserve"> Հիմնական ընդհանուր կրթության դասարանների սովորողների միջին տարեկան թիվը, մարդ, որից՝</t>
  </si>
  <si>
    <t>ՀՀ կրթության, գիտության, մշակույթի և սոպրտի նախարարություն</t>
  </si>
  <si>
    <t xml:space="preserve"> Սոցիալական աջակցություն ստացող ՀՀ սահմանամերձ համայնքների երեխաների դասագրքերի վարձավճարների փոխհատուցում</t>
  </si>
  <si>
    <t xml:space="preserve"> Հանրակրթական դպրոցի սոցիալական աջակցություն ստացող ՀՀ սահմանամերձ համայնքների դպրոցների երեխաների դասագրքերի վարձավճարների փոխհատուցում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</si>
  <si>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</si>
  <si>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</si>
  <si>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</si>
  <si>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Սոցիալական աջակցություն ստացող ՀՀ սահմանամերձ համայնքների երեխաների դասագրքերի վարձավճարների փոխհատուցում </t>
  </si>
  <si>
    <t xml:space="preserve"> Հանրակրթական դպրոցի սոցիալական աջակցություն ստացող ՀՀ սահմանամերձ համայնքների դպրոցների երեխաների դասագրքերի վարձավճարների փոխհատուցում </t>
  </si>
  <si>
    <t xml:space="preserve"> Սոցիալական աջակցություն ստացող սահմանամերձ համայնքներ </t>
  </si>
  <si>
    <t xml:space="preserve"> Սահմանամերձ համայնքների դպրոցների 5-12-րդ դասարանների սովորողների թիվը, մարդ </t>
  </si>
  <si>
    <t xml:space="preserve"> Սահմանամերձ համայնքների դպրոցների թիվը, հատ </t>
  </si>
  <si>
    <t xml:space="preserve"> Սոցիալական աջակցություն ստացող սահմանամերձ համայնքների  թիվը, հատ </t>
  </si>
  <si>
    <t xml:space="preserve"> Կրթության որակի ապահովում</t>
  </si>
  <si>
    <t xml:space="preserve"> Ատեստավորման նոր համակարգի ներդրում՛ ուղղված ուսուցիչների որակի բարձրացմանը</t>
  </si>
  <si>
    <t xml:space="preserve"> ՀՀ  Արագածոտնի  մարզպետարան</t>
  </si>
  <si>
    <t>Կրթության որակի ապահովում</t>
  </si>
  <si>
    <t xml:space="preserve"> 1192 </t>
  </si>
  <si>
    <t xml:space="preserve"> Ատեստավորման նոր համակարգի ներդրում՛ ուղղված ուսուցիչների որակի բարձրացմանը </t>
  </si>
  <si>
    <t xml:space="preserve"> Հանրակրթական դպրոցներում դասվանդող ուսուցիչների կամավոր ատեստավորման համակարգի մշակում և ներդրում </t>
  </si>
  <si>
    <t xml:space="preserve"> Մասնագիտացված կազմակերպություն </t>
  </si>
  <si>
    <t xml:space="preserve"> Կամավոր ատեստավորմանը մասնակցած ուսուցիչների թիվը, մարդ </t>
  </si>
  <si>
    <t xml:space="preserve"> Կամավոր ատեստավորման արդյունքում հավելավճար ստացող ուսուցիչների թվաքանակը </t>
  </si>
  <si>
    <t>Ատեստավորման նոր համակարգի ներդրում՝ ուղղված ուսուցիչների որակի բարձրացմանը</t>
  </si>
  <si>
    <t>Ատեստավորված ուսուցիչներ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</si>
  <si>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</si>
  <si>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</si>
  <si>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Հանրակրթական դպրոցների գույքով և տեխնիկայով ապահովում</t>
  </si>
  <si>
    <t>Միջոցառման նկարագրությունը՝</t>
  </si>
  <si>
    <t>Կրթական ժամանակակից նորմերին համապատասխանող գույքի ձեռք բերում</t>
  </si>
  <si>
    <t xml:space="preserve"> Այլ պետական կազմակերպությունների կողմից օգտագործվող ոչ ֆինանսական ակտիվների հետ գործառնություններ </t>
  </si>
  <si>
    <t>Ապահով դպրոց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</si>
  <si>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</si>
  <si>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</si>
  <si>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այդ թվում` ըստ կատարողների</t>
  </si>
  <si>
    <t xml:space="preserve"> ՀՀ կրթության, գիտության, մշակույթի և սպորտի նախարարություն</t>
  </si>
  <si>
    <t>Ցուցանիշների փոփոխությունը (ավելացումները նշված են դրական նշանով)</t>
  </si>
  <si>
    <t xml:space="preserve"> Ակտիվն օգտագործող կազմակերպության անվանումը </t>
  </si>
  <si>
    <t xml:space="preserve">Կազմակերպությունների թիվը, որտեղ կատարվում են ներդրումները, հատ </t>
  </si>
  <si>
    <t>32012</t>
  </si>
  <si>
    <t xml:space="preserve"> Հանրակրթական դպրոցներ </t>
  </si>
  <si>
    <t>Աթոռներ և բազկաթոռներ, հատ</t>
  </si>
  <si>
    <t xml:space="preserve"> Կրթական օբյեկտների շենքային պայմանների բարելավում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</si>
  <si>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</t>
  </si>
  <si>
    <t xml:space="preserve"> 1183 </t>
  </si>
  <si>
    <t xml:space="preserve"> 32001 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</si>
  <si>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</si>
  <si>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</si>
  <si>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>Սեղաններ, հատ</t>
  </si>
  <si>
    <t xml:space="preserve">Տրանսպորտային ծախսերի փոխհատուցում  ստացող մանկավարժների թիվը /մարդ/, որից՛ 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</si>
  <si>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</si>
  <si>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</si>
  <si>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</si>
  <si>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«Վարդենիկի կրթահամալիր» ՊՈԱԿ</t>
  </si>
  <si>
    <t>«Ակունքի միջնակարգ դպրոց» ՊՈԱԿ</t>
  </si>
  <si>
    <t>«Այրքի միջնակարգ դպրոց» ՊՈԱԿ</t>
  </si>
  <si>
    <t>«Արծվանիստի միջնակարգ դպրոց» ՊՈԱԿ</t>
  </si>
  <si>
    <t>«Արփունք գյուղի միջնակարգ դպրոց» ՊՈԱԿ</t>
  </si>
  <si>
    <t>«Գավառի Մնացական Բունիաթյանի անվան թիվ 8 միջնակարգ դպրոց» ՊՈԱԿ</t>
  </si>
  <si>
    <t>«Գեղամասար գյուղի միջնակարգ դպրոց» ՊՈԱԿ</t>
  </si>
  <si>
    <t>«Դպրաբակ գյուղի միջնակարգ դպրոց» ՊՈԱԿ</t>
  </si>
  <si>
    <t>«Դրախտիկ գյուղի միջնակարգ դպրոց» ՊՈԱԿ</t>
  </si>
  <si>
    <t>«Լուսակունք գյուղի միջնակարգ դպրոց» ՊՈԱԿ</t>
  </si>
  <si>
    <t>«Խաչաղբյուր գյուղի Կ. Գևորգյանի անվան միջնակարգ դպրոց» ՊՈԱԿ</t>
  </si>
  <si>
    <t>«Ծակքար գյուղի միջնակարգ դպրոց» ՊՈԱԿ</t>
  </si>
  <si>
    <t>«Ծովակ գյուղի միջնակարգ դպրոց» ՊՈԱԿ</t>
  </si>
  <si>
    <t>«Կալավան գյուղի միջնակարգ դպրոց» ՊՈԱԿ</t>
  </si>
  <si>
    <t>«Կարճաղբյուրի Ա. Գրիգորյանի անվան միջնակարգ դպրոց» ՊՈԱԿ</t>
  </si>
  <si>
    <t>«Մադինա գյուղի միջնակարգ դպրոց» ՊՈԱԿ</t>
  </si>
  <si>
    <t>«Նորակերտ գյուղի Ս. Սարոյանի անվան միջնակարգ դպրոց» ՊՈԱԿ</t>
  </si>
  <si>
    <t>«Սարուխան գյուղի Մ. Խոստեղյանի անվան թիվ 2 միջնակարգ դպրոց» ՊՈԱԿ</t>
  </si>
  <si>
    <t>«Սևան քաղաքի Վլ. Կարապետյանի անվան N 3 հիմնական դպրոց» ՊՈԱԿ</t>
  </si>
  <si>
    <t>«Վանևան գյուղի միջնակարգ դպրոց» ՊՈԱԿ</t>
  </si>
  <si>
    <t>«Վարդենիսի N 3 հիմնական դպրոց» ՊՈԱԿ</t>
  </si>
  <si>
    <t>«Այգուտ գյուղի միջնակարգ դպրոց» ՊՈԱԿ</t>
  </si>
  <si>
    <t>«Ճամբարակի միջնակարգ դպրոց» ՊՈԱԿ</t>
  </si>
  <si>
    <t>ՀՀ պաշտպանության նախարարություն</t>
  </si>
  <si>
    <t xml:space="preserve"> ՀՀ  պաշտպանության նախարարություն</t>
  </si>
  <si>
    <t>ՀՀ ԿԱՌԱՎԱՐՈՒԹՅՈՒՆ</t>
  </si>
  <si>
    <t>ՀՀ ԿՐԹՈՒԹՅԱՆ, ԳԻՏՈՒԹՅԱՆ, ՄՇԱԿՈՒՅԹԻ ԵՎ ՍՊՈՐՏԻ ՆԱԽԱՐԱՐՈՒԹՅՈՒՆ</t>
  </si>
  <si>
    <t>ՀԱՅԱՍՏԱՆԻ ՀԱՆՐԱՊԵՏՈՒԹՅԱՆ ԿԱՌԱՎԱՐՈՒԹՅԱՆ 2020 ԹՎԱԿԱՆԻ ԴԵԿՏԵՄԲԵՐԻ 30-Ի N 2215-Ն ՈՐՈՇՄԱՆ NN 3 ԵՎ 4 ՀԱՎԵԼՎԱԾՆԵՐՈՒՄ ԿԱՏԱՐՎՈՂ  ՓՈՓՈԽՈՒԹՅՈՒՆՆԵՐԸ ԵՎ ԼՐԱՑՈՒՄՆԵՐԸ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</si>
  <si>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</si>
  <si>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ՀԱՅԱՍՏԱՆԻ ՀԱՆՐԱՊԵՏՈՒԹՅԱՆ ԿԱՌԱՎԱՐՈՒԹՅԱՆ 2020 ԹՎԱԿԱՆԻ ԴԵԿՏԵՄԲԵՐԻ 30-Ի N 2215-Ն ՈՐՈՇՄԱՆ N 5 ՀԱՎԵԼՎԱԾԻ N 7 ԱՂՅՈՒՍԱԿՈՒՄ  ԿԱՏԱՐՎՈՂ   ՓՈՓՈԽՈՒԹՅՈՒՆՆԵՐԸ ԵՎ ԼՐԱՑՈՒՄՆԵՐԸ</t>
  </si>
  <si>
    <t>ՀԱՅԱՍՏԱՆԻ ՀԱՆՐԱՊԵՏՈՒԹՅԱՆ ԿԱՌԱՎԱՐՈՒԹՅԱՆ 2020 ԹՎԱԿԱՆԻ ԴԵԿՏԵՄԲԵՐԻ 30-Ի N 2215-Ն ՈՐՈՇՄԱՆ N 9 ՀԱՎԵԼՎԱԾԻ  N 9.14 ԵՎ 9.47  ԱՂՅՈՒՍԱԿՈՒՄ ԿԱՏԱՐՎՈՂ ՓՈՓՈԽՈՒԹՅՈՒՆՆԵՐԸ ԵՎ ԼՐԱՑՈՒՄՆԵՐԸ</t>
  </si>
  <si>
    <t>ՀԱՅԱՍՏԱՆԻ ՀԱՆՐԱՊԵՏՈՒԹՅԱՆ ԿԱՌԱՎԱՐՈՒԹՅԱՆ 2020 ԹՎԱԿԱՆԻ ԴԵԿՏԵՄԲԵՐԻ 30-Ի N 2215-Ն ՈՐՈՇՄԱՆ N 9.1 ՀԱՎԵԼՎԱԾԻ  N 9.1.58, 9.1.8, 9.1.14, 9.1.15, 9.1.48, 9.1.49, 9.1.50, 9.1.51, 9.1.52, 9.1.53, 9.1.54, 9.1.55, 9.1.56, 9.1.57 ԱՂՅՈՒՍԱԿՆԵՐՈՒՄ ԿԱՏԱՐՎՈՂ ՓՈՓՈԽՈՒԹՅՈՒՆՆԵՐԸ  ԵՎ ԼՐԱՑՈՒՄՆԵՐԸ</t>
  </si>
  <si>
    <t xml:space="preserve">տղա </t>
  </si>
  <si>
    <t>«Արեգունի գյուղի միջնակարգ դպրոց» ՊՈԱԿ</t>
  </si>
  <si>
    <t>Կրթական օբյեկտների շենքային պայմանների բարելավում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</si>
</sst>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0.0"/>
    <numFmt numFmtId="167" formatCode="#,##0.0_);\(#,##0.0\)"/>
    <numFmt numFmtId="168" formatCode="_-* #,##0.0\ _₽_-;\-* #,##0.0\ _₽_-;_-* &quot;-&quot;?\ _₽_-;_-@_-"/>
    <numFmt numFmtId="169" formatCode="_-* #,##0.000000000\ _₽_-;\-* #,##0.000000000\ _₽_-;_-* &quot;-&quot;?\ _₽_-;_-@_-"/>
    <numFmt numFmtId="170" formatCode="##,##0;\(##,##0\);\-"/>
    <numFmt numFmtId="171" formatCode="_-* #,##0.00\ _₽_-;\-* #,##0.00\ _₽_-;_-* &quot;-&quot;?\ _₽_-;_-@_-"/>
    <numFmt numFmtId="172" formatCode="0_);\(0\)"/>
    <numFmt numFmtId="173" formatCode="0.0000"/>
    <numFmt numFmtId="174" formatCode="General_)"/>
    <numFmt numFmtId="175" formatCode="_-* #,##0.00\ _₽_-;\-* #,##0.00\ _₽_-;_-* &quot;-&quot;??\ _₽_-;_-@_-"/>
    <numFmt numFmtId="176" formatCode="_-* #,##0.00_р_._-;\-* #,##0.00_р_._-;_-* &quot;-&quot;??_р_._-;_-@_-"/>
    <numFmt numFmtId="177" formatCode="#,##0.0"/>
    <numFmt numFmtId="178" formatCode="0.0_);\(0.0\)"/>
  </numFmts>
  <fonts count="9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Calibri"/>
      <family val="2"/>
      <scheme val="minor"/>
    </font>
    <font>
      <sz val="12"/>
      <color rgb="FFFF0000"/>
      <name val="GHEA Grapalat"/>
      <family val="3"/>
    </font>
    <font>
      <sz val="10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2"/>
    </font>
    <font>
      <b/>
      <i/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2"/>
      <color theme="0"/>
      <name val="GHEA Grapalat"/>
      <family val="3"/>
    </font>
    <font>
      <sz val="12"/>
      <name val="Calibri"/>
      <family val="2"/>
      <charset val="1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54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4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7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5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2" fillId="27" borderId="0" applyNumberFormat="0" applyBorder="0" applyAlignment="0" applyProtection="0"/>
    <xf numFmtId="0" fontId="36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0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6" applyNumberFormat="0" applyAlignment="0" applyProtection="0"/>
    <xf numFmtId="0" fontId="57" fillId="53" borderId="27" applyNumberFormat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8" applyNumberFormat="0" applyFill="0" applyAlignment="0" applyProtection="0"/>
    <xf numFmtId="0" fontId="61" fillId="0" borderId="29" applyNumberFormat="0" applyFill="0" applyAlignment="0" applyProtection="0"/>
    <xf numFmtId="0" fontId="62" fillId="0" borderId="3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6" applyNumberFormat="0" applyAlignment="0" applyProtection="0"/>
    <xf numFmtId="0" fontId="64" fillId="0" borderId="3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6" fillId="0" borderId="0"/>
    <xf numFmtId="0" fontId="10" fillId="0" borderId="0"/>
    <xf numFmtId="0" fontId="10" fillId="0" borderId="0"/>
    <xf numFmtId="0" fontId="16" fillId="55" borderId="32" applyNumberFormat="0" applyFont="0" applyAlignment="0" applyProtection="0"/>
    <xf numFmtId="0" fontId="66" fillId="52" borderId="3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3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0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6" applyNumberFormat="0" applyFont="0" applyAlignment="0" applyProtection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2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0" fontId="56" fillId="52" borderId="39" applyNumberFormat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0" fontId="63" fillId="42" borderId="39" applyNumberFormat="0" applyAlignment="0" applyProtection="0"/>
    <xf numFmtId="38" fontId="80" fillId="0" borderId="0"/>
    <xf numFmtId="38" fontId="81" fillId="0" borderId="0"/>
    <xf numFmtId="38" fontId="82" fillId="0" borderId="0"/>
    <xf numFmtId="38" fontId="83" fillId="0" borderId="0"/>
    <xf numFmtId="0" fontId="84" fillId="0" borderId="0"/>
    <xf numFmtId="0" fontId="84" fillId="0" borderId="0"/>
    <xf numFmtId="0" fontId="85" fillId="0" borderId="0"/>
    <xf numFmtId="0" fontId="52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52" fillId="0" borderId="0"/>
    <xf numFmtId="0" fontId="16" fillId="0" borderId="0"/>
    <xf numFmtId="0" fontId="86" fillId="0" borderId="0"/>
    <xf numFmtId="0" fontId="8" fillId="0" borderId="0"/>
    <xf numFmtId="0" fontId="16" fillId="0" borderId="0"/>
    <xf numFmtId="0" fontId="16" fillId="0" borderId="0"/>
    <xf numFmtId="0" fontId="87" fillId="0" borderId="0"/>
    <xf numFmtId="0" fontId="12" fillId="0" borderId="0"/>
    <xf numFmtId="0" fontId="10" fillId="0" borderId="0"/>
    <xf numFmtId="0" fontId="16" fillId="0" borderId="0"/>
    <xf numFmtId="0" fontId="10" fillId="0" borderId="0"/>
    <xf numFmtId="0" fontId="18" fillId="0" borderId="0"/>
    <xf numFmtId="0" fontId="18" fillId="0" borderId="0"/>
    <xf numFmtId="0" fontId="52" fillId="0" borderId="0"/>
    <xf numFmtId="0" fontId="87" fillId="0" borderId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16" fillId="55" borderId="40" applyNumberFormat="0" applyFon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0" fontId="66" fillId="52" borderId="41" applyNumberFormat="0" applyAlignment="0" applyProtection="0"/>
    <xf numFmtId="9" fontId="5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68" fillId="0" borderId="42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174" fontId="88" fillId="0" borderId="43">
      <protection locked="0"/>
    </xf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4" fontId="89" fillId="57" borderId="43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5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70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</cellStyleXfs>
  <cellXfs count="434">
    <xf numFmtId="0" fontId="0" fillId="0" borderId="0" xfId="0"/>
    <xf numFmtId="0" fontId="15" fillId="0" borderId="0" xfId="0" applyFont="1"/>
    <xf numFmtId="0" fontId="13" fillId="0" borderId="0" xfId="0" applyFont="1" applyAlignment="1">
      <alignment wrapText="1"/>
    </xf>
    <xf numFmtId="0" fontId="13" fillId="2" borderId="0" xfId="0" applyFont="1" applyFill="1" applyAlignment="1"/>
    <xf numFmtId="0" fontId="15" fillId="0" borderId="0" xfId="0" applyFont="1" applyBorder="1"/>
    <xf numFmtId="0" fontId="74" fillId="0" borderId="0" xfId="8" applyFont="1">
      <alignment horizontal="left" vertical="top" wrapText="1"/>
    </xf>
    <xf numFmtId="0" fontId="17" fillId="0" borderId="1" xfId="0" applyFont="1" applyBorder="1" applyAlignment="1">
      <alignment horizontal="center" vertical="center"/>
    </xf>
    <xf numFmtId="0" fontId="74" fillId="2" borderId="0" xfId="8" applyFont="1" applyFill="1">
      <alignment horizontal="left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left" vertical="top" wrapText="1"/>
    </xf>
    <xf numFmtId="0" fontId="74" fillId="2" borderId="1" xfId="8" applyFont="1" applyFill="1" applyBorder="1" applyAlignment="1">
      <alignment horizontal="left" vertical="top" wrapText="1"/>
    </xf>
    <xf numFmtId="0" fontId="74" fillId="2" borderId="1" xfId="8" applyFont="1" applyFill="1" applyBorder="1">
      <alignment horizontal="left" vertical="top" wrapText="1"/>
    </xf>
    <xf numFmtId="4" fontId="17" fillId="2" borderId="1" xfId="8" applyNumberFormat="1" applyFont="1" applyFill="1" applyBorder="1" applyAlignment="1">
      <alignment horizontal="center" vertical="top"/>
    </xf>
    <xf numFmtId="0" fontId="17" fillId="0" borderId="5" xfId="164" applyFont="1" applyFill="1" applyBorder="1" applyAlignment="1">
      <alignment horizontal="left" vertical="center" wrapText="1"/>
    </xf>
    <xf numFmtId="0" fontId="74" fillId="2" borderId="5" xfId="8" applyFont="1" applyFill="1" applyBorder="1" applyAlignment="1">
      <alignment horizontal="left" vertical="top" wrapText="1"/>
    </xf>
    <xf numFmtId="0" fontId="74" fillId="0" borderId="0" xfId="8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left" vertical="top" wrapText="1"/>
    </xf>
    <xf numFmtId="164" fontId="17" fillId="0" borderId="1" xfId="6" applyNumberFormat="1" applyFont="1" applyBorder="1" applyAlignment="1">
      <alignment horizontal="right" vertical="top"/>
    </xf>
    <xf numFmtId="0" fontId="75" fillId="0" borderId="1" xfId="0" applyFont="1" applyBorder="1" applyAlignment="1">
      <alignment horizontal="left" vertical="top" wrapText="1"/>
    </xf>
    <xf numFmtId="164" fontId="17" fillId="0" borderId="1" xfId="0" applyNumberFormat="1" applyFont="1" applyBorder="1" applyAlignment="1">
      <alignment horizontal="left" vertical="top" wrapText="1"/>
    </xf>
    <xf numFmtId="0" fontId="75" fillId="0" borderId="1" xfId="165" applyFont="1" applyBorder="1">
      <alignment horizontal="left" vertical="top" wrapText="1"/>
    </xf>
    <xf numFmtId="0" fontId="74" fillId="0" borderId="1" xfId="165" applyFont="1" applyBorder="1" applyAlignment="1">
      <alignment horizontal="left" vertical="top" wrapText="1"/>
    </xf>
    <xf numFmtId="0" fontId="15" fillId="0" borderId="1" xfId="0" applyFont="1" applyBorder="1" applyAlignment="1"/>
    <xf numFmtId="0" fontId="15" fillId="0" borderId="1" xfId="0" applyFont="1" applyBorder="1" applyAlignment="1">
      <alignment vertical="top" wrapText="1"/>
    </xf>
    <xf numFmtId="0" fontId="74" fillId="0" borderId="7" xfId="165" applyFont="1" applyBorder="1" applyAlignment="1">
      <alignment horizontal="center" vertical="top"/>
    </xf>
    <xf numFmtId="0" fontId="17" fillId="0" borderId="1" xfId="8" applyFont="1" applyBorder="1" applyAlignment="1">
      <alignment horizontal="left" vertical="top" wrapText="1"/>
    </xf>
    <xf numFmtId="0" fontId="74" fillId="0" borderId="1" xfId="8" applyFont="1" applyBorder="1" applyAlignment="1">
      <alignment horizontal="left" vertical="top" wrapText="1"/>
    </xf>
    <xf numFmtId="0" fontId="74" fillId="0" borderId="1" xfId="165" applyFont="1" applyBorder="1" applyAlignment="1">
      <alignment horizontal="center" vertical="top"/>
    </xf>
    <xf numFmtId="164" fontId="15" fillId="0" borderId="0" xfId="0" applyNumberFormat="1" applyFont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74" fillId="0" borderId="5" xfId="0" applyFont="1" applyFill="1" applyBorder="1" applyAlignment="1">
      <alignment horizontal="left" vertical="center" wrapText="1"/>
    </xf>
    <xf numFmtId="0" fontId="74" fillId="0" borderId="1" xfId="0" applyFont="1" applyFill="1" applyBorder="1" applyAlignment="1">
      <alignment horizontal="left" vertical="center" wrapText="1"/>
    </xf>
    <xf numFmtId="165" fontId="15" fillId="0" borderId="37" xfId="7" applyNumberFormat="1" applyFont="1" applyFill="1" applyBorder="1" applyAlignment="1">
      <alignment horizontal="right" vertical="center" wrapText="1"/>
    </xf>
    <xf numFmtId="0" fontId="75" fillId="56" borderId="5" xfId="0" applyFont="1" applyFill="1" applyBorder="1" applyAlignment="1">
      <alignment horizontal="left" vertical="top" wrapText="1"/>
    </xf>
    <xf numFmtId="49" fontId="17" fillId="2" borderId="2" xfId="0" applyNumberFormat="1" applyFont="1" applyFill="1" applyBorder="1" applyAlignment="1">
      <alignment vertical="top" wrapText="1"/>
    </xf>
    <xf numFmtId="0" fontId="75" fillId="56" borderId="1" xfId="0" applyFont="1" applyFill="1" applyBorder="1" applyAlignment="1">
      <alignment horizontal="left" vertical="top" wrapText="1"/>
    </xf>
    <xf numFmtId="165" fontId="74" fillId="0" borderId="7" xfId="7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165" fontId="74" fillId="0" borderId="1" xfId="7" applyNumberFormat="1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165" fontId="74" fillId="0" borderId="37" xfId="7" applyNumberFormat="1" applyFont="1" applyFill="1" applyBorder="1" applyAlignment="1">
      <alignment horizontal="right" vertical="center" wrapText="1"/>
    </xf>
    <xf numFmtId="0" fontId="74" fillId="56" borderId="1" xfId="0" applyFont="1" applyFill="1" applyBorder="1" applyAlignment="1">
      <alignment horizontal="left" vertical="top" wrapText="1"/>
    </xf>
    <xf numFmtId="0" fontId="75" fillId="0" borderId="5" xfId="165" applyFont="1" applyBorder="1" applyAlignment="1">
      <alignment horizontal="left" vertical="top" wrapText="1"/>
    </xf>
    <xf numFmtId="0" fontId="17" fillId="2" borderId="36" xfId="0" applyFont="1" applyFill="1" applyBorder="1" applyAlignment="1">
      <alignment horizontal="left" vertical="top" wrapText="1"/>
    </xf>
    <xf numFmtId="0" fontId="74" fillId="0" borderId="5" xfId="0" applyFont="1" applyBorder="1" applyAlignment="1">
      <alignment horizontal="left" vertical="top" wrapText="1"/>
    </xf>
    <xf numFmtId="49" fontId="74" fillId="0" borderId="1" xfId="0" applyNumberFormat="1" applyFont="1" applyBorder="1" applyAlignment="1">
      <alignment horizontal="left" vertical="top" wrapText="1"/>
    </xf>
    <xf numFmtId="0" fontId="15" fillId="2" borderId="0" xfId="0" applyFont="1" applyFill="1"/>
    <xf numFmtId="0" fontId="17" fillId="2" borderId="4" xfId="0" applyFont="1" applyFill="1" applyBorder="1" applyAlignment="1"/>
    <xf numFmtId="0" fontId="17" fillId="2" borderId="6" xfId="0" applyFont="1" applyFill="1" applyBorder="1" applyAlignment="1"/>
    <xf numFmtId="0" fontId="17" fillId="2" borderId="5" xfId="0" applyFont="1" applyFill="1" applyBorder="1" applyAlignment="1"/>
    <xf numFmtId="0" fontId="15" fillId="2" borderId="0" xfId="0" applyFont="1" applyFill="1" applyBorder="1" applyAlignment="1">
      <alignment horizontal="left" vertical="top"/>
    </xf>
    <xf numFmtId="164" fontId="74" fillId="0" borderId="0" xfId="6" applyNumberFormat="1" applyFont="1" applyBorder="1" applyAlignment="1">
      <alignment horizontal="right" vertical="top"/>
    </xf>
    <xf numFmtId="0" fontId="17" fillId="2" borderId="1" xfId="0" applyFont="1" applyFill="1" applyBorder="1" applyAlignment="1">
      <alignment vertical="top" wrapText="1"/>
    </xf>
    <xf numFmtId="0" fontId="15" fillId="0" borderId="1" xfId="0" applyFont="1" applyBorder="1"/>
    <xf numFmtId="0" fontId="17" fillId="0" borderId="1" xfId="0" applyFont="1" applyFill="1" applyBorder="1" applyAlignment="1">
      <alignment vertical="top" wrapText="1"/>
    </xf>
    <xf numFmtId="0" fontId="74" fillId="0" borderId="1" xfId="0" applyFont="1" applyBorder="1"/>
    <xf numFmtId="0" fontId="74" fillId="2" borderId="1" xfId="0" applyFont="1" applyFill="1" applyBorder="1" applyAlignment="1">
      <alignment vertical="top" wrapText="1"/>
    </xf>
    <xf numFmtId="0" fontId="15" fillId="0" borderId="5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vertical="top" wrapText="1"/>
    </xf>
    <xf numFmtId="0" fontId="76" fillId="0" borderId="1" xfId="0" applyFont="1" applyBorder="1" applyAlignment="1">
      <alignment horizontal="left" vertical="top" wrapText="1"/>
    </xf>
    <xf numFmtId="170" fontId="75" fillId="0" borderId="1" xfId="6" applyNumberFormat="1" applyFont="1" applyBorder="1" applyAlignment="1">
      <alignment horizontal="right" vertical="top"/>
    </xf>
    <xf numFmtId="0" fontId="15" fillId="2" borderId="1" xfId="0" applyFont="1" applyFill="1" applyBorder="1" applyAlignment="1">
      <alignment horizontal="left" vertical="top"/>
    </xf>
    <xf numFmtId="164" fontId="74" fillId="0" borderId="1" xfId="6" applyNumberFormat="1" applyFont="1" applyBorder="1" applyAlignment="1">
      <alignment horizontal="right" vertical="top"/>
    </xf>
    <xf numFmtId="0" fontId="15" fillId="2" borderId="0" xfId="0" applyFont="1" applyFill="1" applyBorder="1" applyAlignment="1">
      <alignment vertical="top" wrapText="1"/>
    </xf>
    <xf numFmtId="0" fontId="77" fillId="0" borderId="0" xfId="0" applyFont="1" applyBorder="1" applyAlignment="1">
      <alignment vertical="top" wrapText="1"/>
    </xf>
    <xf numFmtId="166" fontId="13" fillId="0" borderId="0" xfId="0" applyNumberFormat="1" applyFont="1" applyBorder="1"/>
    <xf numFmtId="170" fontId="75" fillId="0" borderId="1" xfId="6" applyNumberFormat="1" applyFont="1" applyFill="1" applyBorder="1" applyAlignment="1">
      <alignment horizontal="right" vertical="top"/>
    </xf>
    <xf numFmtId="164" fontId="74" fillId="0" borderId="1" xfId="6" applyNumberFormat="1" applyFont="1" applyFill="1" applyBorder="1" applyAlignment="1">
      <alignment horizontal="right" vertical="top"/>
    </xf>
    <xf numFmtId="164" fontId="15" fillId="0" borderId="0" xfId="0" applyNumberFormat="1" applyFont="1"/>
    <xf numFmtId="0" fontId="13" fillId="0" borderId="1" xfId="0" applyFont="1" applyBorder="1" applyAlignment="1">
      <alignment horizontal="center" vertical="top"/>
    </xf>
    <xf numFmtId="0" fontId="15" fillId="0" borderId="8" xfId="0" applyFont="1" applyBorder="1" applyAlignment="1"/>
    <xf numFmtId="0" fontId="74" fillId="0" borderId="1" xfId="0" applyFont="1" applyFill="1" applyBorder="1" applyAlignment="1">
      <alignment horizontal="left" vertical="top" wrapText="1"/>
    </xf>
    <xf numFmtId="0" fontId="74" fillId="0" borderId="5" xfId="0" applyFont="1" applyFill="1" applyBorder="1" applyAlignment="1">
      <alignment horizontal="left" vertical="top" wrapText="1"/>
    </xf>
    <xf numFmtId="49" fontId="74" fillId="0" borderId="1" xfId="0" applyNumberFormat="1" applyFont="1" applyFill="1" applyBorder="1" applyAlignment="1">
      <alignment horizontal="left" vertical="top" wrapText="1"/>
    </xf>
    <xf numFmtId="0" fontId="74" fillId="56" borderId="5" xfId="0" applyFont="1" applyFill="1" applyBorder="1" applyAlignment="1">
      <alignment horizontal="left" vertical="top" wrapText="1"/>
    </xf>
    <xf numFmtId="0" fontId="74" fillId="2" borderId="0" xfId="8" applyFont="1" applyFill="1" applyAlignment="1">
      <alignment horizontal="left" vertical="top" wrapText="1"/>
    </xf>
    <xf numFmtId="0" fontId="17" fillId="0" borderId="4" xfId="0" applyFont="1" applyBorder="1" applyAlignment="1">
      <alignment horizontal="center" vertical="center"/>
    </xf>
    <xf numFmtId="0" fontId="75" fillId="2" borderId="1" xfId="0" applyFont="1" applyFill="1" applyBorder="1" applyAlignment="1">
      <alignment horizontal="left" vertical="top" wrapText="1"/>
    </xf>
    <xf numFmtId="0" fontId="75" fillId="2" borderId="36" xfId="0" applyFont="1" applyFill="1" applyBorder="1" applyAlignment="1">
      <alignment horizontal="left" vertical="top" wrapText="1"/>
    </xf>
    <xf numFmtId="165" fontId="17" fillId="0" borderId="1" xfId="7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left" wrapText="1"/>
    </xf>
    <xf numFmtId="0" fontId="15" fillId="0" borderId="5" xfId="0" applyFont="1" applyBorder="1" applyAlignment="1">
      <alignment horizontal="left" vertical="top" wrapText="1"/>
    </xf>
    <xf numFmtId="0" fontId="74" fillId="2" borderId="4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left" vertical="top" wrapText="1"/>
    </xf>
    <xf numFmtId="164" fontId="75" fillId="0" borderId="1" xfId="6" applyNumberFormat="1" applyFont="1" applyFill="1" applyBorder="1" applyAlignment="1">
      <alignment horizontal="right" vertical="top"/>
    </xf>
    <xf numFmtId="172" fontId="15" fillId="2" borderId="1" xfId="0" applyNumberFormat="1" applyFont="1" applyFill="1" applyBorder="1" applyAlignment="1">
      <alignment vertical="top" wrapText="1"/>
    </xf>
    <xf numFmtId="0" fontId="74" fillId="0" borderId="5" xfId="0" applyFont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wrapText="1"/>
    </xf>
    <xf numFmtId="0" fontId="74" fillId="2" borderId="1" xfId="0" applyFont="1" applyFill="1" applyBorder="1" applyAlignment="1">
      <alignment horizontal="left" vertical="top"/>
    </xf>
    <xf numFmtId="0" fontId="74" fillId="2" borderId="5" xfId="0" applyFont="1" applyFill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74" fillId="2" borderId="4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center" vertical="top" wrapText="1"/>
    </xf>
    <xf numFmtId="164" fontId="75" fillId="0" borderId="1" xfId="6" applyNumberFormat="1" applyFont="1" applyBorder="1" applyAlignment="1">
      <alignment horizontal="right" vertical="top"/>
    </xf>
    <xf numFmtId="170" fontId="15" fillId="0" borderId="0" xfId="0" applyNumberFormat="1" applyFont="1"/>
    <xf numFmtId="0" fontId="74" fillId="0" borderId="5" xfId="164" applyFont="1" applyFill="1" applyBorder="1" applyAlignment="1">
      <alignment horizontal="left" vertical="center" wrapText="1"/>
    </xf>
    <xf numFmtId="0" fontId="74" fillId="0" borderId="0" xfId="0" applyFont="1" applyFill="1" applyAlignment="1">
      <alignment horizontal="left" vertical="top" wrapText="1"/>
    </xf>
    <xf numFmtId="168" fontId="74" fillId="0" borderId="0" xfId="0" applyNumberFormat="1" applyFont="1" applyFill="1" applyAlignment="1">
      <alignment horizontal="left" vertical="top" wrapText="1"/>
    </xf>
    <xf numFmtId="0" fontId="76" fillId="2" borderId="1" xfId="0" applyFont="1" applyFill="1" applyBorder="1" applyAlignment="1">
      <alignment vertical="top" wrapText="1"/>
    </xf>
    <xf numFmtId="173" fontId="15" fillId="0" borderId="0" xfId="0" applyNumberFormat="1" applyFont="1"/>
    <xf numFmtId="0" fontId="12" fillId="2" borderId="0" xfId="1" applyFont="1" applyFill="1" applyAlignment="1">
      <alignment horizontal="left" vertical="top" wrapText="1"/>
    </xf>
    <xf numFmtId="39" fontId="12" fillId="2" borderId="0" xfId="1" applyNumberFormat="1" applyFont="1" applyFill="1" applyAlignment="1">
      <alignment horizontal="left" vertical="top" wrapText="1"/>
    </xf>
    <xf numFmtId="0" fontId="79" fillId="2" borderId="0" xfId="1" applyFont="1" applyFill="1"/>
    <xf numFmtId="0" fontId="17" fillId="2" borderId="1" xfId="260" applyFont="1" applyFill="1" applyBorder="1" applyAlignment="1">
      <alignment horizontal="center" vertical="center"/>
    </xf>
    <xf numFmtId="164" fontId="74" fillId="2" borderId="0" xfId="8" applyNumberFormat="1" applyFont="1" applyFill="1">
      <alignment horizontal="left" vertical="top" wrapText="1"/>
    </xf>
    <xf numFmtId="4" fontId="74" fillId="2" borderId="0" xfId="8" applyNumberFormat="1" applyFont="1" applyFill="1">
      <alignment horizontal="left" vertical="top" wrapText="1"/>
    </xf>
    <xf numFmtId="0" fontId="15" fillId="0" borderId="0" xfId="260" applyFont="1"/>
    <xf numFmtId="0" fontId="15" fillId="0" borderId="1" xfId="260" applyFont="1" applyBorder="1" applyAlignment="1">
      <alignment horizontal="center"/>
    </xf>
    <xf numFmtId="0" fontId="74" fillId="0" borderId="0" xfId="260" applyFont="1"/>
    <xf numFmtId="177" fontId="74" fillId="0" borderId="0" xfId="260" applyNumberFormat="1" applyFont="1"/>
    <xf numFmtId="0" fontId="78" fillId="0" borderId="0" xfId="260" applyFont="1"/>
    <xf numFmtId="0" fontId="78" fillId="0" borderId="0" xfId="260" applyFont="1" applyAlignment="1">
      <alignment horizontal="center"/>
    </xf>
    <xf numFmtId="170" fontId="74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top" wrapText="1"/>
    </xf>
    <xf numFmtId="0" fontId="76" fillId="2" borderId="1" xfId="0" applyFont="1" applyFill="1" applyBorder="1" applyAlignment="1">
      <alignment horizontal="left" vertical="top" wrapText="1"/>
    </xf>
    <xf numFmtId="164" fontId="15" fillId="0" borderId="1" xfId="6" applyNumberFormat="1" applyFont="1" applyBorder="1" applyAlignment="1">
      <alignment horizontal="right" vertical="top"/>
    </xf>
    <xf numFmtId="170" fontId="15" fillId="0" borderId="1" xfId="6" applyNumberFormat="1" applyFont="1" applyBorder="1" applyAlignment="1">
      <alignment horizontal="right" vertical="top"/>
    </xf>
    <xf numFmtId="170" fontId="76" fillId="0" borderId="1" xfId="6" applyNumberFormat="1" applyFont="1" applyBorder="1" applyAlignment="1">
      <alignment horizontal="right" vertical="top"/>
    </xf>
    <xf numFmtId="164" fontId="15" fillId="0" borderId="1" xfId="6" applyNumberFormat="1" applyFont="1" applyFill="1" applyBorder="1" applyAlignment="1">
      <alignment horizontal="right" vertical="top"/>
    </xf>
    <xf numFmtId="170" fontId="76" fillId="0" borderId="1" xfId="6" applyNumberFormat="1" applyFont="1" applyFill="1" applyBorder="1" applyAlignment="1">
      <alignment horizontal="right" vertical="top"/>
    </xf>
    <xf numFmtId="0" fontId="13" fillId="2" borderId="1" xfId="260" applyFont="1" applyFill="1" applyBorder="1" applyAlignment="1">
      <alignment vertical="top" wrapText="1"/>
    </xf>
    <xf numFmtId="0" fontId="15" fillId="0" borderId="1" xfId="260" applyFont="1" applyBorder="1" applyAlignment="1">
      <alignment horizontal="left" vertical="top" wrapText="1"/>
    </xf>
    <xf numFmtId="0" fontId="15" fillId="2" borderId="1" xfId="260" applyFont="1" applyFill="1" applyBorder="1" applyAlignment="1">
      <alignment vertical="top" wrapText="1"/>
    </xf>
    <xf numFmtId="0" fontId="13" fillId="0" borderId="1" xfId="260" applyFont="1" applyBorder="1" applyAlignment="1">
      <alignment horizontal="center" vertical="top" wrapText="1"/>
    </xf>
    <xf numFmtId="0" fontId="15" fillId="0" borderId="0" xfId="260" applyFont="1" applyAlignment="1">
      <alignment horizontal="center"/>
    </xf>
    <xf numFmtId="0" fontId="76" fillId="0" borderId="1" xfId="260" applyFont="1" applyBorder="1" applyAlignment="1">
      <alignment horizontal="left" vertical="top" wrapText="1"/>
    </xf>
    <xf numFmtId="0" fontId="15" fillId="0" borderId="5" xfId="260" applyFont="1" applyBorder="1" applyAlignment="1">
      <alignment horizontal="center" vertical="center" wrapText="1"/>
    </xf>
    <xf numFmtId="0" fontId="15" fillId="2" borderId="1" xfId="260" applyFont="1" applyFill="1" applyBorder="1" applyAlignment="1">
      <alignment horizontal="center" vertical="top" wrapText="1"/>
    </xf>
    <xf numFmtId="0" fontId="91" fillId="0" borderId="1" xfId="260" applyFont="1" applyBorder="1" applyAlignment="1">
      <alignment horizontal="left" vertical="top" wrapText="1"/>
    </xf>
    <xf numFmtId="0" fontId="91" fillId="2" borderId="1" xfId="260" applyFont="1" applyFill="1" applyBorder="1" applyAlignment="1">
      <alignment horizontal="left" vertical="top" wrapText="1"/>
    </xf>
    <xf numFmtId="172" fontId="76" fillId="2" borderId="3" xfId="260" applyNumberFormat="1" applyFont="1" applyFill="1" applyBorder="1" applyAlignment="1">
      <alignment horizontal="right" vertical="top" wrapText="1"/>
    </xf>
    <xf numFmtId="0" fontId="15" fillId="2" borderId="1" xfId="260" applyFont="1" applyFill="1" applyBorder="1" applyAlignment="1">
      <alignment horizontal="left" vertical="top"/>
    </xf>
    <xf numFmtId="178" fontId="76" fillId="2" borderId="3" xfId="260" applyNumberFormat="1" applyFont="1" applyFill="1" applyBorder="1" applyAlignment="1">
      <alignment horizontal="right" vertical="top" wrapText="1"/>
    </xf>
    <xf numFmtId="0" fontId="15" fillId="2" borderId="0" xfId="260" applyFont="1" applyFill="1" applyBorder="1" applyAlignment="1">
      <alignment horizontal="left" vertical="top"/>
    </xf>
    <xf numFmtId="164" fontId="15" fillId="0" borderId="0" xfId="6" applyNumberFormat="1" applyFont="1" applyBorder="1" applyAlignment="1">
      <alignment horizontal="center" vertical="top"/>
    </xf>
    <xf numFmtId="0" fontId="13" fillId="2" borderId="1" xfId="0" applyFont="1" applyFill="1" applyBorder="1" applyAlignment="1">
      <alignment vertical="top" wrapText="1"/>
    </xf>
    <xf numFmtId="178" fontId="15" fillId="2" borderId="3" xfId="260" applyNumberFormat="1" applyFont="1" applyFill="1" applyBorder="1" applyAlignment="1">
      <alignment horizontal="right" vertical="top" wrapText="1"/>
    </xf>
    <xf numFmtId="164" fontId="15" fillId="0" borderId="1" xfId="6" applyNumberFormat="1" applyFont="1" applyBorder="1" applyAlignment="1">
      <alignment horizontal="center" vertical="top"/>
    </xf>
    <xf numFmtId="37" fontId="76" fillId="0" borderId="1" xfId="150" applyNumberFormat="1" applyFont="1" applyBorder="1" applyAlignment="1">
      <alignment horizontal="right" vertical="center"/>
    </xf>
    <xf numFmtId="164" fontId="15" fillId="0" borderId="0" xfId="6" applyNumberFormat="1" applyFont="1" applyBorder="1" applyAlignment="1">
      <alignment horizontal="right" vertical="top"/>
    </xf>
    <xf numFmtId="0" fontId="76" fillId="0" borderId="1" xfId="165" applyFont="1" applyBorder="1">
      <alignment horizontal="left" vertical="top" wrapText="1"/>
    </xf>
    <xf numFmtId="0" fontId="13" fillId="0" borderId="1" xfId="8" applyFont="1" applyBorder="1" applyAlignment="1">
      <alignment horizontal="left" vertical="top" wrapText="1"/>
    </xf>
    <xf numFmtId="164" fontId="13" fillId="0" borderId="1" xfId="6" applyNumberFormat="1" applyFont="1" applyBorder="1" applyAlignment="1">
      <alignment horizontal="right" vertical="top"/>
    </xf>
    <xf numFmtId="0" fontId="15" fillId="0" borderId="1" xfId="165" applyFont="1" applyBorder="1" applyAlignment="1">
      <alignment horizontal="left" vertical="top" wrapText="1"/>
    </xf>
    <xf numFmtId="167" fontId="74" fillId="0" borderId="1" xfId="7" applyNumberFormat="1" applyFont="1" applyFill="1" applyBorder="1" applyAlignment="1">
      <alignment horizontal="right" vertical="center" wrapText="1"/>
    </xf>
    <xf numFmtId="167" fontId="17" fillId="0" borderId="1" xfId="7" applyNumberFormat="1" applyFont="1" applyFill="1" applyBorder="1" applyAlignment="1">
      <alignment horizontal="right" vertical="center" wrapText="1"/>
    </xf>
    <xf numFmtId="0" fontId="74" fillId="0" borderId="1" xfId="0" applyFont="1" applyBorder="1" applyAlignment="1"/>
    <xf numFmtId="0" fontId="74" fillId="0" borderId="1" xfId="0" applyFont="1" applyBorder="1" applyAlignment="1">
      <alignment vertical="top" wrapText="1"/>
    </xf>
    <xf numFmtId="0" fontId="17" fillId="0" borderId="3" xfId="0" applyFont="1" applyBorder="1" applyAlignment="1">
      <alignment horizontal="center" vertical="top"/>
    </xf>
    <xf numFmtId="0" fontId="74" fillId="0" borderId="8" xfId="0" applyFont="1" applyBorder="1" applyAlignment="1"/>
    <xf numFmtId="0" fontId="75" fillId="0" borderId="1" xfId="1" applyFont="1" applyBorder="1" applyAlignment="1">
      <alignment horizontal="left" vertical="top" wrapText="1"/>
    </xf>
    <xf numFmtId="164" fontId="8" fillId="2" borderId="1" xfId="6" applyNumberFormat="1" applyFont="1" applyFill="1" applyBorder="1" applyAlignment="1">
      <alignment horizontal="right" vertical="top"/>
    </xf>
    <xf numFmtId="0" fontId="92" fillId="0" borderId="1" xfId="1" applyFont="1" applyBorder="1" applyAlignment="1">
      <alignment horizontal="left" vertical="top" wrapText="1"/>
    </xf>
    <xf numFmtId="167" fontId="17" fillId="0" borderId="1" xfId="1" applyNumberFormat="1" applyFont="1" applyFill="1" applyBorder="1" applyAlignment="1">
      <alignment vertical="center"/>
    </xf>
    <xf numFmtId="0" fontId="93" fillId="2" borderId="1" xfId="1" applyFont="1" applyFill="1" applyBorder="1" applyAlignment="1">
      <alignment horizontal="left" vertical="top" wrapText="1"/>
    </xf>
    <xf numFmtId="0" fontId="94" fillId="2" borderId="5" xfId="1" applyFont="1" applyFill="1" applyBorder="1" applyAlignment="1"/>
    <xf numFmtId="0" fontId="93" fillId="2" borderId="1" xfId="1" applyFont="1" applyFill="1" applyBorder="1" applyAlignment="1"/>
    <xf numFmtId="0" fontId="17" fillId="2" borderId="2" xfId="0" applyFont="1" applyFill="1" applyBorder="1" applyAlignment="1">
      <alignment horizontal="center" vertical="top"/>
    </xf>
    <xf numFmtId="0" fontId="17" fillId="2" borderId="1" xfId="1" applyFont="1" applyFill="1" applyBorder="1" applyAlignment="1">
      <alignment horizontal="left" vertical="top" wrapText="1"/>
    </xf>
    <xf numFmtId="164" fontId="17" fillId="0" borderId="1" xfId="6" applyNumberFormat="1" applyFont="1" applyBorder="1" applyAlignment="1">
      <alignment horizontal="right" vertical="center"/>
    </xf>
    <xf numFmtId="0" fontId="74" fillId="0" borderId="1" xfId="1" applyFont="1" applyBorder="1" applyAlignment="1">
      <alignment horizontal="left" vertical="top" wrapText="1"/>
    </xf>
    <xf numFmtId="164" fontId="74" fillId="0" borderId="1" xfId="6" applyNumberFormat="1" applyFont="1" applyBorder="1" applyAlignment="1">
      <alignment horizontal="right" vertical="center"/>
    </xf>
    <xf numFmtId="0" fontId="17" fillId="0" borderId="1" xfId="1" applyFont="1" applyBorder="1" applyAlignment="1">
      <alignment horizontal="left" vertical="top" wrapText="1"/>
    </xf>
    <xf numFmtId="0" fontId="74" fillId="2" borderId="4" xfId="8" applyFont="1" applyFill="1" applyBorder="1">
      <alignment horizontal="left" vertical="top" wrapText="1"/>
    </xf>
    <xf numFmtId="4" fontId="17" fillId="2" borderId="5" xfId="8" applyNumberFormat="1" applyFont="1" applyFill="1" applyBorder="1" applyAlignment="1">
      <alignment horizontal="center" vertical="center" wrapText="1"/>
    </xf>
    <xf numFmtId="0" fontId="75" fillId="2" borderId="1" xfId="260" applyFont="1" applyFill="1" applyBorder="1" applyAlignment="1">
      <alignment vertical="center" wrapText="1"/>
    </xf>
    <xf numFmtId="4" fontId="75" fillId="2" borderId="5" xfId="8" applyNumberFormat="1" applyFont="1" applyFill="1" applyBorder="1" applyAlignment="1">
      <alignment horizontal="left" vertical="center" wrapText="1"/>
    </xf>
    <xf numFmtId="165" fontId="17" fillId="2" borderId="1" xfId="7" applyNumberFormat="1" applyFont="1" applyFill="1" applyBorder="1" applyAlignment="1">
      <alignment horizontal="center" wrapText="1"/>
    </xf>
    <xf numFmtId="165" fontId="74" fillId="2" borderId="1" xfId="7" applyNumberFormat="1" applyFont="1" applyFill="1" applyBorder="1" applyAlignment="1">
      <alignment horizontal="center" wrapText="1"/>
    </xf>
    <xf numFmtId="164" fontId="17" fillId="2" borderId="1" xfId="6" applyNumberFormat="1" applyFont="1" applyFill="1" applyBorder="1" applyAlignment="1">
      <alignment horizontal="center"/>
    </xf>
    <xf numFmtId="164" fontId="75" fillId="2" borderId="1" xfId="6" applyNumberFormat="1" applyFont="1" applyFill="1" applyBorder="1" applyAlignment="1">
      <alignment horizontal="center"/>
    </xf>
    <xf numFmtId="0" fontId="15" fillId="2" borderId="5" xfId="0" applyFont="1" applyFill="1" applyBorder="1" applyAlignment="1">
      <alignment horizontal="left" wrapText="1"/>
    </xf>
    <xf numFmtId="0" fontId="0" fillId="0" borderId="0" xfId="0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center" vertical="center" wrapText="1"/>
    </xf>
    <xf numFmtId="0" fontId="74" fillId="2" borderId="5" xfId="0" applyFont="1" applyFill="1" applyBorder="1" applyAlignment="1">
      <alignment horizontal="left" vertical="top" wrapText="1"/>
    </xf>
    <xf numFmtId="0" fontId="74" fillId="0" borderId="0" xfId="0" applyFont="1"/>
    <xf numFmtId="0" fontId="74" fillId="0" borderId="0" xfId="0" applyFont="1" applyFill="1" applyAlignment="1">
      <alignment horizontal="right"/>
    </xf>
    <xf numFmtId="0" fontId="74" fillId="0" borderId="0" xfId="0" applyFont="1" applyFill="1"/>
    <xf numFmtId="0" fontId="74" fillId="0" borderId="1" xfId="0" applyFont="1" applyFill="1" applyBorder="1" applyAlignment="1">
      <alignment horizontal="center" vertical="center" wrapText="1"/>
    </xf>
    <xf numFmtId="0" fontId="74" fillId="0" borderId="22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left" vertical="center" wrapText="1"/>
    </xf>
    <xf numFmtId="0" fontId="74" fillId="0" borderId="2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168" fontId="74" fillId="0" borderId="0" xfId="0" applyNumberFormat="1" applyFont="1" applyFill="1" applyBorder="1" applyAlignment="1">
      <alignment horizontal="left" vertical="top" wrapText="1"/>
    </xf>
    <xf numFmtId="0" fontId="74" fillId="0" borderId="24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center" vertical="center" wrapText="1"/>
    </xf>
    <xf numFmtId="0" fontId="74" fillId="0" borderId="8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left" vertical="top" wrapText="1"/>
    </xf>
    <xf numFmtId="0" fontId="74" fillId="2" borderId="7" xfId="0" applyFont="1" applyFill="1" applyBorder="1" applyAlignment="1">
      <alignment vertical="top" wrapText="1"/>
    </xf>
    <xf numFmtId="0" fontId="74" fillId="2" borderId="2" xfId="0" applyFont="1" applyFill="1" applyBorder="1" applyAlignment="1">
      <alignment vertical="top" wrapText="1"/>
    </xf>
    <xf numFmtId="0" fontId="74" fillId="2" borderId="3" xfId="0" applyFont="1" applyFill="1" applyBorder="1" applyAlignment="1">
      <alignment vertical="top" wrapText="1"/>
    </xf>
    <xf numFmtId="0" fontId="74" fillId="0" borderId="8" xfId="0" applyFont="1" applyFill="1" applyBorder="1" applyAlignment="1">
      <alignment horizontal="left" vertical="top" wrapText="1"/>
    </xf>
    <xf numFmtId="0" fontId="74" fillId="2" borderId="0" xfId="0" applyFont="1" applyFill="1" applyBorder="1" applyAlignment="1">
      <alignment horizontal="left" vertical="top" wrapText="1"/>
    </xf>
    <xf numFmtId="43" fontId="74" fillId="0" borderId="1" xfId="7" applyNumberFormat="1" applyFont="1" applyFill="1" applyBorder="1" applyAlignment="1">
      <alignment horizontal="right" vertical="center" wrapText="1"/>
    </xf>
    <xf numFmtId="0" fontId="74" fillId="0" borderId="0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center" vertical="center"/>
    </xf>
    <xf numFmtId="0" fontId="74" fillId="2" borderId="0" xfId="0" applyFont="1" applyFill="1" applyAlignment="1">
      <alignment horizontal="left" vertical="top" wrapText="1"/>
    </xf>
    <xf numFmtId="43" fontId="17" fillId="0" borderId="1" xfId="7" applyNumberFormat="1" applyFont="1" applyFill="1" applyBorder="1" applyAlignment="1">
      <alignment horizontal="right" vertical="center" wrapText="1"/>
    </xf>
    <xf numFmtId="0" fontId="17" fillId="2" borderId="7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vertical="top"/>
    </xf>
    <xf numFmtId="0" fontId="74" fillId="2" borderId="1" xfId="0" applyFont="1" applyFill="1" applyBorder="1" applyAlignment="1">
      <alignment horizontal="left" vertical="top" wrapText="1"/>
    </xf>
    <xf numFmtId="165" fontId="74" fillId="0" borderId="25" xfId="7" applyNumberFormat="1" applyFont="1" applyFill="1" applyBorder="1" applyAlignment="1">
      <alignment horizontal="right" vertical="center" wrapText="1"/>
    </xf>
    <xf numFmtId="169" fontId="74" fillId="0" borderId="0" xfId="0" applyNumberFormat="1" applyFont="1" applyFill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165" fontId="17" fillId="0" borderId="37" xfId="7" applyNumberFormat="1" applyFont="1" applyFill="1" applyBorder="1" applyAlignment="1">
      <alignment horizontal="right" vertical="center" wrapText="1"/>
    </xf>
    <xf numFmtId="165" fontId="17" fillId="0" borderId="25" xfId="7" applyNumberFormat="1" applyFont="1" applyFill="1" applyBorder="1" applyAlignment="1">
      <alignment horizontal="right" vertical="center" wrapText="1"/>
    </xf>
    <xf numFmtId="171" fontId="74" fillId="0" borderId="0" xfId="0" applyNumberFormat="1" applyFont="1" applyFill="1" applyAlignment="1">
      <alignment horizontal="left" vertical="top" wrapText="1"/>
    </xf>
    <xf numFmtId="0" fontId="17" fillId="2" borderId="3" xfId="0" applyFont="1" applyFill="1" applyBorder="1" applyAlignment="1">
      <alignment horizontal="center" vertical="top"/>
    </xf>
    <xf numFmtId="0" fontId="17" fillId="2" borderId="7" xfId="0" applyFont="1" applyFill="1" applyBorder="1" applyAlignment="1">
      <alignment vertical="top"/>
    </xf>
    <xf numFmtId="0" fontId="17" fillId="0" borderId="36" xfId="0" applyFont="1" applyBorder="1" applyAlignment="1">
      <alignment horizontal="left" vertical="top" wrapText="1"/>
    </xf>
    <xf numFmtId="0" fontId="17" fillId="0" borderId="4" xfId="0" applyFont="1" applyFill="1" applyBorder="1" applyAlignment="1">
      <alignment vertical="center" wrapText="1"/>
    </xf>
    <xf numFmtId="167" fontId="17" fillId="0" borderId="5" xfId="0" applyNumberFormat="1" applyFont="1" applyFill="1" applyBorder="1" applyAlignment="1">
      <alignment vertical="center" wrapText="1"/>
    </xf>
    <xf numFmtId="0" fontId="17" fillId="0" borderId="5" xfId="0" applyFont="1" applyFill="1" applyBorder="1" applyAlignment="1">
      <alignment horizontal="left" vertical="top" wrapText="1"/>
    </xf>
    <xf numFmtId="0" fontId="74" fillId="0" borderId="0" xfId="0" applyFont="1" applyBorder="1" applyAlignment="1"/>
    <xf numFmtId="0" fontId="74" fillId="2" borderId="0" xfId="1" applyFont="1" applyFill="1" applyAlignment="1">
      <alignment horizontal="left" vertical="top" wrapText="1"/>
    </xf>
    <xf numFmtId="0" fontId="75" fillId="2" borderId="0" xfId="1" applyFont="1" applyFill="1" applyAlignment="1">
      <alignment horizontal="left" vertical="top" wrapText="1"/>
    </xf>
    <xf numFmtId="167" fontId="17" fillId="0" borderId="1" xfId="7" applyNumberFormat="1" applyFont="1" applyFill="1" applyBorder="1" applyAlignment="1">
      <alignment horizontal="center" vertical="center" wrapText="1"/>
    </xf>
    <xf numFmtId="43" fontId="15" fillId="2" borderId="1" xfId="7" applyFont="1" applyFill="1" applyBorder="1" applyAlignment="1">
      <alignment vertical="top" wrapText="1"/>
    </xf>
    <xf numFmtId="164" fontId="17" fillId="0" borderId="1" xfId="6" applyNumberFormat="1" applyFont="1" applyBorder="1" applyAlignment="1">
      <alignment horizontal="center" vertical="top"/>
    </xf>
    <xf numFmtId="164" fontId="13" fillId="0" borderId="3" xfId="0" applyNumberFormat="1" applyFont="1" applyBorder="1" applyAlignment="1">
      <alignment horizontal="center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left" vertical="top" wrapText="1"/>
    </xf>
    <xf numFmtId="49" fontId="17" fillId="2" borderId="1" xfId="0" applyNumberFormat="1" applyFont="1" applyFill="1" applyBorder="1" applyAlignment="1">
      <alignment vertical="top" wrapText="1"/>
    </xf>
    <xf numFmtId="0" fontId="75" fillId="0" borderId="44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166" fontId="15" fillId="0" borderId="0" xfId="0" applyNumberFormat="1" applyFont="1" applyAlignment="1">
      <alignment horizontal="left" vertical="top" wrapText="1"/>
    </xf>
    <xf numFmtId="43" fontId="95" fillId="0" borderId="0" xfId="0" applyNumberFormat="1" applyFont="1" applyFill="1" applyAlignment="1">
      <alignment horizontal="left" vertical="top" wrapText="1"/>
    </xf>
    <xf numFmtId="0" fontId="74" fillId="2" borderId="44" xfId="8" applyFont="1" applyFill="1" applyBorder="1">
      <alignment horizontal="left" vertical="top" wrapText="1"/>
    </xf>
    <xf numFmtId="164" fontId="75" fillId="2" borderId="44" xfId="6" applyNumberFormat="1" applyFont="1" applyFill="1" applyBorder="1" applyAlignment="1">
      <alignment horizontal="center"/>
    </xf>
    <xf numFmtId="164" fontId="74" fillId="0" borderId="1" xfId="6" applyNumberFormat="1" applyFont="1" applyBorder="1" applyAlignment="1">
      <alignment horizontal="center" vertical="top"/>
    </xf>
    <xf numFmtId="0" fontId="17" fillId="2" borderId="44" xfId="0" applyFont="1" applyFill="1" applyBorder="1" applyAlignment="1">
      <alignment vertical="top" wrapText="1"/>
    </xf>
    <xf numFmtId="0" fontId="15" fillId="0" borderId="44" xfId="0" applyFont="1" applyBorder="1"/>
    <xf numFmtId="0" fontId="17" fillId="0" borderId="44" xfId="0" applyFont="1" applyFill="1" applyBorder="1" applyAlignment="1">
      <alignment vertical="top" wrapText="1"/>
    </xf>
    <xf numFmtId="0" fontId="74" fillId="0" borderId="44" xfId="0" applyFont="1" applyBorder="1"/>
    <xf numFmtId="0" fontId="74" fillId="2" borderId="44" xfId="0" applyFont="1" applyFill="1" applyBorder="1" applyAlignment="1">
      <alignment vertical="top" wrapText="1"/>
    </xf>
    <xf numFmtId="0" fontId="15" fillId="0" borderId="45" xfId="0" applyFont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top" wrapText="1"/>
    </xf>
    <xf numFmtId="0" fontId="15" fillId="2" borderId="44" xfId="0" applyFont="1" applyFill="1" applyBorder="1" applyAlignment="1">
      <alignment wrapText="1"/>
    </xf>
    <xf numFmtId="0" fontId="15" fillId="2" borderId="44" xfId="0" applyFont="1" applyFill="1" applyBorder="1" applyAlignment="1">
      <alignment vertical="top" wrapText="1"/>
    </xf>
    <xf numFmtId="170" fontId="75" fillId="0" borderId="44" xfId="6" applyNumberFormat="1" applyFont="1" applyFill="1" applyBorder="1" applyAlignment="1">
      <alignment horizontal="right" vertical="top"/>
    </xf>
    <xf numFmtId="0" fontId="74" fillId="2" borderId="50" xfId="0" applyFont="1" applyFill="1" applyBorder="1" applyAlignment="1">
      <alignment horizontal="left" vertical="top" wrapText="1"/>
    </xf>
    <xf numFmtId="0" fontId="74" fillId="2" borderId="45" xfId="0" applyFont="1" applyFill="1" applyBorder="1" applyAlignment="1">
      <alignment horizontal="left" vertical="top" wrapText="1"/>
    </xf>
    <xf numFmtId="0" fontId="15" fillId="2" borderId="44" xfId="0" applyFont="1" applyFill="1" applyBorder="1" applyAlignment="1">
      <alignment horizontal="left" vertical="top"/>
    </xf>
    <xf numFmtId="164" fontId="74" fillId="0" borderId="44" xfId="6" applyNumberFormat="1" applyFont="1" applyBorder="1" applyAlignment="1">
      <alignment horizontal="right" vertical="top"/>
    </xf>
    <xf numFmtId="0" fontId="75" fillId="2" borderId="44" xfId="0" applyFont="1" applyFill="1" applyBorder="1" applyAlignment="1">
      <alignment horizontal="left" vertical="top" wrapText="1"/>
    </xf>
    <xf numFmtId="170" fontId="75" fillId="0" borderId="44" xfId="6" applyNumberFormat="1" applyFont="1" applyBorder="1" applyAlignment="1">
      <alignment horizontal="right" vertical="top"/>
    </xf>
    <xf numFmtId="0" fontId="76" fillId="0" borderId="44" xfId="0" applyFont="1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 vertical="center" wrapText="1"/>
    </xf>
    <xf numFmtId="0" fontId="74" fillId="0" borderId="1" xfId="8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7" fillId="0" borderId="8" xfId="0" applyFont="1" applyBorder="1" applyAlignment="1">
      <alignment horizontal="left" vertical="top" wrapText="1"/>
    </xf>
    <xf numFmtId="0" fontId="74" fillId="0" borderId="36" xfId="0" applyFont="1" applyBorder="1" applyAlignment="1">
      <alignment wrapText="1"/>
    </xf>
    <xf numFmtId="0" fontId="74" fillId="0" borderId="35" xfId="0" applyFont="1" applyBorder="1" applyAlignment="1">
      <alignment wrapText="1"/>
    </xf>
    <xf numFmtId="0" fontId="13" fillId="0" borderId="7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5" xfId="1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6" xfId="0" applyFont="1" applyBorder="1" applyAlignment="1">
      <alignment wrapText="1"/>
    </xf>
    <xf numFmtId="0" fontId="15" fillId="0" borderId="35" xfId="0" applyFont="1" applyBorder="1" applyAlignment="1">
      <alignment wrapText="1"/>
    </xf>
    <xf numFmtId="0" fontId="17" fillId="0" borderId="6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2" borderId="7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2" borderId="7" xfId="1" applyFont="1" applyFill="1" applyBorder="1" applyAlignment="1">
      <alignment horizontal="center" vertical="top" wrapText="1"/>
    </xf>
    <xf numFmtId="0" fontId="17" fillId="2" borderId="2" xfId="1" applyFont="1" applyFill="1" applyBorder="1" applyAlignment="1">
      <alignment horizontal="center" vertical="top" wrapText="1"/>
    </xf>
    <xf numFmtId="0" fontId="74" fillId="0" borderId="7" xfId="0" applyFont="1" applyBorder="1" applyAlignment="1">
      <alignment horizontal="center" wrapText="1"/>
    </xf>
    <xf numFmtId="0" fontId="74" fillId="0" borderId="3" xfId="0" applyFont="1" applyBorder="1" applyAlignment="1">
      <alignment horizontal="center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49" fontId="17" fillId="2" borderId="7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74" fillId="0" borderId="0" xfId="0" applyFont="1" applyAlignment="1">
      <alignment horizontal="right"/>
    </xf>
    <xf numFmtId="0" fontId="74" fillId="0" borderId="18" xfId="0" applyFont="1" applyBorder="1" applyAlignment="1">
      <alignment horizontal="center" vertical="top" wrapText="1"/>
    </xf>
    <xf numFmtId="0" fontId="74" fillId="0" borderId="19" xfId="0" applyFont="1" applyBorder="1" applyAlignment="1">
      <alignment horizontal="center" vertical="top" wrapText="1"/>
    </xf>
    <xf numFmtId="0" fontId="74" fillId="0" borderId="20" xfId="0" applyFont="1" applyBorder="1" applyAlignment="1">
      <alignment horizontal="center" vertical="top" wrapText="1"/>
    </xf>
    <xf numFmtId="0" fontId="74" fillId="0" borderId="2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49" fontId="17" fillId="2" borderId="8" xfId="0" applyNumberFormat="1" applyFont="1" applyFill="1" applyBorder="1" applyAlignment="1">
      <alignment horizontal="center" vertical="top" wrapText="1"/>
    </xf>
    <xf numFmtId="49" fontId="17" fillId="2" borderId="36" xfId="0" applyNumberFormat="1" applyFont="1" applyFill="1" applyBorder="1" applyAlignment="1">
      <alignment horizontal="center" vertical="top" wrapText="1"/>
    </xf>
    <xf numFmtId="49" fontId="17" fillId="2" borderId="35" xfId="0" applyNumberFormat="1" applyFont="1" applyFill="1" applyBorder="1" applyAlignment="1">
      <alignment horizontal="center" vertical="top" wrapText="1"/>
    </xf>
    <xf numFmtId="0" fontId="74" fillId="2" borderId="7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74" fillId="2" borderId="3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top"/>
    </xf>
    <xf numFmtId="0" fontId="74" fillId="2" borderId="7" xfId="0" applyNumberFormat="1" applyFont="1" applyFill="1" applyBorder="1" applyAlignment="1">
      <alignment horizontal="center" vertical="top" wrapText="1"/>
    </xf>
    <xf numFmtId="0" fontId="74" fillId="2" borderId="3" xfId="0" applyNumberFormat="1" applyFont="1" applyFill="1" applyBorder="1" applyAlignment="1">
      <alignment horizontal="center" vertical="top" wrapText="1"/>
    </xf>
    <xf numFmtId="0" fontId="17" fillId="2" borderId="3" xfId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74" fillId="2" borderId="1" xfId="0" applyNumberFormat="1" applyFont="1" applyFill="1" applyBorder="1" applyAlignment="1">
      <alignment horizontal="center" vertical="top" wrapText="1"/>
    </xf>
    <xf numFmtId="0" fontId="74" fillId="0" borderId="1" xfId="0" applyFont="1" applyFill="1" applyBorder="1" applyAlignment="1">
      <alignment horizontal="center" vertical="top" wrapText="1"/>
    </xf>
    <xf numFmtId="0" fontId="74" fillId="0" borderId="7" xfId="0" applyFont="1" applyFill="1" applyBorder="1" applyAlignment="1">
      <alignment horizontal="center" vertical="top" wrapText="1"/>
    </xf>
    <xf numFmtId="0" fontId="17" fillId="2" borderId="46" xfId="260" applyFont="1" applyFill="1" applyBorder="1" applyAlignment="1">
      <alignment horizontal="center" vertical="center" wrapText="1"/>
    </xf>
    <xf numFmtId="0" fontId="17" fillId="2" borderId="47" xfId="260" applyFont="1" applyFill="1" applyBorder="1" applyAlignment="1">
      <alignment horizontal="center" vertical="center" wrapText="1"/>
    </xf>
    <xf numFmtId="0" fontId="17" fillId="2" borderId="48" xfId="260" applyFont="1" applyFill="1" applyBorder="1" applyAlignment="1">
      <alignment horizontal="center" vertical="center" wrapText="1"/>
    </xf>
    <xf numFmtId="0" fontId="17" fillId="2" borderId="49" xfId="260" applyFont="1" applyFill="1" applyBorder="1" applyAlignment="1">
      <alignment horizontal="center" vertical="center" wrapText="1"/>
    </xf>
    <xf numFmtId="0" fontId="17" fillId="2" borderId="38" xfId="260" applyFont="1" applyFill="1" applyBorder="1" applyAlignment="1">
      <alignment horizontal="center" vertical="center" wrapText="1"/>
    </xf>
    <xf numFmtId="0" fontId="17" fillId="2" borderId="35" xfId="26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2" borderId="4" xfId="260" applyFont="1" applyFill="1" applyBorder="1" applyAlignment="1">
      <alignment horizontal="center" vertical="center" wrapText="1"/>
    </xf>
    <xf numFmtId="0" fontId="17" fillId="2" borderId="6" xfId="260" applyFont="1" applyFill="1" applyBorder="1" applyAlignment="1">
      <alignment horizontal="center" vertical="center" wrapText="1"/>
    </xf>
    <xf numFmtId="0" fontId="17" fillId="2" borderId="5" xfId="260" applyFont="1" applyFill="1" applyBorder="1" applyAlignment="1">
      <alignment horizontal="center" vertical="center" wrapText="1"/>
    </xf>
    <xf numFmtId="0" fontId="74" fillId="0" borderId="1" xfId="8" applyFont="1" applyBorder="1" applyAlignment="1">
      <alignment horizontal="center" vertical="center" wrapText="1"/>
    </xf>
    <xf numFmtId="0" fontId="74" fillId="0" borderId="7" xfId="8" applyFont="1" applyBorder="1" applyAlignment="1">
      <alignment horizontal="center" vertical="center" wrapText="1"/>
    </xf>
    <xf numFmtId="0" fontId="74" fillId="0" borderId="3" xfId="8" applyFont="1" applyBorder="1" applyAlignment="1">
      <alignment horizontal="center" vertical="center" wrapText="1"/>
    </xf>
    <xf numFmtId="0" fontId="15" fillId="2" borderId="7" xfId="260" applyFont="1" applyFill="1" applyBorder="1" applyAlignment="1">
      <alignment horizontal="center" vertical="top" wrapText="1"/>
    </xf>
    <xf numFmtId="0" fontId="15" fillId="2" borderId="2" xfId="260" applyFont="1" applyFill="1" applyBorder="1" applyAlignment="1">
      <alignment horizontal="center" vertical="top" wrapText="1"/>
    </xf>
    <xf numFmtId="0" fontId="15" fillId="2" borderId="3" xfId="260" applyFont="1" applyFill="1" applyBorder="1" applyAlignment="1">
      <alignment horizontal="center" vertical="top" wrapText="1"/>
    </xf>
    <xf numFmtId="0" fontId="15" fillId="2" borderId="4" xfId="260" applyFont="1" applyFill="1" applyBorder="1" applyAlignment="1">
      <alignment horizontal="center" vertical="top" wrapText="1"/>
    </xf>
    <xf numFmtId="0" fontId="15" fillId="2" borderId="5" xfId="260" applyFont="1" applyFill="1" applyBorder="1" applyAlignment="1">
      <alignment horizontal="center" vertical="top" wrapText="1"/>
    </xf>
    <xf numFmtId="0" fontId="76" fillId="0" borderId="4" xfId="260" applyFont="1" applyBorder="1" applyAlignment="1">
      <alignment horizontal="left" vertical="top" wrapText="1"/>
    </xf>
    <xf numFmtId="0" fontId="73" fillId="0" borderId="5" xfId="260" applyFont="1" applyBorder="1" applyAlignment="1">
      <alignment horizontal="left" vertical="top" wrapText="1"/>
    </xf>
    <xf numFmtId="0" fontId="13" fillId="0" borderId="4" xfId="260" applyFont="1" applyBorder="1" applyAlignment="1">
      <alignment horizontal="left" vertical="center" wrapText="1"/>
    </xf>
    <xf numFmtId="0" fontId="90" fillId="0" borderId="5" xfId="260" applyFont="1" applyBorder="1" applyAlignment="1">
      <alignment vertical="center" wrapText="1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15" fillId="2" borderId="4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13" fillId="56" borderId="0" xfId="0" applyFont="1" applyFill="1" applyAlignment="1">
      <alignment wrapText="1"/>
    </xf>
    <xf numFmtId="0" fontId="73" fillId="56" borderId="0" xfId="0" applyFont="1" applyFill="1" applyAlignment="1">
      <alignment wrapText="1"/>
    </xf>
    <xf numFmtId="0" fontId="13" fillId="0" borderId="0" xfId="0" applyFont="1" applyAlignment="1">
      <alignment horizontal="center" wrapText="1"/>
    </xf>
    <xf numFmtId="0" fontId="15" fillId="0" borderId="4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76" fillId="2" borderId="4" xfId="0" applyFont="1" applyFill="1" applyBorder="1" applyAlignment="1">
      <alignment horizontal="left" vertical="top" wrapText="1"/>
    </xf>
    <xf numFmtId="0" fontId="76" fillId="2" borderId="5" xfId="0" applyFont="1" applyFill="1" applyBorder="1" applyAlignment="1">
      <alignment horizontal="left" vertical="top" wrapText="1"/>
    </xf>
    <xf numFmtId="0" fontId="76" fillId="2" borderId="4" xfId="260" applyFont="1" applyFill="1" applyBorder="1" applyAlignment="1">
      <alignment horizontal="left" vertical="center" wrapText="1"/>
    </xf>
    <xf numFmtId="0" fontId="76" fillId="2" borderId="5" xfId="260" applyFont="1" applyFill="1" applyBorder="1" applyAlignment="1">
      <alignment horizontal="left" vertical="center" wrapText="1"/>
    </xf>
    <xf numFmtId="0" fontId="74" fillId="2" borderId="4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left" vertical="top" wrapText="1"/>
    </xf>
    <xf numFmtId="0" fontId="74" fillId="2" borderId="4" xfId="0" applyFont="1" applyFill="1" applyBorder="1" applyAlignment="1">
      <alignment horizontal="center" vertical="top" wrapText="1"/>
    </xf>
    <xf numFmtId="0" fontId="74" fillId="2" borderId="5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wrapText="1"/>
    </xf>
    <xf numFmtId="0" fontId="73" fillId="0" borderId="0" xfId="0" applyFont="1" applyAlignment="1">
      <alignment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75" fillId="0" borderId="4" xfId="0" applyFont="1" applyBorder="1" applyAlignment="1">
      <alignment horizontal="left" vertical="top" wrapText="1"/>
    </xf>
    <xf numFmtId="0" fontId="75" fillId="0" borderId="5" xfId="0" applyFont="1" applyBorder="1" applyAlignment="1">
      <alignment horizontal="left" vertical="top" wrapText="1"/>
    </xf>
    <xf numFmtId="0" fontId="75" fillId="2" borderId="4" xfId="0" applyFont="1" applyFill="1" applyBorder="1" applyAlignment="1">
      <alignment horizontal="left" vertical="top" wrapText="1"/>
    </xf>
    <xf numFmtId="0" fontId="75" fillId="2" borderId="5" xfId="0" applyFont="1" applyFill="1" applyBorder="1" applyAlignment="1">
      <alignment horizontal="left" vertical="top" wrapText="1"/>
    </xf>
    <xf numFmtId="0" fontId="76" fillId="0" borderId="4" xfId="0" applyFont="1" applyBorder="1" applyAlignment="1">
      <alignment horizontal="left" vertical="top" wrapText="1"/>
    </xf>
    <xf numFmtId="0" fontId="76" fillId="0" borderId="5" xfId="0" applyFont="1" applyBorder="1" applyAlignment="1">
      <alignment horizontal="left" vertical="top" wrapText="1"/>
    </xf>
    <xf numFmtId="0" fontId="74" fillId="2" borderId="4" xfId="0" applyFont="1" applyFill="1" applyBorder="1" applyAlignment="1">
      <alignment horizontal="left" wrapText="1"/>
    </xf>
    <xf numFmtId="0" fontId="74" fillId="2" borderId="5" xfId="0" applyFont="1" applyFill="1" applyBorder="1" applyAlignment="1">
      <alignment horizontal="left" wrapText="1"/>
    </xf>
    <xf numFmtId="0" fontId="74" fillId="2" borderId="50" xfId="0" applyFont="1" applyFill="1" applyBorder="1" applyAlignment="1">
      <alignment horizontal="center" vertical="top" wrapText="1"/>
    </xf>
    <xf numFmtId="0" fontId="74" fillId="2" borderId="45" xfId="0" applyFont="1" applyFill="1" applyBorder="1" applyAlignment="1">
      <alignment horizontal="center" vertical="top" wrapText="1"/>
    </xf>
    <xf numFmtId="0" fontId="15" fillId="2" borderId="50" xfId="0" applyFont="1" applyFill="1" applyBorder="1" applyAlignment="1">
      <alignment horizontal="center" vertical="top" wrapText="1"/>
    </xf>
    <xf numFmtId="0" fontId="15" fillId="2" borderId="45" xfId="0" applyFont="1" applyFill="1" applyBorder="1" applyAlignment="1">
      <alignment horizontal="center" vertical="top" wrapText="1"/>
    </xf>
    <xf numFmtId="0" fontId="74" fillId="2" borderId="50" xfId="0" applyFont="1" applyFill="1" applyBorder="1" applyAlignment="1">
      <alignment horizontal="left" vertical="top" wrapText="1"/>
    </xf>
    <xf numFmtId="0" fontId="74" fillId="2" borderId="45" xfId="0" applyFont="1" applyFill="1" applyBorder="1" applyAlignment="1">
      <alignment horizontal="left" vertical="top" wrapText="1"/>
    </xf>
    <xf numFmtId="0" fontId="15" fillId="2" borderId="50" xfId="0" applyFont="1" applyFill="1" applyBorder="1" applyAlignment="1">
      <alignment horizontal="left" wrapText="1"/>
    </xf>
    <xf numFmtId="0" fontId="15" fillId="2" borderId="45" xfId="0" applyFont="1" applyFill="1" applyBorder="1" applyAlignment="1">
      <alignment horizontal="left" wrapText="1"/>
    </xf>
    <xf numFmtId="0" fontId="15" fillId="0" borderId="50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76" fillId="0" borderId="4" xfId="0" applyFont="1" applyBorder="1" applyAlignment="1">
      <alignment horizontal="center" vertical="top" wrapText="1"/>
    </xf>
    <xf numFmtId="0" fontId="76" fillId="0" borderId="5" xfId="0" applyFont="1" applyBorder="1" applyAlignment="1">
      <alignment horizontal="center" vertical="top" wrapText="1"/>
    </xf>
    <xf numFmtId="0" fontId="74" fillId="0" borderId="0" xfId="0" applyFont="1" applyAlignment="1">
      <alignment vertical="center" wrapText="1"/>
    </xf>
    <xf numFmtId="0" fontId="96" fillId="0" borderId="0" xfId="0" applyFont="1" applyAlignment="1">
      <alignment vertical="center" wrapText="1"/>
    </xf>
    <xf numFmtId="0" fontId="74" fillId="0" borderId="0" xfId="0" applyFont="1" applyAlignment="1">
      <alignment horizontal="right" vertical="center" wrapText="1"/>
    </xf>
    <xf numFmtId="0" fontId="74" fillId="0" borderId="0" xfId="0" applyFont="1" applyFill="1" applyAlignment="1">
      <alignment horizontal="right"/>
    </xf>
    <xf numFmtId="0" fontId="74" fillId="0" borderId="0" xfId="0" applyFont="1" applyAlignment="1">
      <alignment horizontal="right" vertical="center" wrapText="1"/>
    </xf>
    <xf numFmtId="0" fontId="74" fillId="0" borderId="0" xfId="0" applyFont="1" applyFill="1" applyAlignment="1"/>
    <xf numFmtId="0" fontId="74" fillId="0" borderId="0" xfId="0" applyFont="1" applyBorder="1"/>
    <xf numFmtId="0" fontId="17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74" fillId="0" borderId="0" xfId="0" applyFont="1" applyAlignment="1"/>
    <xf numFmtId="0" fontId="96" fillId="0" borderId="6" xfId="0" applyFont="1" applyBorder="1" applyAlignment="1">
      <alignment horizontal="center" vertical="center" wrapText="1"/>
    </xf>
    <xf numFmtId="0" fontId="96" fillId="0" borderId="5" xfId="0" applyFont="1" applyBorder="1" applyAlignment="1">
      <alignment horizontal="center" vertical="center" wrapText="1"/>
    </xf>
    <xf numFmtId="167" fontId="17" fillId="0" borderId="1" xfId="7" applyNumberFormat="1" applyFont="1" applyFill="1" applyBorder="1" applyAlignment="1">
      <alignment horizontal="center" wrapText="1"/>
    </xf>
    <xf numFmtId="165" fontId="17" fillId="0" borderId="1" xfId="7" applyNumberFormat="1" applyFont="1" applyFill="1" applyBorder="1" applyAlignment="1">
      <alignment horizontal="center" wrapText="1"/>
    </xf>
    <xf numFmtId="165" fontId="74" fillId="0" borderId="1" xfId="7" applyNumberFormat="1" applyFont="1" applyFill="1" applyBorder="1" applyAlignment="1">
      <alignment horizontal="center" wrapText="1"/>
    </xf>
    <xf numFmtId="0" fontId="96" fillId="0" borderId="1" xfId="0" applyFont="1" applyBorder="1" applyAlignment="1"/>
  </cellXfs>
  <cellStyles count="2054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28"/>
    <cellStyle name="20% - Accent1 4" xfId="191"/>
    <cellStyle name="20% - Accent1 4 2" xfId="248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0"/>
    <cellStyle name="20% - Accent2 4" xfId="193"/>
    <cellStyle name="20% - Accent2 4 2" xfId="250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2"/>
    <cellStyle name="20% - Accent3 4" xfId="195"/>
    <cellStyle name="20% - Accent3 4 2" xfId="252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4"/>
    <cellStyle name="20% - Accent4 4" xfId="197"/>
    <cellStyle name="20% - Accent4 4 2" xfId="254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36"/>
    <cellStyle name="20% - Accent5 4" xfId="199"/>
    <cellStyle name="20% - Accent5 4 2" xfId="256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38"/>
    <cellStyle name="20% - Accent6 4" xfId="201"/>
    <cellStyle name="20% - Accent6 4 2" xfId="258"/>
    <cellStyle name="20% - Акцент1 10" xfId="261"/>
    <cellStyle name="20% - Акцент1 11" xfId="262"/>
    <cellStyle name="20% - Акцент1 12" xfId="263"/>
    <cellStyle name="20% - Акцент1 13" xfId="264"/>
    <cellStyle name="20% - Акцент1 14" xfId="265"/>
    <cellStyle name="20% - Акцент1 15" xfId="266"/>
    <cellStyle name="20% - Акцент1 16" xfId="267"/>
    <cellStyle name="20% - Акцент1 17" xfId="268"/>
    <cellStyle name="20% - Акцент1 18" xfId="269"/>
    <cellStyle name="20% - Акцент1 19" xfId="270"/>
    <cellStyle name="20% - Акцент1 2" xfId="214"/>
    <cellStyle name="20% - Акцент1 20" xfId="271"/>
    <cellStyle name="20% - Акцент1 21" xfId="272"/>
    <cellStyle name="20% - Акцент1 22" xfId="273"/>
    <cellStyle name="20% - Акцент1 23" xfId="274"/>
    <cellStyle name="20% - Акцент1 24" xfId="275"/>
    <cellStyle name="20% - Акцент1 25" xfId="276"/>
    <cellStyle name="20% - Акцент1 26" xfId="277"/>
    <cellStyle name="20% - Акцент1 27" xfId="278"/>
    <cellStyle name="20% - Акцент1 28" xfId="279"/>
    <cellStyle name="20% - Акцент1 29" xfId="280"/>
    <cellStyle name="20% - Акцент1 3" xfId="281"/>
    <cellStyle name="20% - Акцент1 30" xfId="282"/>
    <cellStyle name="20% - Акцент1 31" xfId="283"/>
    <cellStyle name="20% - Акцент1 32" xfId="284"/>
    <cellStyle name="20% - Акцент1 33" xfId="285"/>
    <cellStyle name="20% - Акцент1 34" xfId="286"/>
    <cellStyle name="20% - Акцент1 35" xfId="287"/>
    <cellStyle name="20% - Акцент1 36" xfId="288"/>
    <cellStyle name="20% - Акцент1 4" xfId="289"/>
    <cellStyle name="20% - Акцент1 5" xfId="290"/>
    <cellStyle name="20% - Акцент1 6" xfId="291"/>
    <cellStyle name="20% - Акцент1 7" xfId="292"/>
    <cellStyle name="20% - Акцент1 8" xfId="293"/>
    <cellStyle name="20% - Акцент1 9" xfId="294"/>
    <cellStyle name="20% - Акцент2 10" xfId="295"/>
    <cellStyle name="20% - Акцент2 11" xfId="296"/>
    <cellStyle name="20% - Акцент2 12" xfId="297"/>
    <cellStyle name="20% - Акцент2 13" xfId="298"/>
    <cellStyle name="20% - Акцент2 14" xfId="299"/>
    <cellStyle name="20% - Акцент2 15" xfId="300"/>
    <cellStyle name="20% - Акцент2 16" xfId="301"/>
    <cellStyle name="20% - Акцент2 17" xfId="302"/>
    <cellStyle name="20% - Акцент2 18" xfId="303"/>
    <cellStyle name="20% - Акцент2 19" xfId="304"/>
    <cellStyle name="20% - Акцент2 2" xfId="216"/>
    <cellStyle name="20% - Акцент2 20" xfId="305"/>
    <cellStyle name="20% - Акцент2 21" xfId="306"/>
    <cellStyle name="20% - Акцент2 22" xfId="307"/>
    <cellStyle name="20% - Акцент2 23" xfId="308"/>
    <cellStyle name="20% - Акцент2 24" xfId="309"/>
    <cellStyle name="20% - Акцент2 25" xfId="310"/>
    <cellStyle name="20% - Акцент2 26" xfId="311"/>
    <cellStyle name="20% - Акцент2 27" xfId="312"/>
    <cellStyle name="20% - Акцент2 28" xfId="313"/>
    <cellStyle name="20% - Акцент2 29" xfId="314"/>
    <cellStyle name="20% - Акцент2 3" xfId="315"/>
    <cellStyle name="20% - Акцент2 30" xfId="316"/>
    <cellStyle name="20% - Акцент2 31" xfId="317"/>
    <cellStyle name="20% - Акцент2 32" xfId="318"/>
    <cellStyle name="20% - Акцент2 33" xfId="319"/>
    <cellStyle name="20% - Акцент2 34" xfId="320"/>
    <cellStyle name="20% - Акцент2 35" xfId="321"/>
    <cellStyle name="20% - Акцент2 36" xfId="322"/>
    <cellStyle name="20% - Акцент2 4" xfId="323"/>
    <cellStyle name="20% - Акцент2 5" xfId="324"/>
    <cellStyle name="20% - Акцент2 6" xfId="325"/>
    <cellStyle name="20% - Акцент2 7" xfId="326"/>
    <cellStyle name="20% - Акцент2 8" xfId="327"/>
    <cellStyle name="20% - Акцент2 9" xfId="328"/>
    <cellStyle name="20% - Акцент3 10" xfId="329"/>
    <cellStyle name="20% - Акцент3 11" xfId="330"/>
    <cellStyle name="20% - Акцент3 12" xfId="331"/>
    <cellStyle name="20% - Акцент3 13" xfId="332"/>
    <cellStyle name="20% - Акцент3 14" xfId="333"/>
    <cellStyle name="20% - Акцент3 15" xfId="334"/>
    <cellStyle name="20% - Акцент3 16" xfId="335"/>
    <cellStyle name="20% - Акцент3 17" xfId="336"/>
    <cellStyle name="20% - Акцент3 18" xfId="337"/>
    <cellStyle name="20% - Акцент3 19" xfId="338"/>
    <cellStyle name="20% - Акцент3 2" xfId="218"/>
    <cellStyle name="20% - Акцент3 20" xfId="339"/>
    <cellStyle name="20% - Акцент3 21" xfId="340"/>
    <cellStyle name="20% - Акцент3 22" xfId="341"/>
    <cellStyle name="20% - Акцент3 23" xfId="342"/>
    <cellStyle name="20% - Акцент3 24" xfId="343"/>
    <cellStyle name="20% - Акцент3 25" xfId="344"/>
    <cellStyle name="20% - Акцент3 26" xfId="345"/>
    <cellStyle name="20% - Акцент3 27" xfId="346"/>
    <cellStyle name="20% - Акцент3 28" xfId="347"/>
    <cellStyle name="20% - Акцент3 29" xfId="348"/>
    <cellStyle name="20% - Акцент3 3" xfId="349"/>
    <cellStyle name="20% - Акцент3 30" xfId="350"/>
    <cellStyle name="20% - Акцент3 31" xfId="351"/>
    <cellStyle name="20% - Акцент3 32" xfId="352"/>
    <cellStyle name="20% - Акцент3 33" xfId="353"/>
    <cellStyle name="20% - Акцент3 34" xfId="354"/>
    <cellStyle name="20% - Акцент3 35" xfId="355"/>
    <cellStyle name="20% - Акцент3 36" xfId="356"/>
    <cellStyle name="20% - Акцент3 4" xfId="357"/>
    <cellStyle name="20% - Акцент3 5" xfId="358"/>
    <cellStyle name="20% - Акцент3 6" xfId="359"/>
    <cellStyle name="20% - Акцент3 7" xfId="360"/>
    <cellStyle name="20% - Акцент3 8" xfId="361"/>
    <cellStyle name="20% - Акцент3 9" xfId="362"/>
    <cellStyle name="20% - Акцент4 10" xfId="363"/>
    <cellStyle name="20% - Акцент4 11" xfId="364"/>
    <cellStyle name="20% - Акцент4 12" xfId="365"/>
    <cellStyle name="20% - Акцент4 13" xfId="366"/>
    <cellStyle name="20% - Акцент4 14" xfId="367"/>
    <cellStyle name="20% - Акцент4 15" xfId="368"/>
    <cellStyle name="20% - Акцент4 16" xfId="369"/>
    <cellStyle name="20% - Акцент4 17" xfId="370"/>
    <cellStyle name="20% - Акцент4 18" xfId="371"/>
    <cellStyle name="20% - Акцент4 19" xfId="372"/>
    <cellStyle name="20% - Акцент4 2" xfId="220"/>
    <cellStyle name="20% - Акцент4 20" xfId="373"/>
    <cellStyle name="20% - Акцент4 21" xfId="374"/>
    <cellStyle name="20% - Акцент4 22" xfId="375"/>
    <cellStyle name="20% - Акцент4 23" xfId="376"/>
    <cellStyle name="20% - Акцент4 24" xfId="377"/>
    <cellStyle name="20% - Акцент4 25" xfId="378"/>
    <cellStyle name="20% - Акцент4 26" xfId="379"/>
    <cellStyle name="20% - Акцент4 27" xfId="380"/>
    <cellStyle name="20% - Акцент4 28" xfId="381"/>
    <cellStyle name="20% - Акцент4 29" xfId="382"/>
    <cellStyle name="20% - Акцент4 3" xfId="383"/>
    <cellStyle name="20% - Акцент4 30" xfId="384"/>
    <cellStyle name="20% - Акцент4 31" xfId="385"/>
    <cellStyle name="20% - Акцент4 32" xfId="386"/>
    <cellStyle name="20% - Акцент4 33" xfId="387"/>
    <cellStyle name="20% - Акцент4 34" xfId="388"/>
    <cellStyle name="20% - Акцент4 35" xfId="389"/>
    <cellStyle name="20% - Акцент4 36" xfId="390"/>
    <cellStyle name="20% - Акцент4 4" xfId="391"/>
    <cellStyle name="20% - Акцент4 5" xfId="392"/>
    <cellStyle name="20% - Акцент4 6" xfId="393"/>
    <cellStyle name="20% - Акцент4 7" xfId="394"/>
    <cellStyle name="20% - Акцент4 8" xfId="395"/>
    <cellStyle name="20% - Акцент4 9" xfId="396"/>
    <cellStyle name="20% - Акцент5 10" xfId="397"/>
    <cellStyle name="20% - Акцент5 11" xfId="398"/>
    <cellStyle name="20% - Акцент5 12" xfId="399"/>
    <cellStyle name="20% - Акцент5 13" xfId="400"/>
    <cellStyle name="20% - Акцент5 14" xfId="401"/>
    <cellStyle name="20% - Акцент5 15" xfId="402"/>
    <cellStyle name="20% - Акцент5 16" xfId="403"/>
    <cellStyle name="20% - Акцент5 17" xfId="404"/>
    <cellStyle name="20% - Акцент5 18" xfId="405"/>
    <cellStyle name="20% - Акцент5 19" xfId="406"/>
    <cellStyle name="20% - Акцент5 2" xfId="222"/>
    <cellStyle name="20% - Акцент5 20" xfId="407"/>
    <cellStyle name="20% - Акцент5 21" xfId="408"/>
    <cellStyle name="20% - Акцент5 22" xfId="409"/>
    <cellStyle name="20% - Акцент5 23" xfId="410"/>
    <cellStyle name="20% - Акцент5 24" xfId="411"/>
    <cellStyle name="20% - Акцент5 25" xfId="412"/>
    <cellStyle name="20% - Акцент5 26" xfId="413"/>
    <cellStyle name="20% - Акцент5 27" xfId="414"/>
    <cellStyle name="20% - Акцент5 28" xfId="415"/>
    <cellStyle name="20% - Акцент5 29" xfId="416"/>
    <cellStyle name="20% - Акцент5 3" xfId="417"/>
    <cellStyle name="20% - Акцент5 30" xfId="418"/>
    <cellStyle name="20% - Акцент5 31" xfId="419"/>
    <cellStyle name="20% - Акцент5 32" xfId="420"/>
    <cellStyle name="20% - Акцент5 33" xfId="421"/>
    <cellStyle name="20% - Акцент5 34" xfId="422"/>
    <cellStyle name="20% - Акцент5 35" xfId="423"/>
    <cellStyle name="20% - Акцент5 36" xfId="424"/>
    <cellStyle name="20% - Акцент5 4" xfId="425"/>
    <cellStyle name="20% - Акцент5 5" xfId="426"/>
    <cellStyle name="20% - Акцент5 6" xfId="427"/>
    <cellStyle name="20% - Акцент5 7" xfId="428"/>
    <cellStyle name="20% - Акцент5 8" xfId="429"/>
    <cellStyle name="20% - Акцент5 9" xfId="430"/>
    <cellStyle name="20% - Акцент6 10" xfId="431"/>
    <cellStyle name="20% - Акцент6 11" xfId="432"/>
    <cellStyle name="20% - Акцент6 12" xfId="433"/>
    <cellStyle name="20% - Акцент6 13" xfId="434"/>
    <cellStyle name="20% - Акцент6 14" xfId="435"/>
    <cellStyle name="20% - Акцент6 15" xfId="436"/>
    <cellStyle name="20% - Акцент6 16" xfId="437"/>
    <cellStyle name="20% - Акцент6 17" xfId="438"/>
    <cellStyle name="20% - Акцент6 18" xfId="439"/>
    <cellStyle name="20% - Акцент6 19" xfId="440"/>
    <cellStyle name="20% - Акцент6 2" xfId="224"/>
    <cellStyle name="20% - Акцент6 20" xfId="441"/>
    <cellStyle name="20% - Акцент6 21" xfId="442"/>
    <cellStyle name="20% - Акцент6 22" xfId="443"/>
    <cellStyle name="20% - Акцент6 23" xfId="444"/>
    <cellStyle name="20% - Акцент6 24" xfId="445"/>
    <cellStyle name="20% - Акцент6 25" xfId="446"/>
    <cellStyle name="20% - Акцент6 26" xfId="447"/>
    <cellStyle name="20% - Акцент6 27" xfId="448"/>
    <cellStyle name="20% - Акцент6 28" xfId="449"/>
    <cellStyle name="20% - Акцент6 29" xfId="450"/>
    <cellStyle name="20% - Акцент6 3" xfId="451"/>
    <cellStyle name="20% - Акцент6 30" xfId="452"/>
    <cellStyle name="20% - Акцент6 31" xfId="453"/>
    <cellStyle name="20% - Акцент6 32" xfId="454"/>
    <cellStyle name="20% - Акцент6 33" xfId="455"/>
    <cellStyle name="20% - Акцент6 34" xfId="456"/>
    <cellStyle name="20% - Акцент6 35" xfId="457"/>
    <cellStyle name="20% - Акцент6 36" xfId="458"/>
    <cellStyle name="20% - Акцент6 4" xfId="459"/>
    <cellStyle name="20% - Акцент6 5" xfId="460"/>
    <cellStyle name="20% - Акцент6 6" xfId="461"/>
    <cellStyle name="20% - Акцент6 7" xfId="462"/>
    <cellStyle name="20% - Акцент6 8" xfId="463"/>
    <cellStyle name="20% - Акцент6 9" xfId="46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29"/>
    <cellStyle name="40% - Accent1 4" xfId="192"/>
    <cellStyle name="40% - Accent1 4 2" xfId="249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1"/>
    <cellStyle name="40% - Accent2 4" xfId="194"/>
    <cellStyle name="40% - Accent2 4 2" xfId="251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3"/>
    <cellStyle name="40% - Accent3 4" xfId="196"/>
    <cellStyle name="40% - Accent3 4 2" xfId="253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35"/>
    <cellStyle name="40% - Accent4 4" xfId="198"/>
    <cellStyle name="40% - Accent4 4 2" xfId="255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37"/>
    <cellStyle name="40% - Accent5 4" xfId="200"/>
    <cellStyle name="40% - Accent5 4 2" xfId="257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39"/>
    <cellStyle name="40% - Accent6 4" xfId="202"/>
    <cellStyle name="40% - Accent6 4 2" xfId="259"/>
    <cellStyle name="40% - Акцент1 10" xfId="465"/>
    <cellStyle name="40% - Акцент1 11" xfId="466"/>
    <cellStyle name="40% - Акцент1 12" xfId="467"/>
    <cellStyle name="40% - Акцент1 13" xfId="468"/>
    <cellStyle name="40% - Акцент1 14" xfId="469"/>
    <cellStyle name="40% - Акцент1 15" xfId="470"/>
    <cellStyle name="40% - Акцент1 16" xfId="471"/>
    <cellStyle name="40% - Акцент1 17" xfId="472"/>
    <cellStyle name="40% - Акцент1 18" xfId="473"/>
    <cellStyle name="40% - Акцент1 19" xfId="474"/>
    <cellStyle name="40% - Акцент1 2" xfId="215"/>
    <cellStyle name="40% - Акцент1 20" xfId="475"/>
    <cellStyle name="40% - Акцент1 21" xfId="476"/>
    <cellStyle name="40% - Акцент1 22" xfId="477"/>
    <cellStyle name="40% - Акцент1 23" xfId="478"/>
    <cellStyle name="40% - Акцент1 24" xfId="479"/>
    <cellStyle name="40% - Акцент1 25" xfId="480"/>
    <cellStyle name="40% - Акцент1 26" xfId="481"/>
    <cellStyle name="40% - Акцент1 27" xfId="482"/>
    <cellStyle name="40% - Акцент1 28" xfId="483"/>
    <cellStyle name="40% - Акцент1 29" xfId="484"/>
    <cellStyle name="40% - Акцент1 3" xfId="485"/>
    <cellStyle name="40% - Акцент1 30" xfId="486"/>
    <cellStyle name="40% - Акцент1 31" xfId="487"/>
    <cellStyle name="40% - Акцент1 32" xfId="488"/>
    <cellStyle name="40% - Акцент1 33" xfId="489"/>
    <cellStyle name="40% - Акцент1 34" xfId="490"/>
    <cellStyle name="40% - Акцент1 35" xfId="491"/>
    <cellStyle name="40% - Акцент1 36" xfId="492"/>
    <cellStyle name="40% - Акцент1 4" xfId="493"/>
    <cellStyle name="40% - Акцент1 5" xfId="494"/>
    <cellStyle name="40% - Акцент1 6" xfId="495"/>
    <cellStyle name="40% - Акцент1 7" xfId="496"/>
    <cellStyle name="40% - Акцент1 8" xfId="497"/>
    <cellStyle name="40% - Акцент1 9" xfId="498"/>
    <cellStyle name="40% - Акцент2 10" xfId="499"/>
    <cellStyle name="40% - Акцент2 11" xfId="500"/>
    <cellStyle name="40% - Акцент2 12" xfId="501"/>
    <cellStyle name="40% - Акцент2 13" xfId="502"/>
    <cellStyle name="40% - Акцент2 14" xfId="503"/>
    <cellStyle name="40% - Акцент2 15" xfId="504"/>
    <cellStyle name="40% - Акцент2 16" xfId="505"/>
    <cellStyle name="40% - Акцент2 17" xfId="506"/>
    <cellStyle name="40% - Акцент2 18" xfId="507"/>
    <cellStyle name="40% - Акцент2 19" xfId="508"/>
    <cellStyle name="40% - Акцент2 2" xfId="217"/>
    <cellStyle name="40% - Акцент2 20" xfId="509"/>
    <cellStyle name="40% - Акцент2 21" xfId="510"/>
    <cellStyle name="40% - Акцент2 22" xfId="511"/>
    <cellStyle name="40% - Акцент2 23" xfId="512"/>
    <cellStyle name="40% - Акцент2 24" xfId="513"/>
    <cellStyle name="40% - Акцент2 25" xfId="514"/>
    <cellStyle name="40% - Акцент2 26" xfId="515"/>
    <cellStyle name="40% - Акцент2 27" xfId="516"/>
    <cellStyle name="40% - Акцент2 28" xfId="517"/>
    <cellStyle name="40% - Акцент2 29" xfId="518"/>
    <cellStyle name="40% - Акцент2 3" xfId="519"/>
    <cellStyle name="40% - Акцент2 30" xfId="520"/>
    <cellStyle name="40% - Акцент2 31" xfId="521"/>
    <cellStyle name="40% - Акцент2 32" xfId="522"/>
    <cellStyle name="40% - Акцент2 33" xfId="523"/>
    <cellStyle name="40% - Акцент2 34" xfId="524"/>
    <cellStyle name="40% - Акцент2 35" xfId="525"/>
    <cellStyle name="40% - Акцент2 36" xfId="526"/>
    <cellStyle name="40% - Акцент2 4" xfId="527"/>
    <cellStyle name="40% - Акцент2 5" xfId="528"/>
    <cellStyle name="40% - Акцент2 6" xfId="529"/>
    <cellStyle name="40% - Акцент2 7" xfId="530"/>
    <cellStyle name="40% - Акцент2 8" xfId="531"/>
    <cellStyle name="40% - Акцент2 9" xfId="532"/>
    <cellStyle name="40% - Акцент3 10" xfId="533"/>
    <cellStyle name="40% - Акцент3 11" xfId="534"/>
    <cellStyle name="40% - Акцент3 12" xfId="535"/>
    <cellStyle name="40% - Акцент3 13" xfId="536"/>
    <cellStyle name="40% - Акцент3 14" xfId="537"/>
    <cellStyle name="40% - Акцент3 15" xfId="538"/>
    <cellStyle name="40% - Акцент3 16" xfId="539"/>
    <cellStyle name="40% - Акцент3 17" xfId="540"/>
    <cellStyle name="40% - Акцент3 18" xfId="541"/>
    <cellStyle name="40% - Акцент3 19" xfId="542"/>
    <cellStyle name="40% - Акцент3 2" xfId="219"/>
    <cellStyle name="40% - Акцент3 20" xfId="543"/>
    <cellStyle name="40% - Акцент3 21" xfId="544"/>
    <cellStyle name="40% - Акцент3 22" xfId="545"/>
    <cellStyle name="40% - Акцент3 23" xfId="546"/>
    <cellStyle name="40% - Акцент3 24" xfId="547"/>
    <cellStyle name="40% - Акцент3 25" xfId="548"/>
    <cellStyle name="40% - Акцент3 26" xfId="549"/>
    <cellStyle name="40% - Акцент3 27" xfId="550"/>
    <cellStyle name="40% - Акцент3 28" xfId="551"/>
    <cellStyle name="40% - Акцент3 29" xfId="552"/>
    <cellStyle name="40% - Акцент3 3" xfId="553"/>
    <cellStyle name="40% - Акцент3 30" xfId="554"/>
    <cellStyle name="40% - Акцент3 31" xfId="555"/>
    <cellStyle name="40% - Акцент3 32" xfId="556"/>
    <cellStyle name="40% - Акцент3 33" xfId="557"/>
    <cellStyle name="40% - Акцент3 34" xfId="558"/>
    <cellStyle name="40% - Акцент3 35" xfId="559"/>
    <cellStyle name="40% - Акцент3 36" xfId="560"/>
    <cellStyle name="40% - Акцент3 4" xfId="561"/>
    <cellStyle name="40% - Акцент3 5" xfId="562"/>
    <cellStyle name="40% - Акцент3 6" xfId="563"/>
    <cellStyle name="40% - Акцент3 7" xfId="564"/>
    <cellStyle name="40% - Акцент3 8" xfId="565"/>
    <cellStyle name="40% - Акцент3 9" xfId="566"/>
    <cellStyle name="40% - Акцент4 10" xfId="567"/>
    <cellStyle name="40% - Акцент4 11" xfId="568"/>
    <cellStyle name="40% - Акцент4 12" xfId="569"/>
    <cellStyle name="40% - Акцент4 13" xfId="570"/>
    <cellStyle name="40% - Акцент4 14" xfId="571"/>
    <cellStyle name="40% - Акцент4 15" xfId="572"/>
    <cellStyle name="40% - Акцент4 16" xfId="573"/>
    <cellStyle name="40% - Акцент4 17" xfId="574"/>
    <cellStyle name="40% - Акцент4 18" xfId="575"/>
    <cellStyle name="40% - Акцент4 19" xfId="576"/>
    <cellStyle name="40% - Акцент4 2" xfId="221"/>
    <cellStyle name="40% - Акцент4 20" xfId="577"/>
    <cellStyle name="40% - Акцент4 21" xfId="578"/>
    <cellStyle name="40% - Акцент4 22" xfId="579"/>
    <cellStyle name="40% - Акцент4 23" xfId="580"/>
    <cellStyle name="40% - Акцент4 24" xfId="581"/>
    <cellStyle name="40% - Акцент4 25" xfId="582"/>
    <cellStyle name="40% - Акцент4 26" xfId="583"/>
    <cellStyle name="40% - Акцент4 27" xfId="584"/>
    <cellStyle name="40% - Акцент4 28" xfId="585"/>
    <cellStyle name="40% - Акцент4 29" xfId="586"/>
    <cellStyle name="40% - Акцент4 3" xfId="587"/>
    <cellStyle name="40% - Акцент4 30" xfId="588"/>
    <cellStyle name="40% - Акцент4 31" xfId="589"/>
    <cellStyle name="40% - Акцент4 32" xfId="590"/>
    <cellStyle name="40% - Акцент4 33" xfId="591"/>
    <cellStyle name="40% - Акцент4 34" xfId="592"/>
    <cellStyle name="40% - Акцент4 35" xfId="593"/>
    <cellStyle name="40% - Акцент4 36" xfId="594"/>
    <cellStyle name="40% - Акцент4 4" xfId="595"/>
    <cellStyle name="40% - Акцент4 5" xfId="596"/>
    <cellStyle name="40% - Акцент4 6" xfId="597"/>
    <cellStyle name="40% - Акцент4 7" xfId="598"/>
    <cellStyle name="40% - Акцент4 8" xfId="599"/>
    <cellStyle name="40% - Акцент4 9" xfId="600"/>
    <cellStyle name="40% - Акцент5 10" xfId="601"/>
    <cellStyle name="40% - Акцент5 11" xfId="602"/>
    <cellStyle name="40% - Акцент5 12" xfId="603"/>
    <cellStyle name="40% - Акцент5 13" xfId="604"/>
    <cellStyle name="40% - Акцент5 14" xfId="605"/>
    <cellStyle name="40% - Акцент5 15" xfId="606"/>
    <cellStyle name="40% - Акцент5 16" xfId="607"/>
    <cellStyle name="40% - Акцент5 17" xfId="608"/>
    <cellStyle name="40% - Акцент5 18" xfId="609"/>
    <cellStyle name="40% - Акцент5 19" xfId="610"/>
    <cellStyle name="40% - Акцент5 2" xfId="223"/>
    <cellStyle name="40% - Акцент5 20" xfId="611"/>
    <cellStyle name="40% - Акцент5 21" xfId="612"/>
    <cellStyle name="40% - Акцент5 22" xfId="613"/>
    <cellStyle name="40% - Акцент5 23" xfId="614"/>
    <cellStyle name="40% - Акцент5 24" xfId="615"/>
    <cellStyle name="40% - Акцент5 25" xfId="616"/>
    <cellStyle name="40% - Акцент5 26" xfId="617"/>
    <cellStyle name="40% - Акцент5 27" xfId="618"/>
    <cellStyle name="40% - Акцент5 28" xfId="619"/>
    <cellStyle name="40% - Акцент5 29" xfId="620"/>
    <cellStyle name="40% - Акцент5 3" xfId="621"/>
    <cellStyle name="40% - Акцент5 30" xfId="622"/>
    <cellStyle name="40% - Акцент5 31" xfId="623"/>
    <cellStyle name="40% - Акцент5 32" xfId="624"/>
    <cellStyle name="40% - Акцент5 33" xfId="625"/>
    <cellStyle name="40% - Акцент5 34" xfId="626"/>
    <cellStyle name="40% - Акцент5 35" xfId="627"/>
    <cellStyle name="40% - Акцент5 36" xfId="628"/>
    <cellStyle name="40% - Акцент5 4" xfId="629"/>
    <cellStyle name="40% - Акцент5 5" xfId="630"/>
    <cellStyle name="40% - Акцент5 6" xfId="631"/>
    <cellStyle name="40% - Акцент5 7" xfId="632"/>
    <cellStyle name="40% - Акцент5 8" xfId="633"/>
    <cellStyle name="40% - Акцент5 9" xfId="634"/>
    <cellStyle name="40% - Акцент6 10" xfId="635"/>
    <cellStyle name="40% - Акцент6 11" xfId="636"/>
    <cellStyle name="40% - Акцент6 12" xfId="637"/>
    <cellStyle name="40% - Акцент6 13" xfId="638"/>
    <cellStyle name="40% - Акцент6 14" xfId="639"/>
    <cellStyle name="40% - Акцент6 15" xfId="640"/>
    <cellStyle name="40% - Акцент6 16" xfId="641"/>
    <cellStyle name="40% - Акцент6 17" xfId="642"/>
    <cellStyle name="40% - Акцент6 18" xfId="643"/>
    <cellStyle name="40% - Акцент6 19" xfId="644"/>
    <cellStyle name="40% - Акцент6 2" xfId="225"/>
    <cellStyle name="40% - Акцент6 20" xfId="645"/>
    <cellStyle name="40% - Акцент6 21" xfId="646"/>
    <cellStyle name="40% - Акцент6 22" xfId="647"/>
    <cellStyle name="40% - Акцент6 23" xfId="648"/>
    <cellStyle name="40% - Акцент6 24" xfId="649"/>
    <cellStyle name="40% - Акцент6 25" xfId="650"/>
    <cellStyle name="40% - Акцент6 26" xfId="651"/>
    <cellStyle name="40% - Акцент6 27" xfId="652"/>
    <cellStyle name="40% - Акцент6 28" xfId="653"/>
    <cellStyle name="40% - Акцент6 29" xfId="654"/>
    <cellStyle name="40% - Акцент6 3" xfId="655"/>
    <cellStyle name="40% - Акцент6 30" xfId="656"/>
    <cellStyle name="40% - Акцент6 31" xfId="657"/>
    <cellStyle name="40% - Акцент6 32" xfId="658"/>
    <cellStyle name="40% - Акцент6 33" xfId="659"/>
    <cellStyle name="40% - Акцент6 34" xfId="660"/>
    <cellStyle name="40% - Акцент6 35" xfId="661"/>
    <cellStyle name="40% - Акцент6 36" xfId="662"/>
    <cellStyle name="40% - Акцент6 4" xfId="663"/>
    <cellStyle name="40% - Акцент6 5" xfId="664"/>
    <cellStyle name="40% - Акцент6 6" xfId="665"/>
    <cellStyle name="40% - Акцент6 7" xfId="666"/>
    <cellStyle name="40% - Акцент6 8" xfId="667"/>
    <cellStyle name="40% - Акцент6 9" xfId="66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669"/>
    <cellStyle name="60% - Акцент1 11" xfId="670"/>
    <cellStyle name="60% - Акцент1 12" xfId="671"/>
    <cellStyle name="60% - Акцент1 13" xfId="672"/>
    <cellStyle name="60% - Акцент1 14" xfId="673"/>
    <cellStyle name="60% - Акцент1 15" xfId="674"/>
    <cellStyle name="60% - Акцент1 16" xfId="675"/>
    <cellStyle name="60% - Акцент1 17" xfId="676"/>
    <cellStyle name="60% - Акцент1 18" xfId="677"/>
    <cellStyle name="60% - Акцент1 19" xfId="678"/>
    <cellStyle name="60% - Акцент1 2" xfId="679"/>
    <cellStyle name="60% - Акцент1 20" xfId="680"/>
    <cellStyle name="60% - Акцент1 21" xfId="681"/>
    <cellStyle name="60% - Акцент1 22" xfId="682"/>
    <cellStyle name="60% - Акцент1 23" xfId="683"/>
    <cellStyle name="60% - Акцент1 24" xfId="684"/>
    <cellStyle name="60% - Акцент1 25" xfId="685"/>
    <cellStyle name="60% - Акцент1 26" xfId="686"/>
    <cellStyle name="60% - Акцент1 27" xfId="687"/>
    <cellStyle name="60% - Акцент1 28" xfId="688"/>
    <cellStyle name="60% - Акцент1 29" xfId="689"/>
    <cellStyle name="60% - Акцент1 3" xfId="690"/>
    <cellStyle name="60% - Акцент1 30" xfId="691"/>
    <cellStyle name="60% - Акцент1 31" xfId="692"/>
    <cellStyle name="60% - Акцент1 32" xfId="693"/>
    <cellStyle name="60% - Акцент1 33" xfId="694"/>
    <cellStyle name="60% - Акцент1 34" xfId="695"/>
    <cellStyle name="60% - Акцент1 35" xfId="696"/>
    <cellStyle name="60% - Акцент1 36" xfId="697"/>
    <cellStyle name="60% - Акцент1 4" xfId="698"/>
    <cellStyle name="60% - Акцент1 5" xfId="699"/>
    <cellStyle name="60% - Акцент1 6" xfId="700"/>
    <cellStyle name="60% - Акцент1 7" xfId="701"/>
    <cellStyle name="60% - Акцент1 8" xfId="702"/>
    <cellStyle name="60% - Акцент1 9" xfId="703"/>
    <cellStyle name="60% - Акцент2 10" xfId="704"/>
    <cellStyle name="60% - Акцент2 11" xfId="705"/>
    <cellStyle name="60% - Акцент2 12" xfId="706"/>
    <cellStyle name="60% - Акцент2 13" xfId="707"/>
    <cellStyle name="60% - Акцент2 14" xfId="708"/>
    <cellStyle name="60% - Акцент2 15" xfId="709"/>
    <cellStyle name="60% - Акцент2 16" xfId="710"/>
    <cellStyle name="60% - Акцент2 17" xfId="711"/>
    <cellStyle name="60% - Акцент2 18" xfId="712"/>
    <cellStyle name="60% - Акцент2 19" xfId="713"/>
    <cellStyle name="60% - Акцент2 2" xfId="714"/>
    <cellStyle name="60% - Акцент2 20" xfId="715"/>
    <cellStyle name="60% - Акцент2 21" xfId="716"/>
    <cellStyle name="60% - Акцент2 22" xfId="717"/>
    <cellStyle name="60% - Акцент2 23" xfId="718"/>
    <cellStyle name="60% - Акцент2 24" xfId="719"/>
    <cellStyle name="60% - Акцент2 25" xfId="720"/>
    <cellStyle name="60% - Акцент2 26" xfId="721"/>
    <cellStyle name="60% - Акцент2 27" xfId="722"/>
    <cellStyle name="60% - Акцент2 28" xfId="723"/>
    <cellStyle name="60% - Акцент2 29" xfId="724"/>
    <cellStyle name="60% - Акцент2 3" xfId="725"/>
    <cellStyle name="60% - Акцент2 30" xfId="726"/>
    <cellStyle name="60% - Акцент2 31" xfId="727"/>
    <cellStyle name="60% - Акцент2 32" xfId="728"/>
    <cellStyle name="60% - Акцент2 33" xfId="729"/>
    <cellStyle name="60% - Акцент2 34" xfId="730"/>
    <cellStyle name="60% - Акцент2 35" xfId="731"/>
    <cellStyle name="60% - Акцент2 36" xfId="732"/>
    <cellStyle name="60% - Акцент2 4" xfId="733"/>
    <cellStyle name="60% - Акцент2 5" xfId="734"/>
    <cellStyle name="60% - Акцент2 6" xfId="735"/>
    <cellStyle name="60% - Акцент2 7" xfId="736"/>
    <cellStyle name="60% - Акцент2 8" xfId="737"/>
    <cellStyle name="60% - Акцент2 9" xfId="738"/>
    <cellStyle name="60% - Акцент3 10" xfId="739"/>
    <cellStyle name="60% - Акцент3 11" xfId="740"/>
    <cellStyle name="60% - Акцент3 12" xfId="741"/>
    <cellStyle name="60% - Акцент3 13" xfId="742"/>
    <cellStyle name="60% - Акцент3 14" xfId="743"/>
    <cellStyle name="60% - Акцент3 15" xfId="744"/>
    <cellStyle name="60% - Акцент3 16" xfId="745"/>
    <cellStyle name="60% - Акцент3 17" xfId="746"/>
    <cellStyle name="60% - Акцент3 18" xfId="747"/>
    <cellStyle name="60% - Акцент3 19" xfId="748"/>
    <cellStyle name="60% - Акцент3 2" xfId="749"/>
    <cellStyle name="60% - Акцент3 20" xfId="750"/>
    <cellStyle name="60% - Акцент3 21" xfId="751"/>
    <cellStyle name="60% - Акцент3 22" xfId="752"/>
    <cellStyle name="60% - Акцент3 23" xfId="753"/>
    <cellStyle name="60% - Акцент3 24" xfId="754"/>
    <cellStyle name="60% - Акцент3 25" xfId="755"/>
    <cellStyle name="60% - Акцент3 26" xfId="756"/>
    <cellStyle name="60% - Акцент3 27" xfId="757"/>
    <cellStyle name="60% - Акцент3 28" xfId="758"/>
    <cellStyle name="60% - Акцент3 29" xfId="759"/>
    <cellStyle name="60% - Акцент3 3" xfId="760"/>
    <cellStyle name="60% - Акцент3 30" xfId="761"/>
    <cellStyle name="60% - Акцент3 31" xfId="762"/>
    <cellStyle name="60% - Акцент3 32" xfId="763"/>
    <cellStyle name="60% - Акцент3 33" xfId="764"/>
    <cellStyle name="60% - Акцент3 34" xfId="765"/>
    <cellStyle name="60% - Акцент3 35" xfId="766"/>
    <cellStyle name="60% - Акцент3 36" xfId="767"/>
    <cellStyle name="60% - Акцент3 4" xfId="768"/>
    <cellStyle name="60% - Акцент3 5" xfId="769"/>
    <cellStyle name="60% - Акцент3 6" xfId="770"/>
    <cellStyle name="60% - Акцент3 7" xfId="771"/>
    <cellStyle name="60% - Акцент3 8" xfId="772"/>
    <cellStyle name="60% - Акцент3 9" xfId="773"/>
    <cellStyle name="60% - Акцент4 10" xfId="774"/>
    <cellStyle name="60% - Акцент4 11" xfId="775"/>
    <cellStyle name="60% - Акцент4 12" xfId="776"/>
    <cellStyle name="60% - Акцент4 13" xfId="777"/>
    <cellStyle name="60% - Акцент4 14" xfId="778"/>
    <cellStyle name="60% - Акцент4 15" xfId="779"/>
    <cellStyle name="60% - Акцент4 16" xfId="780"/>
    <cellStyle name="60% - Акцент4 17" xfId="781"/>
    <cellStyle name="60% - Акцент4 18" xfId="782"/>
    <cellStyle name="60% - Акцент4 19" xfId="783"/>
    <cellStyle name="60% - Акцент4 2" xfId="784"/>
    <cellStyle name="60% - Акцент4 20" xfId="785"/>
    <cellStyle name="60% - Акцент4 21" xfId="786"/>
    <cellStyle name="60% - Акцент4 22" xfId="787"/>
    <cellStyle name="60% - Акцент4 23" xfId="788"/>
    <cellStyle name="60% - Акцент4 24" xfId="789"/>
    <cellStyle name="60% - Акцент4 25" xfId="790"/>
    <cellStyle name="60% - Акцент4 26" xfId="791"/>
    <cellStyle name="60% - Акцент4 27" xfId="792"/>
    <cellStyle name="60% - Акцент4 28" xfId="793"/>
    <cellStyle name="60% - Акцент4 29" xfId="794"/>
    <cellStyle name="60% - Акцент4 3" xfId="795"/>
    <cellStyle name="60% - Акцент4 30" xfId="796"/>
    <cellStyle name="60% - Акцент4 31" xfId="797"/>
    <cellStyle name="60% - Акцент4 32" xfId="798"/>
    <cellStyle name="60% - Акцент4 33" xfId="799"/>
    <cellStyle name="60% - Акцент4 34" xfId="800"/>
    <cellStyle name="60% - Акцент4 35" xfId="801"/>
    <cellStyle name="60% - Акцент4 36" xfId="802"/>
    <cellStyle name="60% - Акцент4 4" xfId="803"/>
    <cellStyle name="60% - Акцент4 5" xfId="804"/>
    <cellStyle name="60% - Акцент4 6" xfId="805"/>
    <cellStyle name="60% - Акцент4 7" xfId="806"/>
    <cellStyle name="60% - Акцент4 8" xfId="807"/>
    <cellStyle name="60% - Акцент4 9" xfId="808"/>
    <cellStyle name="60% - Акцент5 10" xfId="809"/>
    <cellStyle name="60% - Акцент5 11" xfId="810"/>
    <cellStyle name="60% - Акцент5 12" xfId="811"/>
    <cellStyle name="60% - Акцент5 13" xfId="812"/>
    <cellStyle name="60% - Акцент5 14" xfId="813"/>
    <cellStyle name="60% - Акцент5 15" xfId="814"/>
    <cellStyle name="60% - Акцент5 16" xfId="815"/>
    <cellStyle name="60% - Акцент5 17" xfId="816"/>
    <cellStyle name="60% - Акцент5 18" xfId="817"/>
    <cellStyle name="60% - Акцент5 19" xfId="818"/>
    <cellStyle name="60% - Акцент5 2" xfId="819"/>
    <cellStyle name="60% - Акцент5 20" xfId="820"/>
    <cellStyle name="60% - Акцент5 21" xfId="821"/>
    <cellStyle name="60% - Акцент5 22" xfId="822"/>
    <cellStyle name="60% - Акцент5 23" xfId="823"/>
    <cellStyle name="60% - Акцент5 24" xfId="824"/>
    <cellStyle name="60% - Акцент5 25" xfId="825"/>
    <cellStyle name="60% - Акцент5 26" xfId="826"/>
    <cellStyle name="60% - Акцент5 27" xfId="827"/>
    <cellStyle name="60% - Акцент5 28" xfId="828"/>
    <cellStyle name="60% - Акцент5 29" xfId="829"/>
    <cellStyle name="60% - Акцент5 3" xfId="830"/>
    <cellStyle name="60% - Акцент5 30" xfId="831"/>
    <cellStyle name="60% - Акцент5 31" xfId="832"/>
    <cellStyle name="60% - Акцент5 32" xfId="833"/>
    <cellStyle name="60% - Акцент5 33" xfId="834"/>
    <cellStyle name="60% - Акцент5 34" xfId="835"/>
    <cellStyle name="60% - Акцент5 35" xfId="836"/>
    <cellStyle name="60% - Акцент5 36" xfId="837"/>
    <cellStyle name="60% - Акцент5 4" xfId="838"/>
    <cellStyle name="60% - Акцент5 5" xfId="839"/>
    <cellStyle name="60% - Акцент5 6" xfId="840"/>
    <cellStyle name="60% - Акцент5 7" xfId="841"/>
    <cellStyle name="60% - Акцент5 8" xfId="842"/>
    <cellStyle name="60% - Акцент5 9" xfId="843"/>
    <cellStyle name="60% - Акцент6 10" xfId="844"/>
    <cellStyle name="60% - Акцент6 11" xfId="845"/>
    <cellStyle name="60% - Акцент6 12" xfId="846"/>
    <cellStyle name="60% - Акцент6 13" xfId="847"/>
    <cellStyle name="60% - Акцент6 14" xfId="848"/>
    <cellStyle name="60% - Акцент6 15" xfId="849"/>
    <cellStyle name="60% - Акцент6 16" xfId="850"/>
    <cellStyle name="60% - Акцент6 17" xfId="851"/>
    <cellStyle name="60% - Акцент6 18" xfId="852"/>
    <cellStyle name="60% - Акцент6 19" xfId="853"/>
    <cellStyle name="60% - Акцент6 2" xfId="854"/>
    <cellStyle name="60% - Акцент6 20" xfId="855"/>
    <cellStyle name="60% - Акцент6 21" xfId="856"/>
    <cellStyle name="60% - Акцент6 22" xfId="857"/>
    <cellStyle name="60% - Акцент6 23" xfId="858"/>
    <cellStyle name="60% - Акцент6 24" xfId="859"/>
    <cellStyle name="60% - Акцент6 25" xfId="860"/>
    <cellStyle name="60% - Акцент6 26" xfId="861"/>
    <cellStyle name="60% - Акцент6 27" xfId="862"/>
    <cellStyle name="60% - Акцент6 28" xfId="863"/>
    <cellStyle name="60% - Акцент6 29" xfId="864"/>
    <cellStyle name="60% - Акцент6 3" xfId="865"/>
    <cellStyle name="60% - Акцент6 30" xfId="866"/>
    <cellStyle name="60% - Акцент6 31" xfId="867"/>
    <cellStyle name="60% - Акцент6 32" xfId="868"/>
    <cellStyle name="60% - Акцент6 33" xfId="869"/>
    <cellStyle name="60% - Акцент6 34" xfId="870"/>
    <cellStyle name="60% - Акцент6 35" xfId="871"/>
    <cellStyle name="60% - Акцент6 36" xfId="872"/>
    <cellStyle name="60% - Акцент6 4" xfId="873"/>
    <cellStyle name="60% - Акцент6 5" xfId="874"/>
    <cellStyle name="60% - Акцент6 6" xfId="875"/>
    <cellStyle name="60% - Акцент6 7" xfId="876"/>
    <cellStyle name="60% - Акцент6 8" xfId="877"/>
    <cellStyle name="60% - Акцент6 9" xfId="878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879"/>
    <cellStyle name="Calculation 2 2 11" xfId="880"/>
    <cellStyle name="Calculation 2 2 12" xfId="881"/>
    <cellStyle name="Calculation 2 2 13" xfId="882"/>
    <cellStyle name="Calculation 2 2 14" xfId="883"/>
    <cellStyle name="Calculation 2 2 15" xfId="884"/>
    <cellStyle name="Calculation 2 2 16" xfId="885"/>
    <cellStyle name="Calculation 2 2 17" xfId="886"/>
    <cellStyle name="Calculation 2 2 18" xfId="887"/>
    <cellStyle name="Calculation 2 2 19" xfId="888"/>
    <cellStyle name="Calculation 2 2 2" xfId="889"/>
    <cellStyle name="Calculation 2 2 20" xfId="890"/>
    <cellStyle name="Calculation 2 2 21" xfId="891"/>
    <cellStyle name="Calculation 2 2 22" xfId="892"/>
    <cellStyle name="Calculation 2 2 23" xfId="893"/>
    <cellStyle name="Calculation 2 2 24" xfId="894"/>
    <cellStyle name="Calculation 2 2 25" xfId="895"/>
    <cellStyle name="Calculation 2 2 26" xfId="896"/>
    <cellStyle name="Calculation 2 2 27" xfId="897"/>
    <cellStyle name="Calculation 2 2 28" xfId="898"/>
    <cellStyle name="Calculation 2 2 29" xfId="899"/>
    <cellStyle name="Calculation 2 2 3" xfId="900"/>
    <cellStyle name="Calculation 2 2 30" xfId="901"/>
    <cellStyle name="Calculation 2 2 31" xfId="902"/>
    <cellStyle name="Calculation 2 2 32" xfId="903"/>
    <cellStyle name="Calculation 2 2 33" xfId="904"/>
    <cellStyle name="Calculation 2 2 4" xfId="905"/>
    <cellStyle name="Calculation 2 2 5" xfId="906"/>
    <cellStyle name="Calculation 2 2 6" xfId="907"/>
    <cellStyle name="Calculation 2 2 7" xfId="908"/>
    <cellStyle name="Calculation 2 2 8" xfId="909"/>
    <cellStyle name="Calculation 2 2 9" xfId="910"/>
    <cellStyle name="Check Cell" xfId="23" builtinId="23" customBuiltin="1"/>
    <cellStyle name="Check Cell 2" xfId="86"/>
    <cellStyle name="Check Cell 2 2" xfId="134"/>
    <cellStyle name="Comma" xfId="7" builtinId="3"/>
    <cellStyle name="Comma 10" xfId="911"/>
    <cellStyle name="Comma 2" xfId="10"/>
    <cellStyle name="Comma 2 2" xfId="100"/>
    <cellStyle name="Comma 2 2 2" xfId="135"/>
    <cellStyle name="Comma 2 2 2 2" xfId="912"/>
    <cellStyle name="Comma 2 2 3" xfId="913"/>
    <cellStyle name="Comma 2 3" xfId="103"/>
    <cellStyle name="Comma 2 3 2" xfId="914"/>
    <cellStyle name="Comma 2 3 3" xfId="915"/>
    <cellStyle name="Comma 2 4" xfId="916"/>
    <cellStyle name="Comma 2 5" xfId="917"/>
    <cellStyle name="Comma 3" xfId="99"/>
    <cellStyle name="Comma 3 2" xfId="136"/>
    <cellStyle name="Comma 3 2 2" xfId="188"/>
    <cellStyle name="Comma 3 2 2 2" xfId="211"/>
    <cellStyle name="Comma 3 2 3" xfId="181"/>
    <cellStyle name="Comma 3 2 3 2" xfId="242"/>
    <cellStyle name="Comma 3 2 4" xfId="205"/>
    <cellStyle name="Comma 3 3" xfId="918"/>
    <cellStyle name="Comma 4" xfId="102"/>
    <cellStyle name="Comma 4 2" xfId="919"/>
    <cellStyle name="Comma 4 3" xfId="920"/>
    <cellStyle name="Comma 5" xfId="95"/>
    <cellStyle name="Comma 5 2" xfId="180"/>
    <cellStyle name="Comma 5 2 2" xfId="241"/>
    <cellStyle name="Comma 5 3" xfId="204"/>
    <cellStyle name="Comma 6" xfId="187"/>
    <cellStyle name="Comma 6 2" xfId="210"/>
    <cellStyle name="Comma 6 3" xfId="921"/>
    <cellStyle name="Comma 7" xfId="922"/>
    <cellStyle name="Comma 7 2" xfId="923"/>
    <cellStyle name="Comma 7 2 2" xfId="924"/>
    <cellStyle name="Comma 7 3" xfId="925"/>
    <cellStyle name="Comma 8" xfId="926"/>
    <cellStyle name="Comma 9" xfId="92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28"/>
    <cellStyle name="Input 2 2 11" xfId="929"/>
    <cellStyle name="Input 2 2 12" xfId="930"/>
    <cellStyle name="Input 2 2 13" xfId="931"/>
    <cellStyle name="Input 2 2 14" xfId="932"/>
    <cellStyle name="Input 2 2 15" xfId="933"/>
    <cellStyle name="Input 2 2 16" xfId="934"/>
    <cellStyle name="Input 2 2 17" xfId="935"/>
    <cellStyle name="Input 2 2 18" xfId="936"/>
    <cellStyle name="Input 2 2 19" xfId="937"/>
    <cellStyle name="Input 2 2 2" xfId="938"/>
    <cellStyle name="Input 2 2 20" xfId="939"/>
    <cellStyle name="Input 2 2 21" xfId="940"/>
    <cellStyle name="Input 2 2 22" xfId="941"/>
    <cellStyle name="Input 2 2 23" xfId="942"/>
    <cellStyle name="Input 2 2 24" xfId="943"/>
    <cellStyle name="Input 2 2 25" xfId="944"/>
    <cellStyle name="Input 2 2 26" xfId="945"/>
    <cellStyle name="Input 2 2 27" xfId="946"/>
    <cellStyle name="Input 2 2 28" xfId="947"/>
    <cellStyle name="Input 2 2 29" xfId="948"/>
    <cellStyle name="Input 2 2 3" xfId="949"/>
    <cellStyle name="Input 2 2 30" xfId="950"/>
    <cellStyle name="Input 2 2 31" xfId="951"/>
    <cellStyle name="Input 2 2 32" xfId="952"/>
    <cellStyle name="Input 2 2 33" xfId="953"/>
    <cellStyle name="Input 2 2 4" xfId="954"/>
    <cellStyle name="Input 2 2 5" xfId="955"/>
    <cellStyle name="Input 2 2 6" xfId="956"/>
    <cellStyle name="Input 2 2 7" xfId="957"/>
    <cellStyle name="Input 2 2 8" xfId="958"/>
    <cellStyle name="Input 2 2 9" xfId="959"/>
    <cellStyle name="KPMG Heading 1" xfId="960"/>
    <cellStyle name="KPMG Heading 2" xfId="961"/>
    <cellStyle name="KPMG Heading 3" xfId="962"/>
    <cellStyle name="KPMG Heading 4" xfId="963"/>
    <cellStyle name="KPMG Normal" xfId="964"/>
    <cellStyle name="KPMG Normal Text" xfId="965"/>
    <cellStyle name="KPMG Normal_123" xfId="966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45"/>
    <cellStyle name="Normal 10 3" xfId="208"/>
    <cellStyle name="Normal 11" xfId="164"/>
    <cellStyle name="Normal 11 2" xfId="186"/>
    <cellStyle name="Normal 11 2 2" xfId="246"/>
    <cellStyle name="Normal 11 3" xfId="209"/>
    <cellStyle name="Normal 12" xfId="165"/>
    <cellStyle name="Normal 12 2" xfId="967"/>
    <cellStyle name="Normal 13" xfId="968"/>
    <cellStyle name="Normal 14" xfId="969"/>
    <cellStyle name="Normal 14 2" xfId="970"/>
    <cellStyle name="Normal 15" xfId="971"/>
    <cellStyle name="Normal 16" xfId="972"/>
    <cellStyle name="Normal 17" xfId="973"/>
    <cellStyle name="Normal 18" xfId="974"/>
    <cellStyle name="Normal 2" xfId="1"/>
    <cellStyle name="Normal 2 2" xfId="146"/>
    <cellStyle name="Normal 2 2 2" xfId="163"/>
    <cellStyle name="Normal 2 2 3" xfId="975"/>
    <cellStyle name="Normal 2 3" xfId="147"/>
    <cellStyle name="Normal 2 3 2" xfId="976"/>
    <cellStyle name="Normal 2 3 3" xfId="977"/>
    <cellStyle name="Normal 2 4" xfId="96"/>
    <cellStyle name="Normal 2 4 2" xfId="978"/>
    <cellStyle name="Normal 2 5" xfId="260"/>
    <cellStyle name="Normal 2 6" xfId="979"/>
    <cellStyle name="Normal 3" xfId="3"/>
    <cellStyle name="Normal 3 2" xfId="104"/>
    <cellStyle name="Normal 3 2 2" xfId="148"/>
    <cellStyle name="Normal 3 2 3" xfId="980"/>
    <cellStyle name="Normal 3 3" xfId="98"/>
    <cellStyle name="Normal 3 4" xfId="981"/>
    <cellStyle name="Normal 3 5" xfId="982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43"/>
    <cellStyle name="Normal 5 2 4" xfId="206"/>
    <cellStyle name="Normal 5 3" xfId="983"/>
    <cellStyle name="Normal 6" xfId="150"/>
    <cellStyle name="Normal 6 2" xfId="984"/>
    <cellStyle name="Normal 6 3" xfId="985"/>
    <cellStyle name="Normal 7" xfId="151"/>
    <cellStyle name="Normal 7 2" xfId="986"/>
    <cellStyle name="Normal 8" xfId="8"/>
    <cellStyle name="Normal 8 2" xfId="162"/>
    <cellStyle name="Normal 8 3" xfId="179"/>
    <cellStyle name="Normal 8 3 2" xfId="240"/>
    <cellStyle name="Normal 8 4" xfId="203"/>
    <cellStyle name="Normal 9" xfId="94"/>
    <cellStyle name="Normal 9 2" xfId="184"/>
    <cellStyle name="Normal 9 2 2" xfId="244"/>
    <cellStyle name="Normal 9 3" xfId="207"/>
    <cellStyle name="Note" xfId="25" builtinId="10" customBuiltin="1"/>
    <cellStyle name="Note 2" xfId="54"/>
    <cellStyle name="Note 2 2" xfId="152"/>
    <cellStyle name="Note 2 2 10" xfId="987"/>
    <cellStyle name="Note 2 2 11" xfId="988"/>
    <cellStyle name="Note 2 2 12" xfId="989"/>
    <cellStyle name="Note 2 2 13" xfId="990"/>
    <cellStyle name="Note 2 2 14" xfId="991"/>
    <cellStyle name="Note 2 2 15" xfId="992"/>
    <cellStyle name="Note 2 2 16" xfId="993"/>
    <cellStyle name="Note 2 2 17" xfId="994"/>
    <cellStyle name="Note 2 2 18" xfId="995"/>
    <cellStyle name="Note 2 2 19" xfId="996"/>
    <cellStyle name="Note 2 2 2" xfId="997"/>
    <cellStyle name="Note 2 2 20" xfId="998"/>
    <cellStyle name="Note 2 2 21" xfId="999"/>
    <cellStyle name="Note 2 2 22" xfId="1000"/>
    <cellStyle name="Note 2 2 23" xfId="1001"/>
    <cellStyle name="Note 2 2 24" xfId="1002"/>
    <cellStyle name="Note 2 2 25" xfId="1003"/>
    <cellStyle name="Note 2 2 26" xfId="1004"/>
    <cellStyle name="Note 2 2 27" xfId="1005"/>
    <cellStyle name="Note 2 2 28" xfId="1006"/>
    <cellStyle name="Note 2 2 29" xfId="1007"/>
    <cellStyle name="Note 2 2 3" xfId="1008"/>
    <cellStyle name="Note 2 2 30" xfId="1009"/>
    <cellStyle name="Note 2 2 31" xfId="1010"/>
    <cellStyle name="Note 2 2 32" xfId="1011"/>
    <cellStyle name="Note 2 2 33" xfId="1012"/>
    <cellStyle name="Note 2 2 34" xfId="1013"/>
    <cellStyle name="Note 2 2 4" xfId="1014"/>
    <cellStyle name="Note 2 2 5" xfId="1015"/>
    <cellStyle name="Note 2 2 6" xfId="1016"/>
    <cellStyle name="Note 2 2 7" xfId="1017"/>
    <cellStyle name="Note 2 2 8" xfId="1018"/>
    <cellStyle name="Note 2 2 9" xfId="1019"/>
    <cellStyle name="Note 2 3" xfId="226"/>
    <cellStyle name="Note 3" xfId="166"/>
    <cellStyle name="Note 3 2" xfId="227"/>
    <cellStyle name="Note 4" xfId="190"/>
    <cellStyle name="Note 4 2" xfId="247"/>
    <cellStyle name="Output" xfId="20" builtinId="21" customBuiltin="1"/>
    <cellStyle name="Output 2" xfId="81"/>
    <cellStyle name="Output 2 2" xfId="153"/>
    <cellStyle name="Output 2 2 10" xfId="1020"/>
    <cellStyle name="Output 2 2 11" xfId="1021"/>
    <cellStyle name="Output 2 2 12" xfId="1022"/>
    <cellStyle name="Output 2 2 13" xfId="1023"/>
    <cellStyle name="Output 2 2 14" xfId="1024"/>
    <cellStyle name="Output 2 2 15" xfId="1025"/>
    <cellStyle name="Output 2 2 16" xfId="1026"/>
    <cellStyle name="Output 2 2 17" xfId="1027"/>
    <cellStyle name="Output 2 2 18" xfId="1028"/>
    <cellStyle name="Output 2 2 19" xfId="1029"/>
    <cellStyle name="Output 2 2 2" xfId="1030"/>
    <cellStyle name="Output 2 2 20" xfId="1031"/>
    <cellStyle name="Output 2 2 21" xfId="1032"/>
    <cellStyle name="Output 2 2 22" xfId="1033"/>
    <cellStyle name="Output 2 2 23" xfId="1034"/>
    <cellStyle name="Output 2 2 24" xfId="1035"/>
    <cellStyle name="Output 2 2 25" xfId="1036"/>
    <cellStyle name="Output 2 2 26" xfId="1037"/>
    <cellStyle name="Output 2 2 27" xfId="1038"/>
    <cellStyle name="Output 2 2 28" xfId="1039"/>
    <cellStyle name="Output 2 2 29" xfId="1040"/>
    <cellStyle name="Output 2 2 3" xfId="1041"/>
    <cellStyle name="Output 2 2 30" xfId="1042"/>
    <cellStyle name="Output 2 2 31" xfId="1043"/>
    <cellStyle name="Output 2 2 32" xfId="1044"/>
    <cellStyle name="Output 2 2 33" xfId="1045"/>
    <cellStyle name="Output 2 2 34" xfId="1046"/>
    <cellStyle name="Output 2 2 4" xfId="1047"/>
    <cellStyle name="Output 2 2 5" xfId="1048"/>
    <cellStyle name="Output 2 2 6" xfId="1049"/>
    <cellStyle name="Output 2 2 7" xfId="1050"/>
    <cellStyle name="Output 2 2 8" xfId="1051"/>
    <cellStyle name="Output 2 2 9" xfId="1052"/>
    <cellStyle name="Percent 2" xfId="2"/>
    <cellStyle name="Percent 2 2" xfId="97"/>
    <cellStyle name="Percent 2 2 2" xfId="1053"/>
    <cellStyle name="Percent 2 3" xfId="213"/>
    <cellStyle name="Percent 2 4" xfId="1054"/>
    <cellStyle name="Percent 3" xfId="1055"/>
    <cellStyle name="Percent 3 2" xfId="1056"/>
    <cellStyle name="Percent 4" xfId="1057"/>
    <cellStyle name="Percent 4 2" xfId="1058"/>
    <cellStyle name="Percent 5" xfId="1059"/>
    <cellStyle name="Percent 5 2" xfId="1060"/>
    <cellStyle name="Percent 5 2 2" xfId="1061"/>
    <cellStyle name="Percent 5 3" xfId="1062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3"/>
    <cellStyle name="Total 2 2 11" xfId="1064"/>
    <cellStyle name="Total 2 2 12" xfId="1065"/>
    <cellStyle name="Total 2 2 13" xfId="1066"/>
    <cellStyle name="Total 2 2 14" xfId="1067"/>
    <cellStyle name="Total 2 2 15" xfId="1068"/>
    <cellStyle name="Total 2 2 16" xfId="1069"/>
    <cellStyle name="Total 2 2 17" xfId="1070"/>
    <cellStyle name="Total 2 2 18" xfId="1071"/>
    <cellStyle name="Total 2 2 19" xfId="1072"/>
    <cellStyle name="Total 2 2 2" xfId="1073"/>
    <cellStyle name="Total 2 2 20" xfId="1074"/>
    <cellStyle name="Total 2 2 21" xfId="1075"/>
    <cellStyle name="Total 2 2 22" xfId="1076"/>
    <cellStyle name="Total 2 2 23" xfId="1077"/>
    <cellStyle name="Total 2 2 24" xfId="1078"/>
    <cellStyle name="Total 2 2 25" xfId="1079"/>
    <cellStyle name="Total 2 2 26" xfId="1080"/>
    <cellStyle name="Total 2 2 27" xfId="1081"/>
    <cellStyle name="Total 2 2 28" xfId="1082"/>
    <cellStyle name="Total 2 2 29" xfId="1083"/>
    <cellStyle name="Total 2 2 3" xfId="1084"/>
    <cellStyle name="Total 2 2 30" xfId="1085"/>
    <cellStyle name="Total 2 2 31" xfId="1086"/>
    <cellStyle name="Total 2 2 32" xfId="1087"/>
    <cellStyle name="Total 2 2 33" xfId="1088"/>
    <cellStyle name="Total 2 2 34" xfId="1089"/>
    <cellStyle name="Total 2 2 4" xfId="1090"/>
    <cellStyle name="Total 2 2 5" xfId="1091"/>
    <cellStyle name="Total 2 2 6" xfId="1092"/>
    <cellStyle name="Total 2 2 7" xfId="1093"/>
    <cellStyle name="Total 2 2 8" xfId="1094"/>
    <cellStyle name="Total 2 2 9" xfId="1095"/>
    <cellStyle name="Warning Text" xfId="24" builtinId="11" customBuiltin="1"/>
    <cellStyle name="Warning Text 2" xfId="68"/>
    <cellStyle name="Warning Text 2 2" xfId="159"/>
    <cellStyle name="Акцент1 10" xfId="1096"/>
    <cellStyle name="Акцент1 11" xfId="1097"/>
    <cellStyle name="Акцент1 12" xfId="1098"/>
    <cellStyle name="Акцент1 13" xfId="1099"/>
    <cellStyle name="Акцент1 14" xfId="1100"/>
    <cellStyle name="Акцент1 15" xfId="1101"/>
    <cellStyle name="Акцент1 16" xfId="1102"/>
    <cellStyle name="Акцент1 17" xfId="1103"/>
    <cellStyle name="Акцент1 18" xfId="1104"/>
    <cellStyle name="Акцент1 19" xfId="1105"/>
    <cellStyle name="Акцент1 2" xfId="1106"/>
    <cellStyle name="Акцент1 20" xfId="1107"/>
    <cellStyle name="Акцент1 21" xfId="1108"/>
    <cellStyle name="Акцент1 22" xfId="1109"/>
    <cellStyle name="Акцент1 23" xfId="1110"/>
    <cellStyle name="Акцент1 24" xfId="1111"/>
    <cellStyle name="Акцент1 25" xfId="1112"/>
    <cellStyle name="Акцент1 26" xfId="1113"/>
    <cellStyle name="Акцент1 27" xfId="1114"/>
    <cellStyle name="Акцент1 28" xfId="1115"/>
    <cellStyle name="Акцент1 29" xfId="1116"/>
    <cellStyle name="Акцент1 3" xfId="1117"/>
    <cellStyle name="Акцент1 30" xfId="1118"/>
    <cellStyle name="Акцент1 31" xfId="1119"/>
    <cellStyle name="Акцент1 32" xfId="1120"/>
    <cellStyle name="Акцент1 33" xfId="1121"/>
    <cellStyle name="Акцент1 34" xfId="1122"/>
    <cellStyle name="Акцент1 35" xfId="1123"/>
    <cellStyle name="Акцент1 36" xfId="1124"/>
    <cellStyle name="Акцент1 4" xfId="1125"/>
    <cellStyle name="Акцент1 5" xfId="1126"/>
    <cellStyle name="Акцент1 6" xfId="1127"/>
    <cellStyle name="Акцент1 7" xfId="1128"/>
    <cellStyle name="Акцент1 8" xfId="1129"/>
    <cellStyle name="Акцент1 9" xfId="1130"/>
    <cellStyle name="Акцент2 10" xfId="1131"/>
    <cellStyle name="Акцент2 11" xfId="1132"/>
    <cellStyle name="Акцент2 12" xfId="1133"/>
    <cellStyle name="Акцент2 13" xfId="1134"/>
    <cellStyle name="Акцент2 14" xfId="1135"/>
    <cellStyle name="Акцент2 15" xfId="1136"/>
    <cellStyle name="Акцент2 16" xfId="1137"/>
    <cellStyle name="Акцент2 17" xfId="1138"/>
    <cellStyle name="Акцент2 18" xfId="1139"/>
    <cellStyle name="Акцент2 19" xfId="1140"/>
    <cellStyle name="Акцент2 2" xfId="1141"/>
    <cellStyle name="Акцент2 20" xfId="1142"/>
    <cellStyle name="Акцент2 21" xfId="1143"/>
    <cellStyle name="Акцент2 22" xfId="1144"/>
    <cellStyle name="Акцент2 23" xfId="1145"/>
    <cellStyle name="Акцент2 24" xfId="1146"/>
    <cellStyle name="Акцент2 25" xfId="1147"/>
    <cellStyle name="Акцент2 26" xfId="1148"/>
    <cellStyle name="Акцент2 27" xfId="1149"/>
    <cellStyle name="Акцент2 28" xfId="1150"/>
    <cellStyle name="Акцент2 29" xfId="1151"/>
    <cellStyle name="Акцент2 3" xfId="1152"/>
    <cellStyle name="Акцент2 30" xfId="1153"/>
    <cellStyle name="Акцент2 31" xfId="1154"/>
    <cellStyle name="Акцент2 32" xfId="1155"/>
    <cellStyle name="Акцент2 33" xfId="1156"/>
    <cellStyle name="Акцент2 34" xfId="1157"/>
    <cellStyle name="Акцент2 35" xfId="1158"/>
    <cellStyle name="Акцент2 36" xfId="1159"/>
    <cellStyle name="Акцент2 4" xfId="1160"/>
    <cellStyle name="Акцент2 5" xfId="1161"/>
    <cellStyle name="Акцент2 6" xfId="1162"/>
    <cellStyle name="Акцент2 7" xfId="1163"/>
    <cellStyle name="Акцент2 8" xfId="1164"/>
    <cellStyle name="Акцент2 9" xfId="1165"/>
    <cellStyle name="Акцент3 10" xfId="1166"/>
    <cellStyle name="Акцент3 11" xfId="1167"/>
    <cellStyle name="Акцент3 12" xfId="1168"/>
    <cellStyle name="Акцент3 13" xfId="1169"/>
    <cellStyle name="Акцент3 14" xfId="1170"/>
    <cellStyle name="Акцент3 15" xfId="1171"/>
    <cellStyle name="Акцент3 16" xfId="1172"/>
    <cellStyle name="Акцент3 17" xfId="1173"/>
    <cellStyle name="Акцент3 18" xfId="1174"/>
    <cellStyle name="Акцент3 19" xfId="1175"/>
    <cellStyle name="Акцент3 2" xfId="1176"/>
    <cellStyle name="Акцент3 20" xfId="1177"/>
    <cellStyle name="Акцент3 21" xfId="1178"/>
    <cellStyle name="Акцент3 22" xfId="1179"/>
    <cellStyle name="Акцент3 23" xfId="1180"/>
    <cellStyle name="Акцент3 24" xfId="1181"/>
    <cellStyle name="Акцент3 25" xfId="1182"/>
    <cellStyle name="Акцент3 26" xfId="1183"/>
    <cellStyle name="Акцент3 27" xfId="1184"/>
    <cellStyle name="Акцент3 28" xfId="1185"/>
    <cellStyle name="Акцент3 29" xfId="1186"/>
    <cellStyle name="Акцент3 3" xfId="1187"/>
    <cellStyle name="Акцент3 30" xfId="1188"/>
    <cellStyle name="Акцент3 31" xfId="1189"/>
    <cellStyle name="Акцент3 32" xfId="1190"/>
    <cellStyle name="Акцент3 33" xfId="1191"/>
    <cellStyle name="Акцент3 34" xfId="1192"/>
    <cellStyle name="Акцент3 35" xfId="1193"/>
    <cellStyle name="Акцент3 36" xfId="1194"/>
    <cellStyle name="Акцент3 4" xfId="1195"/>
    <cellStyle name="Акцент3 5" xfId="1196"/>
    <cellStyle name="Акцент3 6" xfId="1197"/>
    <cellStyle name="Акцент3 7" xfId="1198"/>
    <cellStyle name="Акцент3 8" xfId="1199"/>
    <cellStyle name="Акцент3 9" xfId="1200"/>
    <cellStyle name="Акцент4 10" xfId="1201"/>
    <cellStyle name="Акцент4 11" xfId="1202"/>
    <cellStyle name="Акцент4 12" xfId="1203"/>
    <cellStyle name="Акцент4 13" xfId="1204"/>
    <cellStyle name="Акцент4 14" xfId="1205"/>
    <cellStyle name="Акцент4 15" xfId="1206"/>
    <cellStyle name="Акцент4 16" xfId="1207"/>
    <cellStyle name="Акцент4 17" xfId="1208"/>
    <cellStyle name="Акцент4 18" xfId="1209"/>
    <cellStyle name="Акцент4 19" xfId="1210"/>
    <cellStyle name="Акцент4 2" xfId="1211"/>
    <cellStyle name="Акцент4 20" xfId="1212"/>
    <cellStyle name="Акцент4 21" xfId="1213"/>
    <cellStyle name="Акцент4 22" xfId="1214"/>
    <cellStyle name="Акцент4 23" xfId="1215"/>
    <cellStyle name="Акцент4 24" xfId="1216"/>
    <cellStyle name="Акцент4 25" xfId="1217"/>
    <cellStyle name="Акцент4 26" xfId="1218"/>
    <cellStyle name="Акцент4 27" xfId="1219"/>
    <cellStyle name="Акцент4 28" xfId="1220"/>
    <cellStyle name="Акцент4 29" xfId="1221"/>
    <cellStyle name="Акцент4 3" xfId="1222"/>
    <cellStyle name="Акцент4 30" xfId="1223"/>
    <cellStyle name="Акцент4 31" xfId="1224"/>
    <cellStyle name="Акцент4 32" xfId="1225"/>
    <cellStyle name="Акцент4 33" xfId="1226"/>
    <cellStyle name="Акцент4 34" xfId="1227"/>
    <cellStyle name="Акцент4 35" xfId="1228"/>
    <cellStyle name="Акцент4 36" xfId="1229"/>
    <cellStyle name="Акцент4 4" xfId="1230"/>
    <cellStyle name="Акцент4 5" xfId="1231"/>
    <cellStyle name="Акцент4 6" xfId="1232"/>
    <cellStyle name="Акцент4 7" xfId="1233"/>
    <cellStyle name="Акцент4 8" xfId="1234"/>
    <cellStyle name="Акцент4 9" xfId="1235"/>
    <cellStyle name="Акцент5 10" xfId="1236"/>
    <cellStyle name="Акцент5 11" xfId="1237"/>
    <cellStyle name="Акцент5 12" xfId="1238"/>
    <cellStyle name="Акцент5 13" xfId="1239"/>
    <cellStyle name="Акцент5 14" xfId="1240"/>
    <cellStyle name="Акцент5 15" xfId="1241"/>
    <cellStyle name="Акцент5 16" xfId="1242"/>
    <cellStyle name="Акцент5 17" xfId="1243"/>
    <cellStyle name="Акцент5 18" xfId="1244"/>
    <cellStyle name="Акцент5 19" xfId="1245"/>
    <cellStyle name="Акцент5 2" xfId="1246"/>
    <cellStyle name="Акцент5 20" xfId="1247"/>
    <cellStyle name="Акцент5 21" xfId="1248"/>
    <cellStyle name="Акцент5 22" xfId="1249"/>
    <cellStyle name="Акцент5 23" xfId="1250"/>
    <cellStyle name="Акцент5 24" xfId="1251"/>
    <cellStyle name="Акцент5 25" xfId="1252"/>
    <cellStyle name="Акцент5 26" xfId="1253"/>
    <cellStyle name="Акцент5 27" xfId="1254"/>
    <cellStyle name="Акцент5 28" xfId="1255"/>
    <cellStyle name="Акцент5 29" xfId="1256"/>
    <cellStyle name="Акцент5 3" xfId="1257"/>
    <cellStyle name="Акцент5 30" xfId="1258"/>
    <cellStyle name="Акцент5 31" xfId="1259"/>
    <cellStyle name="Акцент5 32" xfId="1260"/>
    <cellStyle name="Акцент5 33" xfId="1261"/>
    <cellStyle name="Акцент5 34" xfId="1262"/>
    <cellStyle name="Акцент5 35" xfId="1263"/>
    <cellStyle name="Акцент5 36" xfId="1264"/>
    <cellStyle name="Акцент5 4" xfId="1265"/>
    <cellStyle name="Акцент5 5" xfId="1266"/>
    <cellStyle name="Акцент5 6" xfId="1267"/>
    <cellStyle name="Акцент5 7" xfId="1268"/>
    <cellStyle name="Акцент5 8" xfId="1269"/>
    <cellStyle name="Акцент5 9" xfId="1270"/>
    <cellStyle name="Акцент6 10" xfId="1271"/>
    <cellStyle name="Акцент6 11" xfId="1272"/>
    <cellStyle name="Акцент6 12" xfId="1273"/>
    <cellStyle name="Акцент6 13" xfId="1274"/>
    <cellStyle name="Акцент6 14" xfId="1275"/>
    <cellStyle name="Акцент6 15" xfId="1276"/>
    <cellStyle name="Акцент6 16" xfId="1277"/>
    <cellStyle name="Акцент6 17" xfId="1278"/>
    <cellStyle name="Акцент6 18" xfId="1279"/>
    <cellStyle name="Акцент6 19" xfId="1280"/>
    <cellStyle name="Акцент6 2" xfId="1281"/>
    <cellStyle name="Акцент6 20" xfId="1282"/>
    <cellStyle name="Акцент6 21" xfId="1283"/>
    <cellStyle name="Акцент6 22" xfId="1284"/>
    <cellStyle name="Акцент6 23" xfId="1285"/>
    <cellStyle name="Акцент6 24" xfId="1286"/>
    <cellStyle name="Акцент6 25" xfId="1287"/>
    <cellStyle name="Акцент6 26" xfId="1288"/>
    <cellStyle name="Акцент6 27" xfId="1289"/>
    <cellStyle name="Акцент6 28" xfId="1290"/>
    <cellStyle name="Акцент6 29" xfId="1291"/>
    <cellStyle name="Акцент6 3" xfId="1292"/>
    <cellStyle name="Акцент6 30" xfId="1293"/>
    <cellStyle name="Акцент6 31" xfId="1294"/>
    <cellStyle name="Акцент6 32" xfId="1295"/>
    <cellStyle name="Акцент6 33" xfId="1296"/>
    <cellStyle name="Акцент6 34" xfId="1297"/>
    <cellStyle name="Акцент6 35" xfId="1298"/>
    <cellStyle name="Акцент6 36" xfId="1299"/>
    <cellStyle name="Акцент6 4" xfId="1300"/>
    <cellStyle name="Акцент6 5" xfId="1301"/>
    <cellStyle name="Акцент6 6" xfId="1302"/>
    <cellStyle name="Акцент6 7" xfId="1303"/>
    <cellStyle name="Акцент6 8" xfId="1304"/>
    <cellStyle name="Акцент6 9" xfId="1305"/>
    <cellStyle name="Беззащитный" xfId="1306"/>
    <cellStyle name="Ввод  10" xfId="1307"/>
    <cellStyle name="Ввод  11" xfId="1308"/>
    <cellStyle name="Ввод  12" xfId="1309"/>
    <cellStyle name="Ввод  13" xfId="1310"/>
    <cellStyle name="Ввод  14" xfId="1311"/>
    <cellStyle name="Ввод  15" xfId="1312"/>
    <cellStyle name="Ввод  16" xfId="1313"/>
    <cellStyle name="Ввод  17" xfId="1314"/>
    <cellStyle name="Ввод  18" xfId="1315"/>
    <cellStyle name="Ввод  19" xfId="1316"/>
    <cellStyle name="Ввод  2" xfId="1317"/>
    <cellStyle name="Ввод  20" xfId="1318"/>
    <cellStyle name="Ввод  21" xfId="1319"/>
    <cellStyle name="Ввод  22" xfId="1320"/>
    <cellStyle name="Ввод  23" xfId="1321"/>
    <cellStyle name="Ввод  24" xfId="1322"/>
    <cellStyle name="Ввод  25" xfId="1323"/>
    <cellStyle name="Ввод  26" xfId="1324"/>
    <cellStyle name="Ввод  27" xfId="1325"/>
    <cellStyle name="Ввод  28" xfId="1326"/>
    <cellStyle name="Ввод  29" xfId="1327"/>
    <cellStyle name="Ввод  3" xfId="1328"/>
    <cellStyle name="Ввод  30" xfId="1329"/>
    <cellStyle name="Ввод  31" xfId="1330"/>
    <cellStyle name="Ввод  32" xfId="1331"/>
    <cellStyle name="Ввод  33" xfId="1332"/>
    <cellStyle name="Ввод  34" xfId="1333"/>
    <cellStyle name="Ввод  35" xfId="1334"/>
    <cellStyle name="Ввод  36" xfId="1335"/>
    <cellStyle name="Ввод  4" xfId="1336"/>
    <cellStyle name="Ввод  5" xfId="1337"/>
    <cellStyle name="Ввод  6" xfId="1338"/>
    <cellStyle name="Ввод  7" xfId="1339"/>
    <cellStyle name="Ввод  8" xfId="1340"/>
    <cellStyle name="Ввод  9" xfId="1341"/>
    <cellStyle name="Вывод 10" xfId="1342"/>
    <cellStyle name="Вывод 11" xfId="1343"/>
    <cellStyle name="Вывод 12" xfId="1344"/>
    <cellStyle name="Вывод 13" xfId="1345"/>
    <cellStyle name="Вывод 14" xfId="1346"/>
    <cellStyle name="Вывод 15" xfId="1347"/>
    <cellStyle name="Вывод 16" xfId="1348"/>
    <cellStyle name="Вывод 17" xfId="1349"/>
    <cellStyle name="Вывод 18" xfId="1350"/>
    <cellStyle name="Вывод 19" xfId="1351"/>
    <cellStyle name="Вывод 2" xfId="1352"/>
    <cellStyle name="Вывод 20" xfId="1353"/>
    <cellStyle name="Вывод 21" xfId="1354"/>
    <cellStyle name="Вывод 22" xfId="1355"/>
    <cellStyle name="Вывод 23" xfId="1356"/>
    <cellStyle name="Вывод 24" xfId="1357"/>
    <cellStyle name="Вывод 25" xfId="1358"/>
    <cellStyle name="Вывод 26" xfId="1359"/>
    <cellStyle name="Вывод 27" xfId="1360"/>
    <cellStyle name="Вывод 28" xfId="1361"/>
    <cellStyle name="Вывод 29" xfId="1362"/>
    <cellStyle name="Вывод 3" xfId="1363"/>
    <cellStyle name="Вывод 30" xfId="1364"/>
    <cellStyle name="Вывод 31" xfId="1365"/>
    <cellStyle name="Вывод 32" xfId="1366"/>
    <cellStyle name="Вывод 33" xfId="1367"/>
    <cellStyle name="Вывод 34" xfId="1368"/>
    <cellStyle name="Вывод 35" xfId="1369"/>
    <cellStyle name="Вывод 36" xfId="1370"/>
    <cellStyle name="Вывод 4" xfId="1371"/>
    <cellStyle name="Вывод 5" xfId="1372"/>
    <cellStyle name="Вывод 6" xfId="1373"/>
    <cellStyle name="Вывод 7" xfId="1374"/>
    <cellStyle name="Вывод 8" xfId="1375"/>
    <cellStyle name="Вывод 9" xfId="1376"/>
    <cellStyle name="Вычисление 10" xfId="1377"/>
    <cellStyle name="Вычисление 11" xfId="1378"/>
    <cellStyle name="Вычисление 12" xfId="1379"/>
    <cellStyle name="Вычисление 13" xfId="1380"/>
    <cellStyle name="Вычисление 14" xfId="1381"/>
    <cellStyle name="Вычисление 15" xfId="1382"/>
    <cellStyle name="Вычисление 16" xfId="1383"/>
    <cellStyle name="Вычисление 17" xfId="1384"/>
    <cellStyle name="Вычисление 18" xfId="1385"/>
    <cellStyle name="Вычисление 19" xfId="1386"/>
    <cellStyle name="Вычисление 2" xfId="1387"/>
    <cellStyle name="Вычисление 20" xfId="1388"/>
    <cellStyle name="Вычисление 21" xfId="1389"/>
    <cellStyle name="Вычисление 22" xfId="1390"/>
    <cellStyle name="Вычисление 23" xfId="1391"/>
    <cellStyle name="Вычисление 24" xfId="1392"/>
    <cellStyle name="Вычисление 25" xfId="1393"/>
    <cellStyle name="Вычисление 26" xfId="1394"/>
    <cellStyle name="Вычисление 27" xfId="1395"/>
    <cellStyle name="Вычисление 28" xfId="1396"/>
    <cellStyle name="Вычисление 29" xfId="1397"/>
    <cellStyle name="Вычисление 3" xfId="1398"/>
    <cellStyle name="Вычисление 30" xfId="1399"/>
    <cellStyle name="Вычисление 31" xfId="1400"/>
    <cellStyle name="Вычисление 32" xfId="1401"/>
    <cellStyle name="Вычисление 33" xfId="1402"/>
    <cellStyle name="Вычисление 34" xfId="1403"/>
    <cellStyle name="Вычисление 35" xfId="1404"/>
    <cellStyle name="Вычисление 36" xfId="1405"/>
    <cellStyle name="Вычисление 4" xfId="1406"/>
    <cellStyle name="Вычисление 5" xfId="1407"/>
    <cellStyle name="Вычисление 6" xfId="1408"/>
    <cellStyle name="Вычисление 7" xfId="1409"/>
    <cellStyle name="Вычисление 8" xfId="1410"/>
    <cellStyle name="Вычисление 9" xfId="1411"/>
    <cellStyle name="Заголовок 1 10" xfId="1412"/>
    <cellStyle name="Заголовок 1 11" xfId="1413"/>
    <cellStyle name="Заголовок 1 12" xfId="1414"/>
    <cellStyle name="Заголовок 1 13" xfId="1415"/>
    <cellStyle name="Заголовок 1 14" xfId="1416"/>
    <cellStyle name="Заголовок 1 15" xfId="1417"/>
    <cellStyle name="Заголовок 1 16" xfId="1418"/>
    <cellStyle name="Заголовок 1 17" xfId="1419"/>
    <cellStyle name="Заголовок 1 18" xfId="1420"/>
    <cellStyle name="Заголовок 1 19" xfId="1421"/>
    <cellStyle name="Заголовок 1 2" xfId="1422"/>
    <cellStyle name="Заголовок 1 20" xfId="1423"/>
    <cellStyle name="Заголовок 1 21" xfId="1424"/>
    <cellStyle name="Заголовок 1 22" xfId="1425"/>
    <cellStyle name="Заголовок 1 23" xfId="1426"/>
    <cellStyle name="Заголовок 1 24" xfId="1427"/>
    <cellStyle name="Заголовок 1 25" xfId="1428"/>
    <cellStyle name="Заголовок 1 26" xfId="1429"/>
    <cellStyle name="Заголовок 1 27" xfId="1430"/>
    <cellStyle name="Заголовок 1 28" xfId="1431"/>
    <cellStyle name="Заголовок 1 29" xfId="1432"/>
    <cellStyle name="Заголовок 1 3" xfId="1433"/>
    <cellStyle name="Заголовок 1 30" xfId="1434"/>
    <cellStyle name="Заголовок 1 31" xfId="1435"/>
    <cellStyle name="Заголовок 1 32" xfId="1436"/>
    <cellStyle name="Заголовок 1 33" xfId="1437"/>
    <cellStyle name="Заголовок 1 34" xfId="1438"/>
    <cellStyle name="Заголовок 1 35" xfId="1439"/>
    <cellStyle name="Заголовок 1 36" xfId="1440"/>
    <cellStyle name="Заголовок 1 4" xfId="1441"/>
    <cellStyle name="Заголовок 1 5" xfId="1442"/>
    <cellStyle name="Заголовок 1 6" xfId="1443"/>
    <cellStyle name="Заголовок 1 7" xfId="1444"/>
    <cellStyle name="Заголовок 1 8" xfId="1445"/>
    <cellStyle name="Заголовок 1 9" xfId="1446"/>
    <cellStyle name="Заголовок 2 10" xfId="1447"/>
    <cellStyle name="Заголовок 2 11" xfId="1448"/>
    <cellStyle name="Заголовок 2 12" xfId="1449"/>
    <cellStyle name="Заголовок 2 13" xfId="1450"/>
    <cellStyle name="Заголовок 2 14" xfId="1451"/>
    <cellStyle name="Заголовок 2 15" xfId="1452"/>
    <cellStyle name="Заголовок 2 16" xfId="1453"/>
    <cellStyle name="Заголовок 2 17" xfId="1454"/>
    <cellStyle name="Заголовок 2 18" xfId="1455"/>
    <cellStyle name="Заголовок 2 19" xfId="1456"/>
    <cellStyle name="Заголовок 2 2" xfId="1457"/>
    <cellStyle name="Заголовок 2 20" xfId="1458"/>
    <cellStyle name="Заголовок 2 21" xfId="1459"/>
    <cellStyle name="Заголовок 2 22" xfId="1460"/>
    <cellStyle name="Заголовок 2 23" xfId="1461"/>
    <cellStyle name="Заголовок 2 24" xfId="1462"/>
    <cellStyle name="Заголовок 2 25" xfId="1463"/>
    <cellStyle name="Заголовок 2 26" xfId="1464"/>
    <cellStyle name="Заголовок 2 27" xfId="1465"/>
    <cellStyle name="Заголовок 2 28" xfId="1466"/>
    <cellStyle name="Заголовок 2 29" xfId="1467"/>
    <cellStyle name="Заголовок 2 3" xfId="1468"/>
    <cellStyle name="Заголовок 2 30" xfId="1469"/>
    <cellStyle name="Заголовок 2 31" xfId="1470"/>
    <cellStyle name="Заголовок 2 32" xfId="1471"/>
    <cellStyle name="Заголовок 2 33" xfId="1472"/>
    <cellStyle name="Заголовок 2 34" xfId="1473"/>
    <cellStyle name="Заголовок 2 35" xfId="1474"/>
    <cellStyle name="Заголовок 2 36" xfId="1475"/>
    <cellStyle name="Заголовок 2 4" xfId="1476"/>
    <cellStyle name="Заголовок 2 5" xfId="1477"/>
    <cellStyle name="Заголовок 2 6" xfId="1478"/>
    <cellStyle name="Заголовок 2 7" xfId="1479"/>
    <cellStyle name="Заголовок 2 8" xfId="1480"/>
    <cellStyle name="Заголовок 2 9" xfId="1481"/>
    <cellStyle name="Заголовок 3 10" xfId="1482"/>
    <cellStyle name="Заголовок 3 11" xfId="1483"/>
    <cellStyle name="Заголовок 3 12" xfId="1484"/>
    <cellStyle name="Заголовок 3 13" xfId="1485"/>
    <cellStyle name="Заголовок 3 14" xfId="1486"/>
    <cellStyle name="Заголовок 3 15" xfId="1487"/>
    <cellStyle name="Заголовок 3 16" xfId="1488"/>
    <cellStyle name="Заголовок 3 17" xfId="1489"/>
    <cellStyle name="Заголовок 3 18" xfId="1490"/>
    <cellStyle name="Заголовок 3 19" xfId="1491"/>
    <cellStyle name="Заголовок 3 2" xfId="1492"/>
    <cellStyle name="Заголовок 3 20" xfId="1493"/>
    <cellStyle name="Заголовок 3 21" xfId="1494"/>
    <cellStyle name="Заголовок 3 22" xfId="1495"/>
    <cellStyle name="Заголовок 3 23" xfId="1496"/>
    <cellStyle name="Заголовок 3 24" xfId="1497"/>
    <cellStyle name="Заголовок 3 25" xfId="1498"/>
    <cellStyle name="Заголовок 3 26" xfId="1499"/>
    <cellStyle name="Заголовок 3 27" xfId="1500"/>
    <cellStyle name="Заголовок 3 28" xfId="1501"/>
    <cellStyle name="Заголовок 3 29" xfId="1502"/>
    <cellStyle name="Заголовок 3 3" xfId="1503"/>
    <cellStyle name="Заголовок 3 30" xfId="1504"/>
    <cellStyle name="Заголовок 3 31" xfId="1505"/>
    <cellStyle name="Заголовок 3 32" xfId="1506"/>
    <cellStyle name="Заголовок 3 33" xfId="1507"/>
    <cellStyle name="Заголовок 3 34" xfId="1508"/>
    <cellStyle name="Заголовок 3 35" xfId="1509"/>
    <cellStyle name="Заголовок 3 36" xfId="1510"/>
    <cellStyle name="Заголовок 3 4" xfId="1511"/>
    <cellStyle name="Заголовок 3 5" xfId="1512"/>
    <cellStyle name="Заголовок 3 6" xfId="1513"/>
    <cellStyle name="Заголовок 3 7" xfId="1514"/>
    <cellStyle name="Заголовок 3 8" xfId="1515"/>
    <cellStyle name="Заголовок 3 9" xfId="1516"/>
    <cellStyle name="Заголовок 4 10" xfId="1517"/>
    <cellStyle name="Заголовок 4 11" xfId="1518"/>
    <cellStyle name="Заголовок 4 12" xfId="1519"/>
    <cellStyle name="Заголовок 4 13" xfId="1520"/>
    <cellStyle name="Заголовок 4 14" xfId="1521"/>
    <cellStyle name="Заголовок 4 15" xfId="1522"/>
    <cellStyle name="Заголовок 4 16" xfId="1523"/>
    <cellStyle name="Заголовок 4 17" xfId="1524"/>
    <cellStyle name="Заголовок 4 18" xfId="1525"/>
    <cellStyle name="Заголовок 4 19" xfId="1526"/>
    <cellStyle name="Заголовок 4 2" xfId="1527"/>
    <cellStyle name="Заголовок 4 20" xfId="1528"/>
    <cellStyle name="Заголовок 4 21" xfId="1529"/>
    <cellStyle name="Заголовок 4 22" xfId="1530"/>
    <cellStyle name="Заголовок 4 23" xfId="1531"/>
    <cellStyle name="Заголовок 4 24" xfId="1532"/>
    <cellStyle name="Заголовок 4 25" xfId="1533"/>
    <cellStyle name="Заголовок 4 26" xfId="1534"/>
    <cellStyle name="Заголовок 4 27" xfId="1535"/>
    <cellStyle name="Заголовок 4 28" xfId="1536"/>
    <cellStyle name="Заголовок 4 29" xfId="1537"/>
    <cellStyle name="Заголовок 4 3" xfId="1538"/>
    <cellStyle name="Заголовок 4 30" xfId="1539"/>
    <cellStyle name="Заголовок 4 31" xfId="1540"/>
    <cellStyle name="Заголовок 4 32" xfId="1541"/>
    <cellStyle name="Заголовок 4 33" xfId="1542"/>
    <cellStyle name="Заголовок 4 34" xfId="1543"/>
    <cellStyle name="Заголовок 4 35" xfId="1544"/>
    <cellStyle name="Заголовок 4 36" xfId="1545"/>
    <cellStyle name="Заголовок 4 4" xfId="1546"/>
    <cellStyle name="Заголовок 4 5" xfId="1547"/>
    <cellStyle name="Заголовок 4 6" xfId="1548"/>
    <cellStyle name="Заголовок 4 7" xfId="1549"/>
    <cellStyle name="Заголовок 4 8" xfId="1550"/>
    <cellStyle name="Заголовок 4 9" xfId="1551"/>
    <cellStyle name="Защитный" xfId="1552"/>
    <cellStyle name="Итог 10" xfId="1553"/>
    <cellStyle name="Итог 11" xfId="1554"/>
    <cellStyle name="Итог 12" xfId="1555"/>
    <cellStyle name="Итог 13" xfId="1556"/>
    <cellStyle name="Итог 14" xfId="1557"/>
    <cellStyle name="Итог 15" xfId="1558"/>
    <cellStyle name="Итог 16" xfId="1559"/>
    <cellStyle name="Итог 17" xfId="1560"/>
    <cellStyle name="Итог 18" xfId="1561"/>
    <cellStyle name="Итог 19" xfId="1562"/>
    <cellStyle name="Итог 2" xfId="1563"/>
    <cellStyle name="Итог 20" xfId="1564"/>
    <cellStyle name="Итог 21" xfId="1565"/>
    <cellStyle name="Итог 22" xfId="1566"/>
    <cellStyle name="Итог 23" xfId="1567"/>
    <cellStyle name="Итог 24" xfId="1568"/>
    <cellStyle name="Итог 25" xfId="1569"/>
    <cellStyle name="Итог 26" xfId="1570"/>
    <cellStyle name="Итог 27" xfId="1571"/>
    <cellStyle name="Итог 28" xfId="1572"/>
    <cellStyle name="Итог 29" xfId="1573"/>
    <cellStyle name="Итог 3" xfId="1574"/>
    <cellStyle name="Итог 30" xfId="1575"/>
    <cellStyle name="Итог 31" xfId="1576"/>
    <cellStyle name="Итог 32" xfId="1577"/>
    <cellStyle name="Итог 33" xfId="1578"/>
    <cellStyle name="Итог 34" xfId="1579"/>
    <cellStyle name="Итог 35" xfId="1580"/>
    <cellStyle name="Итог 36" xfId="1581"/>
    <cellStyle name="Итог 4" xfId="1582"/>
    <cellStyle name="Итог 5" xfId="1583"/>
    <cellStyle name="Итог 6" xfId="1584"/>
    <cellStyle name="Итог 7" xfId="1585"/>
    <cellStyle name="Итог 8" xfId="1586"/>
    <cellStyle name="Итог 9" xfId="1587"/>
    <cellStyle name="Контрольная ячейка 10" xfId="1588"/>
    <cellStyle name="Контрольная ячейка 11" xfId="1589"/>
    <cellStyle name="Контрольная ячейка 12" xfId="1590"/>
    <cellStyle name="Контрольная ячейка 13" xfId="1591"/>
    <cellStyle name="Контрольная ячейка 14" xfId="1592"/>
    <cellStyle name="Контрольная ячейка 15" xfId="1593"/>
    <cellStyle name="Контрольная ячейка 16" xfId="1594"/>
    <cellStyle name="Контрольная ячейка 17" xfId="1595"/>
    <cellStyle name="Контрольная ячейка 18" xfId="1596"/>
    <cellStyle name="Контрольная ячейка 19" xfId="1597"/>
    <cellStyle name="Контрольная ячейка 2" xfId="1598"/>
    <cellStyle name="Контрольная ячейка 20" xfId="1599"/>
    <cellStyle name="Контрольная ячейка 21" xfId="1600"/>
    <cellStyle name="Контрольная ячейка 22" xfId="1601"/>
    <cellStyle name="Контрольная ячейка 23" xfId="1602"/>
    <cellStyle name="Контрольная ячейка 24" xfId="1603"/>
    <cellStyle name="Контрольная ячейка 25" xfId="1604"/>
    <cellStyle name="Контрольная ячейка 26" xfId="1605"/>
    <cellStyle name="Контрольная ячейка 27" xfId="1606"/>
    <cellStyle name="Контрольная ячейка 28" xfId="1607"/>
    <cellStyle name="Контрольная ячейка 29" xfId="1608"/>
    <cellStyle name="Контрольная ячейка 3" xfId="1609"/>
    <cellStyle name="Контрольная ячейка 30" xfId="1610"/>
    <cellStyle name="Контрольная ячейка 31" xfId="1611"/>
    <cellStyle name="Контрольная ячейка 32" xfId="1612"/>
    <cellStyle name="Контрольная ячейка 33" xfId="1613"/>
    <cellStyle name="Контрольная ячейка 34" xfId="1614"/>
    <cellStyle name="Контрольная ячейка 35" xfId="1615"/>
    <cellStyle name="Контрольная ячейка 36" xfId="1616"/>
    <cellStyle name="Контрольная ячейка 4" xfId="1617"/>
    <cellStyle name="Контрольная ячейка 5" xfId="1618"/>
    <cellStyle name="Контрольная ячейка 6" xfId="1619"/>
    <cellStyle name="Контрольная ячейка 7" xfId="1620"/>
    <cellStyle name="Контрольная ячейка 8" xfId="1621"/>
    <cellStyle name="Контрольная ячейка 9" xfId="1622"/>
    <cellStyle name="Нейтральный 10" xfId="1623"/>
    <cellStyle name="Нейтральный 11" xfId="1624"/>
    <cellStyle name="Нейтральный 12" xfId="1625"/>
    <cellStyle name="Нейтральный 13" xfId="1626"/>
    <cellStyle name="Нейтральный 14" xfId="1627"/>
    <cellStyle name="Нейтральный 15" xfId="1628"/>
    <cellStyle name="Нейтральный 16" xfId="1629"/>
    <cellStyle name="Нейтральный 17" xfId="1630"/>
    <cellStyle name="Нейтральный 18" xfId="1631"/>
    <cellStyle name="Нейтральный 19" xfId="1632"/>
    <cellStyle name="Нейтральный 2" xfId="1633"/>
    <cellStyle name="Нейтральный 20" xfId="1634"/>
    <cellStyle name="Нейтральный 21" xfId="1635"/>
    <cellStyle name="Нейтральный 22" xfId="1636"/>
    <cellStyle name="Нейтральный 23" xfId="1637"/>
    <cellStyle name="Нейтральный 24" xfId="1638"/>
    <cellStyle name="Нейтральный 25" xfId="1639"/>
    <cellStyle name="Нейтральный 26" xfId="1640"/>
    <cellStyle name="Нейтральный 27" xfId="1641"/>
    <cellStyle name="Нейтральный 28" xfId="1642"/>
    <cellStyle name="Нейтральный 29" xfId="1643"/>
    <cellStyle name="Нейтральный 3" xfId="1644"/>
    <cellStyle name="Нейтральный 30" xfId="1645"/>
    <cellStyle name="Нейтральный 31" xfId="1646"/>
    <cellStyle name="Нейтральный 32" xfId="1647"/>
    <cellStyle name="Нейтральный 33" xfId="1648"/>
    <cellStyle name="Нейтральный 34" xfId="1649"/>
    <cellStyle name="Нейтральный 35" xfId="1650"/>
    <cellStyle name="Нейтральный 36" xfId="1651"/>
    <cellStyle name="Нейтральный 4" xfId="1652"/>
    <cellStyle name="Нейтральный 5" xfId="1653"/>
    <cellStyle name="Нейтральный 6" xfId="1654"/>
    <cellStyle name="Нейтральный 7" xfId="1655"/>
    <cellStyle name="Нейтральный 8" xfId="1656"/>
    <cellStyle name="Нейтральный 9" xfId="1657"/>
    <cellStyle name="Обычный 13" xfId="1658"/>
    <cellStyle name="Обычный 14" xfId="1659"/>
    <cellStyle name="Обычный 15" xfId="1660"/>
    <cellStyle name="Обычный 16" xfId="1661"/>
    <cellStyle name="Обычный 17" xfId="1662"/>
    <cellStyle name="Обычный 18" xfId="1663"/>
    <cellStyle name="Обычный 19" xfId="1664"/>
    <cellStyle name="Обычный 2" xfId="11"/>
    <cellStyle name="Обычный 2 10" xfId="1665"/>
    <cellStyle name="Обычный 2 10 2" xfId="1666"/>
    <cellStyle name="Обычный 2 11" xfId="1667"/>
    <cellStyle name="Обычный 2 11 2" xfId="1668"/>
    <cellStyle name="Обычный 2 12" xfId="1669"/>
    <cellStyle name="Обычный 2 12 2" xfId="1670"/>
    <cellStyle name="Обычный 2 13" xfId="1671"/>
    <cellStyle name="Обычный 2 13 2" xfId="1672"/>
    <cellStyle name="Обычный 2 14" xfId="1673"/>
    <cellStyle name="Обычный 2 14 2" xfId="1674"/>
    <cellStyle name="Обычный 2 15" xfId="1675"/>
    <cellStyle name="Обычный 2 16" xfId="1676"/>
    <cellStyle name="Обычный 2 17" xfId="1677"/>
    <cellStyle name="Обычный 2 18" xfId="1678"/>
    <cellStyle name="Обычный 2 19" xfId="1679"/>
    <cellStyle name="Обычный 2 2" xfId="161"/>
    <cellStyle name="Обычный 2 2 10" xfId="1680"/>
    <cellStyle name="Обычный 2 2 11" xfId="1681"/>
    <cellStyle name="Обычный 2 2 12" xfId="1682"/>
    <cellStyle name="Обычный 2 2 13" xfId="1683"/>
    <cellStyle name="Обычный 2 2 14" xfId="1684"/>
    <cellStyle name="Обычный 2 2 15" xfId="1685"/>
    <cellStyle name="Обычный 2 2 16" xfId="1686"/>
    <cellStyle name="Обычный 2 2 17" xfId="1687"/>
    <cellStyle name="Обычный 2 2 18" xfId="1688"/>
    <cellStyle name="Обычный 2 2 19" xfId="1689"/>
    <cellStyle name="Обычный 2 2 2" xfId="1690"/>
    <cellStyle name="Обычный 2 2 2 2" xfId="1691"/>
    <cellStyle name="Обычный 2 2 20" xfId="1692"/>
    <cellStyle name="Обычный 2 2 21" xfId="1693"/>
    <cellStyle name="Обычный 2 2 22" xfId="1694"/>
    <cellStyle name="Обычный 2 2 23" xfId="1695"/>
    <cellStyle name="Обычный 2 2 24" xfId="1696"/>
    <cellStyle name="Обычный 2 2 25" xfId="1697"/>
    <cellStyle name="Обычный 2 2 26" xfId="1698"/>
    <cellStyle name="Обычный 2 2 27" xfId="1699"/>
    <cellStyle name="Обычный 2 2 28" xfId="1700"/>
    <cellStyle name="Обычный 2 2 29" xfId="1701"/>
    <cellStyle name="Обычный 2 2 3" xfId="1702"/>
    <cellStyle name="Обычный 2 2 3 2" xfId="1703"/>
    <cellStyle name="Обычный 2 2 30" xfId="1704"/>
    <cellStyle name="Обычный 2 2 31" xfId="1705"/>
    <cellStyle name="Обычный 2 2 32" xfId="1706"/>
    <cellStyle name="Обычный 2 2 33" xfId="1707"/>
    <cellStyle name="Обычный 2 2 34" xfId="1708"/>
    <cellStyle name="Обычный 2 2 35" xfId="1709"/>
    <cellStyle name="Обычный 2 2 36" xfId="1710"/>
    <cellStyle name="Обычный 2 2 4" xfId="1711"/>
    <cellStyle name="Обычный 2 2 5" xfId="1712"/>
    <cellStyle name="Обычный 2 2 6" xfId="1713"/>
    <cellStyle name="Обычный 2 2 7" xfId="1714"/>
    <cellStyle name="Обычный 2 2 8" xfId="1715"/>
    <cellStyle name="Обычный 2 2 9" xfId="1716"/>
    <cellStyle name="Обычный 2 20" xfId="1717"/>
    <cellStyle name="Обычный 2 21" xfId="1718"/>
    <cellStyle name="Обычный 2 22" xfId="1719"/>
    <cellStyle name="Обычный 2 23" xfId="1720"/>
    <cellStyle name="Обычный 2 24" xfId="1721"/>
    <cellStyle name="Обычный 2 25" xfId="1722"/>
    <cellStyle name="Обычный 2 26" xfId="1723"/>
    <cellStyle name="Обычный 2 27" xfId="1724"/>
    <cellStyle name="Обычный 2 28" xfId="1725"/>
    <cellStyle name="Обычный 2 29" xfId="1726"/>
    <cellStyle name="Обычный 2 3" xfId="160"/>
    <cellStyle name="Обычный 2 30" xfId="1727"/>
    <cellStyle name="Обычный 2 31" xfId="1728"/>
    <cellStyle name="Обычный 2 32" xfId="1729"/>
    <cellStyle name="Обычный 2 33" xfId="1730"/>
    <cellStyle name="Обычный 2 34" xfId="1731"/>
    <cellStyle name="Обычный 2 35" xfId="1732"/>
    <cellStyle name="Обычный 2 36" xfId="1733"/>
    <cellStyle name="Обычный 2 37" xfId="1734"/>
    <cellStyle name="Обычный 2 4" xfId="1735"/>
    <cellStyle name="Обычный 2 4 2" xfId="1736"/>
    <cellStyle name="Обычный 2 5" xfId="1737"/>
    <cellStyle name="Обычный 2 5 2" xfId="1738"/>
    <cellStyle name="Обычный 2 6" xfId="1739"/>
    <cellStyle name="Обычный 2 6 2" xfId="1740"/>
    <cellStyle name="Обычный 2 7" xfId="1741"/>
    <cellStyle name="Обычный 2 7 2" xfId="1742"/>
    <cellStyle name="Обычный 2 8" xfId="1743"/>
    <cellStyle name="Обычный 2 8 2" xfId="1744"/>
    <cellStyle name="Обычный 2 9" xfId="1745"/>
    <cellStyle name="Обычный 2 9 2" xfId="1746"/>
    <cellStyle name="Обычный 2_900005052015" xfId="1747"/>
    <cellStyle name="Обычный 23" xfId="1748"/>
    <cellStyle name="Обычный 24" xfId="1749"/>
    <cellStyle name="Обычный 25" xfId="1750"/>
    <cellStyle name="Обычный 27" xfId="1751"/>
    <cellStyle name="Обычный 28" xfId="1752"/>
    <cellStyle name="Обычный 29" xfId="1753"/>
    <cellStyle name="Обычный 3" xfId="1754"/>
    <cellStyle name="Обычный 3 2" xfId="1755"/>
    <cellStyle name="Обычный 3 2 2" xfId="1756"/>
    <cellStyle name="Обычный 30" xfId="1757"/>
    <cellStyle name="Обычный 31" xfId="1758"/>
    <cellStyle name="Обычный 32" xfId="1759"/>
    <cellStyle name="Обычный 34" xfId="1760"/>
    <cellStyle name="Обычный 35" xfId="1761"/>
    <cellStyle name="Обычный 36" xfId="1762"/>
    <cellStyle name="Обычный 4" xfId="1763"/>
    <cellStyle name="Обычный 4 2" xfId="1764"/>
    <cellStyle name="Обычный 5" xfId="1765"/>
    <cellStyle name="Обычный 6" xfId="1766"/>
    <cellStyle name="Обычный 7" xfId="1767"/>
    <cellStyle name="Плохой 10" xfId="1768"/>
    <cellStyle name="Плохой 11" xfId="1769"/>
    <cellStyle name="Плохой 12" xfId="1770"/>
    <cellStyle name="Плохой 13" xfId="1771"/>
    <cellStyle name="Плохой 14" xfId="1772"/>
    <cellStyle name="Плохой 15" xfId="1773"/>
    <cellStyle name="Плохой 16" xfId="1774"/>
    <cellStyle name="Плохой 17" xfId="1775"/>
    <cellStyle name="Плохой 18" xfId="1776"/>
    <cellStyle name="Плохой 19" xfId="1777"/>
    <cellStyle name="Плохой 2" xfId="1778"/>
    <cellStyle name="Плохой 20" xfId="1779"/>
    <cellStyle name="Плохой 21" xfId="1780"/>
    <cellStyle name="Плохой 22" xfId="1781"/>
    <cellStyle name="Плохой 23" xfId="1782"/>
    <cellStyle name="Плохой 24" xfId="1783"/>
    <cellStyle name="Плохой 25" xfId="1784"/>
    <cellStyle name="Плохой 26" xfId="1785"/>
    <cellStyle name="Плохой 27" xfId="1786"/>
    <cellStyle name="Плохой 28" xfId="1787"/>
    <cellStyle name="Плохой 29" xfId="1788"/>
    <cellStyle name="Плохой 3" xfId="1789"/>
    <cellStyle name="Плохой 30" xfId="1790"/>
    <cellStyle name="Плохой 31" xfId="1791"/>
    <cellStyle name="Плохой 32" xfId="1792"/>
    <cellStyle name="Плохой 33" xfId="1793"/>
    <cellStyle name="Плохой 34" xfId="1794"/>
    <cellStyle name="Плохой 35" xfId="1795"/>
    <cellStyle name="Плохой 36" xfId="1796"/>
    <cellStyle name="Плохой 4" xfId="1797"/>
    <cellStyle name="Плохой 5" xfId="1798"/>
    <cellStyle name="Плохой 6" xfId="1799"/>
    <cellStyle name="Плохой 7" xfId="1800"/>
    <cellStyle name="Плохой 8" xfId="1801"/>
    <cellStyle name="Плохой 9" xfId="1802"/>
    <cellStyle name="Пояснение 10" xfId="1803"/>
    <cellStyle name="Пояснение 11" xfId="1804"/>
    <cellStyle name="Пояснение 12" xfId="1805"/>
    <cellStyle name="Пояснение 13" xfId="1806"/>
    <cellStyle name="Пояснение 14" xfId="1807"/>
    <cellStyle name="Пояснение 15" xfId="1808"/>
    <cellStyle name="Пояснение 16" xfId="1809"/>
    <cellStyle name="Пояснение 17" xfId="1810"/>
    <cellStyle name="Пояснение 18" xfId="1811"/>
    <cellStyle name="Пояснение 19" xfId="1812"/>
    <cellStyle name="Пояснение 2" xfId="1813"/>
    <cellStyle name="Пояснение 20" xfId="1814"/>
    <cellStyle name="Пояснение 21" xfId="1815"/>
    <cellStyle name="Пояснение 22" xfId="1816"/>
    <cellStyle name="Пояснение 23" xfId="1817"/>
    <cellStyle name="Пояснение 24" xfId="1818"/>
    <cellStyle name="Пояснение 25" xfId="1819"/>
    <cellStyle name="Пояснение 26" xfId="1820"/>
    <cellStyle name="Пояснение 27" xfId="1821"/>
    <cellStyle name="Пояснение 28" xfId="1822"/>
    <cellStyle name="Пояснение 29" xfId="1823"/>
    <cellStyle name="Пояснение 3" xfId="1824"/>
    <cellStyle name="Пояснение 30" xfId="1825"/>
    <cellStyle name="Пояснение 31" xfId="1826"/>
    <cellStyle name="Пояснение 32" xfId="1827"/>
    <cellStyle name="Пояснение 33" xfId="1828"/>
    <cellStyle name="Пояснение 34" xfId="1829"/>
    <cellStyle name="Пояснение 35" xfId="1830"/>
    <cellStyle name="Пояснение 36" xfId="1831"/>
    <cellStyle name="Пояснение 4" xfId="1832"/>
    <cellStyle name="Пояснение 5" xfId="1833"/>
    <cellStyle name="Пояснение 6" xfId="1834"/>
    <cellStyle name="Пояснение 7" xfId="1835"/>
    <cellStyle name="Пояснение 8" xfId="1836"/>
    <cellStyle name="Пояснение 9" xfId="1837"/>
    <cellStyle name="Примечание 10" xfId="1838"/>
    <cellStyle name="Примечание 11" xfId="1839"/>
    <cellStyle name="Примечание 12" xfId="1840"/>
    <cellStyle name="Примечание 13" xfId="1841"/>
    <cellStyle name="Примечание 14" xfId="1842"/>
    <cellStyle name="Примечание 15" xfId="1843"/>
    <cellStyle name="Примечание 16" xfId="1844"/>
    <cellStyle name="Примечание 17" xfId="1845"/>
    <cellStyle name="Примечание 18" xfId="1846"/>
    <cellStyle name="Примечание 19" xfId="1847"/>
    <cellStyle name="Примечание 2" xfId="1848"/>
    <cellStyle name="Примечание 20" xfId="1849"/>
    <cellStyle name="Примечание 21" xfId="1850"/>
    <cellStyle name="Примечание 22" xfId="1851"/>
    <cellStyle name="Примечание 23" xfId="1852"/>
    <cellStyle name="Примечание 24" xfId="1853"/>
    <cellStyle name="Примечание 25" xfId="1854"/>
    <cellStyle name="Примечание 26" xfId="1855"/>
    <cellStyle name="Примечание 27" xfId="1856"/>
    <cellStyle name="Примечание 28" xfId="1857"/>
    <cellStyle name="Примечание 29" xfId="1858"/>
    <cellStyle name="Примечание 3" xfId="1859"/>
    <cellStyle name="Примечание 30" xfId="1860"/>
    <cellStyle name="Примечание 31" xfId="1861"/>
    <cellStyle name="Примечание 32" xfId="1862"/>
    <cellStyle name="Примечание 33" xfId="1863"/>
    <cellStyle name="Примечание 34" xfId="1864"/>
    <cellStyle name="Примечание 35" xfId="1865"/>
    <cellStyle name="Примечание 36" xfId="1866"/>
    <cellStyle name="Примечание 4" xfId="1867"/>
    <cellStyle name="Примечание 5" xfId="1868"/>
    <cellStyle name="Примечание 6" xfId="1869"/>
    <cellStyle name="Примечание 7" xfId="1870"/>
    <cellStyle name="Примечание 8" xfId="1871"/>
    <cellStyle name="Примечание 9" xfId="1872"/>
    <cellStyle name="Связанная ячейка 10" xfId="1873"/>
    <cellStyle name="Связанная ячейка 11" xfId="1874"/>
    <cellStyle name="Связанная ячейка 12" xfId="1875"/>
    <cellStyle name="Связанная ячейка 13" xfId="1876"/>
    <cellStyle name="Связанная ячейка 14" xfId="1877"/>
    <cellStyle name="Связанная ячейка 15" xfId="1878"/>
    <cellStyle name="Связанная ячейка 16" xfId="1879"/>
    <cellStyle name="Связанная ячейка 17" xfId="1880"/>
    <cellStyle name="Связанная ячейка 18" xfId="1881"/>
    <cellStyle name="Связанная ячейка 19" xfId="1882"/>
    <cellStyle name="Связанная ячейка 2" xfId="1883"/>
    <cellStyle name="Связанная ячейка 20" xfId="1884"/>
    <cellStyle name="Связанная ячейка 21" xfId="1885"/>
    <cellStyle name="Связанная ячейка 22" xfId="1886"/>
    <cellStyle name="Связанная ячейка 23" xfId="1887"/>
    <cellStyle name="Связанная ячейка 24" xfId="1888"/>
    <cellStyle name="Связанная ячейка 25" xfId="1889"/>
    <cellStyle name="Связанная ячейка 26" xfId="1890"/>
    <cellStyle name="Связанная ячейка 27" xfId="1891"/>
    <cellStyle name="Связанная ячейка 28" xfId="1892"/>
    <cellStyle name="Связанная ячейка 29" xfId="1893"/>
    <cellStyle name="Связанная ячейка 3" xfId="1894"/>
    <cellStyle name="Связанная ячейка 30" xfId="1895"/>
    <cellStyle name="Связанная ячейка 31" xfId="1896"/>
    <cellStyle name="Связанная ячейка 32" xfId="1897"/>
    <cellStyle name="Связанная ячейка 33" xfId="1898"/>
    <cellStyle name="Связанная ячейка 34" xfId="1899"/>
    <cellStyle name="Связанная ячейка 35" xfId="1900"/>
    <cellStyle name="Связанная ячейка 36" xfId="1901"/>
    <cellStyle name="Связанная ячейка 4" xfId="1902"/>
    <cellStyle name="Связанная ячейка 5" xfId="1903"/>
    <cellStyle name="Связанная ячейка 6" xfId="1904"/>
    <cellStyle name="Связанная ячейка 7" xfId="1905"/>
    <cellStyle name="Связанная ячейка 8" xfId="1906"/>
    <cellStyle name="Связанная ячейка 9" xfId="1907"/>
    <cellStyle name="Стиль 1" xfId="1908"/>
    <cellStyle name="Текст предупреждения 10" xfId="1909"/>
    <cellStyle name="Текст предупреждения 11" xfId="1910"/>
    <cellStyle name="Текст предупреждения 12" xfId="1911"/>
    <cellStyle name="Текст предупреждения 13" xfId="1912"/>
    <cellStyle name="Текст предупреждения 14" xfId="1913"/>
    <cellStyle name="Текст предупреждения 15" xfId="1914"/>
    <cellStyle name="Текст предупреждения 16" xfId="1915"/>
    <cellStyle name="Текст предупреждения 17" xfId="1916"/>
    <cellStyle name="Текст предупреждения 18" xfId="1917"/>
    <cellStyle name="Текст предупреждения 19" xfId="1918"/>
    <cellStyle name="Текст предупреждения 2" xfId="1919"/>
    <cellStyle name="Текст предупреждения 20" xfId="1920"/>
    <cellStyle name="Текст предупреждения 21" xfId="1921"/>
    <cellStyle name="Текст предупреждения 22" xfId="1922"/>
    <cellStyle name="Текст предупреждения 23" xfId="1923"/>
    <cellStyle name="Текст предупреждения 24" xfId="1924"/>
    <cellStyle name="Текст предупреждения 25" xfId="1925"/>
    <cellStyle name="Текст предупреждения 26" xfId="1926"/>
    <cellStyle name="Текст предупреждения 27" xfId="1927"/>
    <cellStyle name="Текст предупреждения 28" xfId="1928"/>
    <cellStyle name="Текст предупреждения 29" xfId="1929"/>
    <cellStyle name="Текст предупреждения 3" xfId="1930"/>
    <cellStyle name="Текст предупреждения 30" xfId="1931"/>
    <cellStyle name="Текст предупреждения 31" xfId="1932"/>
    <cellStyle name="Текст предупреждения 32" xfId="1933"/>
    <cellStyle name="Текст предупреждения 33" xfId="1934"/>
    <cellStyle name="Текст предупреждения 34" xfId="1935"/>
    <cellStyle name="Текст предупреждения 35" xfId="1936"/>
    <cellStyle name="Текст предупреждения 36" xfId="1937"/>
    <cellStyle name="Текст предупреждения 4" xfId="1938"/>
    <cellStyle name="Текст предупреждения 5" xfId="1939"/>
    <cellStyle name="Текст предупреждения 6" xfId="1940"/>
    <cellStyle name="Текст предупреждения 7" xfId="1941"/>
    <cellStyle name="Текст предупреждения 8" xfId="1942"/>
    <cellStyle name="Текст предупреждения 9" xfId="1943"/>
    <cellStyle name="Финансовый 16" xfId="1944"/>
    <cellStyle name="Финансовый 2" xfId="1945"/>
    <cellStyle name="Финансовый 2 10" xfId="1946"/>
    <cellStyle name="Финансовый 2 11" xfId="1947"/>
    <cellStyle name="Финансовый 2 12" xfId="1948"/>
    <cellStyle name="Финансовый 2 13" xfId="1949"/>
    <cellStyle name="Финансовый 2 14" xfId="1950"/>
    <cellStyle name="Финансовый 2 15" xfId="1951"/>
    <cellStyle name="Финансовый 2 16" xfId="1952"/>
    <cellStyle name="Финансовый 2 17" xfId="1953"/>
    <cellStyle name="Финансовый 2 18" xfId="1954"/>
    <cellStyle name="Финансовый 2 19" xfId="1955"/>
    <cellStyle name="Финансовый 2 2" xfId="1956"/>
    <cellStyle name="Финансовый 2 2 10" xfId="1957"/>
    <cellStyle name="Финансовый 2 2 11" xfId="1958"/>
    <cellStyle name="Финансовый 2 2 12" xfId="1959"/>
    <cellStyle name="Финансовый 2 2 13" xfId="1960"/>
    <cellStyle name="Финансовый 2 2 14" xfId="1961"/>
    <cellStyle name="Финансовый 2 2 15" xfId="1962"/>
    <cellStyle name="Финансовый 2 2 16" xfId="1963"/>
    <cellStyle name="Финансовый 2 2 17" xfId="1964"/>
    <cellStyle name="Финансовый 2 2 18" xfId="1965"/>
    <cellStyle name="Финансовый 2 2 19" xfId="1966"/>
    <cellStyle name="Финансовый 2 2 2" xfId="1967"/>
    <cellStyle name="Финансовый 2 2 20" xfId="1968"/>
    <cellStyle name="Финансовый 2 2 21" xfId="1969"/>
    <cellStyle name="Финансовый 2 2 22" xfId="1970"/>
    <cellStyle name="Финансовый 2 2 23" xfId="1971"/>
    <cellStyle name="Финансовый 2 2 24" xfId="1972"/>
    <cellStyle name="Финансовый 2 2 25" xfId="1973"/>
    <cellStyle name="Финансовый 2 2 26" xfId="1974"/>
    <cellStyle name="Финансовый 2 2 27" xfId="1975"/>
    <cellStyle name="Финансовый 2 2 28" xfId="1976"/>
    <cellStyle name="Финансовый 2 2 29" xfId="1977"/>
    <cellStyle name="Финансовый 2 2 3" xfId="1978"/>
    <cellStyle name="Финансовый 2 2 30" xfId="1979"/>
    <cellStyle name="Финансовый 2 2 31" xfId="1980"/>
    <cellStyle name="Финансовый 2 2 32" xfId="1981"/>
    <cellStyle name="Финансовый 2 2 33" xfId="1982"/>
    <cellStyle name="Финансовый 2 2 34" xfId="1983"/>
    <cellStyle name="Финансовый 2 2 35" xfId="1984"/>
    <cellStyle name="Финансовый 2 2 36" xfId="1985"/>
    <cellStyle name="Финансовый 2 2 4" xfId="1986"/>
    <cellStyle name="Финансовый 2 2 5" xfId="1987"/>
    <cellStyle name="Финансовый 2 2 6" xfId="1988"/>
    <cellStyle name="Финансовый 2 2 7" xfId="1989"/>
    <cellStyle name="Финансовый 2 2 8" xfId="1990"/>
    <cellStyle name="Финансовый 2 2 9" xfId="1991"/>
    <cellStyle name="Финансовый 2 20" xfId="1992"/>
    <cellStyle name="Финансовый 2 21" xfId="1993"/>
    <cellStyle name="Финансовый 2 22" xfId="1994"/>
    <cellStyle name="Финансовый 2 23" xfId="1995"/>
    <cellStyle name="Финансовый 2 24" xfId="1996"/>
    <cellStyle name="Финансовый 2 25" xfId="1997"/>
    <cellStyle name="Финансовый 2 26" xfId="1998"/>
    <cellStyle name="Финансовый 2 27" xfId="1999"/>
    <cellStyle name="Финансовый 2 28" xfId="2000"/>
    <cellStyle name="Финансовый 2 29" xfId="2001"/>
    <cellStyle name="Финансовый 2 3" xfId="2002"/>
    <cellStyle name="Финансовый 2 30" xfId="2003"/>
    <cellStyle name="Финансовый 2 31" xfId="2004"/>
    <cellStyle name="Финансовый 2 32" xfId="2005"/>
    <cellStyle name="Финансовый 2 33" xfId="2006"/>
    <cellStyle name="Финансовый 2 34" xfId="2007"/>
    <cellStyle name="Финансовый 2 35" xfId="2008"/>
    <cellStyle name="Финансовый 2 36" xfId="2009"/>
    <cellStyle name="Финансовый 2 4" xfId="2010"/>
    <cellStyle name="Финансовый 2 5" xfId="2011"/>
    <cellStyle name="Финансовый 2 6" xfId="2012"/>
    <cellStyle name="Финансовый 2 7" xfId="2013"/>
    <cellStyle name="Финансовый 2 8" xfId="2014"/>
    <cellStyle name="Финансовый 2 9" xfId="2015"/>
    <cellStyle name="Финансовый 3" xfId="2016"/>
    <cellStyle name="Финансовый 4" xfId="2017"/>
    <cellStyle name="Финансовый 4 2" xfId="2018"/>
    <cellStyle name="Хороший 10" xfId="2019"/>
    <cellStyle name="Хороший 11" xfId="2020"/>
    <cellStyle name="Хороший 12" xfId="2021"/>
    <cellStyle name="Хороший 13" xfId="2022"/>
    <cellStyle name="Хороший 14" xfId="2023"/>
    <cellStyle name="Хороший 15" xfId="2024"/>
    <cellStyle name="Хороший 16" xfId="2025"/>
    <cellStyle name="Хороший 17" xfId="2026"/>
    <cellStyle name="Хороший 18" xfId="2027"/>
    <cellStyle name="Хороший 19" xfId="2028"/>
    <cellStyle name="Хороший 2" xfId="2029"/>
    <cellStyle name="Хороший 20" xfId="2030"/>
    <cellStyle name="Хороший 21" xfId="2031"/>
    <cellStyle name="Хороший 22" xfId="2032"/>
    <cellStyle name="Хороший 23" xfId="2033"/>
    <cellStyle name="Хороший 24" xfId="2034"/>
    <cellStyle name="Хороший 25" xfId="2035"/>
    <cellStyle name="Хороший 26" xfId="2036"/>
    <cellStyle name="Хороший 27" xfId="2037"/>
    <cellStyle name="Хороший 28" xfId="2038"/>
    <cellStyle name="Хороший 29" xfId="2039"/>
    <cellStyle name="Хороший 3" xfId="2040"/>
    <cellStyle name="Хороший 30" xfId="2041"/>
    <cellStyle name="Хороший 31" xfId="2042"/>
    <cellStyle name="Хороший 32" xfId="2043"/>
    <cellStyle name="Хороший 33" xfId="2044"/>
    <cellStyle name="Хороший 34" xfId="2045"/>
    <cellStyle name="Хороший 35" xfId="2046"/>
    <cellStyle name="Хороший 36" xfId="2047"/>
    <cellStyle name="Хороший 4" xfId="2048"/>
    <cellStyle name="Хороший 5" xfId="2049"/>
    <cellStyle name="Хороший 6" xfId="2050"/>
    <cellStyle name="Хороший 7" xfId="2051"/>
    <cellStyle name="Хороший 8" xfId="2052"/>
    <cellStyle name="Хороший 9" xfId="20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104" zoomScaleSheetLayoutView="100" workbookViewId="0">
      <selection activeCell="B111" sqref="B111:B116"/>
    </sheetView>
  </sheetViews>
  <sheetFormatPr defaultColWidth="9.140625" defaultRowHeight="17.25" x14ac:dyDescent="0.3"/>
  <cols>
    <col min="1" max="1" width="11.28515625" style="1" customWidth="1"/>
    <col min="2" max="2" width="24.7109375" style="1" customWidth="1"/>
    <col min="3" max="3" width="62.140625" style="1" customWidth="1"/>
    <col min="4" max="4" width="35.7109375" style="1" customWidth="1"/>
    <col min="5" max="5" width="9.85546875" style="1" bestFit="1" customWidth="1"/>
    <col min="6" max="6" width="12.140625" style="1" bestFit="1" customWidth="1"/>
    <col min="7" max="16384" width="9.140625" style="1"/>
  </cols>
  <sheetData>
    <row r="1" spans="1:4" ht="15" customHeight="1" x14ac:dyDescent="0.3">
      <c r="C1" s="298" t="s">
        <v>13</v>
      </c>
      <c r="D1" s="298"/>
    </row>
    <row r="2" spans="1:4" ht="15" customHeight="1" x14ac:dyDescent="0.3">
      <c r="C2" s="298" t="s">
        <v>153</v>
      </c>
      <c r="D2" s="298"/>
    </row>
    <row r="3" spans="1:4" ht="15" customHeight="1" x14ac:dyDescent="0.3">
      <c r="C3" s="298" t="s">
        <v>9</v>
      </c>
      <c r="D3" s="298"/>
    </row>
    <row r="6" spans="1:4" ht="102" customHeight="1" x14ac:dyDescent="0.3">
      <c r="A6" s="299" t="s">
        <v>313</v>
      </c>
      <c r="B6" s="299"/>
      <c r="C6" s="299"/>
      <c r="D6" s="299"/>
    </row>
    <row r="8" spans="1:4" x14ac:dyDescent="0.3">
      <c r="D8" s="107" t="s">
        <v>22</v>
      </c>
    </row>
    <row r="9" spans="1:4" s="16" customFormat="1" ht="84" customHeight="1" x14ac:dyDescent="0.25">
      <c r="A9" s="300" t="s">
        <v>14</v>
      </c>
      <c r="B9" s="301"/>
      <c r="C9" s="302" t="s">
        <v>15</v>
      </c>
      <c r="D9" s="106" t="s">
        <v>24</v>
      </c>
    </row>
    <row r="10" spans="1:4" s="16" customFormat="1" x14ac:dyDescent="0.25">
      <c r="A10" s="17" t="s">
        <v>17</v>
      </c>
      <c r="B10" s="18" t="s">
        <v>18</v>
      </c>
      <c r="C10" s="303"/>
      <c r="D10" s="105" t="s">
        <v>16</v>
      </c>
    </row>
    <row r="11" spans="1:4" s="16" customFormat="1" ht="17.25" customHeight="1" x14ac:dyDescent="0.25">
      <c r="A11" s="302" t="s">
        <v>45</v>
      </c>
      <c r="B11" s="19"/>
      <c r="C11" s="20" t="s">
        <v>21</v>
      </c>
      <c r="D11" s="247">
        <f>+D12+D124</f>
        <v>0</v>
      </c>
    </row>
    <row r="12" spans="1:4" s="16" customFormat="1" ht="24.75" customHeight="1" x14ac:dyDescent="0.25">
      <c r="A12" s="303"/>
      <c r="B12" s="306" t="s">
        <v>35</v>
      </c>
      <c r="C12" s="307"/>
      <c r="D12" s="249">
        <f>+D14+D105</f>
        <v>-880931.39999999991</v>
      </c>
    </row>
    <row r="13" spans="1:4" s="16" customFormat="1" x14ac:dyDescent="0.25">
      <c r="A13" s="289">
        <v>1146</v>
      </c>
      <c r="B13" s="286"/>
      <c r="C13" s="23" t="s">
        <v>29</v>
      </c>
      <c r="D13" s="24"/>
    </row>
    <row r="14" spans="1:4" s="16" customFormat="1" ht="16.5" customHeight="1" x14ac:dyDescent="0.25">
      <c r="A14" s="290"/>
      <c r="B14" s="304"/>
      <c r="C14" s="20" t="s">
        <v>48</v>
      </c>
      <c r="D14" s="22">
        <f>+D21+D27+D33+D39+D45+D51+D57+D63+D69+D75+D81+D87+D93+D99</f>
        <v>-1134930.0999999999</v>
      </c>
    </row>
    <row r="15" spans="1:4" s="16" customFormat="1" x14ac:dyDescent="0.25">
      <c r="A15" s="290"/>
      <c r="B15" s="304"/>
      <c r="C15" s="25" t="s">
        <v>30</v>
      </c>
      <c r="D15" s="24"/>
    </row>
    <row r="16" spans="1:4" s="16" customFormat="1" ht="15" customHeight="1" x14ac:dyDescent="0.3">
      <c r="A16" s="290"/>
      <c r="B16" s="304"/>
      <c r="C16" s="26" t="s">
        <v>61</v>
      </c>
      <c r="D16" s="27"/>
    </row>
    <row r="17" spans="1:4" s="16" customFormat="1" ht="16.5" customHeight="1" x14ac:dyDescent="0.3">
      <c r="A17" s="290"/>
      <c r="B17" s="304"/>
      <c r="C17" s="25" t="s">
        <v>31</v>
      </c>
      <c r="D17" s="27"/>
    </row>
    <row r="18" spans="1:4" s="16" customFormat="1" ht="86.25" x14ac:dyDescent="0.3">
      <c r="A18" s="290"/>
      <c r="B18" s="305"/>
      <c r="C18" s="28" t="s">
        <v>62</v>
      </c>
      <c r="D18" s="27"/>
    </row>
    <row r="19" spans="1:4" s="16" customFormat="1" ht="15.75" customHeight="1" x14ac:dyDescent="0.3">
      <c r="A19" s="290"/>
      <c r="B19" s="80"/>
      <c r="C19" s="29" t="s">
        <v>44</v>
      </c>
      <c r="D19" s="29"/>
    </row>
    <row r="20" spans="1:4" s="16" customFormat="1" x14ac:dyDescent="0.3">
      <c r="A20" s="290"/>
      <c r="B20" s="294">
        <v>11001</v>
      </c>
      <c r="C20" s="25" t="s">
        <v>32</v>
      </c>
      <c r="D20" s="27"/>
    </row>
    <row r="21" spans="1:4" s="16" customFormat="1" x14ac:dyDescent="0.25">
      <c r="A21" s="290"/>
      <c r="B21" s="294"/>
      <c r="C21" s="30" t="s">
        <v>72</v>
      </c>
      <c r="D21" s="22">
        <f>+'հավելված 2'!G109</f>
        <v>-278041.69999999995</v>
      </c>
    </row>
    <row r="22" spans="1:4" s="16" customFormat="1" x14ac:dyDescent="0.3">
      <c r="A22" s="290"/>
      <c r="B22" s="294"/>
      <c r="C22" s="25" t="s">
        <v>33</v>
      </c>
      <c r="D22" s="27"/>
    </row>
    <row r="23" spans="1:4" s="16" customFormat="1" ht="69" x14ac:dyDescent="0.3">
      <c r="A23" s="290"/>
      <c r="B23" s="294"/>
      <c r="C23" s="26" t="s">
        <v>73</v>
      </c>
      <c r="D23" s="27"/>
    </row>
    <row r="24" spans="1:4" s="16" customFormat="1" x14ac:dyDescent="0.3">
      <c r="A24" s="290"/>
      <c r="B24" s="294"/>
      <c r="C24" s="25" t="s">
        <v>34</v>
      </c>
      <c r="D24" s="27"/>
    </row>
    <row r="25" spans="1:4" s="16" customFormat="1" x14ac:dyDescent="0.3">
      <c r="A25" s="290"/>
      <c r="B25" s="294"/>
      <c r="C25" s="26" t="s">
        <v>74</v>
      </c>
      <c r="D25" s="27"/>
    </row>
    <row r="26" spans="1:4" s="16" customFormat="1" x14ac:dyDescent="0.3">
      <c r="A26" s="290"/>
      <c r="B26" s="294">
        <v>11002</v>
      </c>
      <c r="C26" s="25" t="s">
        <v>32</v>
      </c>
      <c r="D26" s="27"/>
    </row>
    <row r="27" spans="1:4" s="16" customFormat="1" x14ac:dyDescent="0.25">
      <c r="A27" s="290"/>
      <c r="B27" s="294"/>
      <c r="C27" s="30" t="s">
        <v>75</v>
      </c>
      <c r="D27" s="22">
        <f>+'հավելված 2'!G193</f>
        <v>-941479.59999999986</v>
      </c>
    </row>
    <row r="28" spans="1:4" s="16" customFormat="1" x14ac:dyDescent="0.3">
      <c r="A28" s="290"/>
      <c r="B28" s="294"/>
      <c r="C28" s="25" t="s">
        <v>33</v>
      </c>
      <c r="D28" s="27"/>
    </row>
    <row r="29" spans="1:4" s="16" customFormat="1" ht="69" x14ac:dyDescent="0.3">
      <c r="A29" s="290"/>
      <c r="B29" s="294"/>
      <c r="C29" s="26" t="s">
        <v>76</v>
      </c>
      <c r="D29" s="27"/>
    </row>
    <row r="30" spans="1:4" s="16" customFormat="1" x14ac:dyDescent="0.3">
      <c r="A30" s="290"/>
      <c r="B30" s="294"/>
      <c r="C30" s="25" t="s">
        <v>34</v>
      </c>
      <c r="D30" s="27"/>
    </row>
    <row r="31" spans="1:4" s="16" customFormat="1" x14ac:dyDescent="0.3">
      <c r="A31" s="290"/>
      <c r="B31" s="294"/>
      <c r="C31" s="26" t="s">
        <v>74</v>
      </c>
      <c r="D31" s="27"/>
    </row>
    <row r="32" spans="1:4" s="16" customFormat="1" x14ac:dyDescent="0.3">
      <c r="A32" s="290"/>
      <c r="B32" s="294">
        <v>11003</v>
      </c>
      <c r="C32" s="25" t="s">
        <v>32</v>
      </c>
      <c r="D32" s="27"/>
    </row>
    <row r="33" spans="1:4" s="16" customFormat="1" x14ac:dyDescent="0.25">
      <c r="A33" s="290"/>
      <c r="B33" s="294"/>
      <c r="C33" s="30" t="s">
        <v>77</v>
      </c>
      <c r="D33" s="22">
        <f>+'հավելված 2'!G289</f>
        <v>16370.799999999988</v>
      </c>
    </row>
    <row r="34" spans="1:4" s="16" customFormat="1" x14ac:dyDescent="0.3">
      <c r="A34" s="290"/>
      <c r="B34" s="294"/>
      <c r="C34" s="25" t="s">
        <v>33</v>
      </c>
      <c r="D34" s="27"/>
    </row>
    <row r="35" spans="1:4" s="16" customFormat="1" ht="69" x14ac:dyDescent="0.3">
      <c r="A35" s="290"/>
      <c r="B35" s="294"/>
      <c r="C35" s="26" t="s">
        <v>78</v>
      </c>
      <c r="D35" s="27"/>
    </row>
    <row r="36" spans="1:4" s="16" customFormat="1" x14ac:dyDescent="0.3">
      <c r="A36" s="290"/>
      <c r="B36" s="294"/>
      <c r="C36" s="25" t="s">
        <v>34</v>
      </c>
      <c r="D36" s="27"/>
    </row>
    <row r="37" spans="1:4" s="16" customFormat="1" x14ac:dyDescent="0.3">
      <c r="A37" s="290"/>
      <c r="B37" s="294"/>
      <c r="C37" s="26" t="s">
        <v>74</v>
      </c>
      <c r="D37" s="27"/>
    </row>
    <row r="38" spans="1:4" s="16" customFormat="1" x14ac:dyDescent="0.3">
      <c r="A38" s="290"/>
      <c r="B38" s="294">
        <v>11004</v>
      </c>
      <c r="C38" s="25" t="s">
        <v>32</v>
      </c>
      <c r="D38" s="27"/>
    </row>
    <row r="39" spans="1:4" s="16" customFormat="1" x14ac:dyDescent="0.25">
      <c r="A39" s="290"/>
      <c r="B39" s="294"/>
      <c r="C39" s="30" t="s">
        <v>147</v>
      </c>
      <c r="D39" s="22">
        <f>+'հավելված 2'!G167</f>
        <v>-3397.2</v>
      </c>
    </row>
    <row r="40" spans="1:4" s="16" customFormat="1" x14ac:dyDescent="0.3">
      <c r="A40" s="290"/>
      <c r="B40" s="294"/>
      <c r="C40" s="25" t="s">
        <v>33</v>
      </c>
      <c r="D40" s="27"/>
    </row>
    <row r="41" spans="1:4" s="16" customFormat="1" ht="51.75" x14ac:dyDescent="0.3">
      <c r="A41" s="290"/>
      <c r="B41" s="294"/>
      <c r="C41" s="26" t="s">
        <v>157</v>
      </c>
      <c r="D41" s="27"/>
    </row>
    <row r="42" spans="1:4" s="16" customFormat="1" x14ac:dyDescent="0.3">
      <c r="A42" s="290"/>
      <c r="B42" s="294"/>
      <c r="C42" s="25" t="s">
        <v>34</v>
      </c>
      <c r="D42" s="27"/>
    </row>
    <row r="43" spans="1:4" s="16" customFormat="1" x14ac:dyDescent="0.3">
      <c r="A43" s="290"/>
      <c r="B43" s="294"/>
      <c r="C43" s="26" t="s">
        <v>74</v>
      </c>
      <c r="D43" s="27"/>
    </row>
    <row r="44" spans="1:4" s="16" customFormat="1" x14ac:dyDescent="0.3">
      <c r="A44" s="290"/>
      <c r="B44" s="294">
        <v>11005</v>
      </c>
      <c r="C44" s="25" t="s">
        <v>32</v>
      </c>
      <c r="D44" s="27"/>
    </row>
    <row r="45" spans="1:4" s="16" customFormat="1" x14ac:dyDescent="0.25">
      <c r="A45" s="290"/>
      <c r="B45" s="294"/>
      <c r="C45" s="30" t="s">
        <v>148</v>
      </c>
      <c r="D45" s="22">
        <f>+'հավելված 2'!G265</f>
        <v>110261.7</v>
      </c>
    </row>
    <row r="46" spans="1:4" s="16" customFormat="1" x14ac:dyDescent="0.3">
      <c r="A46" s="290"/>
      <c r="B46" s="294"/>
      <c r="C46" s="25" t="s">
        <v>33</v>
      </c>
      <c r="D46" s="27"/>
    </row>
    <row r="47" spans="1:4" s="16" customFormat="1" ht="51.75" x14ac:dyDescent="0.3">
      <c r="A47" s="290"/>
      <c r="B47" s="294"/>
      <c r="C47" s="26" t="s">
        <v>158</v>
      </c>
      <c r="D47" s="27"/>
    </row>
    <row r="48" spans="1:4" s="16" customFormat="1" x14ac:dyDescent="0.3">
      <c r="A48" s="290"/>
      <c r="B48" s="294"/>
      <c r="C48" s="25" t="s">
        <v>34</v>
      </c>
      <c r="D48" s="27"/>
    </row>
    <row r="49" spans="1:4" s="16" customFormat="1" x14ac:dyDescent="0.3">
      <c r="A49" s="290"/>
      <c r="B49" s="294"/>
      <c r="C49" s="26" t="s">
        <v>74</v>
      </c>
      <c r="D49" s="27"/>
    </row>
    <row r="50" spans="1:4" s="16" customFormat="1" x14ac:dyDescent="0.3">
      <c r="A50" s="290"/>
      <c r="B50" s="294">
        <v>11006</v>
      </c>
      <c r="C50" s="25" t="s">
        <v>32</v>
      </c>
      <c r="D50" s="27"/>
    </row>
    <row r="51" spans="1:4" s="16" customFormat="1" x14ac:dyDescent="0.25">
      <c r="A51" s="290"/>
      <c r="B51" s="294"/>
      <c r="C51" s="30" t="s">
        <v>149</v>
      </c>
      <c r="D51" s="22">
        <f>+'հավելված 2'!G368</f>
        <v>-31552.2</v>
      </c>
    </row>
    <row r="52" spans="1:4" s="16" customFormat="1" x14ac:dyDescent="0.3">
      <c r="A52" s="290"/>
      <c r="B52" s="294"/>
      <c r="C52" s="25" t="s">
        <v>33</v>
      </c>
      <c r="D52" s="27"/>
    </row>
    <row r="53" spans="1:4" s="16" customFormat="1" ht="69" x14ac:dyDescent="0.3">
      <c r="A53" s="290"/>
      <c r="B53" s="294"/>
      <c r="C53" s="26" t="s">
        <v>159</v>
      </c>
      <c r="D53" s="27"/>
    </row>
    <row r="54" spans="1:4" s="16" customFormat="1" x14ac:dyDescent="0.3">
      <c r="A54" s="290"/>
      <c r="B54" s="294"/>
      <c r="C54" s="25" t="s">
        <v>34</v>
      </c>
      <c r="D54" s="27"/>
    </row>
    <row r="55" spans="1:4" s="16" customFormat="1" x14ac:dyDescent="0.3">
      <c r="A55" s="290"/>
      <c r="B55" s="294"/>
      <c r="C55" s="26" t="s">
        <v>74</v>
      </c>
      <c r="D55" s="27"/>
    </row>
    <row r="56" spans="1:4" s="16" customFormat="1" x14ac:dyDescent="0.3">
      <c r="A56" s="290"/>
      <c r="B56" s="294">
        <v>11010</v>
      </c>
      <c r="C56" s="25" t="s">
        <v>32</v>
      </c>
      <c r="D56" s="27"/>
    </row>
    <row r="57" spans="1:4" s="16" customFormat="1" x14ac:dyDescent="0.25">
      <c r="A57" s="290"/>
      <c r="B57" s="294"/>
      <c r="C57" s="30" t="s">
        <v>150</v>
      </c>
      <c r="D57" s="22">
        <f>+'հավելված 2'!G176</f>
        <v>-70092.600000000006</v>
      </c>
    </row>
    <row r="58" spans="1:4" s="16" customFormat="1" x14ac:dyDescent="0.3">
      <c r="A58" s="290"/>
      <c r="B58" s="294"/>
      <c r="C58" s="25" t="s">
        <v>33</v>
      </c>
      <c r="D58" s="27"/>
    </row>
    <row r="59" spans="1:4" s="16" customFormat="1" ht="69" x14ac:dyDescent="0.3">
      <c r="A59" s="290"/>
      <c r="B59" s="294"/>
      <c r="C59" s="26" t="s">
        <v>160</v>
      </c>
      <c r="D59" s="27"/>
    </row>
    <row r="60" spans="1:4" s="16" customFormat="1" x14ac:dyDescent="0.3">
      <c r="A60" s="290"/>
      <c r="B60" s="294"/>
      <c r="C60" s="25" t="s">
        <v>34</v>
      </c>
      <c r="D60" s="27"/>
    </row>
    <row r="61" spans="1:4" s="16" customFormat="1" x14ac:dyDescent="0.3">
      <c r="A61" s="290"/>
      <c r="B61" s="294"/>
      <c r="C61" s="26" t="s">
        <v>74</v>
      </c>
      <c r="D61" s="27"/>
    </row>
    <row r="62" spans="1:4" s="16" customFormat="1" x14ac:dyDescent="0.3">
      <c r="A62" s="290"/>
      <c r="B62" s="294">
        <v>11011</v>
      </c>
      <c r="C62" s="25" t="s">
        <v>32</v>
      </c>
      <c r="D62" s="27"/>
    </row>
    <row r="63" spans="1:4" s="16" customFormat="1" x14ac:dyDescent="0.25">
      <c r="A63" s="290"/>
      <c r="B63" s="294"/>
      <c r="C63" s="30" t="s">
        <v>151</v>
      </c>
      <c r="D63" s="22">
        <f>+'հավելված 2'!G276</f>
        <v>-8630.2999999999993</v>
      </c>
    </row>
    <row r="64" spans="1:4" s="16" customFormat="1" x14ac:dyDescent="0.3">
      <c r="A64" s="290"/>
      <c r="B64" s="294"/>
      <c r="C64" s="25" t="s">
        <v>33</v>
      </c>
      <c r="D64" s="27"/>
    </row>
    <row r="65" spans="1:4" s="16" customFormat="1" ht="69" x14ac:dyDescent="0.3">
      <c r="A65" s="290"/>
      <c r="B65" s="294"/>
      <c r="C65" s="26" t="s">
        <v>161</v>
      </c>
      <c r="D65" s="27"/>
    </row>
    <row r="66" spans="1:4" s="16" customFormat="1" x14ac:dyDescent="0.3">
      <c r="A66" s="290"/>
      <c r="B66" s="294"/>
      <c r="C66" s="25" t="s">
        <v>34</v>
      </c>
      <c r="D66" s="27"/>
    </row>
    <row r="67" spans="1:4" s="16" customFormat="1" x14ac:dyDescent="0.3">
      <c r="A67" s="290"/>
      <c r="B67" s="294"/>
      <c r="C67" s="26" t="s">
        <v>74</v>
      </c>
      <c r="D67" s="27"/>
    </row>
    <row r="68" spans="1:4" s="16" customFormat="1" x14ac:dyDescent="0.3">
      <c r="A68" s="290"/>
      <c r="B68" s="294">
        <v>11012</v>
      </c>
      <c r="C68" s="25" t="s">
        <v>32</v>
      </c>
      <c r="D68" s="27"/>
    </row>
    <row r="69" spans="1:4" s="16" customFormat="1" x14ac:dyDescent="0.25">
      <c r="A69" s="290"/>
      <c r="B69" s="294"/>
      <c r="C69" s="30" t="s">
        <v>152</v>
      </c>
      <c r="D69" s="22">
        <f>+'հավելված 2'!G377</f>
        <v>-15321.2</v>
      </c>
    </row>
    <row r="70" spans="1:4" s="16" customFormat="1" x14ac:dyDescent="0.3">
      <c r="A70" s="290"/>
      <c r="B70" s="294"/>
      <c r="C70" s="25" t="s">
        <v>33</v>
      </c>
      <c r="D70" s="27"/>
    </row>
    <row r="71" spans="1:4" s="16" customFormat="1" ht="86.25" x14ac:dyDescent="0.3">
      <c r="A71" s="290"/>
      <c r="B71" s="294"/>
      <c r="C71" s="26" t="s">
        <v>162</v>
      </c>
      <c r="D71" s="27"/>
    </row>
    <row r="72" spans="1:4" s="16" customFormat="1" x14ac:dyDescent="0.3">
      <c r="A72" s="290"/>
      <c r="B72" s="294"/>
      <c r="C72" s="25" t="s">
        <v>34</v>
      </c>
      <c r="D72" s="27"/>
    </row>
    <row r="73" spans="1:4" s="16" customFormat="1" x14ac:dyDescent="0.3">
      <c r="A73" s="290"/>
      <c r="B73" s="294"/>
      <c r="C73" s="26" t="s">
        <v>74</v>
      </c>
      <c r="D73" s="27"/>
    </row>
    <row r="74" spans="1:4" s="16" customFormat="1" x14ac:dyDescent="0.3">
      <c r="A74" s="290"/>
      <c r="B74" s="294">
        <v>11013</v>
      </c>
      <c r="C74" s="25" t="s">
        <v>32</v>
      </c>
      <c r="D74" s="27"/>
    </row>
    <row r="75" spans="1:4" s="16" customFormat="1" x14ac:dyDescent="0.25">
      <c r="A75" s="290"/>
      <c r="B75" s="294"/>
      <c r="C75" s="30" t="s">
        <v>79</v>
      </c>
      <c r="D75" s="22">
        <f>+'հավելված 2'!G24</f>
        <v>-25418.3</v>
      </c>
    </row>
    <row r="76" spans="1:4" s="16" customFormat="1" x14ac:dyDescent="0.3">
      <c r="A76" s="290"/>
      <c r="B76" s="294"/>
      <c r="C76" s="25" t="s">
        <v>33</v>
      </c>
      <c r="D76" s="27"/>
    </row>
    <row r="77" spans="1:4" s="16" customFormat="1" ht="69" x14ac:dyDescent="0.3">
      <c r="A77" s="290"/>
      <c r="B77" s="294"/>
      <c r="C77" s="31" t="s">
        <v>80</v>
      </c>
      <c r="D77" s="27"/>
    </row>
    <row r="78" spans="1:4" s="16" customFormat="1" x14ac:dyDescent="0.3">
      <c r="A78" s="290"/>
      <c r="B78" s="294"/>
      <c r="C78" s="25" t="s">
        <v>34</v>
      </c>
      <c r="D78" s="27"/>
    </row>
    <row r="79" spans="1:4" s="16" customFormat="1" x14ac:dyDescent="0.3">
      <c r="A79" s="290"/>
      <c r="B79" s="294"/>
      <c r="C79" s="26" t="s">
        <v>74</v>
      </c>
      <c r="D79" s="27"/>
    </row>
    <row r="80" spans="1:4" s="16" customFormat="1" x14ac:dyDescent="0.3">
      <c r="A80" s="290"/>
      <c r="B80" s="294">
        <v>11020</v>
      </c>
      <c r="C80" s="25" t="s">
        <v>32</v>
      </c>
      <c r="D80" s="27"/>
    </row>
    <row r="81" spans="1:4" s="16" customFormat="1" ht="34.5" x14ac:dyDescent="0.25">
      <c r="A81" s="290"/>
      <c r="B81" s="294"/>
      <c r="C81" s="30" t="s">
        <v>166</v>
      </c>
      <c r="D81" s="22">
        <f>+'հավելված 2'!G386</f>
        <v>1260.5999999999999</v>
      </c>
    </row>
    <row r="82" spans="1:4" s="16" customFormat="1" x14ac:dyDescent="0.3">
      <c r="A82" s="290"/>
      <c r="B82" s="294"/>
      <c r="C82" s="25" t="s">
        <v>33</v>
      </c>
      <c r="D82" s="27"/>
    </row>
    <row r="83" spans="1:4" s="16" customFormat="1" ht="69" x14ac:dyDescent="0.3">
      <c r="A83" s="290"/>
      <c r="B83" s="294"/>
      <c r="C83" s="31" t="s">
        <v>167</v>
      </c>
      <c r="D83" s="27"/>
    </row>
    <row r="84" spans="1:4" s="16" customFormat="1" x14ac:dyDescent="0.3">
      <c r="A84" s="290"/>
      <c r="B84" s="294"/>
      <c r="C84" s="25" t="s">
        <v>34</v>
      </c>
      <c r="D84" s="27"/>
    </row>
    <row r="85" spans="1:4" s="16" customFormat="1" x14ac:dyDescent="0.3">
      <c r="A85" s="290"/>
      <c r="B85" s="294"/>
      <c r="C85" s="26" t="s">
        <v>74</v>
      </c>
      <c r="D85" s="27"/>
    </row>
    <row r="86" spans="1:4" s="16" customFormat="1" x14ac:dyDescent="0.3">
      <c r="A86" s="290"/>
      <c r="B86" s="294">
        <v>12002</v>
      </c>
      <c r="C86" s="25" t="s">
        <v>32</v>
      </c>
      <c r="D86" s="27"/>
    </row>
    <row r="87" spans="1:4" s="16" customFormat="1" ht="51.75" x14ac:dyDescent="0.25">
      <c r="A87" s="290"/>
      <c r="B87" s="294"/>
      <c r="C87" s="30" t="s">
        <v>163</v>
      </c>
      <c r="D87" s="22">
        <f>+'հավելված 2'!G403</f>
        <v>100745.4</v>
      </c>
    </row>
    <row r="88" spans="1:4" s="16" customFormat="1" x14ac:dyDescent="0.3">
      <c r="A88" s="290"/>
      <c r="B88" s="294"/>
      <c r="C88" s="25" t="s">
        <v>33</v>
      </c>
      <c r="D88" s="27"/>
    </row>
    <row r="89" spans="1:4" s="16" customFormat="1" ht="51.75" x14ac:dyDescent="0.3">
      <c r="A89" s="290"/>
      <c r="B89" s="294"/>
      <c r="C89" s="26" t="s">
        <v>164</v>
      </c>
      <c r="D89" s="27"/>
    </row>
    <row r="90" spans="1:4" s="16" customFormat="1" x14ac:dyDescent="0.3">
      <c r="A90" s="290"/>
      <c r="B90" s="294"/>
      <c r="C90" s="25" t="s">
        <v>34</v>
      </c>
      <c r="D90" s="27"/>
    </row>
    <row r="91" spans="1:4" s="16" customFormat="1" x14ac:dyDescent="0.3">
      <c r="A91" s="290"/>
      <c r="B91" s="294"/>
      <c r="C91" s="26" t="s">
        <v>165</v>
      </c>
      <c r="D91" s="27"/>
    </row>
    <row r="92" spans="1:4" s="16" customFormat="1" x14ac:dyDescent="0.3">
      <c r="A92" s="290"/>
      <c r="B92" s="294">
        <v>12003</v>
      </c>
      <c r="C92" s="169" t="s">
        <v>32</v>
      </c>
      <c r="D92" s="27"/>
    </row>
    <row r="93" spans="1:4" s="16" customFormat="1" ht="51.75" x14ac:dyDescent="0.25">
      <c r="A93" s="290"/>
      <c r="B93" s="294"/>
      <c r="C93" s="170" t="s">
        <v>234</v>
      </c>
      <c r="D93" s="171">
        <f>+'հավելված 2'!G482</f>
        <v>1738.3</v>
      </c>
    </row>
    <row r="94" spans="1:4" s="16" customFormat="1" x14ac:dyDescent="0.3">
      <c r="A94" s="290"/>
      <c r="B94" s="294"/>
      <c r="C94" s="169" t="s">
        <v>33</v>
      </c>
      <c r="D94" s="27"/>
    </row>
    <row r="95" spans="1:4" s="16" customFormat="1" ht="69" x14ac:dyDescent="0.3">
      <c r="A95" s="290"/>
      <c r="B95" s="294"/>
      <c r="C95" s="172" t="s">
        <v>235</v>
      </c>
      <c r="D95" s="27"/>
    </row>
    <row r="96" spans="1:4" s="16" customFormat="1" x14ac:dyDescent="0.3">
      <c r="A96" s="290"/>
      <c r="B96" s="294"/>
      <c r="C96" s="169" t="s">
        <v>34</v>
      </c>
      <c r="D96" s="27"/>
    </row>
    <row r="97" spans="1:5" s="16" customFormat="1" x14ac:dyDescent="0.3">
      <c r="A97" s="290"/>
      <c r="B97" s="294"/>
      <c r="C97" s="172" t="s">
        <v>165</v>
      </c>
      <c r="D97" s="27"/>
    </row>
    <row r="98" spans="1:5" s="16" customFormat="1" x14ac:dyDescent="0.3">
      <c r="A98" s="290"/>
      <c r="B98" s="294">
        <v>12004</v>
      </c>
      <c r="C98" s="169" t="s">
        <v>32</v>
      </c>
      <c r="D98" s="27"/>
    </row>
    <row r="99" spans="1:5" s="16" customFormat="1" ht="34.5" x14ac:dyDescent="0.25">
      <c r="A99" s="290"/>
      <c r="B99" s="294"/>
      <c r="C99" s="170" t="s">
        <v>65</v>
      </c>
      <c r="D99" s="171">
        <f>+'հավելված 2'!G491</f>
        <v>8626.1999999999989</v>
      </c>
    </row>
    <row r="100" spans="1:5" s="16" customFormat="1" x14ac:dyDescent="0.3">
      <c r="A100" s="290"/>
      <c r="B100" s="294"/>
      <c r="C100" s="169" t="s">
        <v>33</v>
      </c>
      <c r="D100" s="27"/>
    </row>
    <row r="101" spans="1:5" s="16" customFormat="1" ht="51.75" x14ac:dyDescent="0.3">
      <c r="A101" s="290"/>
      <c r="B101" s="294"/>
      <c r="C101" s="172" t="s">
        <v>49</v>
      </c>
      <c r="D101" s="27"/>
    </row>
    <row r="102" spans="1:5" s="16" customFormat="1" x14ac:dyDescent="0.3">
      <c r="A102" s="290"/>
      <c r="B102" s="294"/>
      <c r="C102" s="169" t="s">
        <v>34</v>
      </c>
      <c r="D102" s="27"/>
    </row>
    <row r="103" spans="1:5" s="16" customFormat="1" x14ac:dyDescent="0.3">
      <c r="A103" s="291"/>
      <c r="B103" s="294"/>
      <c r="C103" s="172" t="s">
        <v>50</v>
      </c>
      <c r="D103" s="27"/>
    </row>
    <row r="104" spans="1:5" s="16" customFormat="1" x14ac:dyDescent="0.25">
      <c r="A104" s="283">
        <v>1183</v>
      </c>
      <c r="B104" s="286"/>
      <c r="C104" s="23" t="s">
        <v>29</v>
      </c>
      <c r="D104" s="24"/>
    </row>
    <row r="105" spans="1:5" s="16" customFormat="1" ht="16.5" customHeight="1" x14ac:dyDescent="0.25">
      <c r="A105" s="284"/>
      <c r="B105" s="287"/>
      <c r="C105" s="137" t="s">
        <v>282</v>
      </c>
      <c r="D105" s="22">
        <f>+D112+D119</f>
        <v>253998.69999999998</v>
      </c>
    </row>
    <row r="106" spans="1:5" s="16" customFormat="1" x14ac:dyDescent="0.25">
      <c r="A106" s="284"/>
      <c r="B106" s="287"/>
      <c r="C106" s="25" t="s">
        <v>30</v>
      </c>
      <c r="D106" s="24"/>
    </row>
    <row r="107" spans="1:5" s="16" customFormat="1" ht="86.25" x14ac:dyDescent="0.3">
      <c r="A107" s="284"/>
      <c r="B107" s="287"/>
      <c r="C107" s="26" t="s">
        <v>283</v>
      </c>
      <c r="D107" s="175"/>
    </row>
    <row r="108" spans="1:5" s="16" customFormat="1" ht="16.5" customHeight="1" x14ac:dyDescent="0.3">
      <c r="A108" s="284"/>
      <c r="B108" s="287"/>
      <c r="C108" s="25" t="s">
        <v>31</v>
      </c>
      <c r="D108" s="175"/>
    </row>
    <row r="109" spans="1:5" s="16" customFormat="1" x14ac:dyDescent="0.3">
      <c r="A109" s="285"/>
      <c r="B109" s="288"/>
      <c r="C109" s="176" t="s">
        <v>284</v>
      </c>
      <c r="D109" s="175"/>
    </row>
    <row r="110" spans="1:5" s="16" customFormat="1" ht="15.75" customHeight="1" x14ac:dyDescent="0.3">
      <c r="A110" s="177"/>
      <c r="B110" s="178"/>
      <c r="C110" s="29" t="s">
        <v>44</v>
      </c>
      <c r="D110" s="29"/>
    </row>
    <row r="111" spans="1:5" s="124" customFormat="1" ht="23.25" customHeight="1" x14ac:dyDescent="0.25">
      <c r="A111" s="289"/>
      <c r="B111" s="297">
        <v>32001</v>
      </c>
      <c r="C111" s="179" t="s">
        <v>32</v>
      </c>
      <c r="D111" s="180"/>
    </row>
    <row r="112" spans="1:5" s="124" customFormat="1" ht="34.5" x14ac:dyDescent="0.25">
      <c r="A112" s="290"/>
      <c r="B112" s="297"/>
      <c r="C112" s="181" t="s">
        <v>274</v>
      </c>
      <c r="D112" s="182">
        <f>+'հավելված 2'!G558</f>
        <v>227804.69999999998</v>
      </c>
      <c r="E112" s="125"/>
    </row>
    <row r="113" spans="1:6" s="124" customFormat="1" x14ac:dyDescent="0.25">
      <c r="A113" s="290"/>
      <c r="B113" s="297"/>
      <c r="C113" s="179" t="s">
        <v>33</v>
      </c>
      <c r="D113" s="183"/>
    </row>
    <row r="114" spans="1:6" s="124" customFormat="1" ht="86.25" x14ac:dyDescent="0.25">
      <c r="A114" s="290"/>
      <c r="B114" s="297"/>
      <c r="C114" s="179" t="s">
        <v>275</v>
      </c>
      <c r="D114" s="183"/>
    </row>
    <row r="115" spans="1:6" s="124" customFormat="1" x14ac:dyDescent="0.25">
      <c r="A115" s="290"/>
      <c r="B115" s="297"/>
      <c r="C115" s="179" t="s">
        <v>34</v>
      </c>
      <c r="D115" s="183"/>
    </row>
    <row r="116" spans="1:6" s="124" customFormat="1" ht="51.75" x14ac:dyDescent="0.25">
      <c r="A116" s="290"/>
      <c r="B116" s="297"/>
      <c r="C116" s="179" t="s">
        <v>257</v>
      </c>
      <c r="D116" s="183"/>
    </row>
    <row r="117" spans="1:6" s="126" customFormat="1" x14ac:dyDescent="0.25">
      <c r="A117" s="290"/>
      <c r="B117" s="184"/>
      <c r="C117" s="32" t="s">
        <v>258</v>
      </c>
      <c r="D117" s="185"/>
    </row>
    <row r="118" spans="1:6" s="124" customFormat="1" ht="23.25" customHeight="1" x14ac:dyDescent="0.25">
      <c r="A118" s="290"/>
      <c r="B118" s="297">
        <v>32012</v>
      </c>
      <c r="C118" s="179" t="s">
        <v>6</v>
      </c>
      <c r="D118" s="180"/>
    </row>
    <row r="119" spans="1:6" s="124" customFormat="1" ht="34.5" x14ac:dyDescent="0.25">
      <c r="A119" s="290"/>
      <c r="B119" s="297"/>
      <c r="C119" s="181" t="s">
        <v>259</v>
      </c>
      <c r="D119" s="182">
        <f>+'հավելված 2'!G574</f>
        <v>26194.000000000007</v>
      </c>
      <c r="E119" s="125"/>
    </row>
    <row r="120" spans="1:6" s="124" customFormat="1" x14ac:dyDescent="0.25">
      <c r="A120" s="290"/>
      <c r="B120" s="297"/>
      <c r="C120" s="179" t="s">
        <v>260</v>
      </c>
      <c r="D120" s="183"/>
    </row>
    <row r="121" spans="1:6" s="124" customFormat="1" ht="34.5" x14ac:dyDescent="0.25">
      <c r="A121" s="290"/>
      <c r="B121" s="297"/>
      <c r="C121" s="179" t="s">
        <v>261</v>
      </c>
      <c r="D121" s="183"/>
    </row>
    <row r="122" spans="1:6" s="124" customFormat="1" x14ac:dyDescent="0.25">
      <c r="A122" s="290"/>
      <c r="B122" s="297"/>
      <c r="C122" s="179" t="s">
        <v>7</v>
      </c>
      <c r="D122" s="183"/>
    </row>
    <row r="123" spans="1:6" s="124" customFormat="1" ht="51.75" x14ac:dyDescent="0.25">
      <c r="A123" s="291"/>
      <c r="B123" s="297"/>
      <c r="C123" s="179" t="s">
        <v>262</v>
      </c>
      <c r="D123" s="183"/>
    </row>
    <row r="124" spans="1:6" s="16" customFormat="1" x14ac:dyDescent="0.3">
      <c r="A124" s="79"/>
      <c r="B124" s="295" t="s">
        <v>112</v>
      </c>
      <c r="C124" s="296"/>
      <c r="D124" s="250">
        <f>+D126</f>
        <v>880931.4</v>
      </c>
    </row>
    <row r="125" spans="1:6" s="16" customFormat="1" x14ac:dyDescent="0.25">
      <c r="A125" s="289">
        <v>1139</v>
      </c>
      <c r="B125" s="292"/>
      <c r="C125" s="23" t="s">
        <v>29</v>
      </c>
      <c r="D125" s="24"/>
    </row>
    <row r="126" spans="1:6" s="16" customFormat="1" x14ac:dyDescent="0.25">
      <c r="A126" s="290"/>
      <c r="B126" s="293"/>
      <c r="C126" s="20" t="s">
        <v>108</v>
      </c>
      <c r="D126" s="22">
        <f>D133</f>
        <v>880931.4</v>
      </c>
    </row>
    <row r="127" spans="1:6" s="16" customFormat="1" x14ac:dyDescent="0.25">
      <c r="A127" s="290"/>
      <c r="B127" s="293"/>
      <c r="C127" s="25" t="s">
        <v>30</v>
      </c>
      <c r="D127" s="24"/>
    </row>
    <row r="128" spans="1:6" s="16" customFormat="1" ht="69" x14ac:dyDescent="0.3">
      <c r="A128" s="290"/>
      <c r="B128" s="293"/>
      <c r="C128" s="26" t="s">
        <v>109</v>
      </c>
      <c r="D128" s="27"/>
      <c r="F128" s="257"/>
    </row>
    <row r="129" spans="1:6" s="16" customFormat="1" x14ac:dyDescent="0.3">
      <c r="A129" s="290"/>
      <c r="B129" s="293"/>
      <c r="C129" s="25" t="s">
        <v>31</v>
      </c>
      <c r="D129" s="27"/>
    </row>
    <row r="130" spans="1:6" s="16" customFormat="1" ht="38.25" customHeight="1" x14ac:dyDescent="0.3">
      <c r="A130" s="290"/>
      <c r="B130" s="293"/>
      <c r="C130" s="28" t="s">
        <v>110</v>
      </c>
      <c r="D130" s="27"/>
    </row>
    <row r="131" spans="1:6" s="16" customFormat="1" x14ac:dyDescent="0.3">
      <c r="A131" s="290"/>
      <c r="B131" s="27"/>
      <c r="C131" s="32" t="s">
        <v>44</v>
      </c>
      <c r="D131" s="29"/>
    </row>
    <row r="132" spans="1:6" s="16" customFormat="1" x14ac:dyDescent="0.3">
      <c r="A132" s="290"/>
      <c r="B132" s="294">
        <v>11001</v>
      </c>
      <c r="C132" s="25" t="s">
        <v>32</v>
      </c>
      <c r="D132" s="27"/>
    </row>
    <row r="133" spans="1:6" s="16" customFormat="1" x14ac:dyDescent="0.25">
      <c r="A133" s="290"/>
      <c r="B133" s="294"/>
      <c r="C133" s="30" t="s">
        <v>108</v>
      </c>
      <c r="D133" s="22">
        <f>'հավելված 2'!G701</f>
        <v>880931.4</v>
      </c>
      <c r="F133" s="33"/>
    </row>
    <row r="134" spans="1:6" s="16" customFormat="1" x14ac:dyDescent="0.3">
      <c r="A134" s="290"/>
      <c r="B134" s="294"/>
      <c r="C134" s="25" t="s">
        <v>33</v>
      </c>
      <c r="D134" s="27"/>
    </row>
    <row r="135" spans="1:6" s="16" customFormat="1" ht="86.25" x14ac:dyDescent="0.3">
      <c r="A135" s="290"/>
      <c r="B135" s="294"/>
      <c r="C135" s="26" t="s">
        <v>111</v>
      </c>
      <c r="D135" s="27"/>
    </row>
    <row r="136" spans="1:6" s="16" customFormat="1" x14ac:dyDescent="0.3">
      <c r="A136" s="290"/>
      <c r="B136" s="294"/>
      <c r="C136" s="25" t="s">
        <v>34</v>
      </c>
      <c r="D136" s="27"/>
    </row>
    <row r="137" spans="1:6" s="16" customFormat="1" x14ac:dyDescent="0.3">
      <c r="A137" s="291"/>
      <c r="B137" s="294"/>
      <c r="C137" s="26" t="s">
        <v>74</v>
      </c>
      <c r="D137" s="27"/>
    </row>
  </sheetData>
  <mergeCells count="33">
    <mergeCell ref="B62:B67"/>
    <mergeCell ref="B68:B73"/>
    <mergeCell ref="B86:B91"/>
    <mergeCell ref="B12:C12"/>
    <mergeCell ref="B38:B43"/>
    <mergeCell ref="B44:B49"/>
    <mergeCell ref="B50:B55"/>
    <mergeCell ref="B56:B61"/>
    <mergeCell ref="B80:B85"/>
    <mergeCell ref="C1:D1"/>
    <mergeCell ref="C2:D2"/>
    <mergeCell ref="C3:D3"/>
    <mergeCell ref="A6:D6"/>
    <mergeCell ref="A9:B9"/>
    <mergeCell ref="C9:C10"/>
    <mergeCell ref="A13:A103"/>
    <mergeCell ref="B92:B97"/>
    <mergeCell ref="A11:A12"/>
    <mergeCell ref="B98:B103"/>
    <mergeCell ref="B13:B18"/>
    <mergeCell ref="B74:B79"/>
    <mergeCell ref="B32:B37"/>
    <mergeCell ref="B26:B31"/>
    <mergeCell ref="B20:B25"/>
    <mergeCell ref="A104:A109"/>
    <mergeCell ref="B104:B109"/>
    <mergeCell ref="A125:A137"/>
    <mergeCell ref="B125:B130"/>
    <mergeCell ref="B132:B137"/>
    <mergeCell ref="B124:C124"/>
    <mergeCell ref="B111:B116"/>
    <mergeCell ref="B118:B123"/>
    <mergeCell ref="A111:A123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2"/>
  <sheetViews>
    <sheetView topLeftCell="E1" zoomScale="110" zoomScaleNormal="110" zoomScaleSheetLayoutView="100" workbookViewId="0">
      <selection activeCell="G591" sqref="G591"/>
    </sheetView>
  </sheetViews>
  <sheetFormatPr defaultColWidth="9.140625" defaultRowHeight="17.25" x14ac:dyDescent="0.3"/>
  <cols>
    <col min="1" max="1" width="7.85546875" style="205" customWidth="1"/>
    <col min="2" max="2" width="7.5703125" style="205" customWidth="1"/>
    <col min="3" max="3" width="8" style="205" customWidth="1"/>
    <col min="4" max="4" width="10.42578125" style="205" customWidth="1"/>
    <col min="5" max="5" width="13" style="205" customWidth="1"/>
    <col min="6" max="6" width="60.140625" style="205" customWidth="1"/>
    <col min="7" max="7" width="36.5703125" style="206" customWidth="1"/>
    <col min="8" max="8" width="19.42578125" style="207" customWidth="1"/>
    <col min="9" max="9" width="16.7109375" style="207" customWidth="1"/>
    <col min="10" max="11" width="9.140625" style="207"/>
    <col min="12" max="16384" width="9.140625" style="205"/>
  </cols>
  <sheetData>
    <row r="1" spans="1:13" ht="18" customHeight="1" x14ac:dyDescent="0.3">
      <c r="G1" s="206" t="s">
        <v>99</v>
      </c>
    </row>
    <row r="2" spans="1:13" ht="15.75" customHeight="1" x14ac:dyDescent="0.3">
      <c r="F2" s="323" t="s">
        <v>153</v>
      </c>
      <c r="G2" s="323"/>
    </row>
    <row r="3" spans="1:13" ht="17.25" customHeight="1" x14ac:dyDescent="0.3">
      <c r="F3" s="323" t="s">
        <v>9</v>
      </c>
      <c r="G3" s="323"/>
    </row>
    <row r="6" spans="1:13" ht="52.5" customHeight="1" x14ac:dyDescent="0.3">
      <c r="A6" s="299" t="s">
        <v>312</v>
      </c>
      <c r="B6" s="299"/>
      <c r="C6" s="299"/>
      <c r="D6" s="299"/>
      <c r="E6" s="299"/>
      <c r="F6" s="299"/>
      <c r="G6" s="299"/>
    </row>
    <row r="7" spans="1:13" x14ac:dyDescent="0.3">
      <c r="G7" s="207"/>
    </row>
    <row r="8" spans="1:13" ht="18" thickBot="1" x14ac:dyDescent="0.35">
      <c r="G8" s="206" t="s">
        <v>22</v>
      </c>
    </row>
    <row r="9" spans="1:13" s="47" customFormat="1" ht="67.5" customHeight="1" x14ac:dyDescent="0.25">
      <c r="A9" s="324" t="s">
        <v>23</v>
      </c>
      <c r="B9" s="325"/>
      <c r="C9" s="326"/>
      <c r="D9" s="327" t="s">
        <v>14</v>
      </c>
      <c r="E9" s="327"/>
      <c r="F9" s="327" t="s">
        <v>19</v>
      </c>
      <c r="G9" s="208" t="s">
        <v>24</v>
      </c>
      <c r="H9" s="120"/>
      <c r="I9" s="120"/>
      <c r="J9" s="120"/>
      <c r="K9" s="120"/>
    </row>
    <row r="10" spans="1:13" s="47" customFormat="1" ht="51.75" x14ac:dyDescent="0.25">
      <c r="A10" s="209" t="s">
        <v>25</v>
      </c>
      <c r="B10" s="210" t="s">
        <v>26</v>
      </c>
      <c r="C10" s="210" t="s">
        <v>27</v>
      </c>
      <c r="D10" s="210" t="s">
        <v>17</v>
      </c>
      <c r="E10" s="211" t="s">
        <v>18</v>
      </c>
      <c r="F10" s="328"/>
      <c r="G10" s="212" t="s">
        <v>16</v>
      </c>
      <c r="H10" s="213"/>
      <c r="I10" s="213"/>
      <c r="J10" s="120"/>
      <c r="K10" s="214"/>
      <c r="L10" s="214"/>
      <c r="M10" s="214"/>
    </row>
    <row r="11" spans="1:13" s="47" customFormat="1" x14ac:dyDescent="0.25">
      <c r="A11" s="215"/>
      <c r="B11" s="21"/>
      <c r="C11" s="21"/>
      <c r="D11" s="203"/>
      <c r="E11" s="216"/>
      <c r="F11" s="202" t="s">
        <v>21</v>
      </c>
      <c r="G11" s="247">
        <f>+G13+G685</f>
        <v>0</v>
      </c>
      <c r="H11" s="120"/>
      <c r="I11" s="120"/>
      <c r="J11" s="214"/>
      <c r="K11" s="214"/>
      <c r="L11" s="214"/>
      <c r="M11" s="214"/>
    </row>
    <row r="12" spans="1:13" s="47" customFormat="1" x14ac:dyDescent="0.25">
      <c r="A12" s="217"/>
      <c r="B12" s="218"/>
      <c r="C12" s="218"/>
      <c r="D12" s="216"/>
      <c r="E12" s="216"/>
      <c r="F12" s="204" t="s">
        <v>20</v>
      </c>
      <c r="G12" s="247"/>
      <c r="H12" s="120"/>
      <c r="I12" s="120"/>
      <c r="J12" s="214"/>
      <c r="K12" s="214"/>
      <c r="L12" s="214"/>
      <c r="M12" s="214"/>
    </row>
    <row r="13" spans="1:13" s="47" customFormat="1" ht="34.5" x14ac:dyDescent="0.25">
      <c r="A13" s="217"/>
      <c r="B13" s="218"/>
      <c r="C13" s="218"/>
      <c r="D13" s="216"/>
      <c r="E13" s="216"/>
      <c r="F13" s="202" t="s">
        <v>311</v>
      </c>
      <c r="G13" s="247">
        <f>+G14</f>
        <v>-880931.4</v>
      </c>
      <c r="H13" s="120"/>
      <c r="I13" s="120"/>
      <c r="J13" s="214"/>
      <c r="K13" s="214"/>
      <c r="L13" s="214"/>
      <c r="M13" s="214"/>
    </row>
    <row r="14" spans="1:13" s="47" customFormat="1" ht="14.65" customHeight="1" x14ac:dyDescent="0.25">
      <c r="A14" s="331" t="s">
        <v>40</v>
      </c>
      <c r="B14" s="343"/>
      <c r="C14" s="219"/>
      <c r="D14" s="311"/>
      <c r="E14" s="334" t="s">
        <v>43</v>
      </c>
      <c r="F14" s="35" t="s">
        <v>37</v>
      </c>
      <c r="G14" s="174">
        <f>+G16+G185+G395</f>
        <v>-880931.4</v>
      </c>
      <c r="H14" s="121"/>
      <c r="I14" s="121"/>
      <c r="J14" s="214"/>
      <c r="K14" s="214"/>
      <c r="L14" s="214"/>
      <c r="M14" s="214"/>
    </row>
    <row r="15" spans="1:13" s="47" customFormat="1" x14ac:dyDescent="0.25">
      <c r="A15" s="332"/>
      <c r="B15" s="344"/>
      <c r="C15" s="220"/>
      <c r="D15" s="312"/>
      <c r="E15" s="335"/>
      <c r="F15" s="204" t="s">
        <v>20</v>
      </c>
      <c r="G15" s="174"/>
      <c r="H15" s="214"/>
      <c r="I15" s="120"/>
      <c r="J15" s="214"/>
      <c r="K15" s="214"/>
      <c r="L15" s="214"/>
      <c r="M15" s="214"/>
    </row>
    <row r="16" spans="1:13" s="47" customFormat="1" ht="34.5" x14ac:dyDescent="0.25">
      <c r="A16" s="332"/>
      <c r="B16" s="320" t="s">
        <v>100</v>
      </c>
      <c r="C16" s="220"/>
      <c r="D16" s="312"/>
      <c r="E16" s="335"/>
      <c r="F16" s="36" t="s">
        <v>101</v>
      </c>
      <c r="G16" s="174">
        <f>+G18+G103</f>
        <v>-376949.8</v>
      </c>
      <c r="H16" s="214"/>
      <c r="I16" s="120"/>
      <c r="J16" s="214"/>
      <c r="K16" s="214"/>
      <c r="L16" s="214"/>
      <c r="M16" s="214"/>
    </row>
    <row r="17" spans="1:14" s="47" customFormat="1" x14ac:dyDescent="0.25">
      <c r="A17" s="332"/>
      <c r="B17" s="321"/>
      <c r="C17" s="221"/>
      <c r="D17" s="312"/>
      <c r="E17" s="335"/>
      <c r="F17" s="222" t="s">
        <v>20</v>
      </c>
      <c r="G17" s="89"/>
      <c r="H17" s="214"/>
      <c r="I17" s="120"/>
      <c r="J17" s="214"/>
      <c r="K17" s="214"/>
      <c r="L17" s="214"/>
      <c r="M17" s="214"/>
    </row>
    <row r="18" spans="1:14" s="47" customFormat="1" x14ac:dyDescent="0.25">
      <c r="A18" s="332"/>
      <c r="B18" s="321"/>
      <c r="C18" s="318" t="s">
        <v>28</v>
      </c>
      <c r="D18" s="312"/>
      <c r="E18" s="335"/>
      <c r="F18" s="36" t="s">
        <v>79</v>
      </c>
      <c r="G18" s="174">
        <f>+G20</f>
        <v>-25418.3</v>
      </c>
      <c r="H18" s="214"/>
      <c r="I18" s="120"/>
      <c r="J18" s="214"/>
      <c r="K18" s="214"/>
      <c r="L18" s="214"/>
      <c r="M18" s="214"/>
      <c r="N18" s="223"/>
    </row>
    <row r="19" spans="1:14" s="120" customFormat="1" ht="14.25" customHeight="1" x14ac:dyDescent="0.25">
      <c r="A19" s="332"/>
      <c r="B19" s="321"/>
      <c r="C19" s="322"/>
      <c r="D19" s="312"/>
      <c r="E19" s="335"/>
      <c r="F19" s="222" t="s">
        <v>20</v>
      </c>
      <c r="G19" s="224"/>
      <c r="H19" s="214"/>
      <c r="J19" s="214"/>
      <c r="K19" s="214"/>
      <c r="L19" s="214"/>
      <c r="M19" s="214"/>
      <c r="N19" s="225"/>
    </row>
    <row r="20" spans="1:14" s="120" customFormat="1" ht="34.5" x14ac:dyDescent="0.25">
      <c r="A20" s="332"/>
      <c r="B20" s="321"/>
      <c r="C20" s="322"/>
      <c r="D20" s="312"/>
      <c r="E20" s="335"/>
      <c r="F20" s="37" t="s">
        <v>36</v>
      </c>
      <c r="G20" s="173">
        <f>+G22</f>
        <v>-25418.3</v>
      </c>
      <c r="H20" s="214"/>
      <c r="J20" s="214"/>
      <c r="K20" s="214"/>
      <c r="L20" s="214"/>
      <c r="M20" s="214"/>
      <c r="N20" s="225"/>
    </row>
    <row r="21" spans="1:14" s="120" customFormat="1" ht="14.25" customHeight="1" x14ac:dyDescent="0.25">
      <c r="A21" s="332"/>
      <c r="B21" s="321"/>
      <c r="C21" s="322"/>
      <c r="D21" s="313"/>
      <c r="E21" s="336"/>
      <c r="F21" s="222" t="s">
        <v>20</v>
      </c>
      <c r="G21" s="224"/>
      <c r="H21" s="214"/>
      <c r="J21" s="214"/>
      <c r="K21" s="214"/>
      <c r="L21" s="214"/>
      <c r="M21" s="214"/>
      <c r="N21" s="225"/>
    </row>
    <row r="22" spans="1:14" s="120" customFormat="1" x14ac:dyDescent="0.25">
      <c r="A22" s="332"/>
      <c r="B22" s="321"/>
      <c r="C22" s="322"/>
      <c r="D22" s="311">
        <v>1146</v>
      </c>
      <c r="E22" s="316"/>
      <c r="F22" s="36" t="s">
        <v>48</v>
      </c>
      <c r="G22" s="174">
        <f>+G24</f>
        <v>-25418.3</v>
      </c>
      <c r="H22" s="214"/>
      <c r="I22" s="225"/>
      <c r="J22" s="214"/>
      <c r="K22" s="214"/>
      <c r="L22" s="214"/>
      <c r="M22" s="214"/>
      <c r="N22" s="225"/>
    </row>
    <row r="23" spans="1:14" s="120" customFormat="1" x14ac:dyDescent="0.25">
      <c r="A23" s="332"/>
      <c r="B23" s="321"/>
      <c r="C23" s="322"/>
      <c r="D23" s="313"/>
      <c r="E23" s="317"/>
      <c r="F23" s="38" t="s">
        <v>64</v>
      </c>
      <c r="G23" s="173"/>
      <c r="H23" s="214"/>
      <c r="I23" s="225"/>
      <c r="J23" s="214"/>
      <c r="K23" s="214"/>
      <c r="L23" s="214"/>
      <c r="M23" s="214"/>
      <c r="N23" s="225"/>
    </row>
    <row r="24" spans="1:14" s="47" customFormat="1" x14ac:dyDescent="0.25">
      <c r="A24" s="332"/>
      <c r="B24" s="321"/>
      <c r="C24" s="322"/>
      <c r="D24" s="340"/>
      <c r="E24" s="226">
        <v>11013</v>
      </c>
      <c r="F24" s="202" t="s">
        <v>79</v>
      </c>
      <c r="G24" s="174">
        <f>+G26+G33+G40+G47+G54+G61+G68+G75+G82+G89+G96</f>
        <v>-25418.3</v>
      </c>
      <c r="H24" s="214"/>
      <c r="I24" s="120"/>
      <c r="J24" s="214"/>
      <c r="K24" s="214"/>
      <c r="L24" s="214"/>
      <c r="M24" s="214"/>
    </row>
    <row r="25" spans="1:14" s="47" customFormat="1" ht="14.25" customHeight="1" x14ac:dyDescent="0.25">
      <c r="A25" s="332"/>
      <c r="B25" s="321"/>
      <c r="C25" s="322"/>
      <c r="D25" s="341"/>
      <c r="E25" s="342"/>
      <c r="F25" s="52" t="s">
        <v>46</v>
      </c>
      <c r="G25" s="48"/>
      <c r="H25" s="120"/>
      <c r="I25" s="120"/>
      <c r="J25" s="214"/>
      <c r="K25" s="214"/>
      <c r="L25" s="214"/>
      <c r="M25" s="214"/>
    </row>
    <row r="26" spans="1:14" s="47" customFormat="1" ht="34.5" x14ac:dyDescent="0.25">
      <c r="A26" s="332"/>
      <c r="B26" s="321"/>
      <c r="C26" s="322"/>
      <c r="D26" s="341"/>
      <c r="E26" s="342"/>
      <c r="F26" s="40" t="s">
        <v>81</v>
      </c>
      <c r="G26" s="48">
        <f>G28</f>
        <v>-4135.1000000000004</v>
      </c>
      <c r="H26" s="258" t="e">
        <f>+G26+G40+G61+G68+G82+G111+G118+G125+#REF!+G132+G139+#REF!+G160+G169+G178+G195+G202+G216+G223+G230+G237+G244+G258+G276+G305+G319+G326+G333+G347+G354+G361+G370+G379+G454+G514+G535+G542</f>
        <v>#REF!</v>
      </c>
      <c r="I26" s="120"/>
      <c r="J26" s="214"/>
      <c r="K26" s="214"/>
      <c r="L26" s="214"/>
      <c r="M26" s="214"/>
    </row>
    <row r="27" spans="1:14" s="47" customFormat="1" ht="34.5" x14ac:dyDescent="0.25">
      <c r="A27" s="332"/>
      <c r="B27" s="321"/>
      <c r="C27" s="322"/>
      <c r="D27" s="341"/>
      <c r="E27" s="342"/>
      <c r="F27" s="52" t="s">
        <v>82</v>
      </c>
      <c r="G27" s="48"/>
      <c r="H27" s="258" t="e">
        <f>+H26+'հավելված 1'!D133</f>
        <v>#REF!</v>
      </c>
      <c r="I27" s="120"/>
      <c r="J27" s="214"/>
      <c r="K27" s="120"/>
    </row>
    <row r="28" spans="1:14" s="47" customFormat="1" ht="14.25" customHeight="1" x14ac:dyDescent="0.25">
      <c r="A28" s="332"/>
      <c r="B28" s="321"/>
      <c r="C28" s="322"/>
      <c r="D28" s="341"/>
      <c r="E28" s="342"/>
      <c r="F28" s="52" t="s">
        <v>83</v>
      </c>
      <c r="G28" s="48">
        <f>G29</f>
        <v>-4135.1000000000004</v>
      </c>
      <c r="H28" s="120"/>
      <c r="I28" s="120"/>
      <c r="J28" s="214"/>
      <c r="K28" s="120"/>
    </row>
    <row r="29" spans="1:14" s="47" customFormat="1" ht="14.25" customHeight="1" x14ac:dyDescent="0.25">
      <c r="A29" s="332"/>
      <c r="B29" s="321"/>
      <c r="C29" s="322"/>
      <c r="D29" s="341"/>
      <c r="E29" s="342"/>
      <c r="F29" s="52" t="s">
        <v>84</v>
      </c>
      <c r="G29" s="48">
        <f>G30</f>
        <v>-4135.1000000000004</v>
      </c>
      <c r="H29" s="120"/>
      <c r="I29" s="120"/>
      <c r="J29" s="120"/>
      <c r="K29" s="120"/>
    </row>
    <row r="30" spans="1:14" s="47" customFormat="1" ht="14.25" customHeight="1" x14ac:dyDescent="0.25">
      <c r="A30" s="332"/>
      <c r="B30" s="321"/>
      <c r="C30" s="322"/>
      <c r="D30" s="341"/>
      <c r="E30" s="342"/>
      <c r="F30" s="52" t="s">
        <v>85</v>
      </c>
      <c r="G30" s="48">
        <f>G31</f>
        <v>-4135.1000000000004</v>
      </c>
      <c r="H30" s="120"/>
      <c r="I30" s="120"/>
      <c r="J30" s="120"/>
      <c r="K30" s="120"/>
    </row>
    <row r="31" spans="1:14" s="47" customFormat="1" x14ac:dyDescent="0.25">
      <c r="A31" s="332"/>
      <c r="B31" s="321"/>
      <c r="C31" s="322"/>
      <c r="D31" s="341"/>
      <c r="E31" s="342"/>
      <c r="F31" s="52" t="s">
        <v>86</v>
      </c>
      <c r="G31" s="48">
        <f>G32</f>
        <v>-4135.1000000000004</v>
      </c>
      <c r="H31" s="120"/>
      <c r="I31" s="120"/>
      <c r="J31" s="120"/>
      <c r="K31" s="120"/>
    </row>
    <row r="32" spans="1:14" s="47" customFormat="1" ht="34.5" x14ac:dyDescent="0.25">
      <c r="A32" s="332"/>
      <c r="B32" s="321"/>
      <c r="C32" s="322"/>
      <c r="D32" s="341"/>
      <c r="E32" s="342"/>
      <c r="F32" s="52" t="s">
        <v>87</v>
      </c>
      <c r="G32" s="48">
        <f>'հավելված 5'!D37</f>
        <v>-4135.1000000000004</v>
      </c>
      <c r="H32" s="120"/>
      <c r="I32" s="120"/>
      <c r="J32" s="120"/>
      <c r="K32" s="120"/>
    </row>
    <row r="33" spans="1:11" s="47" customFormat="1" ht="34.5" x14ac:dyDescent="0.25">
      <c r="A33" s="332"/>
      <c r="B33" s="321"/>
      <c r="C33" s="322"/>
      <c r="D33" s="341"/>
      <c r="E33" s="342"/>
      <c r="F33" s="40" t="s">
        <v>88</v>
      </c>
      <c r="G33" s="48">
        <f>+G35</f>
        <v>5211.6000000000004</v>
      </c>
      <c r="H33" s="120"/>
      <c r="I33" s="120"/>
      <c r="J33" s="120"/>
      <c r="K33" s="120"/>
    </row>
    <row r="34" spans="1:11" s="47" customFormat="1" ht="34.5" x14ac:dyDescent="0.25">
      <c r="A34" s="332"/>
      <c r="B34" s="321"/>
      <c r="C34" s="322"/>
      <c r="D34" s="341"/>
      <c r="E34" s="342"/>
      <c r="F34" s="52" t="s">
        <v>82</v>
      </c>
      <c r="G34" s="48"/>
      <c r="H34" s="120"/>
      <c r="I34" s="120"/>
      <c r="J34" s="120"/>
      <c r="K34" s="120"/>
    </row>
    <row r="35" spans="1:11" s="47" customFormat="1" ht="14.25" customHeight="1" x14ac:dyDescent="0.25">
      <c r="A35" s="332"/>
      <c r="B35" s="321"/>
      <c r="C35" s="322"/>
      <c r="D35" s="341"/>
      <c r="E35" s="342"/>
      <c r="F35" s="52" t="s">
        <v>83</v>
      </c>
      <c r="G35" s="48">
        <f t="shared" ref="G35:G37" si="0">+G36</f>
        <v>5211.6000000000004</v>
      </c>
      <c r="H35" s="120"/>
      <c r="I35" s="120"/>
      <c r="J35" s="120"/>
      <c r="K35" s="120"/>
    </row>
    <row r="36" spans="1:11" s="47" customFormat="1" ht="14.25" customHeight="1" x14ac:dyDescent="0.25">
      <c r="A36" s="332"/>
      <c r="B36" s="321"/>
      <c r="C36" s="322"/>
      <c r="D36" s="341"/>
      <c r="E36" s="342"/>
      <c r="F36" s="52" t="s">
        <v>84</v>
      </c>
      <c r="G36" s="48">
        <f t="shared" si="0"/>
        <v>5211.6000000000004</v>
      </c>
      <c r="H36" s="120"/>
      <c r="I36" s="120"/>
      <c r="J36" s="120"/>
      <c r="K36" s="120"/>
    </row>
    <row r="37" spans="1:11" s="47" customFormat="1" ht="14.25" customHeight="1" x14ac:dyDescent="0.25">
      <c r="A37" s="332"/>
      <c r="B37" s="321"/>
      <c r="C37" s="322"/>
      <c r="D37" s="341"/>
      <c r="E37" s="342"/>
      <c r="F37" s="52" t="s">
        <v>85</v>
      </c>
      <c r="G37" s="48">
        <f t="shared" si="0"/>
        <v>5211.6000000000004</v>
      </c>
      <c r="H37" s="120"/>
      <c r="I37" s="120"/>
      <c r="J37" s="120"/>
      <c r="K37" s="120"/>
    </row>
    <row r="38" spans="1:11" s="47" customFormat="1" ht="14.25" customHeight="1" x14ac:dyDescent="0.25">
      <c r="A38" s="332"/>
      <c r="B38" s="321"/>
      <c r="C38" s="322"/>
      <c r="D38" s="341"/>
      <c r="E38" s="342"/>
      <c r="F38" s="52" t="s">
        <v>86</v>
      </c>
      <c r="G38" s="48">
        <f>+G39</f>
        <v>5211.6000000000004</v>
      </c>
      <c r="H38" s="120"/>
      <c r="I38" s="120"/>
      <c r="J38" s="120"/>
      <c r="K38" s="120"/>
    </row>
    <row r="39" spans="1:11" s="227" customFormat="1" ht="34.5" x14ac:dyDescent="0.25">
      <c r="A39" s="332"/>
      <c r="B39" s="321"/>
      <c r="C39" s="322"/>
      <c r="D39" s="341"/>
      <c r="E39" s="342"/>
      <c r="F39" s="204" t="s">
        <v>87</v>
      </c>
      <c r="G39" s="48">
        <v>5211.6000000000004</v>
      </c>
      <c r="H39" s="120"/>
      <c r="I39" s="120"/>
      <c r="J39" s="120"/>
      <c r="K39" s="120"/>
    </row>
    <row r="40" spans="1:11" s="47" customFormat="1" ht="14.25" customHeight="1" x14ac:dyDescent="0.25">
      <c r="A40" s="332"/>
      <c r="B40" s="321"/>
      <c r="C40" s="322"/>
      <c r="D40" s="341"/>
      <c r="E40" s="342"/>
      <c r="F40" s="40" t="s">
        <v>89</v>
      </c>
      <c r="G40" s="48">
        <f>+G42</f>
        <v>-11817.6</v>
      </c>
      <c r="H40" s="120"/>
      <c r="I40" s="120"/>
      <c r="J40" s="120"/>
      <c r="K40" s="120"/>
    </row>
    <row r="41" spans="1:11" s="47" customFormat="1" ht="34.5" x14ac:dyDescent="0.25">
      <c r="A41" s="332"/>
      <c r="B41" s="321"/>
      <c r="C41" s="322"/>
      <c r="D41" s="341"/>
      <c r="E41" s="342"/>
      <c r="F41" s="52" t="s">
        <v>82</v>
      </c>
      <c r="G41" s="48"/>
      <c r="H41" s="120"/>
      <c r="I41" s="120"/>
      <c r="J41" s="120"/>
      <c r="K41" s="120"/>
    </row>
    <row r="42" spans="1:11" s="47" customFormat="1" ht="14.25" customHeight="1" x14ac:dyDescent="0.25">
      <c r="A42" s="332"/>
      <c r="B42" s="321"/>
      <c r="C42" s="322"/>
      <c r="D42" s="341"/>
      <c r="E42" s="342"/>
      <c r="F42" s="52" t="s">
        <v>83</v>
      </c>
      <c r="G42" s="48">
        <f>+G43</f>
        <v>-11817.6</v>
      </c>
      <c r="H42" s="120"/>
      <c r="I42" s="120"/>
      <c r="J42" s="120"/>
      <c r="K42" s="120"/>
    </row>
    <row r="43" spans="1:11" s="47" customFormat="1" ht="14.25" customHeight="1" x14ac:dyDescent="0.25">
      <c r="A43" s="332"/>
      <c r="B43" s="321"/>
      <c r="C43" s="322"/>
      <c r="D43" s="341"/>
      <c r="E43" s="342"/>
      <c r="F43" s="52" t="s">
        <v>84</v>
      </c>
      <c r="G43" s="48">
        <f>+G44</f>
        <v>-11817.6</v>
      </c>
      <c r="H43" s="120"/>
      <c r="I43" s="120"/>
      <c r="J43" s="120"/>
      <c r="K43" s="120"/>
    </row>
    <row r="44" spans="1:11" s="47" customFormat="1" ht="14.25" customHeight="1" x14ac:dyDescent="0.25">
      <c r="A44" s="332"/>
      <c r="B44" s="321"/>
      <c r="C44" s="322"/>
      <c r="D44" s="341"/>
      <c r="E44" s="342"/>
      <c r="F44" s="52" t="s">
        <v>85</v>
      </c>
      <c r="G44" s="48">
        <f>+G45</f>
        <v>-11817.6</v>
      </c>
      <c r="H44" s="120"/>
      <c r="I44" s="120"/>
      <c r="J44" s="120"/>
      <c r="K44" s="120"/>
    </row>
    <row r="45" spans="1:11" s="47" customFormat="1" ht="14.25" customHeight="1" x14ac:dyDescent="0.25">
      <c r="A45" s="332"/>
      <c r="B45" s="321"/>
      <c r="C45" s="322"/>
      <c r="D45" s="341"/>
      <c r="E45" s="342"/>
      <c r="F45" s="52" t="s">
        <v>86</v>
      </c>
      <c r="G45" s="48">
        <f>+G46</f>
        <v>-11817.6</v>
      </c>
      <c r="H45" s="120"/>
      <c r="I45" s="120"/>
      <c r="J45" s="120"/>
      <c r="K45" s="120"/>
    </row>
    <row r="46" spans="1:11" s="47" customFormat="1" ht="34.5" x14ac:dyDescent="0.25">
      <c r="A46" s="332"/>
      <c r="B46" s="321"/>
      <c r="C46" s="322"/>
      <c r="D46" s="341"/>
      <c r="E46" s="342"/>
      <c r="F46" s="52" t="s">
        <v>87</v>
      </c>
      <c r="G46" s="48">
        <f>'հավելված 5'!D331</f>
        <v>-11817.6</v>
      </c>
      <c r="H46" s="120"/>
      <c r="I46" s="120"/>
      <c r="J46" s="120"/>
      <c r="K46" s="120"/>
    </row>
    <row r="47" spans="1:11" s="47" customFormat="1" ht="14.25" customHeight="1" x14ac:dyDescent="0.25">
      <c r="A47" s="332"/>
      <c r="B47" s="321"/>
      <c r="C47" s="322"/>
      <c r="D47" s="341"/>
      <c r="E47" s="342"/>
      <c r="F47" s="40" t="s">
        <v>90</v>
      </c>
      <c r="G47" s="48">
        <f>+G49</f>
        <v>7554.8</v>
      </c>
      <c r="H47" s="120"/>
      <c r="I47" s="120"/>
      <c r="J47" s="120"/>
      <c r="K47" s="120"/>
    </row>
    <row r="48" spans="1:11" s="47" customFormat="1" ht="34.5" x14ac:dyDescent="0.25">
      <c r="A48" s="332"/>
      <c r="B48" s="321"/>
      <c r="C48" s="322"/>
      <c r="D48" s="341"/>
      <c r="E48" s="342"/>
      <c r="F48" s="52" t="s">
        <v>82</v>
      </c>
      <c r="G48" s="48"/>
      <c r="H48" s="120"/>
      <c r="I48" s="120"/>
      <c r="J48" s="120"/>
      <c r="K48" s="120"/>
    </row>
    <row r="49" spans="1:11" s="47" customFormat="1" ht="14.25" customHeight="1" x14ac:dyDescent="0.25">
      <c r="A49" s="332"/>
      <c r="B49" s="321"/>
      <c r="C49" s="322"/>
      <c r="D49" s="341"/>
      <c r="E49" s="342"/>
      <c r="F49" s="52" t="s">
        <v>83</v>
      </c>
      <c r="G49" s="48">
        <f t="shared" ref="G49:G51" si="1">+G50</f>
        <v>7554.8</v>
      </c>
      <c r="H49" s="120"/>
      <c r="I49" s="120"/>
      <c r="J49" s="120"/>
      <c r="K49" s="120"/>
    </row>
    <row r="50" spans="1:11" s="47" customFormat="1" ht="14.25" customHeight="1" x14ac:dyDescent="0.25">
      <c r="A50" s="332"/>
      <c r="B50" s="321"/>
      <c r="C50" s="322"/>
      <c r="D50" s="341"/>
      <c r="E50" s="342"/>
      <c r="F50" s="52" t="s">
        <v>84</v>
      </c>
      <c r="G50" s="48">
        <f t="shared" si="1"/>
        <v>7554.8</v>
      </c>
      <c r="H50" s="120"/>
      <c r="I50" s="120"/>
      <c r="J50" s="120"/>
      <c r="K50" s="120"/>
    </row>
    <row r="51" spans="1:11" s="47" customFormat="1" ht="14.25" customHeight="1" x14ac:dyDescent="0.25">
      <c r="A51" s="332"/>
      <c r="B51" s="321"/>
      <c r="C51" s="322"/>
      <c r="D51" s="341"/>
      <c r="E51" s="342"/>
      <c r="F51" s="52" t="s">
        <v>85</v>
      </c>
      <c r="G51" s="48">
        <f t="shared" si="1"/>
        <v>7554.8</v>
      </c>
      <c r="H51" s="120"/>
      <c r="I51" s="120"/>
      <c r="J51" s="120"/>
      <c r="K51" s="120"/>
    </row>
    <row r="52" spans="1:11" s="47" customFormat="1" ht="14.25" customHeight="1" x14ac:dyDescent="0.25">
      <c r="A52" s="332"/>
      <c r="B52" s="321"/>
      <c r="C52" s="322"/>
      <c r="D52" s="341"/>
      <c r="E52" s="342"/>
      <c r="F52" s="52" t="s">
        <v>86</v>
      </c>
      <c r="G52" s="48">
        <f>+G53</f>
        <v>7554.8</v>
      </c>
      <c r="H52" s="120"/>
      <c r="I52" s="120"/>
      <c r="J52" s="120"/>
      <c r="K52" s="120"/>
    </row>
    <row r="53" spans="1:11" s="47" customFormat="1" ht="34.5" x14ac:dyDescent="0.25">
      <c r="A53" s="332"/>
      <c r="B53" s="321"/>
      <c r="C53" s="322"/>
      <c r="D53" s="341"/>
      <c r="E53" s="342"/>
      <c r="F53" s="52" t="s">
        <v>87</v>
      </c>
      <c r="G53" s="48">
        <f>'հավելված 5'!D428</f>
        <v>7554.8</v>
      </c>
      <c r="H53" s="120"/>
      <c r="I53" s="120"/>
      <c r="J53" s="120"/>
      <c r="K53" s="120"/>
    </row>
    <row r="54" spans="1:11" s="47" customFormat="1" ht="14.25" customHeight="1" x14ac:dyDescent="0.25">
      <c r="A54" s="332"/>
      <c r="B54" s="321"/>
      <c r="C54" s="322"/>
      <c r="D54" s="341"/>
      <c r="E54" s="342"/>
      <c r="F54" s="40" t="s">
        <v>91</v>
      </c>
      <c r="G54" s="173">
        <f>G56</f>
        <v>21116.3</v>
      </c>
      <c r="H54" s="120"/>
      <c r="I54" s="120"/>
      <c r="J54" s="120"/>
      <c r="K54" s="120"/>
    </row>
    <row r="55" spans="1:11" s="47" customFormat="1" ht="34.5" x14ac:dyDescent="0.25">
      <c r="A55" s="332"/>
      <c r="B55" s="321"/>
      <c r="C55" s="322"/>
      <c r="D55" s="341"/>
      <c r="E55" s="342"/>
      <c r="F55" s="52" t="s">
        <v>82</v>
      </c>
      <c r="G55" s="173"/>
      <c r="H55" s="120"/>
      <c r="I55" s="120"/>
      <c r="J55" s="120"/>
      <c r="K55" s="120"/>
    </row>
    <row r="56" spans="1:11" s="47" customFormat="1" ht="14.25" customHeight="1" x14ac:dyDescent="0.25">
      <c r="A56" s="332"/>
      <c r="B56" s="321"/>
      <c r="C56" s="322"/>
      <c r="D56" s="341"/>
      <c r="E56" s="342"/>
      <c r="F56" s="52" t="s">
        <v>83</v>
      </c>
      <c r="G56" s="173">
        <f>G57</f>
        <v>21116.3</v>
      </c>
      <c r="H56" s="120"/>
      <c r="I56" s="120"/>
      <c r="J56" s="120"/>
      <c r="K56" s="120"/>
    </row>
    <row r="57" spans="1:11" s="47" customFormat="1" ht="14.25" customHeight="1" x14ac:dyDescent="0.25">
      <c r="A57" s="332"/>
      <c r="B57" s="321"/>
      <c r="C57" s="322"/>
      <c r="D57" s="341"/>
      <c r="E57" s="342"/>
      <c r="F57" s="52" t="s">
        <v>84</v>
      </c>
      <c r="G57" s="173">
        <f>G58</f>
        <v>21116.3</v>
      </c>
      <c r="H57" s="120"/>
      <c r="I57" s="120"/>
      <c r="J57" s="120"/>
      <c r="K57" s="120"/>
    </row>
    <row r="58" spans="1:11" s="47" customFormat="1" ht="14.25" customHeight="1" x14ac:dyDescent="0.25">
      <c r="A58" s="332"/>
      <c r="B58" s="321"/>
      <c r="C58" s="322"/>
      <c r="D58" s="341"/>
      <c r="E58" s="342"/>
      <c r="F58" s="52" t="s">
        <v>85</v>
      </c>
      <c r="G58" s="173">
        <f>G59</f>
        <v>21116.3</v>
      </c>
      <c r="H58" s="120"/>
      <c r="I58" s="120"/>
      <c r="J58" s="120"/>
      <c r="K58" s="120"/>
    </row>
    <row r="59" spans="1:11" s="47" customFormat="1" ht="14.25" customHeight="1" x14ac:dyDescent="0.25">
      <c r="A59" s="332"/>
      <c r="B59" s="321"/>
      <c r="C59" s="322"/>
      <c r="D59" s="341"/>
      <c r="E59" s="342"/>
      <c r="F59" s="52" t="s">
        <v>86</v>
      </c>
      <c r="G59" s="173">
        <f>G60</f>
        <v>21116.3</v>
      </c>
      <c r="H59" s="120"/>
      <c r="I59" s="120"/>
      <c r="J59" s="120"/>
      <c r="K59" s="120"/>
    </row>
    <row r="60" spans="1:11" s="47" customFormat="1" ht="34.5" x14ac:dyDescent="0.25">
      <c r="A60" s="332"/>
      <c r="B60" s="321"/>
      <c r="C60" s="322"/>
      <c r="D60" s="341"/>
      <c r="E60" s="342"/>
      <c r="F60" s="52" t="s">
        <v>87</v>
      </c>
      <c r="G60" s="173">
        <f>'հավելված 5'!D512</f>
        <v>21116.3</v>
      </c>
      <c r="H60" s="120"/>
      <c r="I60" s="120"/>
      <c r="J60" s="120"/>
      <c r="K60" s="120"/>
    </row>
    <row r="61" spans="1:11" s="47" customFormat="1" ht="14.25" customHeight="1" x14ac:dyDescent="0.25">
      <c r="A61" s="332"/>
      <c r="B61" s="321"/>
      <c r="C61" s="322"/>
      <c r="D61" s="341"/>
      <c r="E61" s="342"/>
      <c r="F61" s="40" t="s">
        <v>217</v>
      </c>
      <c r="G61" s="173">
        <f>G63</f>
        <v>-28209</v>
      </c>
      <c r="H61" s="120"/>
      <c r="I61" s="120"/>
      <c r="J61" s="120"/>
      <c r="K61" s="120"/>
    </row>
    <row r="62" spans="1:11" s="47" customFormat="1" ht="34.5" x14ac:dyDescent="0.25">
      <c r="A62" s="332"/>
      <c r="B62" s="321"/>
      <c r="C62" s="322"/>
      <c r="D62" s="341"/>
      <c r="E62" s="342"/>
      <c r="F62" s="52" t="s">
        <v>82</v>
      </c>
      <c r="G62" s="173"/>
      <c r="H62" s="120"/>
      <c r="I62" s="120"/>
      <c r="J62" s="120"/>
      <c r="K62" s="120"/>
    </row>
    <row r="63" spans="1:11" s="47" customFormat="1" ht="14.25" customHeight="1" x14ac:dyDescent="0.25">
      <c r="A63" s="332"/>
      <c r="B63" s="321"/>
      <c r="C63" s="322"/>
      <c r="D63" s="341"/>
      <c r="E63" s="342"/>
      <c r="F63" s="52" t="s">
        <v>83</v>
      </c>
      <c r="G63" s="173">
        <f>G64</f>
        <v>-28209</v>
      </c>
      <c r="H63" s="120"/>
      <c r="I63" s="120"/>
      <c r="J63" s="120"/>
      <c r="K63" s="120"/>
    </row>
    <row r="64" spans="1:11" s="47" customFormat="1" ht="14.25" customHeight="1" x14ac:dyDescent="0.25">
      <c r="A64" s="332"/>
      <c r="B64" s="321"/>
      <c r="C64" s="322"/>
      <c r="D64" s="341"/>
      <c r="E64" s="342"/>
      <c r="F64" s="52" t="s">
        <v>84</v>
      </c>
      <c r="G64" s="173">
        <f>G65</f>
        <v>-28209</v>
      </c>
      <c r="H64" s="120"/>
      <c r="I64" s="120"/>
      <c r="J64" s="120"/>
      <c r="K64" s="120"/>
    </row>
    <row r="65" spans="1:11" s="47" customFormat="1" ht="14.25" customHeight="1" x14ac:dyDescent="0.25">
      <c r="A65" s="332"/>
      <c r="B65" s="321"/>
      <c r="C65" s="322"/>
      <c r="D65" s="341"/>
      <c r="E65" s="342"/>
      <c r="F65" s="52" t="s">
        <v>85</v>
      </c>
      <c r="G65" s="173">
        <f>G66</f>
        <v>-28209</v>
      </c>
      <c r="H65" s="120"/>
      <c r="I65" s="120"/>
      <c r="J65" s="120"/>
      <c r="K65" s="120"/>
    </row>
    <row r="66" spans="1:11" s="47" customFormat="1" ht="14.25" customHeight="1" x14ac:dyDescent="0.25">
      <c r="A66" s="332"/>
      <c r="B66" s="321"/>
      <c r="C66" s="322"/>
      <c r="D66" s="341"/>
      <c r="E66" s="342"/>
      <c r="F66" s="52" t="s">
        <v>86</v>
      </c>
      <c r="G66" s="173">
        <f>G67</f>
        <v>-28209</v>
      </c>
      <c r="H66" s="120"/>
      <c r="I66" s="120"/>
      <c r="J66" s="120"/>
      <c r="K66" s="120"/>
    </row>
    <row r="67" spans="1:11" s="47" customFormat="1" ht="34.5" x14ac:dyDescent="0.25">
      <c r="A67" s="332"/>
      <c r="B67" s="321"/>
      <c r="C67" s="322"/>
      <c r="D67" s="341"/>
      <c r="E67" s="342"/>
      <c r="F67" s="52" t="s">
        <v>87</v>
      </c>
      <c r="G67" s="173">
        <f>'հավելված 5'!D609</f>
        <v>-28209</v>
      </c>
      <c r="H67" s="120"/>
      <c r="I67" s="120"/>
      <c r="J67" s="120"/>
      <c r="K67" s="120"/>
    </row>
    <row r="68" spans="1:11" s="47" customFormat="1" ht="14.25" customHeight="1" x14ac:dyDescent="0.25">
      <c r="A68" s="332"/>
      <c r="B68" s="321"/>
      <c r="C68" s="322"/>
      <c r="D68" s="341"/>
      <c r="E68" s="342"/>
      <c r="F68" s="40" t="s">
        <v>93</v>
      </c>
      <c r="G68" s="48">
        <f>+G70</f>
        <v>-7758.9</v>
      </c>
      <c r="H68" s="120"/>
      <c r="I68" s="120"/>
      <c r="J68" s="120"/>
      <c r="K68" s="120"/>
    </row>
    <row r="69" spans="1:11" s="47" customFormat="1" ht="34.5" x14ac:dyDescent="0.25">
      <c r="A69" s="332"/>
      <c r="B69" s="321"/>
      <c r="C69" s="322"/>
      <c r="D69" s="341"/>
      <c r="E69" s="342"/>
      <c r="F69" s="52" t="s">
        <v>82</v>
      </c>
      <c r="G69" s="48"/>
      <c r="H69" s="120"/>
      <c r="I69" s="120"/>
      <c r="J69" s="120"/>
      <c r="K69" s="120"/>
    </row>
    <row r="70" spans="1:11" s="47" customFormat="1" ht="14.25" customHeight="1" x14ac:dyDescent="0.25">
      <c r="A70" s="332"/>
      <c r="B70" s="321"/>
      <c r="C70" s="322"/>
      <c r="D70" s="341"/>
      <c r="E70" s="342"/>
      <c r="F70" s="52" t="s">
        <v>83</v>
      </c>
      <c r="G70" s="48">
        <f t="shared" ref="G70:G72" si="2">+G71</f>
        <v>-7758.9</v>
      </c>
      <c r="H70" s="120"/>
      <c r="I70" s="120"/>
      <c r="J70" s="120"/>
      <c r="K70" s="120"/>
    </row>
    <row r="71" spans="1:11" s="47" customFormat="1" ht="14.25" customHeight="1" x14ac:dyDescent="0.25">
      <c r="A71" s="332"/>
      <c r="B71" s="321"/>
      <c r="C71" s="322"/>
      <c r="D71" s="341"/>
      <c r="E71" s="342"/>
      <c r="F71" s="52" t="s">
        <v>84</v>
      </c>
      <c r="G71" s="48">
        <f t="shared" si="2"/>
        <v>-7758.9</v>
      </c>
      <c r="H71" s="120"/>
      <c r="I71" s="120"/>
      <c r="J71" s="120"/>
      <c r="K71" s="120"/>
    </row>
    <row r="72" spans="1:11" s="47" customFormat="1" ht="14.25" customHeight="1" x14ac:dyDescent="0.25">
      <c r="A72" s="332"/>
      <c r="B72" s="321"/>
      <c r="C72" s="322"/>
      <c r="D72" s="341"/>
      <c r="E72" s="342"/>
      <c r="F72" s="52" t="s">
        <v>85</v>
      </c>
      <c r="G72" s="48">
        <f t="shared" si="2"/>
        <v>-7758.9</v>
      </c>
      <c r="H72" s="120"/>
      <c r="I72" s="120"/>
      <c r="J72" s="120"/>
      <c r="K72" s="120"/>
    </row>
    <row r="73" spans="1:11" s="47" customFormat="1" ht="14.25" customHeight="1" x14ac:dyDescent="0.25">
      <c r="A73" s="332"/>
      <c r="B73" s="321"/>
      <c r="C73" s="322"/>
      <c r="D73" s="341"/>
      <c r="E73" s="342"/>
      <c r="F73" s="52" t="s">
        <v>86</v>
      </c>
      <c r="G73" s="48">
        <f>+G74</f>
        <v>-7758.9</v>
      </c>
      <c r="H73" s="120"/>
      <c r="I73" s="120"/>
      <c r="J73" s="120"/>
      <c r="K73" s="120"/>
    </row>
    <row r="74" spans="1:11" s="47" customFormat="1" ht="34.5" x14ac:dyDescent="0.25">
      <c r="A74" s="332"/>
      <c r="B74" s="321"/>
      <c r="C74" s="322"/>
      <c r="D74" s="341"/>
      <c r="E74" s="342"/>
      <c r="F74" s="52" t="s">
        <v>87</v>
      </c>
      <c r="G74" s="48">
        <f>'հավելված 5'!D732</f>
        <v>-7758.9</v>
      </c>
      <c r="H74" s="120"/>
      <c r="I74" s="120"/>
      <c r="J74" s="120"/>
      <c r="K74" s="120"/>
    </row>
    <row r="75" spans="1:11" s="47" customFormat="1" ht="14.25" customHeight="1" x14ac:dyDescent="0.25">
      <c r="A75" s="332"/>
      <c r="B75" s="321"/>
      <c r="C75" s="322"/>
      <c r="D75" s="341"/>
      <c r="E75" s="342"/>
      <c r="F75" s="40" t="s">
        <v>94</v>
      </c>
      <c r="G75" s="48">
        <f>+G77</f>
        <v>1915.7</v>
      </c>
      <c r="H75" s="120"/>
      <c r="I75" s="120"/>
      <c r="J75" s="120"/>
      <c r="K75" s="120"/>
    </row>
    <row r="76" spans="1:11" s="47" customFormat="1" ht="34.5" x14ac:dyDescent="0.25">
      <c r="A76" s="332"/>
      <c r="B76" s="321"/>
      <c r="C76" s="322"/>
      <c r="D76" s="341"/>
      <c r="E76" s="342"/>
      <c r="F76" s="52" t="s">
        <v>82</v>
      </c>
      <c r="G76" s="48"/>
      <c r="H76" s="120"/>
      <c r="I76" s="120"/>
      <c r="J76" s="120"/>
      <c r="K76" s="120"/>
    </row>
    <row r="77" spans="1:11" s="47" customFormat="1" ht="14.25" customHeight="1" x14ac:dyDescent="0.25">
      <c r="A77" s="332"/>
      <c r="B77" s="321"/>
      <c r="C77" s="322"/>
      <c r="D77" s="341"/>
      <c r="E77" s="342"/>
      <c r="F77" s="52" t="s">
        <v>83</v>
      </c>
      <c r="G77" s="48">
        <f t="shared" ref="G77:G79" si="3">+G78</f>
        <v>1915.7</v>
      </c>
      <c r="H77" s="120"/>
      <c r="I77" s="120"/>
      <c r="J77" s="120"/>
      <c r="K77" s="120"/>
    </row>
    <row r="78" spans="1:11" s="47" customFormat="1" ht="14.25" customHeight="1" x14ac:dyDescent="0.25">
      <c r="A78" s="332"/>
      <c r="B78" s="321"/>
      <c r="C78" s="322"/>
      <c r="D78" s="341"/>
      <c r="E78" s="342"/>
      <c r="F78" s="52" t="s">
        <v>84</v>
      </c>
      <c r="G78" s="48">
        <f t="shared" si="3"/>
        <v>1915.7</v>
      </c>
      <c r="H78" s="120"/>
      <c r="I78" s="120"/>
      <c r="J78" s="120"/>
      <c r="K78" s="120"/>
    </row>
    <row r="79" spans="1:11" s="47" customFormat="1" ht="14.25" customHeight="1" x14ac:dyDescent="0.25">
      <c r="A79" s="332"/>
      <c r="B79" s="321"/>
      <c r="C79" s="322"/>
      <c r="D79" s="341"/>
      <c r="E79" s="342"/>
      <c r="F79" s="52" t="s">
        <v>85</v>
      </c>
      <c r="G79" s="48">
        <f t="shared" si="3"/>
        <v>1915.7</v>
      </c>
      <c r="H79" s="120"/>
      <c r="I79" s="120"/>
      <c r="J79" s="120"/>
      <c r="K79" s="120"/>
    </row>
    <row r="80" spans="1:11" s="47" customFormat="1" ht="14.25" customHeight="1" x14ac:dyDescent="0.25">
      <c r="A80" s="332"/>
      <c r="B80" s="321"/>
      <c r="C80" s="322"/>
      <c r="D80" s="341"/>
      <c r="E80" s="342"/>
      <c r="F80" s="52" t="s">
        <v>86</v>
      </c>
      <c r="G80" s="48">
        <f>+G81</f>
        <v>1915.7</v>
      </c>
      <c r="H80" s="120"/>
      <c r="I80" s="120"/>
      <c r="J80" s="120"/>
      <c r="K80" s="120"/>
    </row>
    <row r="81" spans="1:11" s="47" customFormat="1" ht="34.5" x14ac:dyDescent="0.25">
      <c r="A81" s="332"/>
      <c r="B81" s="321"/>
      <c r="C81" s="322"/>
      <c r="D81" s="341"/>
      <c r="E81" s="342"/>
      <c r="F81" s="52" t="s">
        <v>87</v>
      </c>
      <c r="G81" s="48">
        <f>'հավելված 5'!D829</f>
        <v>1915.7</v>
      </c>
      <c r="H81" s="120"/>
      <c r="I81" s="120"/>
      <c r="J81" s="120"/>
      <c r="K81" s="120"/>
    </row>
    <row r="82" spans="1:11" s="47" customFormat="1" x14ac:dyDescent="0.25">
      <c r="A82" s="332"/>
      <c r="B82" s="321"/>
      <c r="C82" s="322"/>
      <c r="D82" s="341"/>
      <c r="E82" s="342"/>
      <c r="F82" s="40" t="s">
        <v>95</v>
      </c>
      <c r="G82" s="48">
        <f>+G84</f>
        <v>-13942.8</v>
      </c>
      <c r="H82" s="120"/>
      <c r="I82" s="120"/>
      <c r="J82" s="120"/>
      <c r="K82" s="120"/>
    </row>
    <row r="83" spans="1:11" s="47" customFormat="1" ht="34.5" x14ac:dyDescent="0.25">
      <c r="A83" s="332"/>
      <c r="B83" s="321"/>
      <c r="C83" s="322"/>
      <c r="D83" s="341"/>
      <c r="E83" s="342"/>
      <c r="F83" s="52" t="s">
        <v>82</v>
      </c>
      <c r="G83" s="48"/>
      <c r="H83" s="120"/>
      <c r="I83" s="120"/>
      <c r="J83" s="120"/>
      <c r="K83" s="120"/>
    </row>
    <row r="84" spans="1:11" s="47" customFormat="1" ht="14.25" customHeight="1" x14ac:dyDescent="0.25">
      <c r="A84" s="332"/>
      <c r="B84" s="321"/>
      <c r="C84" s="322"/>
      <c r="D84" s="341"/>
      <c r="E84" s="342"/>
      <c r="F84" s="52" t="s">
        <v>83</v>
      </c>
      <c r="G84" s="48">
        <f t="shared" ref="G84:G86" si="4">+G85</f>
        <v>-13942.8</v>
      </c>
      <c r="H84" s="120"/>
      <c r="I84" s="120"/>
      <c r="J84" s="120"/>
      <c r="K84" s="120"/>
    </row>
    <row r="85" spans="1:11" s="47" customFormat="1" ht="14.25" customHeight="1" x14ac:dyDescent="0.25">
      <c r="A85" s="332"/>
      <c r="B85" s="321"/>
      <c r="C85" s="322"/>
      <c r="D85" s="341"/>
      <c r="E85" s="342"/>
      <c r="F85" s="52" t="s">
        <v>84</v>
      </c>
      <c r="G85" s="48">
        <f t="shared" si="4"/>
        <v>-13942.8</v>
      </c>
      <c r="H85" s="120"/>
      <c r="I85" s="120"/>
      <c r="J85" s="120"/>
      <c r="K85" s="120"/>
    </row>
    <row r="86" spans="1:11" s="47" customFormat="1" ht="14.25" customHeight="1" x14ac:dyDescent="0.25">
      <c r="A86" s="332"/>
      <c r="B86" s="321"/>
      <c r="C86" s="322"/>
      <c r="D86" s="341"/>
      <c r="E86" s="342"/>
      <c r="F86" s="52" t="s">
        <v>85</v>
      </c>
      <c r="G86" s="48">
        <f t="shared" si="4"/>
        <v>-13942.8</v>
      </c>
      <c r="H86" s="120"/>
      <c r="I86" s="120"/>
      <c r="J86" s="120"/>
      <c r="K86" s="120"/>
    </row>
    <row r="87" spans="1:11" s="47" customFormat="1" ht="14.25" customHeight="1" x14ac:dyDescent="0.25">
      <c r="A87" s="332"/>
      <c r="B87" s="321"/>
      <c r="C87" s="322"/>
      <c r="D87" s="341"/>
      <c r="E87" s="342"/>
      <c r="F87" s="52" t="s">
        <v>86</v>
      </c>
      <c r="G87" s="48">
        <f>+G88</f>
        <v>-13942.8</v>
      </c>
      <c r="H87" s="120"/>
      <c r="I87" s="120"/>
      <c r="J87" s="120"/>
      <c r="K87" s="120"/>
    </row>
    <row r="88" spans="1:11" s="47" customFormat="1" ht="34.5" x14ac:dyDescent="0.25">
      <c r="A88" s="332"/>
      <c r="B88" s="321"/>
      <c r="C88" s="322"/>
      <c r="D88" s="341"/>
      <c r="E88" s="342"/>
      <c r="F88" s="52" t="s">
        <v>87</v>
      </c>
      <c r="G88" s="48">
        <f>'հավելված 5'!D914</f>
        <v>-13942.8</v>
      </c>
      <c r="H88" s="120"/>
      <c r="I88" s="120"/>
      <c r="J88" s="120"/>
      <c r="K88" s="120"/>
    </row>
    <row r="89" spans="1:11" s="47" customFormat="1" ht="14.25" customHeight="1" x14ac:dyDescent="0.25">
      <c r="A89" s="332"/>
      <c r="B89" s="321"/>
      <c r="C89" s="322"/>
      <c r="D89" s="341"/>
      <c r="E89" s="342"/>
      <c r="F89" s="40" t="s">
        <v>96</v>
      </c>
      <c r="G89" s="48">
        <f>+G91</f>
        <v>2805.8</v>
      </c>
      <c r="H89" s="120"/>
      <c r="I89" s="120"/>
      <c r="J89" s="120"/>
      <c r="K89" s="120"/>
    </row>
    <row r="90" spans="1:11" s="47" customFormat="1" ht="34.5" x14ac:dyDescent="0.25">
      <c r="A90" s="332"/>
      <c r="B90" s="321"/>
      <c r="C90" s="322"/>
      <c r="D90" s="341"/>
      <c r="E90" s="342"/>
      <c r="F90" s="52" t="s">
        <v>82</v>
      </c>
      <c r="G90" s="48"/>
      <c r="H90" s="120"/>
      <c r="I90" s="120"/>
      <c r="J90" s="120"/>
      <c r="K90" s="120"/>
    </row>
    <row r="91" spans="1:11" s="47" customFormat="1" ht="14.25" customHeight="1" x14ac:dyDescent="0.25">
      <c r="A91" s="332"/>
      <c r="B91" s="321"/>
      <c r="C91" s="322"/>
      <c r="D91" s="341"/>
      <c r="E91" s="342"/>
      <c r="F91" s="52" t="s">
        <v>83</v>
      </c>
      <c r="G91" s="173">
        <f>+G92</f>
        <v>2805.8</v>
      </c>
      <c r="H91" s="120"/>
      <c r="I91" s="120"/>
      <c r="J91" s="120"/>
      <c r="K91" s="120"/>
    </row>
    <row r="92" spans="1:11" s="47" customFormat="1" ht="14.25" customHeight="1" x14ac:dyDescent="0.25">
      <c r="A92" s="332"/>
      <c r="B92" s="321"/>
      <c r="C92" s="322"/>
      <c r="D92" s="341"/>
      <c r="E92" s="342"/>
      <c r="F92" s="52" t="s">
        <v>84</v>
      </c>
      <c r="G92" s="173">
        <f>+G93</f>
        <v>2805.8</v>
      </c>
      <c r="H92" s="120"/>
      <c r="I92" s="120"/>
      <c r="J92" s="120"/>
      <c r="K92" s="120"/>
    </row>
    <row r="93" spans="1:11" s="47" customFormat="1" ht="14.25" customHeight="1" x14ac:dyDescent="0.25">
      <c r="A93" s="332"/>
      <c r="B93" s="321"/>
      <c r="C93" s="322"/>
      <c r="D93" s="341"/>
      <c r="E93" s="342"/>
      <c r="F93" s="52" t="s">
        <v>85</v>
      </c>
      <c r="G93" s="173">
        <f>+G94</f>
        <v>2805.8</v>
      </c>
      <c r="H93" s="120"/>
      <c r="I93" s="120"/>
      <c r="J93" s="120"/>
      <c r="K93" s="120"/>
    </row>
    <row r="94" spans="1:11" s="47" customFormat="1" ht="14.25" customHeight="1" x14ac:dyDescent="0.25">
      <c r="A94" s="332"/>
      <c r="B94" s="321"/>
      <c r="C94" s="322"/>
      <c r="D94" s="341"/>
      <c r="E94" s="342"/>
      <c r="F94" s="52" t="s">
        <v>86</v>
      </c>
      <c r="G94" s="173">
        <f>+G95</f>
        <v>2805.8</v>
      </c>
      <c r="H94" s="120"/>
      <c r="I94" s="120"/>
      <c r="J94" s="120"/>
      <c r="K94" s="120"/>
    </row>
    <row r="95" spans="1:11" s="47" customFormat="1" ht="34.5" x14ac:dyDescent="0.25">
      <c r="A95" s="332"/>
      <c r="B95" s="321"/>
      <c r="C95" s="322"/>
      <c r="D95" s="341"/>
      <c r="E95" s="342"/>
      <c r="F95" s="52" t="s">
        <v>87</v>
      </c>
      <c r="G95" s="173">
        <f>'հավելված 5'!D1020</f>
        <v>2805.8</v>
      </c>
      <c r="H95" s="120"/>
      <c r="I95" s="120"/>
      <c r="J95" s="120"/>
      <c r="K95" s="120"/>
    </row>
    <row r="96" spans="1:11" s="47" customFormat="1" ht="14.25" customHeight="1" x14ac:dyDescent="0.25">
      <c r="A96" s="332"/>
      <c r="B96" s="321"/>
      <c r="C96" s="322"/>
      <c r="D96" s="341"/>
      <c r="E96" s="342"/>
      <c r="F96" s="40" t="s">
        <v>98</v>
      </c>
      <c r="G96" s="48">
        <f>G98</f>
        <v>1840.9</v>
      </c>
      <c r="H96" s="120"/>
      <c r="I96" s="120"/>
      <c r="J96" s="120"/>
      <c r="K96" s="120"/>
    </row>
    <row r="97" spans="1:14" s="47" customFormat="1" ht="34.5" x14ac:dyDescent="0.25">
      <c r="A97" s="332"/>
      <c r="B97" s="321"/>
      <c r="C97" s="322"/>
      <c r="D97" s="341"/>
      <c r="E97" s="342"/>
      <c r="F97" s="52" t="s">
        <v>82</v>
      </c>
      <c r="G97" s="48"/>
      <c r="H97" s="120"/>
      <c r="I97" s="120"/>
      <c r="J97" s="120"/>
      <c r="K97" s="120"/>
    </row>
    <row r="98" spans="1:14" s="47" customFormat="1" ht="14.25" customHeight="1" x14ac:dyDescent="0.25">
      <c r="A98" s="332"/>
      <c r="B98" s="321"/>
      <c r="C98" s="322"/>
      <c r="D98" s="341"/>
      <c r="E98" s="342"/>
      <c r="F98" s="52" t="s">
        <v>83</v>
      </c>
      <c r="G98" s="173">
        <f>G99</f>
        <v>1840.9</v>
      </c>
      <c r="H98" s="120"/>
      <c r="I98" s="120"/>
      <c r="J98" s="120"/>
      <c r="K98" s="120"/>
    </row>
    <row r="99" spans="1:14" s="47" customFormat="1" ht="14.25" customHeight="1" x14ac:dyDescent="0.25">
      <c r="A99" s="332"/>
      <c r="B99" s="321"/>
      <c r="C99" s="322"/>
      <c r="D99" s="341"/>
      <c r="E99" s="342"/>
      <c r="F99" s="52" t="s">
        <v>84</v>
      </c>
      <c r="G99" s="173">
        <f>G100</f>
        <v>1840.9</v>
      </c>
      <c r="H99" s="120"/>
      <c r="I99" s="120"/>
      <c r="J99" s="120"/>
      <c r="K99" s="120"/>
    </row>
    <row r="100" spans="1:14" s="47" customFormat="1" ht="14.25" customHeight="1" x14ac:dyDescent="0.25">
      <c r="A100" s="332"/>
      <c r="B100" s="321"/>
      <c r="C100" s="322"/>
      <c r="D100" s="341"/>
      <c r="E100" s="342"/>
      <c r="F100" s="52" t="s">
        <v>85</v>
      </c>
      <c r="G100" s="173">
        <f>G101</f>
        <v>1840.9</v>
      </c>
      <c r="H100" s="120"/>
      <c r="I100" s="120"/>
      <c r="J100" s="120"/>
      <c r="K100" s="120"/>
    </row>
    <row r="101" spans="1:14" s="47" customFormat="1" ht="14.25" customHeight="1" x14ac:dyDescent="0.25">
      <c r="A101" s="332"/>
      <c r="B101" s="321"/>
      <c r="C101" s="322"/>
      <c r="D101" s="341"/>
      <c r="E101" s="342"/>
      <c r="F101" s="52" t="s">
        <v>86</v>
      </c>
      <c r="G101" s="173">
        <f>G102</f>
        <v>1840.9</v>
      </c>
      <c r="H101" s="120"/>
      <c r="I101" s="120"/>
      <c r="J101" s="120"/>
      <c r="K101" s="120"/>
    </row>
    <row r="102" spans="1:14" s="47" customFormat="1" ht="34.5" x14ac:dyDescent="0.25">
      <c r="A102" s="332"/>
      <c r="B102" s="321"/>
      <c r="C102" s="319"/>
      <c r="D102" s="341"/>
      <c r="E102" s="342"/>
      <c r="F102" s="52" t="s">
        <v>87</v>
      </c>
      <c r="G102" s="48">
        <f>'հավելված 5'!D1201</f>
        <v>1840.9</v>
      </c>
      <c r="H102" s="120"/>
      <c r="I102" s="120"/>
      <c r="J102" s="120"/>
      <c r="K102" s="120"/>
    </row>
    <row r="103" spans="1:14" s="47" customFormat="1" x14ac:dyDescent="0.25">
      <c r="A103" s="332"/>
      <c r="B103" s="41"/>
      <c r="C103" s="320" t="s">
        <v>102</v>
      </c>
      <c r="D103" s="311"/>
      <c r="E103" s="308"/>
      <c r="F103" s="202" t="s">
        <v>103</v>
      </c>
      <c r="G103" s="89">
        <f>+G105</f>
        <v>-351531.5</v>
      </c>
      <c r="H103" s="120"/>
      <c r="I103" s="120"/>
      <c r="J103" s="120"/>
      <c r="K103" s="120"/>
    </row>
    <row r="104" spans="1:14" s="47" customFormat="1" x14ac:dyDescent="0.25">
      <c r="A104" s="332"/>
      <c r="B104" s="41"/>
      <c r="C104" s="321"/>
      <c r="D104" s="312"/>
      <c r="E104" s="309"/>
      <c r="F104" s="52" t="s">
        <v>20</v>
      </c>
      <c r="G104" s="89"/>
      <c r="H104" s="120"/>
      <c r="I104" s="120"/>
      <c r="J104" s="120"/>
      <c r="K104" s="120"/>
    </row>
    <row r="105" spans="1:14" s="120" customFormat="1" ht="34.5" x14ac:dyDescent="0.25">
      <c r="A105" s="332"/>
      <c r="B105" s="41"/>
      <c r="C105" s="321"/>
      <c r="D105" s="312"/>
      <c r="E105" s="309"/>
      <c r="F105" s="37" t="s">
        <v>36</v>
      </c>
      <c r="G105" s="174">
        <f>+G107</f>
        <v>-351531.5</v>
      </c>
      <c r="H105" s="214"/>
      <c r="I105" s="225"/>
      <c r="J105" s="225"/>
      <c r="K105" s="225"/>
      <c r="L105" s="225"/>
      <c r="M105" s="225"/>
      <c r="N105" s="225"/>
    </row>
    <row r="106" spans="1:14" s="120" customFormat="1" x14ac:dyDescent="0.25">
      <c r="A106" s="332"/>
      <c r="B106" s="41"/>
      <c r="C106" s="321"/>
      <c r="D106" s="313"/>
      <c r="E106" s="310"/>
      <c r="F106" s="222" t="s">
        <v>20</v>
      </c>
      <c r="G106" s="228"/>
      <c r="H106" s="225"/>
      <c r="I106" s="225"/>
      <c r="J106" s="225"/>
      <c r="K106" s="225"/>
      <c r="L106" s="225"/>
      <c r="M106" s="225"/>
      <c r="N106" s="225"/>
    </row>
    <row r="107" spans="1:14" s="120" customFormat="1" x14ac:dyDescent="0.25">
      <c r="A107" s="332"/>
      <c r="B107" s="41"/>
      <c r="C107" s="321"/>
      <c r="D107" s="311">
        <v>1146</v>
      </c>
      <c r="E107" s="316"/>
      <c r="F107" s="36" t="s">
        <v>48</v>
      </c>
      <c r="G107" s="174">
        <f>+G109+G167+G176</f>
        <v>-351531.5</v>
      </c>
      <c r="H107" s="214"/>
      <c r="I107" s="225"/>
      <c r="J107" s="214"/>
      <c r="K107" s="214"/>
      <c r="L107" s="214"/>
      <c r="M107" s="214"/>
      <c r="N107" s="225"/>
    </row>
    <row r="108" spans="1:14" s="120" customFormat="1" x14ac:dyDescent="0.25">
      <c r="A108" s="332"/>
      <c r="B108" s="41"/>
      <c r="C108" s="321"/>
      <c r="D108" s="313"/>
      <c r="E108" s="317"/>
      <c r="F108" s="38" t="s">
        <v>64</v>
      </c>
      <c r="G108" s="173"/>
      <c r="H108" s="214"/>
      <c r="I108" s="225"/>
      <c r="J108" s="214"/>
      <c r="K108" s="214"/>
      <c r="L108" s="214"/>
      <c r="M108" s="214"/>
      <c r="N108" s="225"/>
    </row>
    <row r="109" spans="1:14" s="47" customFormat="1" x14ac:dyDescent="0.25">
      <c r="A109" s="332"/>
      <c r="B109" s="41"/>
      <c r="C109" s="321"/>
      <c r="D109" s="311"/>
      <c r="E109" s="229">
        <v>11001</v>
      </c>
      <c r="F109" s="202" t="s">
        <v>72</v>
      </c>
      <c r="G109" s="89">
        <f>+G111+G118+G125+G132+G139+G146+G153+G160</f>
        <v>-278041.69999999995</v>
      </c>
      <c r="H109" s="121"/>
      <c r="I109" s="120"/>
      <c r="J109" s="120"/>
      <c r="K109" s="120"/>
    </row>
    <row r="110" spans="1:14" s="47" customFormat="1" x14ac:dyDescent="0.25">
      <c r="A110" s="332"/>
      <c r="B110" s="41"/>
      <c r="C110" s="321"/>
      <c r="D110" s="312"/>
      <c r="E110" s="230"/>
      <c r="F110" s="21" t="s">
        <v>46</v>
      </c>
      <c r="G110" s="46"/>
      <c r="H110" s="120"/>
      <c r="I110" s="120"/>
      <c r="J110" s="120"/>
      <c r="K110" s="120"/>
    </row>
    <row r="111" spans="1:14" s="47" customFormat="1" ht="34.5" x14ac:dyDescent="0.25">
      <c r="A111" s="332"/>
      <c r="B111" s="41"/>
      <c r="C111" s="321"/>
      <c r="D111" s="312"/>
      <c r="E111" s="230"/>
      <c r="F111" s="42" t="s">
        <v>88</v>
      </c>
      <c r="G111" s="46">
        <f>+G113</f>
        <v>-36511.699999999997</v>
      </c>
      <c r="H111" s="121"/>
      <c r="I111" s="121"/>
      <c r="J111" s="120"/>
      <c r="K111" s="120"/>
    </row>
    <row r="112" spans="1:14" s="47" customFormat="1" ht="34.5" x14ac:dyDescent="0.25">
      <c r="A112" s="332"/>
      <c r="B112" s="41"/>
      <c r="C112" s="321"/>
      <c r="D112" s="312"/>
      <c r="E112" s="230"/>
      <c r="F112" s="21" t="s">
        <v>82</v>
      </c>
      <c r="G112" s="48"/>
      <c r="H112" s="120"/>
      <c r="I112" s="120"/>
      <c r="J112" s="120"/>
      <c r="K112" s="120"/>
    </row>
    <row r="113" spans="1:11" s="47" customFormat="1" x14ac:dyDescent="0.25">
      <c r="A113" s="332"/>
      <c r="B113" s="41"/>
      <c r="C113" s="321"/>
      <c r="D113" s="312"/>
      <c r="E113" s="230"/>
      <c r="F113" s="21" t="s">
        <v>83</v>
      </c>
      <c r="G113" s="48">
        <f t="shared" ref="G113:G115" si="5">+G114</f>
        <v>-36511.699999999997</v>
      </c>
      <c r="H113" s="121"/>
      <c r="I113" s="121"/>
      <c r="J113" s="120"/>
      <c r="K113" s="120"/>
    </row>
    <row r="114" spans="1:11" s="47" customFormat="1" x14ac:dyDescent="0.25">
      <c r="A114" s="332"/>
      <c r="B114" s="41"/>
      <c r="C114" s="321"/>
      <c r="D114" s="312"/>
      <c r="E114" s="230"/>
      <c r="F114" s="21" t="s">
        <v>84</v>
      </c>
      <c r="G114" s="48">
        <f t="shared" si="5"/>
        <v>-36511.699999999997</v>
      </c>
      <c r="H114" s="120"/>
      <c r="I114" s="120"/>
      <c r="J114" s="120"/>
      <c r="K114" s="120"/>
    </row>
    <row r="115" spans="1:11" s="47" customFormat="1" x14ac:dyDescent="0.25">
      <c r="A115" s="332"/>
      <c r="B115" s="41"/>
      <c r="C115" s="321"/>
      <c r="D115" s="312"/>
      <c r="E115" s="230"/>
      <c r="F115" s="21" t="s">
        <v>85</v>
      </c>
      <c r="G115" s="48">
        <f t="shared" si="5"/>
        <v>-36511.699999999997</v>
      </c>
      <c r="H115" s="120"/>
      <c r="I115" s="120"/>
      <c r="J115" s="120"/>
      <c r="K115" s="120"/>
    </row>
    <row r="116" spans="1:11" s="47" customFormat="1" x14ac:dyDescent="0.25">
      <c r="A116" s="332"/>
      <c r="B116" s="41"/>
      <c r="C116" s="321"/>
      <c r="D116" s="312"/>
      <c r="E116" s="230"/>
      <c r="F116" s="21" t="s">
        <v>86</v>
      </c>
      <c r="G116" s="48">
        <f>+G117</f>
        <v>-36511.699999999997</v>
      </c>
      <c r="H116" s="120"/>
      <c r="I116" s="120"/>
      <c r="J116" s="120"/>
      <c r="K116" s="120"/>
    </row>
    <row r="117" spans="1:11" s="47" customFormat="1" ht="34.5" x14ac:dyDescent="0.25">
      <c r="A117" s="332"/>
      <c r="B117" s="41"/>
      <c r="C117" s="321"/>
      <c r="D117" s="312"/>
      <c r="E117" s="230"/>
      <c r="F117" s="21" t="s">
        <v>87</v>
      </c>
      <c r="G117" s="48">
        <f>'հավելված 5'!D83</f>
        <v>-36511.699999999997</v>
      </c>
      <c r="H117" s="120"/>
      <c r="I117" s="120"/>
      <c r="J117" s="120"/>
      <c r="K117" s="120"/>
    </row>
    <row r="118" spans="1:11" s="47" customFormat="1" x14ac:dyDescent="0.25">
      <c r="A118" s="332"/>
      <c r="B118" s="41"/>
      <c r="C118" s="321"/>
      <c r="D118" s="312"/>
      <c r="E118" s="230"/>
      <c r="F118" s="42" t="s">
        <v>89</v>
      </c>
      <c r="G118" s="46">
        <f>+G120</f>
        <v>-84731.1</v>
      </c>
      <c r="H118" s="120"/>
      <c r="I118" s="120"/>
      <c r="J118" s="120"/>
      <c r="K118" s="120"/>
    </row>
    <row r="119" spans="1:11" s="47" customFormat="1" ht="34.5" x14ac:dyDescent="0.25">
      <c r="A119" s="332"/>
      <c r="B119" s="41"/>
      <c r="C119" s="321"/>
      <c r="D119" s="312"/>
      <c r="E119" s="230"/>
      <c r="F119" s="21" t="s">
        <v>82</v>
      </c>
      <c r="G119" s="48"/>
      <c r="H119" s="120"/>
      <c r="I119" s="120"/>
      <c r="J119" s="120"/>
      <c r="K119" s="120"/>
    </row>
    <row r="120" spans="1:11" s="47" customFormat="1" x14ac:dyDescent="0.25">
      <c r="A120" s="332"/>
      <c r="B120" s="41"/>
      <c r="C120" s="321"/>
      <c r="D120" s="312"/>
      <c r="E120" s="230"/>
      <c r="F120" s="21" t="s">
        <v>83</v>
      </c>
      <c r="G120" s="48">
        <f t="shared" ref="G120:G122" si="6">+G121</f>
        <v>-84731.1</v>
      </c>
      <c r="H120" s="120"/>
      <c r="I120" s="120"/>
      <c r="J120" s="120"/>
      <c r="K120" s="120"/>
    </row>
    <row r="121" spans="1:11" s="47" customFormat="1" x14ac:dyDescent="0.25">
      <c r="A121" s="332"/>
      <c r="B121" s="41"/>
      <c r="C121" s="321"/>
      <c r="D121" s="312"/>
      <c r="E121" s="230"/>
      <c r="F121" s="21" t="s">
        <v>84</v>
      </c>
      <c r="G121" s="48">
        <f t="shared" si="6"/>
        <v>-84731.1</v>
      </c>
      <c r="H121" s="120"/>
      <c r="I121" s="120"/>
      <c r="J121" s="120"/>
      <c r="K121" s="120"/>
    </row>
    <row r="122" spans="1:11" s="47" customFormat="1" x14ac:dyDescent="0.25">
      <c r="A122" s="332"/>
      <c r="B122" s="41"/>
      <c r="C122" s="321"/>
      <c r="D122" s="312"/>
      <c r="E122" s="230"/>
      <c r="F122" s="21" t="s">
        <v>85</v>
      </c>
      <c r="G122" s="48">
        <f t="shared" si="6"/>
        <v>-84731.1</v>
      </c>
      <c r="H122" s="120"/>
      <c r="I122" s="120"/>
      <c r="J122" s="120"/>
      <c r="K122" s="120"/>
    </row>
    <row r="123" spans="1:11" s="47" customFormat="1" x14ac:dyDescent="0.25">
      <c r="A123" s="332"/>
      <c r="B123" s="41"/>
      <c r="C123" s="321"/>
      <c r="D123" s="312"/>
      <c r="E123" s="230"/>
      <c r="F123" s="21" t="s">
        <v>86</v>
      </c>
      <c r="G123" s="48">
        <f>+G124</f>
        <v>-84731.1</v>
      </c>
      <c r="H123" s="120"/>
      <c r="I123" s="120"/>
      <c r="J123" s="120"/>
      <c r="K123" s="120"/>
    </row>
    <row r="124" spans="1:11" s="227" customFormat="1" ht="34.5" x14ac:dyDescent="0.25">
      <c r="A124" s="332"/>
      <c r="B124" s="41"/>
      <c r="C124" s="321"/>
      <c r="D124" s="312"/>
      <c r="E124" s="230"/>
      <c r="F124" s="231" t="s">
        <v>87</v>
      </c>
      <c r="G124" s="48">
        <f>'հավելված 5'!D295</f>
        <v>-84731.1</v>
      </c>
      <c r="H124" s="120"/>
      <c r="I124" s="120"/>
      <c r="J124" s="120"/>
      <c r="K124" s="120"/>
    </row>
    <row r="125" spans="1:11" s="47" customFormat="1" x14ac:dyDescent="0.25">
      <c r="A125" s="332"/>
      <c r="B125" s="41"/>
      <c r="C125" s="321"/>
      <c r="D125" s="312"/>
      <c r="E125" s="230"/>
      <c r="F125" s="42" t="s">
        <v>90</v>
      </c>
      <c r="G125" s="46">
        <f>+G127</f>
        <v>-211219.4</v>
      </c>
      <c r="H125" s="121"/>
      <c r="I125" s="121"/>
      <c r="J125" s="120"/>
      <c r="K125" s="120"/>
    </row>
    <row r="126" spans="1:11" s="47" customFormat="1" ht="34.5" x14ac:dyDescent="0.25">
      <c r="A126" s="332"/>
      <c r="B126" s="41"/>
      <c r="C126" s="321"/>
      <c r="D126" s="312"/>
      <c r="E126" s="230"/>
      <c r="F126" s="21" t="s">
        <v>82</v>
      </c>
      <c r="G126" s="48"/>
      <c r="H126" s="120"/>
      <c r="I126" s="120"/>
      <c r="J126" s="120"/>
      <c r="K126" s="120"/>
    </row>
    <row r="127" spans="1:11" s="47" customFormat="1" x14ac:dyDescent="0.25">
      <c r="A127" s="332"/>
      <c r="B127" s="41"/>
      <c r="C127" s="321"/>
      <c r="D127" s="312"/>
      <c r="E127" s="230"/>
      <c r="F127" s="21" t="s">
        <v>83</v>
      </c>
      <c r="G127" s="48">
        <f t="shared" ref="G127:G129" si="7">+G128</f>
        <v>-211219.4</v>
      </c>
      <c r="H127" s="120"/>
      <c r="I127" s="120"/>
      <c r="J127" s="120"/>
      <c r="K127" s="120"/>
    </row>
    <row r="128" spans="1:11" s="47" customFormat="1" x14ac:dyDescent="0.25">
      <c r="A128" s="332"/>
      <c r="B128" s="41"/>
      <c r="C128" s="321"/>
      <c r="D128" s="312"/>
      <c r="E128" s="230"/>
      <c r="F128" s="21" t="s">
        <v>84</v>
      </c>
      <c r="G128" s="48">
        <f t="shared" si="7"/>
        <v>-211219.4</v>
      </c>
      <c r="H128" s="120"/>
      <c r="I128" s="120"/>
      <c r="J128" s="120"/>
      <c r="K128" s="120"/>
    </row>
    <row r="129" spans="1:11" s="47" customFormat="1" x14ac:dyDescent="0.25">
      <c r="A129" s="332"/>
      <c r="B129" s="41"/>
      <c r="C129" s="321"/>
      <c r="D129" s="312"/>
      <c r="E129" s="230"/>
      <c r="F129" s="21" t="s">
        <v>85</v>
      </c>
      <c r="G129" s="48">
        <f t="shared" si="7"/>
        <v>-211219.4</v>
      </c>
      <c r="H129" s="120"/>
      <c r="I129" s="120"/>
      <c r="J129" s="120"/>
      <c r="K129" s="120"/>
    </row>
    <row r="130" spans="1:11" s="47" customFormat="1" x14ac:dyDescent="0.25">
      <c r="A130" s="332"/>
      <c r="B130" s="41"/>
      <c r="C130" s="321"/>
      <c r="D130" s="312"/>
      <c r="E130" s="230"/>
      <c r="F130" s="21" t="s">
        <v>86</v>
      </c>
      <c r="G130" s="48">
        <f>+G131</f>
        <v>-211219.4</v>
      </c>
      <c r="H130" s="120"/>
      <c r="I130" s="120"/>
      <c r="J130" s="120"/>
      <c r="K130" s="120"/>
    </row>
    <row r="131" spans="1:11" s="47" customFormat="1" ht="34.5" x14ac:dyDescent="0.25">
      <c r="A131" s="332"/>
      <c r="B131" s="41"/>
      <c r="C131" s="321"/>
      <c r="D131" s="312"/>
      <c r="E131" s="230"/>
      <c r="F131" s="21" t="s">
        <v>87</v>
      </c>
      <c r="G131" s="48">
        <f>'հավելված 5'!D392</f>
        <v>-211219.4</v>
      </c>
      <c r="H131" s="120"/>
      <c r="I131" s="120"/>
      <c r="J131" s="120"/>
      <c r="K131" s="120"/>
    </row>
    <row r="132" spans="1:11" s="47" customFormat="1" x14ac:dyDescent="0.25">
      <c r="A132" s="332"/>
      <c r="B132" s="41"/>
      <c r="C132" s="321"/>
      <c r="D132" s="312"/>
      <c r="E132" s="230"/>
      <c r="F132" s="42" t="s">
        <v>217</v>
      </c>
      <c r="G132" s="46">
        <f>+G134</f>
        <v>-42300.3</v>
      </c>
      <c r="H132" s="120"/>
      <c r="I132" s="120"/>
      <c r="J132" s="120"/>
      <c r="K132" s="120"/>
    </row>
    <row r="133" spans="1:11" s="47" customFormat="1" ht="34.5" x14ac:dyDescent="0.25">
      <c r="A133" s="332"/>
      <c r="B133" s="41"/>
      <c r="C133" s="321"/>
      <c r="D133" s="312"/>
      <c r="E133" s="230"/>
      <c r="F133" s="21" t="s">
        <v>82</v>
      </c>
      <c r="G133" s="48"/>
      <c r="H133" s="120"/>
      <c r="I133" s="120"/>
      <c r="J133" s="120"/>
      <c r="K133" s="120"/>
    </row>
    <row r="134" spans="1:11" s="47" customFormat="1" x14ac:dyDescent="0.25">
      <c r="A134" s="332"/>
      <c r="B134" s="41"/>
      <c r="C134" s="321"/>
      <c r="D134" s="312"/>
      <c r="E134" s="230"/>
      <c r="F134" s="21" t="s">
        <v>83</v>
      </c>
      <c r="G134" s="48">
        <f t="shared" ref="G134:G136" si="8">+G135</f>
        <v>-42300.3</v>
      </c>
      <c r="H134" s="120"/>
      <c r="I134" s="120"/>
      <c r="J134" s="120"/>
      <c r="K134" s="120"/>
    </row>
    <row r="135" spans="1:11" s="47" customFormat="1" x14ac:dyDescent="0.25">
      <c r="A135" s="332"/>
      <c r="B135" s="41"/>
      <c r="C135" s="321"/>
      <c r="D135" s="312"/>
      <c r="E135" s="230"/>
      <c r="F135" s="21" t="s">
        <v>84</v>
      </c>
      <c r="G135" s="48">
        <f t="shared" si="8"/>
        <v>-42300.3</v>
      </c>
      <c r="H135" s="120"/>
      <c r="I135" s="120"/>
      <c r="J135" s="120"/>
      <c r="K135" s="120"/>
    </row>
    <row r="136" spans="1:11" s="47" customFormat="1" x14ac:dyDescent="0.25">
      <c r="A136" s="332"/>
      <c r="B136" s="41"/>
      <c r="C136" s="321"/>
      <c r="D136" s="312"/>
      <c r="E136" s="230"/>
      <c r="F136" s="21" t="s">
        <v>85</v>
      </c>
      <c r="G136" s="48">
        <f t="shared" si="8"/>
        <v>-42300.3</v>
      </c>
      <c r="H136" s="120"/>
      <c r="I136" s="120"/>
      <c r="J136" s="120"/>
      <c r="K136" s="120"/>
    </row>
    <row r="137" spans="1:11" s="47" customFormat="1" x14ac:dyDescent="0.25">
      <c r="A137" s="332"/>
      <c r="B137" s="41"/>
      <c r="C137" s="321"/>
      <c r="D137" s="312"/>
      <c r="E137" s="230"/>
      <c r="F137" s="21" t="s">
        <v>86</v>
      </c>
      <c r="G137" s="48">
        <f>+G138</f>
        <v>-42300.3</v>
      </c>
      <c r="H137" s="120"/>
      <c r="I137" s="120"/>
      <c r="J137" s="120"/>
      <c r="K137" s="120"/>
    </row>
    <row r="138" spans="1:11" s="227" customFormat="1" ht="34.5" x14ac:dyDescent="0.25">
      <c r="A138" s="332"/>
      <c r="B138" s="41"/>
      <c r="C138" s="321"/>
      <c r="D138" s="312"/>
      <c r="E138" s="230"/>
      <c r="F138" s="231" t="s">
        <v>87</v>
      </c>
      <c r="G138" s="48">
        <f>'հավելված 5'!D572</f>
        <v>-42300.3</v>
      </c>
      <c r="H138" s="120"/>
      <c r="I138" s="120"/>
      <c r="J138" s="120"/>
      <c r="K138" s="120"/>
    </row>
    <row r="139" spans="1:11" s="47" customFormat="1" x14ac:dyDescent="0.25">
      <c r="A139" s="332"/>
      <c r="B139" s="41"/>
      <c r="C139" s="321"/>
      <c r="D139" s="312"/>
      <c r="E139" s="230"/>
      <c r="F139" s="42" t="s">
        <v>93</v>
      </c>
      <c r="G139" s="46">
        <f>+G141</f>
        <v>-307299.20000000001</v>
      </c>
      <c r="H139" s="121"/>
      <c r="I139" s="121"/>
      <c r="J139" s="120"/>
      <c r="K139" s="120"/>
    </row>
    <row r="140" spans="1:11" s="47" customFormat="1" ht="34.5" x14ac:dyDescent="0.25">
      <c r="A140" s="332"/>
      <c r="B140" s="41"/>
      <c r="C140" s="321"/>
      <c r="D140" s="312"/>
      <c r="E140" s="230"/>
      <c r="F140" s="21" t="s">
        <v>82</v>
      </c>
      <c r="G140" s="48"/>
      <c r="H140" s="120"/>
      <c r="I140" s="120"/>
      <c r="J140" s="120"/>
      <c r="K140" s="120"/>
    </row>
    <row r="141" spans="1:11" s="47" customFormat="1" x14ac:dyDescent="0.25">
      <c r="A141" s="332"/>
      <c r="B141" s="41"/>
      <c r="C141" s="321"/>
      <c r="D141" s="312"/>
      <c r="E141" s="230"/>
      <c r="F141" s="21" t="s">
        <v>83</v>
      </c>
      <c r="G141" s="48">
        <f t="shared" ref="G141:G143" si="9">+G142</f>
        <v>-307299.20000000001</v>
      </c>
      <c r="H141" s="120"/>
      <c r="I141" s="120"/>
      <c r="J141" s="120"/>
      <c r="K141" s="120"/>
    </row>
    <row r="142" spans="1:11" s="47" customFormat="1" x14ac:dyDescent="0.25">
      <c r="A142" s="332"/>
      <c r="B142" s="41"/>
      <c r="C142" s="321"/>
      <c r="D142" s="312"/>
      <c r="E142" s="230"/>
      <c r="F142" s="21" t="s">
        <v>84</v>
      </c>
      <c r="G142" s="48">
        <f t="shared" si="9"/>
        <v>-307299.20000000001</v>
      </c>
      <c r="H142" s="120"/>
      <c r="I142" s="120"/>
      <c r="J142" s="120"/>
      <c r="K142" s="120"/>
    </row>
    <row r="143" spans="1:11" s="47" customFormat="1" x14ac:dyDescent="0.25">
      <c r="A143" s="332"/>
      <c r="B143" s="41"/>
      <c r="C143" s="321"/>
      <c r="D143" s="312"/>
      <c r="E143" s="230"/>
      <c r="F143" s="21" t="s">
        <v>85</v>
      </c>
      <c r="G143" s="48">
        <f t="shared" si="9"/>
        <v>-307299.20000000001</v>
      </c>
      <c r="H143" s="120"/>
      <c r="I143" s="120"/>
      <c r="J143" s="120"/>
      <c r="K143" s="120"/>
    </row>
    <row r="144" spans="1:11" s="47" customFormat="1" x14ac:dyDescent="0.25">
      <c r="A144" s="332"/>
      <c r="B144" s="41"/>
      <c r="C144" s="321"/>
      <c r="D144" s="312"/>
      <c r="E144" s="230"/>
      <c r="F144" s="21" t="s">
        <v>86</v>
      </c>
      <c r="G144" s="48">
        <f>+G145</f>
        <v>-307299.20000000001</v>
      </c>
      <c r="H144" s="120"/>
      <c r="I144" s="120"/>
      <c r="J144" s="120"/>
      <c r="K144" s="120"/>
    </row>
    <row r="145" spans="1:11" s="47" customFormat="1" ht="34.5" x14ac:dyDescent="0.25">
      <c r="A145" s="332"/>
      <c r="B145" s="41"/>
      <c r="C145" s="321"/>
      <c r="D145" s="312"/>
      <c r="E145" s="230"/>
      <c r="F145" s="21" t="s">
        <v>87</v>
      </c>
      <c r="G145" s="48">
        <f>'հավելված 5'!D696</f>
        <v>-307299.20000000001</v>
      </c>
      <c r="H145" s="120"/>
      <c r="I145" s="120"/>
      <c r="J145" s="120"/>
      <c r="K145" s="120"/>
    </row>
    <row r="146" spans="1:11" s="47" customFormat="1" x14ac:dyDescent="0.25">
      <c r="A146" s="332"/>
      <c r="B146" s="41"/>
      <c r="C146" s="321"/>
      <c r="D146" s="312"/>
      <c r="E146" s="230"/>
      <c r="F146" s="42" t="s">
        <v>94</v>
      </c>
      <c r="G146" s="46">
        <f>+G148</f>
        <v>312931</v>
      </c>
      <c r="H146" s="121"/>
      <c r="I146" s="121"/>
      <c r="J146" s="120"/>
      <c r="K146" s="120"/>
    </row>
    <row r="147" spans="1:11" s="47" customFormat="1" ht="34.5" x14ac:dyDescent="0.25">
      <c r="A147" s="332"/>
      <c r="B147" s="41"/>
      <c r="C147" s="321"/>
      <c r="D147" s="312"/>
      <c r="E147" s="230"/>
      <c r="F147" s="21" t="s">
        <v>82</v>
      </c>
      <c r="G147" s="48"/>
      <c r="H147" s="120"/>
      <c r="I147" s="120"/>
      <c r="J147" s="120"/>
      <c r="K147" s="120"/>
    </row>
    <row r="148" spans="1:11" s="47" customFormat="1" x14ac:dyDescent="0.25">
      <c r="A148" s="332"/>
      <c r="B148" s="41"/>
      <c r="C148" s="321"/>
      <c r="D148" s="312"/>
      <c r="E148" s="230"/>
      <c r="F148" s="21" t="s">
        <v>83</v>
      </c>
      <c r="G148" s="48">
        <f t="shared" ref="G148:G150" si="10">+G149</f>
        <v>312931</v>
      </c>
      <c r="H148" s="121"/>
      <c r="I148" s="121"/>
      <c r="J148" s="120"/>
      <c r="K148" s="120"/>
    </row>
    <row r="149" spans="1:11" s="47" customFormat="1" x14ac:dyDescent="0.25">
      <c r="A149" s="332"/>
      <c r="B149" s="41"/>
      <c r="C149" s="321"/>
      <c r="D149" s="312"/>
      <c r="E149" s="230"/>
      <c r="F149" s="21" t="s">
        <v>84</v>
      </c>
      <c r="G149" s="48">
        <f t="shared" si="10"/>
        <v>312931</v>
      </c>
      <c r="H149" s="120"/>
      <c r="I149" s="120"/>
      <c r="J149" s="120"/>
      <c r="K149" s="120"/>
    </row>
    <row r="150" spans="1:11" s="47" customFormat="1" x14ac:dyDescent="0.25">
      <c r="A150" s="332"/>
      <c r="B150" s="41"/>
      <c r="C150" s="321"/>
      <c r="D150" s="312"/>
      <c r="E150" s="230"/>
      <c r="F150" s="21" t="s">
        <v>85</v>
      </c>
      <c r="G150" s="48">
        <f t="shared" si="10"/>
        <v>312931</v>
      </c>
      <c r="H150" s="120"/>
      <c r="I150" s="120"/>
      <c r="J150" s="120"/>
      <c r="K150" s="120"/>
    </row>
    <row r="151" spans="1:11" s="47" customFormat="1" x14ac:dyDescent="0.25">
      <c r="A151" s="332"/>
      <c r="B151" s="41"/>
      <c r="C151" s="321"/>
      <c r="D151" s="312"/>
      <c r="E151" s="230"/>
      <c r="F151" s="21" t="s">
        <v>86</v>
      </c>
      <c r="G151" s="48">
        <f>+G152</f>
        <v>312931</v>
      </c>
      <c r="H151" s="120"/>
      <c r="I151" s="120"/>
      <c r="J151" s="120"/>
      <c r="K151" s="120"/>
    </row>
    <row r="152" spans="1:11" s="47" customFormat="1" ht="34.5" x14ac:dyDescent="0.25">
      <c r="A152" s="332"/>
      <c r="B152" s="41"/>
      <c r="C152" s="321"/>
      <c r="D152" s="312"/>
      <c r="E152" s="230"/>
      <c r="F152" s="21" t="s">
        <v>87</v>
      </c>
      <c r="G152" s="48">
        <f>'հավելված 5'!D793</f>
        <v>312931</v>
      </c>
      <c r="H152" s="120"/>
      <c r="I152" s="120"/>
      <c r="J152" s="120"/>
      <c r="K152" s="120"/>
    </row>
    <row r="153" spans="1:11" s="47" customFormat="1" x14ac:dyDescent="0.25">
      <c r="A153" s="332"/>
      <c r="B153" s="41"/>
      <c r="C153" s="321"/>
      <c r="D153" s="312"/>
      <c r="E153" s="230"/>
      <c r="F153" s="42" t="s">
        <v>96</v>
      </c>
      <c r="G153" s="46">
        <f>+G155</f>
        <v>206662.3</v>
      </c>
      <c r="H153" s="121"/>
      <c r="I153" s="121"/>
      <c r="J153" s="120"/>
      <c r="K153" s="120"/>
    </row>
    <row r="154" spans="1:11" s="47" customFormat="1" ht="34.5" x14ac:dyDescent="0.25">
      <c r="A154" s="332"/>
      <c r="B154" s="41"/>
      <c r="C154" s="321"/>
      <c r="D154" s="312"/>
      <c r="E154" s="230"/>
      <c r="F154" s="21" t="s">
        <v>82</v>
      </c>
      <c r="G154" s="48"/>
      <c r="H154" s="120"/>
      <c r="I154" s="120"/>
      <c r="J154" s="120"/>
      <c r="K154" s="120"/>
    </row>
    <row r="155" spans="1:11" s="47" customFormat="1" x14ac:dyDescent="0.25">
      <c r="A155" s="332"/>
      <c r="B155" s="41"/>
      <c r="C155" s="321"/>
      <c r="D155" s="312"/>
      <c r="E155" s="230"/>
      <c r="F155" s="21" t="s">
        <v>83</v>
      </c>
      <c r="G155" s="48">
        <f t="shared" ref="G155:G157" si="11">+G156</f>
        <v>206662.3</v>
      </c>
      <c r="H155" s="120"/>
      <c r="I155" s="120"/>
      <c r="J155" s="120"/>
      <c r="K155" s="120"/>
    </row>
    <row r="156" spans="1:11" s="47" customFormat="1" x14ac:dyDescent="0.25">
      <c r="A156" s="332"/>
      <c r="B156" s="41"/>
      <c r="C156" s="321"/>
      <c r="D156" s="312"/>
      <c r="E156" s="230"/>
      <c r="F156" s="21" t="s">
        <v>84</v>
      </c>
      <c r="G156" s="48">
        <f t="shared" si="11"/>
        <v>206662.3</v>
      </c>
      <c r="H156" s="120"/>
      <c r="I156" s="120"/>
      <c r="J156" s="120"/>
      <c r="K156" s="120"/>
    </row>
    <row r="157" spans="1:11" s="47" customFormat="1" x14ac:dyDescent="0.25">
      <c r="A157" s="332"/>
      <c r="B157" s="41"/>
      <c r="C157" s="321"/>
      <c r="D157" s="312"/>
      <c r="E157" s="230"/>
      <c r="F157" s="21" t="s">
        <v>85</v>
      </c>
      <c r="G157" s="48">
        <f t="shared" si="11"/>
        <v>206662.3</v>
      </c>
      <c r="H157" s="120"/>
      <c r="I157" s="120"/>
      <c r="J157" s="120"/>
      <c r="K157" s="120"/>
    </row>
    <row r="158" spans="1:11" s="47" customFormat="1" x14ac:dyDescent="0.25">
      <c r="A158" s="332"/>
      <c r="B158" s="41"/>
      <c r="C158" s="321"/>
      <c r="D158" s="312"/>
      <c r="E158" s="230"/>
      <c r="F158" s="21" t="s">
        <v>86</v>
      </c>
      <c r="G158" s="48">
        <f>+G159</f>
        <v>206662.3</v>
      </c>
      <c r="H158" s="120"/>
      <c r="I158" s="120"/>
      <c r="J158" s="120"/>
      <c r="K158" s="120"/>
    </row>
    <row r="159" spans="1:11" s="47" customFormat="1" ht="34.5" x14ac:dyDescent="0.25">
      <c r="A159" s="332"/>
      <c r="B159" s="41"/>
      <c r="C159" s="321"/>
      <c r="D159" s="312"/>
      <c r="E159" s="230"/>
      <c r="F159" s="21" t="s">
        <v>87</v>
      </c>
      <c r="G159" s="48">
        <f>'հավելված 5'!D984</f>
        <v>206662.3</v>
      </c>
      <c r="H159" s="120"/>
      <c r="I159" s="120"/>
      <c r="J159" s="120"/>
      <c r="K159" s="120"/>
    </row>
    <row r="160" spans="1:11" s="47" customFormat="1" x14ac:dyDescent="0.25">
      <c r="A160" s="332"/>
      <c r="B160" s="41"/>
      <c r="C160" s="321"/>
      <c r="D160" s="312"/>
      <c r="E160" s="230"/>
      <c r="F160" s="42" t="s">
        <v>98</v>
      </c>
      <c r="G160" s="46">
        <f>+G162</f>
        <v>-115573.3</v>
      </c>
      <c r="H160" s="121"/>
      <c r="I160" s="121"/>
      <c r="J160" s="120"/>
      <c r="K160" s="120"/>
    </row>
    <row r="161" spans="1:11" s="47" customFormat="1" ht="34.5" x14ac:dyDescent="0.25">
      <c r="A161" s="332"/>
      <c r="B161" s="41"/>
      <c r="C161" s="321"/>
      <c r="D161" s="312"/>
      <c r="E161" s="230"/>
      <c r="F161" s="21" t="s">
        <v>82</v>
      </c>
      <c r="G161" s="48"/>
      <c r="H161" s="120"/>
      <c r="I161" s="120"/>
      <c r="J161" s="120"/>
      <c r="K161" s="120"/>
    </row>
    <row r="162" spans="1:11" s="47" customFormat="1" x14ac:dyDescent="0.25">
      <c r="A162" s="332"/>
      <c r="B162" s="41"/>
      <c r="C162" s="321"/>
      <c r="D162" s="312"/>
      <c r="E162" s="230"/>
      <c r="F162" s="21" t="s">
        <v>83</v>
      </c>
      <c r="G162" s="48">
        <f t="shared" ref="G162:G164" si="12">+G163</f>
        <v>-115573.3</v>
      </c>
      <c r="H162" s="120"/>
      <c r="I162" s="120"/>
      <c r="J162" s="120"/>
      <c r="K162" s="120"/>
    </row>
    <row r="163" spans="1:11" s="47" customFormat="1" x14ac:dyDescent="0.25">
      <c r="A163" s="332"/>
      <c r="B163" s="41"/>
      <c r="C163" s="321"/>
      <c r="D163" s="312"/>
      <c r="E163" s="230"/>
      <c r="F163" s="21" t="s">
        <v>84</v>
      </c>
      <c r="G163" s="48">
        <f t="shared" si="12"/>
        <v>-115573.3</v>
      </c>
      <c r="H163" s="120"/>
      <c r="I163" s="120"/>
      <c r="J163" s="120"/>
      <c r="K163" s="120"/>
    </row>
    <row r="164" spans="1:11" s="47" customFormat="1" x14ac:dyDescent="0.25">
      <c r="A164" s="332"/>
      <c r="B164" s="41"/>
      <c r="C164" s="321"/>
      <c r="D164" s="312"/>
      <c r="E164" s="230"/>
      <c r="F164" s="21" t="s">
        <v>85</v>
      </c>
      <c r="G164" s="48">
        <f t="shared" si="12"/>
        <v>-115573.3</v>
      </c>
      <c r="H164" s="120"/>
      <c r="I164" s="120"/>
      <c r="J164" s="120"/>
      <c r="K164" s="120"/>
    </row>
    <row r="165" spans="1:11" s="47" customFormat="1" x14ac:dyDescent="0.25">
      <c r="A165" s="332"/>
      <c r="B165" s="41"/>
      <c r="C165" s="321"/>
      <c r="D165" s="312"/>
      <c r="E165" s="230"/>
      <c r="F165" s="21" t="s">
        <v>86</v>
      </c>
      <c r="G165" s="48">
        <f>+G166</f>
        <v>-115573.3</v>
      </c>
      <c r="H165" s="120"/>
      <c r="I165" s="120"/>
      <c r="J165" s="120"/>
      <c r="K165" s="120"/>
    </row>
    <row r="166" spans="1:11" s="47" customFormat="1" ht="34.5" x14ac:dyDescent="0.25">
      <c r="A166" s="332"/>
      <c r="B166" s="41"/>
      <c r="C166" s="321"/>
      <c r="D166" s="312"/>
      <c r="E166" s="230"/>
      <c r="F166" s="21" t="s">
        <v>87</v>
      </c>
      <c r="G166" s="48">
        <f>'հավելված 5'!D1165</f>
        <v>-115573.3</v>
      </c>
      <c r="H166" s="120"/>
      <c r="I166" s="120"/>
      <c r="J166" s="120"/>
      <c r="K166" s="120"/>
    </row>
    <row r="167" spans="1:11" s="47" customFormat="1" x14ac:dyDescent="0.25">
      <c r="A167" s="332"/>
      <c r="B167" s="41"/>
      <c r="C167" s="321"/>
      <c r="D167" s="312"/>
      <c r="E167" s="308">
        <v>11004</v>
      </c>
      <c r="F167" s="202" t="s">
        <v>147</v>
      </c>
      <c r="G167" s="89">
        <f>+G169</f>
        <v>-3397.2</v>
      </c>
      <c r="H167" s="121"/>
      <c r="I167" s="120"/>
      <c r="J167" s="120"/>
      <c r="K167" s="120"/>
    </row>
    <row r="168" spans="1:11" s="47" customFormat="1" x14ac:dyDescent="0.25">
      <c r="A168" s="332"/>
      <c r="B168" s="41"/>
      <c r="C168" s="321"/>
      <c r="D168" s="312"/>
      <c r="E168" s="309"/>
      <c r="F168" s="21" t="s">
        <v>46</v>
      </c>
      <c r="G168" s="46"/>
      <c r="H168" s="120"/>
      <c r="I168" s="120"/>
      <c r="J168" s="120"/>
      <c r="K168" s="120"/>
    </row>
    <row r="169" spans="1:11" s="47" customFormat="1" ht="34.5" x14ac:dyDescent="0.25">
      <c r="A169" s="332"/>
      <c r="B169" s="41"/>
      <c r="C169" s="321"/>
      <c r="D169" s="312"/>
      <c r="E169" s="309"/>
      <c r="F169" s="42" t="s">
        <v>88</v>
      </c>
      <c r="G169" s="232">
        <f>G171</f>
        <v>-3397.2</v>
      </c>
      <c r="H169" s="233"/>
      <c r="I169" s="120"/>
      <c r="J169" s="120"/>
      <c r="K169" s="120"/>
    </row>
    <row r="170" spans="1:11" s="47" customFormat="1" ht="34.5" x14ac:dyDescent="0.25">
      <c r="A170" s="332"/>
      <c r="B170" s="41"/>
      <c r="C170" s="321"/>
      <c r="D170" s="312"/>
      <c r="E170" s="309"/>
      <c r="F170" s="21" t="s">
        <v>82</v>
      </c>
      <c r="G170" s="232"/>
      <c r="H170" s="120"/>
      <c r="I170" s="120"/>
      <c r="J170" s="120"/>
      <c r="K170" s="120"/>
    </row>
    <row r="171" spans="1:11" s="47" customFormat="1" x14ac:dyDescent="0.25">
      <c r="A171" s="332"/>
      <c r="B171" s="41"/>
      <c r="C171" s="321"/>
      <c r="D171" s="312"/>
      <c r="E171" s="309"/>
      <c r="F171" s="21" t="s">
        <v>83</v>
      </c>
      <c r="G171" s="232">
        <f t="shared" ref="G171:G172" si="13">G172</f>
        <v>-3397.2</v>
      </c>
      <c r="H171" s="120"/>
      <c r="I171" s="120"/>
      <c r="J171" s="120"/>
      <c r="K171" s="120"/>
    </row>
    <row r="172" spans="1:11" s="47" customFormat="1" x14ac:dyDescent="0.25">
      <c r="A172" s="332"/>
      <c r="B172" s="41"/>
      <c r="C172" s="321"/>
      <c r="D172" s="312"/>
      <c r="E172" s="309"/>
      <c r="F172" s="21" t="s">
        <v>84</v>
      </c>
      <c r="G172" s="232">
        <f t="shared" si="13"/>
        <v>-3397.2</v>
      </c>
      <c r="H172" s="120"/>
      <c r="I172" s="120"/>
      <c r="J172" s="120"/>
      <c r="K172" s="120"/>
    </row>
    <row r="173" spans="1:11" s="47" customFormat="1" x14ac:dyDescent="0.25">
      <c r="A173" s="332"/>
      <c r="B173" s="41"/>
      <c r="C173" s="321"/>
      <c r="D173" s="312"/>
      <c r="E173" s="309"/>
      <c r="F173" s="21" t="s">
        <v>85</v>
      </c>
      <c r="G173" s="232">
        <f>G174</f>
        <v>-3397.2</v>
      </c>
      <c r="H173" s="121"/>
      <c r="I173" s="121"/>
      <c r="J173" s="120"/>
      <c r="K173" s="120"/>
    </row>
    <row r="174" spans="1:11" s="47" customFormat="1" x14ac:dyDescent="0.25">
      <c r="A174" s="332"/>
      <c r="B174" s="41"/>
      <c r="C174" s="321"/>
      <c r="D174" s="312"/>
      <c r="E174" s="309"/>
      <c r="F174" s="21" t="s">
        <v>86</v>
      </c>
      <c r="G174" s="232">
        <f>G175</f>
        <v>-3397.2</v>
      </c>
      <c r="H174" s="120"/>
      <c r="I174" s="121"/>
      <c r="J174" s="120"/>
      <c r="K174" s="120"/>
    </row>
    <row r="175" spans="1:11" s="47" customFormat="1" ht="34.5" x14ac:dyDescent="0.25">
      <c r="A175" s="332"/>
      <c r="B175" s="41"/>
      <c r="C175" s="321"/>
      <c r="D175" s="312"/>
      <c r="E175" s="309"/>
      <c r="F175" s="21" t="s">
        <v>87</v>
      </c>
      <c r="G175" s="43">
        <f>'հավելված 5'!D119</f>
        <v>-3397.2</v>
      </c>
      <c r="H175" s="120"/>
      <c r="I175" s="121"/>
      <c r="J175" s="120"/>
      <c r="K175" s="120"/>
    </row>
    <row r="176" spans="1:11" s="47" customFormat="1" x14ac:dyDescent="0.25">
      <c r="A176" s="332"/>
      <c r="B176" s="41"/>
      <c r="C176" s="321"/>
      <c r="D176" s="312"/>
      <c r="E176" s="342">
        <v>11010</v>
      </c>
      <c r="F176" s="202" t="s">
        <v>150</v>
      </c>
      <c r="G176" s="89">
        <f>+G178</f>
        <v>-70092.600000000006</v>
      </c>
      <c r="H176" s="121"/>
      <c r="I176" s="120"/>
      <c r="J176" s="120"/>
      <c r="K176" s="120"/>
    </row>
    <row r="177" spans="1:14" s="47" customFormat="1" x14ac:dyDescent="0.25">
      <c r="A177" s="332"/>
      <c r="B177" s="41"/>
      <c r="C177" s="321"/>
      <c r="D177" s="312"/>
      <c r="E177" s="342"/>
      <c r="F177" s="21" t="s">
        <v>46</v>
      </c>
      <c r="G177" s="46"/>
      <c r="H177" s="120"/>
      <c r="I177" s="120"/>
      <c r="J177" s="120"/>
      <c r="K177" s="120"/>
    </row>
    <row r="178" spans="1:14" s="47" customFormat="1" ht="34.5" x14ac:dyDescent="0.25">
      <c r="A178" s="332"/>
      <c r="B178" s="41"/>
      <c r="C178" s="321"/>
      <c r="D178" s="312"/>
      <c r="E178" s="342"/>
      <c r="F178" s="42" t="s">
        <v>88</v>
      </c>
      <c r="G178" s="232">
        <f>G180</f>
        <v>-70092.600000000006</v>
      </c>
      <c r="H178" s="233"/>
      <c r="I178" s="120"/>
      <c r="J178" s="120"/>
      <c r="K178" s="120"/>
    </row>
    <row r="179" spans="1:14" s="47" customFormat="1" ht="34.5" x14ac:dyDescent="0.25">
      <c r="A179" s="332"/>
      <c r="B179" s="41"/>
      <c r="C179" s="321"/>
      <c r="D179" s="312"/>
      <c r="E179" s="342"/>
      <c r="F179" s="21" t="s">
        <v>82</v>
      </c>
      <c r="G179" s="232"/>
      <c r="H179" s="120"/>
      <c r="I179" s="120"/>
      <c r="J179" s="120"/>
      <c r="K179" s="120"/>
    </row>
    <row r="180" spans="1:14" s="47" customFormat="1" x14ac:dyDescent="0.25">
      <c r="A180" s="332"/>
      <c r="B180" s="41"/>
      <c r="C180" s="321"/>
      <c r="D180" s="312"/>
      <c r="E180" s="342"/>
      <c r="F180" s="21" t="s">
        <v>83</v>
      </c>
      <c r="G180" s="232">
        <f t="shared" ref="G180:G181" si="14">G181</f>
        <v>-70092.600000000006</v>
      </c>
      <c r="H180" s="120"/>
      <c r="I180" s="120"/>
      <c r="J180" s="120"/>
      <c r="K180" s="120"/>
    </row>
    <row r="181" spans="1:14" s="47" customFormat="1" x14ac:dyDescent="0.25">
      <c r="A181" s="332"/>
      <c r="B181" s="41"/>
      <c r="C181" s="321"/>
      <c r="D181" s="312"/>
      <c r="E181" s="342"/>
      <c r="F181" s="21" t="s">
        <v>84</v>
      </c>
      <c r="G181" s="232">
        <f t="shared" si="14"/>
        <v>-70092.600000000006</v>
      </c>
      <c r="H181" s="120"/>
      <c r="I181" s="120"/>
      <c r="J181" s="120"/>
      <c r="K181" s="120"/>
    </row>
    <row r="182" spans="1:14" s="47" customFormat="1" x14ac:dyDescent="0.25">
      <c r="A182" s="332"/>
      <c r="B182" s="41"/>
      <c r="C182" s="321"/>
      <c r="D182" s="312"/>
      <c r="E182" s="342"/>
      <c r="F182" s="21" t="s">
        <v>85</v>
      </c>
      <c r="G182" s="232">
        <f>G183</f>
        <v>-70092.600000000006</v>
      </c>
      <c r="H182" s="121"/>
      <c r="I182" s="121"/>
      <c r="J182" s="120"/>
      <c r="K182" s="120"/>
    </row>
    <row r="183" spans="1:14" s="47" customFormat="1" x14ac:dyDescent="0.25">
      <c r="A183" s="332"/>
      <c r="B183" s="41"/>
      <c r="C183" s="321"/>
      <c r="D183" s="312"/>
      <c r="E183" s="342"/>
      <c r="F183" s="21" t="s">
        <v>86</v>
      </c>
      <c r="G183" s="232">
        <f>G184</f>
        <v>-70092.600000000006</v>
      </c>
      <c r="H183" s="120"/>
      <c r="I183" s="121"/>
      <c r="J183" s="120"/>
      <c r="K183" s="120"/>
    </row>
    <row r="184" spans="1:14" s="47" customFormat="1" ht="34.5" x14ac:dyDescent="0.25">
      <c r="A184" s="332"/>
      <c r="B184" s="41"/>
      <c r="C184" s="321"/>
      <c r="D184" s="313"/>
      <c r="E184" s="342"/>
      <c r="F184" s="21" t="s">
        <v>87</v>
      </c>
      <c r="G184" s="43">
        <f>'հավելված 5'!D155</f>
        <v>-70092.600000000006</v>
      </c>
      <c r="H184" s="120"/>
      <c r="I184" s="121"/>
      <c r="J184" s="120"/>
      <c r="K184" s="120"/>
    </row>
    <row r="185" spans="1:14" s="227" customFormat="1" x14ac:dyDescent="0.25">
      <c r="A185" s="332"/>
      <c r="B185" s="44" t="s">
        <v>102</v>
      </c>
      <c r="C185" s="318"/>
      <c r="D185" s="337"/>
      <c r="E185" s="230"/>
      <c r="F185" s="234" t="s">
        <v>104</v>
      </c>
      <c r="G185" s="235">
        <f>+G187+G283</f>
        <v>-869090.2</v>
      </c>
      <c r="H185" s="120"/>
      <c r="I185" s="120"/>
      <c r="J185" s="120"/>
      <c r="K185" s="120"/>
    </row>
    <row r="186" spans="1:14" s="227" customFormat="1" x14ac:dyDescent="0.25">
      <c r="A186" s="332"/>
      <c r="B186" s="41"/>
      <c r="C186" s="319"/>
      <c r="D186" s="338"/>
      <c r="E186" s="230"/>
      <c r="F186" s="37" t="s">
        <v>20</v>
      </c>
      <c r="G186" s="48"/>
      <c r="H186" s="120"/>
      <c r="I186" s="120"/>
      <c r="J186" s="120"/>
      <c r="K186" s="120"/>
    </row>
    <row r="187" spans="1:14" s="227" customFormat="1" x14ac:dyDescent="0.25">
      <c r="A187" s="332"/>
      <c r="B187" s="41"/>
      <c r="C187" s="44" t="s">
        <v>100</v>
      </c>
      <c r="D187" s="338"/>
      <c r="E187" s="230"/>
      <c r="F187" s="234" t="s">
        <v>105</v>
      </c>
      <c r="G187" s="235">
        <f>+G189</f>
        <v>-839848.2</v>
      </c>
      <c r="H187" s="120"/>
      <c r="I187" s="120"/>
      <c r="J187" s="120"/>
      <c r="K187" s="120"/>
    </row>
    <row r="188" spans="1:14" s="227" customFormat="1" x14ac:dyDescent="0.25">
      <c r="A188" s="332"/>
      <c r="B188" s="41"/>
      <c r="C188" s="45"/>
      <c r="D188" s="338"/>
      <c r="E188" s="230"/>
      <c r="F188" s="37" t="s">
        <v>20</v>
      </c>
      <c r="G188" s="235"/>
      <c r="H188" s="120"/>
      <c r="I188" s="120"/>
      <c r="J188" s="120"/>
      <c r="K188" s="120"/>
    </row>
    <row r="189" spans="1:14" s="120" customFormat="1" ht="34.5" x14ac:dyDescent="0.25">
      <c r="A189" s="332"/>
      <c r="B189" s="41"/>
      <c r="C189" s="45"/>
      <c r="D189" s="338"/>
      <c r="E189" s="186"/>
      <c r="F189" s="37" t="s">
        <v>36</v>
      </c>
      <c r="G189" s="173">
        <f>+G191</f>
        <v>-839848.2</v>
      </c>
      <c r="H189" s="214"/>
      <c r="I189" s="225"/>
      <c r="J189" s="225"/>
      <c r="K189" s="225"/>
      <c r="L189" s="225"/>
      <c r="M189" s="225"/>
      <c r="N189" s="225"/>
    </row>
    <row r="190" spans="1:14" s="120" customFormat="1" x14ac:dyDescent="0.25">
      <c r="A190" s="332"/>
      <c r="B190" s="41"/>
      <c r="C190" s="45"/>
      <c r="D190" s="339"/>
      <c r="E190" s="186"/>
      <c r="F190" s="222" t="s">
        <v>20</v>
      </c>
      <c r="G190" s="224"/>
      <c r="H190" s="225"/>
      <c r="I190" s="225"/>
      <c r="J190" s="225"/>
      <c r="K190" s="225"/>
      <c r="L190" s="225"/>
      <c r="M190" s="225"/>
      <c r="N190" s="225"/>
    </row>
    <row r="191" spans="1:14" s="120" customFormat="1" x14ac:dyDescent="0.25">
      <c r="A191" s="332"/>
      <c r="B191" s="41"/>
      <c r="C191" s="45"/>
      <c r="D191" s="311">
        <v>1146</v>
      </c>
      <c r="E191" s="316"/>
      <c r="F191" s="36" t="s">
        <v>48</v>
      </c>
      <c r="G191" s="174">
        <f>+G193+G265+G274</f>
        <v>-839848.2</v>
      </c>
      <c r="H191" s="214"/>
      <c r="I191" s="225"/>
      <c r="J191" s="214"/>
      <c r="K191" s="214"/>
      <c r="L191" s="214"/>
      <c r="M191" s="214"/>
      <c r="N191" s="225"/>
    </row>
    <row r="192" spans="1:14" s="120" customFormat="1" x14ac:dyDescent="0.25">
      <c r="A192" s="332"/>
      <c r="B192" s="41"/>
      <c r="C192" s="45"/>
      <c r="D192" s="313"/>
      <c r="E192" s="317"/>
      <c r="F192" s="38" t="s">
        <v>64</v>
      </c>
      <c r="G192" s="173"/>
      <c r="H192" s="214"/>
      <c r="I192" s="225"/>
      <c r="J192" s="214"/>
      <c r="K192" s="214"/>
      <c r="L192" s="214"/>
      <c r="M192" s="214"/>
      <c r="N192" s="225"/>
    </row>
    <row r="193" spans="1:11" s="47" customFormat="1" x14ac:dyDescent="0.25">
      <c r="A193" s="332"/>
      <c r="B193" s="41"/>
      <c r="C193" s="45"/>
      <c r="D193" s="311"/>
      <c r="E193" s="308">
        <v>11002</v>
      </c>
      <c r="F193" s="202" t="s">
        <v>75</v>
      </c>
      <c r="G193" s="236">
        <f>+G195+G202+G209+G216+G223+G230+G237+G244+G251+G258</f>
        <v>-941479.59999999986</v>
      </c>
      <c r="H193" s="120"/>
      <c r="I193" s="120"/>
      <c r="J193" s="120"/>
      <c r="K193" s="120"/>
    </row>
    <row r="194" spans="1:11" s="47" customFormat="1" x14ac:dyDescent="0.25">
      <c r="A194" s="332"/>
      <c r="B194" s="41"/>
      <c r="C194" s="45"/>
      <c r="D194" s="312"/>
      <c r="E194" s="309"/>
      <c r="F194" s="21" t="s">
        <v>46</v>
      </c>
      <c r="G194" s="232"/>
      <c r="H194" s="121"/>
      <c r="I194" s="121"/>
      <c r="J194" s="120"/>
      <c r="K194" s="120"/>
    </row>
    <row r="195" spans="1:11" s="47" customFormat="1" ht="34.5" x14ac:dyDescent="0.25">
      <c r="A195" s="332"/>
      <c r="B195" s="41"/>
      <c r="C195" s="45"/>
      <c r="D195" s="312"/>
      <c r="E195" s="309"/>
      <c r="F195" s="42" t="s">
        <v>88</v>
      </c>
      <c r="G195" s="48">
        <f>+G197</f>
        <v>-119477.3</v>
      </c>
      <c r="H195" s="120"/>
      <c r="I195" s="120"/>
      <c r="J195" s="120"/>
      <c r="K195" s="120"/>
    </row>
    <row r="196" spans="1:11" s="47" customFormat="1" ht="34.5" x14ac:dyDescent="0.25">
      <c r="A196" s="332"/>
      <c r="B196" s="41"/>
      <c r="C196" s="45"/>
      <c r="D196" s="312"/>
      <c r="E196" s="309"/>
      <c r="F196" s="21" t="s">
        <v>82</v>
      </c>
      <c r="G196" s="48"/>
      <c r="H196" s="120"/>
      <c r="I196" s="120"/>
      <c r="J196" s="120"/>
      <c r="K196" s="120"/>
    </row>
    <row r="197" spans="1:11" s="47" customFormat="1" x14ac:dyDescent="0.25">
      <c r="A197" s="332"/>
      <c r="B197" s="41"/>
      <c r="C197" s="45"/>
      <c r="D197" s="312"/>
      <c r="E197" s="309"/>
      <c r="F197" s="21" t="s">
        <v>83</v>
      </c>
      <c r="G197" s="46">
        <f>+G198</f>
        <v>-119477.3</v>
      </c>
      <c r="H197" s="120"/>
      <c r="I197" s="120"/>
      <c r="J197" s="120"/>
      <c r="K197" s="120"/>
    </row>
    <row r="198" spans="1:11" s="47" customFormat="1" x14ac:dyDescent="0.25">
      <c r="A198" s="332"/>
      <c r="B198" s="41"/>
      <c r="C198" s="45"/>
      <c r="D198" s="312"/>
      <c r="E198" s="309"/>
      <c r="F198" s="21" t="s">
        <v>84</v>
      </c>
      <c r="G198" s="48">
        <f>+G199</f>
        <v>-119477.3</v>
      </c>
      <c r="H198" s="120"/>
      <c r="I198" s="120"/>
      <c r="J198" s="120"/>
      <c r="K198" s="120"/>
    </row>
    <row r="199" spans="1:11" s="47" customFormat="1" x14ac:dyDescent="0.25">
      <c r="A199" s="332"/>
      <c r="B199" s="41"/>
      <c r="C199" s="45"/>
      <c r="D199" s="312"/>
      <c r="E199" s="309"/>
      <c r="F199" s="21" t="s">
        <v>85</v>
      </c>
      <c r="G199" s="48">
        <f>+G200</f>
        <v>-119477.3</v>
      </c>
      <c r="H199" s="120"/>
      <c r="I199" s="120"/>
      <c r="J199" s="120"/>
      <c r="K199" s="120"/>
    </row>
    <row r="200" spans="1:11" s="47" customFormat="1" x14ac:dyDescent="0.25">
      <c r="A200" s="332"/>
      <c r="B200" s="41"/>
      <c r="C200" s="45"/>
      <c r="D200" s="312"/>
      <c r="E200" s="309"/>
      <c r="F200" s="21" t="s">
        <v>86</v>
      </c>
      <c r="G200" s="48">
        <f>+G201</f>
        <v>-119477.3</v>
      </c>
      <c r="H200" s="120"/>
      <c r="I200" s="120"/>
      <c r="J200" s="120"/>
      <c r="K200" s="120"/>
    </row>
    <row r="201" spans="1:11" s="47" customFormat="1" ht="34.5" x14ac:dyDescent="0.25">
      <c r="A201" s="332"/>
      <c r="B201" s="41"/>
      <c r="C201" s="45"/>
      <c r="D201" s="312"/>
      <c r="E201" s="309"/>
      <c r="F201" s="21" t="s">
        <v>87</v>
      </c>
      <c r="G201" s="48">
        <f>'հավելված 5'!D95</f>
        <v>-119477.3</v>
      </c>
      <c r="H201" s="120"/>
      <c r="I201" s="120"/>
      <c r="J201" s="120"/>
      <c r="K201" s="120"/>
    </row>
    <row r="202" spans="1:11" s="47" customFormat="1" x14ac:dyDescent="0.25">
      <c r="A202" s="332"/>
      <c r="B202" s="41"/>
      <c r="C202" s="45"/>
      <c r="D202" s="312"/>
      <c r="E202" s="309"/>
      <c r="F202" s="42" t="s">
        <v>215</v>
      </c>
      <c r="G202" s="48">
        <f>+G204</f>
        <v>-298231.59999999998</v>
      </c>
      <c r="H202" s="120"/>
      <c r="I202" s="120"/>
      <c r="J202" s="120"/>
      <c r="K202" s="120"/>
    </row>
    <row r="203" spans="1:11" s="47" customFormat="1" ht="34.5" x14ac:dyDescent="0.25">
      <c r="A203" s="332"/>
      <c r="B203" s="41"/>
      <c r="C203" s="45"/>
      <c r="D203" s="312"/>
      <c r="E203" s="309"/>
      <c r="F203" s="21" t="s">
        <v>82</v>
      </c>
      <c r="G203" s="48"/>
      <c r="H203" s="120"/>
      <c r="I203" s="120"/>
      <c r="J203" s="120"/>
      <c r="K203" s="120"/>
    </row>
    <row r="204" spans="1:11" s="47" customFormat="1" x14ac:dyDescent="0.25">
      <c r="A204" s="332"/>
      <c r="B204" s="41"/>
      <c r="C204" s="45"/>
      <c r="D204" s="312"/>
      <c r="E204" s="309"/>
      <c r="F204" s="21" t="s">
        <v>83</v>
      </c>
      <c r="G204" s="46">
        <f>+G205</f>
        <v>-298231.59999999998</v>
      </c>
      <c r="H204" s="120"/>
      <c r="I204" s="120"/>
      <c r="J204" s="120"/>
      <c r="K204" s="120"/>
    </row>
    <row r="205" spans="1:11" s="47" customFormat="1" x14ac:dyDescent="0.25">
      <c r="A205" s="332"/>
      <c r="B205" s="41"/>
      <c r="C205" s="45"/>
      <c r="D205" s="312"/>
      <c r="E205" s="309"/>
      <c r="F205" s="21" t="s">
        <v>84</v>
      </c>
      <c r="G205" s="48">
        <f>+G206</f>
        <v>-298231.59999999998</v>
      </c>
      <c r="H205" s="120"/>
      <c r="I205" s="120"/>
      <c r="J205" s="120"/>
      <c r="K205" s="120"/>
    </row>
    <row r="206" spans="1:11" s="47" customFormat="1" x14ac:dyDescent="0.25">
      <c r="A206" s="332"/>
      <c r="B206" s="41"/>
      <c r="C206" s="45"/>
      <c r="D206" s="312"/>
      <c r="E206" s="309"/>
      <c r="F206" s="21" t="s">
        <v>85</v>
      </c>
      <c r="G206" s="48">
        <f>+G207</f>
        <v>-298231.59999999998</v>
      </c>
      <c r="H206" s="120"/>
      <c r="I206" s="120"/>
      <c r="J206" s="120"/>
      <c r="K206" s="120"/>
    </row>
    <row r="207" spans="1:11" s="47" customFormat="1" x14ac:dyDescent="0.25">
      <c r="A207" s="332"/>
      <c r="B207" s="41"/>
      <c r="C207" s="45"/>
      <c r="D207" s="312"/>
      <c r="E207" s="309"/>
      <c r="F207" s="21" t="s">
        <v>86</v>
      </c>
      <c r="G207" s="48">
        <f>+G208</f>
        <v>-298231.59999999998</v>
      </c>
      <c r="H207" s="120"/>
      <c r="I207" s="120"/>
      <c r="J207" s="120"/>
      <c r="K207" s="120"/>
    </row>
    <row r="208" spans="1:11" s="47" customFormat="1" ht="34.5" x14ac:dyDescent="0.25">
      <c r="A208" s="332"/>
      <c r="B208" s="41"/>
      <c r="C208" s="45"/>
      <c r="D208" s="312"/>
      <c r="E208" s="309"/>
      <c r="F208" s="21" t="s">
        <v>87</v>
      </c>
      <c r="G208" s="48">
        <f>'հավելված 5'!D307</f>
        <v>-298231.59999999998</v>
      </c>
      <c r="H208" s="120"/>
      <c r="I208" s="120"/>
      <c r="J208" s="120"/>
      <c r="K208" s="120"/>
    </row>
    <row r="209" spans="1:11" s="47" customFormat="1" x14ac:dyDescent="0.25">
      <c r="A209" s="332"/>
      <c r="B209" s="41"/>
      <c r="C209" s="45"/>
      <c r="D209" s="312"/>
      <c r="E209" s="309"/>
      <c r="F209" s="42" t="s">
        <v>216</v>
      </c>
      <c r="G209" s="48">
        <f>+G211</f>
        <v>34284.5</v>
      </c>
      <c r="H209" s="120"/>
      <c r="I209" s="120"/>
      <c r="J209" s="120"/>
      <c r="K209" s="120"/>
    </row>
    <row r="210" spans="1:11" s="47" customFormat="1" ht="34.5" x14ac:dyDescent="0.25">
      <c r="A210" s="332"/>
      <c r="B210" s="41"/>
      <c r="C210" s="45"/>
      <c r="D210" s="312"/>
      <c r="E210" s="309"/>
      <c r="F210" s="21" t="s">
        <v>82</v>
      </c>
      <c r="G210" s="48"/>
      <c r="H210" s="120"/>
      <c r="I210" s="120"/>
      <c r="J210" s="120"/>
      <c r="K210" s="120"/>
    </row>
    <row r="211" spans="1:11" s="47" customFormat="1" x14ac:dyDescent="0.25">
      <c r="A211" s="332"/>
      <c r="B211" s="41"/>
      <c r="C211" s="45"/>
      <c r="D211" s="312"/>
      <c r="E211" s="309"/>
      <c r="F211" s="21" t="s">
        <v>83</v>
      </c>
      <c r="G211" s="48">
        <f t="shared" ref="G211:G213" si="15">+G212</f>
        <v>34284.5</v>
      </c>
      <c r="H211" s="120"/>
      <c r="I211" s="120"/>
      <c r="J211" s="120"/>
      <c r="K211" s="120"/>
    </row>
    <row r="212" spans="1:11" s="47" customFormat="1" x14ac:dyDescent="0.25">
      <c r="A212" s="332"/>
      <c r="B212" s="41"/>
      <c r="C212" s="45"/>
      <c r="D212" s="312"/>
      <c r="E212" s="309"/>
      <c r="F212" s="21" t="s">
        <v>84</v>
      </c>
      <c r="G212" s="48">
        <f t="shared" si="15"/>
        <v>34284.5</v>
      </c>
      <c r="H212" s="120"/>
      <c r="I212" s="120"/>
      <c r="J212" s="120"/>
      <c r="K212" s="120"/>
    </row>
    <row r="213" spans="1:11" s="47" customFormat="1" x14ac:dyDescent="0.25">
      <c r="A213" s="332"/>
      <c r="B213" s="41"/>
      <c r="C213" s="45"/>
      <c r="D213" s="312"/>
      <c r="E213" s="309"/>
      <c r="F213" s="21" t="s">
        <v>85</v>
      </c>
      <c r="G213" s="48">
        <f t="shared" si="15"/>
        <v>34284.5</v>
      </c>
      <c r="H213" s="120"/>
      <c r="I213" s="120"/>
      <c r="J213" s="120"/>
      <c r="K213" s="120"/>
    </row>
    <row r="214" spans="1:11" s="47" customFormat="1" x14ac:dyDescent="0.25">
      <c r="A214" s="332"/>
      <c r="B214" s="41"/>
      <c r="C214" s="45"/>
      <c r="D214" s="312"/>
      <c r="E214" s="309"/>
      <c r="F214" s="21" t="s">
        <v>86</v>
      </c>
      <c r="G214" s="48">
        <f>+G215</f>
        <v>34284.5</v>
      </c>
      <c r="H214" s="120"/>
      <c r="I214" s="120"/>
      <c r="J214" s="120"/>
      <c r="K214" s="120"/>
    </row>
    <row r="215" spans="1:11" s="47" customFormat="1" ht="34.5" x14ac:dyDescent="0.25">
      <c r="A215" s="332"/>
      <c r="B215" s="41"/>
      <c r="C215" s="45"/>
      <c r="D215" s="312"/>
      <c r="E215" s="309"/>
      <c r="F215" s="21" t="s">
        <v>87</v>
      </c>
      <c r="G215" s="48">
        <f>'հավելված 5'!D404</f>
        <v>34284.5</v>
      </c>
      <c r="H215" s="120"/>
      <c r="I215" s="120"/>
      <c r="J215" s="120"/>
      <c r="K215" s="120"/>
    </row>
    <row r="216" spans="1:11" s="47" customFormat="1" x14ac:dyDescent="0.25">
      <c r="A216" s="332"/>
      <c r="B216" s="41"/>
      <c r="C216" s="45"/>
      <c r="D216" s="312"/>
      <c r="E216" s="309"/>
      <c r="F216" s="42" t="s">
        <v>91</v>
      </c>
      <c r="G216" s="48">
        <f>+G218</f>
        <v>-51307.5</v>
      </c>
      <c r="H216" s="120"/>
      <c r="I216" s="120"/>
      <c r="J216" s="120"/>
      <c r="K216" s="120"/>
    </row>
    <row r="217" spans="1:11" s="47" customFormat="1" ht="34.5" x14ac:dyDescent="0.25">
      <c r="A217" s="332"/>
      <c r="B217" s="41"/>
      <c r="C217" s="45"/>
      <c r="D217" s="312"/>
      <c r="E217" s="309"/>
      <c r="F217" s="21" t="s">
        <v>82</v>
      </c>
      <c r="G217" s="48"/>
      <c r="H217" s="120"/>
      <c r="I217" s="120"/>
      <c r="J217" s="120"/>
      <c r="K217" s="120"/>
    </row>
    <row r="218" spans="1:11" s="47" customFormat="1" x14ac:dyDescent="0.25">
      <c r="A218" s="332"/>
      <c r="B218" s="41"/>
      <c r="C218" s="45"/>
      <c r="D218" s="312"/>
      <c r="E218" s="309"/>
      <c r="F218" s="21" t="s">
        <v>83</v>
      </c>
      <c r="G218" s="48">
        <f t="shared" ref="G218:G220" si="16">+G219</f>
        <v>-51307.5</v>
      </c>
      <c r="H218" s="121"/>
      <c r="I218" s="121"/>
      <c r="J218" s="120"/>
      <c r="K218" s="120"/>
    </row>
    <row r="219" spans="1:11" s="47" customFormat="1" x14ac:dyDescent="0.25">
      <c r="A219" s="332"/>
      <c r="B219" s="41"/>
      <c r="C219" s="45"/>
      <c r="D219" s="312"/>
      <c r="E219" s="309"/>
      <c r="F219" s="21" t="s">
        <v>84</v>
      </c>
      <c r="G219" s="48">
        <f t="shared" si="16"/>
        <v>-51307.5</v>
      </c>
      <c r="H219" s="120"/>
      <c r="I219" s="120"/>
      <c r="J219" s="120"/>
      <c r="K219" s="120"/>
    </row>
    <row r="220" spans="1:11" s="47" customFormat="1" x14ac:dyDescent="0.25">
      <c r="A220" s="332"/>
      <c r="B220" s="41"/>
      <c r="C220" s="45"/>
      <c r="D220" s="312"/>
      <c r="E220" s="309"/>
      <c r="F220" s="21" t="s">
        <v>85</v>
      </c>
      <c r="G220" s="48">
        <f t="shared" si="16"/>
        <v>-51307.5</v>
      </c>
      <c r="H220" s="120"/>
      <c r="I220" s="120"/>
      <c r="J220" s="120"/>
      <c r="K220" s="120"/>
    </row>
    <row r="221" spans="1:11" s="47" customFormat="1" x14ac:dyDescent="0.25">
      <c r="A221" s="332"/>
      <c r="B221" s="41"/>
      <c r="C221" s="45"/>
      <c r="D221" s="312"/>
      <c r="E221" s="309"/>
      <c r="F221" s="21" t="s">
        <v>86</v>
      </c>
      <c r="G221" s="48">
        <f>+G222</f>
        <v>-51307.5</v>
      </c>
      <c r="H221" s="120"/>
      <c r="I221" s="120"/>
      <c r="J221" s="120"/>
      <c r="K221" s="120"/>
    </row>
    <row r="222" spans="1:11" s="47" customFormat="1" ht="34.5" x14ac:dyDescent="0.25">
      <c r="A222" s="332"/>
      <c r="B222" s="41"/>
      <c r="C222" s="45"/>
      <c r="D222" s="312"/>
      <c r="E222" s="309"/>
      <c r="F222" s="21" t="s">
        <v>87</v>
      </c>
      <c r="G222" s="48">
        <f>'հավելված 5'!D488</f>
        <v>-51307.5</v>
      </c>
      <c r="H222" s="120"/>
      <c r="I222" s="120"/>
      <c r="J222" s="120"/>
      <c r="K222" s="120"/>
    </row>
    <row r="223" spans="1:11" s="47" customFormat="1" x14ac:dyDescent="0.25">
      <c r="A223" s="332"/>
      <c r="B223" s="41"/>
      <c r="C223" s="45"/>
      <c r="D223" s="312"/>
      <c r="E223" s="309"/>
      <c r="F223" s="42" t="s">
        <v>92</v>
      </c>
      <c r="G223" s="48">
        <f>+G225</f>
        <v>-47735.3</v>
      </c>
      <c r="H223" s="120"/>
      <c r="I223" s="120"/>
      <c r="J223" s="120"/>
      <c r="K223" s="120"/>
    </row>
    <row r="224" spans="1:11" s="47" customFormat="1" ht="34.5" x14ac:dyDescent="0.25">
      <c r="A224" s="332"/>
      <c r="B224" s="41"/>
      <c r="C224" s="45"/>
      <c r="D224" s="312"/>
      <c r="E224" s="309"/>
      <c r="F224" s="21" t="s">
        <v>82</v>
      </c>
      <c r="G224" s="48"/>
      <c r="H224" s="120"/>
      <c r="I224" s="120"/>
      <c r="J224" s="120"/>
      <c r="K224" s="120"/>
    </row>
    <row r="225" spans="1:11" s="47" customFormat="1" x14ac:dyDescent="0.25">
      <c r="A225" s="332"/>
      <c r="B225" s="41"/>
      <c r="C225" s="45"/>
      <c r="D225" s="312"/>
      <c r="E225" s="309"/>
      <c r="F225" s="21" t="s">
        <v>83</v>
      </c>
      <c r="G225" s="48">
        <f t="shared" ref="G225:G227" si="17">+G226</f>
        <v>-47735.3</v>
      </c>
      <c r="H225" s="121"/>
      <c r="I225" s="121"/>
      <c r="J225" s="120"/>
      <c r="K225" s="120"/>
    </row>
    <row r="226" spans="1:11" s="47" customFormat="1" x14ac:dyDescent="0.25">
      <c r="A226" s="332"/>
      <c r="B226" s="41"/>
      <c r="C226" s="45"/>
      <c r="D226" s="312"/>
      <c r="E226" s="309"/>
      <c r="F226" s="21" t="s">
        <v>84</v>
      </c>
      <c r="G226" s="48">
        <f t="shared" si="17"/>
        <v>-47735.3</v>
      </c>
      <c r="H226" s="120"/>
      <c r="I226" s="120"/>
      <c r="J226" s="120"/>
      <c r="K226" s="120"/>
    </row>
    <row r="227" spans="1:11" s="47" customFormat="1" x14ac:dyDescent="0.25">
      <c r="A227" s="332"/>
      <c r="B227" s="41"/>
      <c r="C227" s="45"/>
      <c r="D227" s="312"/>
      <c r="E227" s="309"/>
      <c r="F227" s="21" t="s">
        <v>85</v>
      </c>
      <c r="G227" s="48">
        <f t="shared" si="17"/>
        <v>-47735.3</v>
      </c>
      <c r="H227" s="120"/>
      <c r="I227" s="120"/>
      <c r="J227" s="120"/>
      <c r="K227" s="120"/>
    </row>
    <row r="228" spans="1:11" s="47" customFormat="1" x14ac:dyDescent="0.25">
      <c r="A228" s="332"/>
      <c r="B228" s="41"/>
      <c r="C228" s="45"/>
      <c r="D228" s="312"/>
      <c r="E228" s="309"/>
      <c r="F228" s="21" t="s">
        <v>86</v>
      </c>
      <c r="G228" s="48">
        <f>+G229</f>
        <v>-47735.3</v>
      </c>
      <c r="H228" s="120"/>
      <c r="I228" s="120"/>
      <c r="J228" s="120"/>
      <c r="K228" s="120"/>
    </row>
    <row r="229" spans="1:11" s="47" customFormat="1" ht="34.5" x14ac:dyDescent="0.25">
      <c r="A229" s="332"/>
      <c r="B229" s="41"/>
      <c r="C229" s="45"/>
      <c r="D229" s="312"/>
      <c r="E229" s="309"/>
      <c r="F229" s="21" t="s">
        <v>87</v>
      </c>
      <c r="G229" s="48">
        <f>'հավելված 5'!D585</f>
        <v>-47735.3</v>
      </c>
      <c r="H229" s="120"/>
      <c r="I229" s="120"/>
      <c r="J229" s="120"/>
      <c r="K229" s="120"/>
    </row>
    <row r="230" spans="1:11" s="47" customFormat="1" x14ac:dyDescent="0.25">
      <c r="A230" s="332"/>
      <c r="B230" s="41"/>
      <c r="C230" s="45"/>
      <c r="D230" s="312"/>
      <c r="E230" s="309"/>
      <c r="F230" s="42" t="s">
        <v>93</v>
      </c>
      <c r="G230" s="48">
        <f>+G232</f>
        <v>-184993.7</v>
      </c>
      <c r="H230" s="120"/>
      <c r="I230" s="120"/>
      <c r="J230" s="120"/>
      <c r="K230" s="120"/>
    </row>
    <row r="231" spans="1:11" s="47" customFormat="1" ht="34.5" x14ac:dyDescent="0.25">
      <c r="A231" s="332"/>
      <c r="B231" s="41"/>
      <c r="C231" s="45"/>
      <c r="D231" s="312"/>
      <c r="E231" s="309"/>
      <c r="F231" s="21" t="s">
        <v>82</v>
      </c>
      <c r="G231" s="48"/>
      <c r="H231" s="120"/>
      <c r="I231" s="120"/>
      <c r="J231" s="120"/>
      <c r="K231" s="120"/>
    </row>
    <row r="232" spans="1:11" s="47" customFormat="1" x14ac:dyDescent="0.25">
      <c r="A232" s="332"/>
      <c r="B232" s="41"/>
      <c r="C232" s="45"/>
      <c r="D232" s="312"/>
      <c r="E232" s="309"/>
      <c r="F232" s="21" t="s">
        <v>83</v>
      </c>
      <c r="G232" s="48">
        <f t="shared" ref="G232:G234" si="18">+G233</f>
        <v>-184993.7</v>
      </c>
      <c r="H232" s="121"/>
      <c r="I232" s="121"/>
      <c r="J232" s="120"/>
      <c r="K232" s="120"/>
    </row>
    <row r="233" spans="1:11" s="47" customFormat="1" x14ac:dyDescent="0.25">
      <c r="A233" s="332"/>
      <c r="B233" s="41"/>
      <c r="C233" s="45"/>
      <c r="D233" s="312"/>
      <c r="E233" s="309"/>
      <c r="F233" s="21" t="s">
        <v>84</v>
      </c>
      <c r="G233" s="48">
        <f t="shared" si="18"/>
        <v>-184993.7</v>
      </c>
      <c r="H233" s="120"/>
      <c r="I233" s="120"/>
      <c r="J233" s="120"/>
      <c r="K233" s="120"/>
    </row>
    <row r="234" spans="1:11" s="47" customFormat="1" x14ac:dyDescent="0.25">
      <c r="A234" s="332"/>
      <c r="B234" s="41"/>
      <c r="C234" s="45"/>
      <c r="D234" s="312"/>
      <c r="E234" s="309"/>
      <c r="F234" s="21" t="s">
        <v>85</v>
      </c>
      <c r="G234" s="48">
        <f t="shared" si="18"/>
        <v>-184993.7</v>
      </c>
      <c r="H234" s="120"/>
      <c r="I234" s="120"/>
      <c r="J234" s="120"/>
      <c r="K234" s="120"/>
    </row>
    <row r="235" spans="1:11" s="47" customFormat="1" x14ac:dyDescent="0.25">
      <c r="A235" s="332"/>
      <c r="B235" s="41"/>
      <c r="C235" s="45"/>
      <c r="D235" s="312"/>
      <c r="E235" s="309"/>
      <c r="F235" s="21" t="s">
        <v>86</v>
      </c>
      <c r="G235" s="48">
        <f>+G236</f>
        <v>-184993.7</v>
      </c>
      <c r="H235" s="120"/>
      <c r="I235" s="120"/>
      <c r="J235" s="120"/>
      <c r="K235" s="120"/>
    </row>
    <row r="236" spans="1:11" s="47" customFormat="1" ht="34.5" x14ac:dyDescent="0.25">
      <c r="A236" s="332"/>
      <c r="B236" s="41"/>
      <c r="C236" s="45"/>
      <c r="D236" s="312"/>
      <c r="E236" s="309"/>
      <c r="F236" s="21" t="s">
        <v>87</v>
      </c>
      <c r="G236" s="48">
        <f>'հավելված 5'!D708</f>
        <v>-184993.7</v>
      </c>
      <c r="H236" s="120"/>
      <c r="I236" s="120"/>
      <c r="J236" s="120"/>
      <c r="K236" s="120"/>
    </row>
    <row r="237" spans="1:11" s="47" customFormat="1" x14ac:dyDescent="0.25">
      <c r="A237" s="332"/>
      <c r="B237" s="41"/>
      <c r="C237" s="45"/>
      <c r="D237" s="312"/>
      <c r="E237" s="309"/>
      <c r="F237" s="42" t="s">
        <v>94</v>
      </c>
      <c r="G237" s="48">
        <f>+G239</f>
        <v>-90000</v>
      </c>
      <c r="H237" s="120"/>
      <c r="I237" s="120"/>
      <c r="J237" s="120"/>
      <c r="K237" s="120"/>
    </row>
    <row r="238" spans="1:11" s="47" customFormat="1" ht="34.5" x14ac:dyDescent="0.25">
      <c r="A238" s="332"/>
      <c r="B238" s="41"/>
      <c r="C238" s="45"/>
      <c r="D238" s="312"/>
      <c r="E238" s="309"/>
      <c r="F238" s="21" t="s">
        <v>82</v>
      </c>
      <c r="G238" s="48"/>
      <c r="H238" s="120"/>
      <c r="I238" s="120"/>
      <c r="J238" s="120"/>
      <c r="K238" s="120"/>
    </row>
    <row r="239" spans="1:11" s="47" customFormat="1" x14ac:dyDescent="0.25">
      <c r="A239" s="332"/>
      <c r="B239" s="41"/>
      <c r="C239" s="45"/>
      <c r="D239" s="312"/>
      <c r="E239" s="309"/>
      <c r="F239" s="21" t="s">
        <v>83</v>
      </c>
      <c r="G239" s="48">
        <f t="shared" ref="G239:G241" si="19">+G240</f>
        <v>-90000</v>
      </c>
      <c r="H239" s="120"/>
      <c r="I239" s="120"/>
      <c r="J239" s="120"/>
      <c r="K239" s="120"/>
    </row>
    <row r="240" spans="1:11" s="47" customFormat="1" x14ac:dyDescent="0.25">
      <c r="A240" s="332"/>
      <c r="B240" s="41"/>
      <c r="C240" s="45"/>
      <c r="D240" s="312"/>
      <c r="E240" s="309"/>
      <c r="F240" s="21" t="s">
        <v>84</v>
      </c>
      <c r="G240" s="48">
        <f t="shared" si="19"/>
        <v>-90000</v>
      </c>
      <c r="H240" s="120"/>
      <c r="I240" s="120"/>
      <c r="J240" s="120"/>
      <c r="K240" s="120"/>
    </row>
    <row r="241" spans="1:11" s="47" customFormat="1" x14ac:dyDescent="0.25">
      <c r="A241" s="332"/>
      <c r="B241" s="41"/>
      <c r="C241" s="45"/>
      <c r="D241" s="312"/>
      <c r="E241" s="309"/>
      <c r="F241" s="21" t="s">
        <v>85</v>
      </c>
      <c r="G241" s="48">
        <f t="shared" si="19"/>
        <v>-90000</v>
      </c>
      <c r="H241" s="120"/>
      <c r="I241" s="120"/>
      <c r="J241" s="120"/>
      <c r="K241" s="120"/>
    </row>
    <row r="242" spans="1:11" s="47" customFormat="1" x14ac:dyDescent="0.25">
      <c r="A242" s="332"/>
      <c r="B242" s="41"/>
      <c r="C242" s="45"/>
      <c r="D242" s="312"/>
      <c r="E242" s="309"/>
      <c r="F242" s="21" t="s">
        <v>86</v>
      </c>
      <c r="G242" s="48">
        <f>+G243</f>
        <v>-90000</v>
      </c>
      <c r="H242" s="120"/>
      <c r="I242" s="120"/>
      <c r="J242" s="120"/>
      <c r="K242" s="120"/>
    </row>
    <row r="243" spans="1:11" s="47" customFormat="1" ht="34.5" x14ac:dyDescent="0.25">
      <c r="A243" s="332"/>
      <c r="B243" s="41"/>
      <c r="C243" s="45"/>
      <c r="D243" s="312"/>
      <c r="E243" s="309"/>
      <c r="F243" s="21" t="s">
        <v>87</v>
      </c>
      <c r="G243" s="48">
        <f>'հավելված 5'!D805</f>
        <v>-90000</v>
      </c>
      <c r="H243" s="120"/>
      <c r="I243" s="120"/>
      <c r="J243" s="120"/>
      <c r="K243" s="120"/>
    </row>
    <row r="244" spans="1:11" s="47" customFormat="1" x14ac:dyDescent="0.25">
      <c r="A244" s="332"/>
      <c r="B244" s="41"/>
      <c r="C244" s="45"/>
      <c r="D244" s="312"/>
      <c r="E244" s="309"/>
      <c r="F244" s="42" t="s">
        <v>95</v>
      </c>
      <c r="G244" s="48">
        <f>+G246</f>
        <v>-225916.6</v>
      </c>
      <c r="H244" s="120"/>
      <c r="I244" s="120"/>
      <c r="J244" s="120"/>
      <c r="K244" s="120"/>
    </row>
    <row r="245" spans="1:11" s="47" customFormat="1" ht="34.5" x14ac:dyDescent="0.25">
      <c r="A245" s="332"/>
      <c r="B245" s="41"/>
      <c r="C245" s="45"/>
      <c r="D245" s="312"/>
      <c r="E245" s="309"/>
      <c r="F245" s="21" t="s">
        <v>82</v>
      </c>
      <c r="G245" s="48"/>
      <c r="H245" s="120"/>
      <c r="I245" s="120"/>
      <c r="J245" s="120"/>
      <c r="K245" s="120"/>
    </row>
    <row r="246" spans="1:11" s="47" customFormat="1" x14ac:dyDescent="0.25">
      <c r="A246" s="332"/>
      <c r="B246" s="41"/>
      <c r="C246" s="45"/>
      <c r="D246" s="312"/>
      <c r="E246" s="309"/>
      <c r="F246" s="21" t="s">
        <v>83</v>
      </c>
      <c r="G246" s="173">
        <f>+G247</f>
        <v>-225916.6</v>
      </c>
      <c r="H246" s="237"/>
      <c r="I246" s="237"/>
      <c r="J246" s="120"/>
      <c r="K246" s="120"/>
    </row>
    <row r="247" spans="1:11" s="47" customFormat="1" x14ac:dyDescent="0.25">
      <c r="A247" s="332"/>
      <c r="B247" s="41"/>
      <c r="C247" s="45"/>
      <c r="D247" s="312"/>
      <c r="E247" s="309"/>
      <c r="F247" s="21" t="s">
        <v>84</v>
      </c>
      <c r="G247" s="173">
        <f>+G248</f>
        <v>-225916.6</v>
      </c>
      <c r="H247" s="120"/>
      <c r="I247" s="120"/>
      <c r="J247" s="120"/>
      <c r="K247" s="120"/>
    </row>
    <row r="248" spans="1:11" s="47" customFormat="1" x14ac:dyDescent="0.25">
      <c r="A248" s="332"/>
      <c r="B248" s="41"/>
      <c r="C248" s="45"/>
      <c r="D248" s="312"/>
      <c r="E248" s="309"/>
      <c r="F248" s="21" t="s">
        <v>85</v>
      </c>
      <c r="G248" s="173">
        <f>+G249</f>
        <v>-225916.6</v>
      </c>
      <c r="H248" s="120"/>
      <c r="I248" s="120"/>
      <c r="J248" s="120"/>
      <c r="K248" s="120"/>
    </row>
    <row r="249" spans="1:11" s="47" customFormat="1" x14ac:dyDescent="0.25">
      <c r="A249" s="332"/>
      <c r="B249" s="41"/>
      <c r="C249" s="45"/>
      <c r="D249" s="312"/>
      <c r="E249" s="309"/>
      <c r="F249" s="21" t="s">
        <v>86</v>
      </c>
      <c r="G249" s="173">
        <f>+G250</f>
        <v>-225916.6</v>
      </c>
      <c r="H249" s="120"/>
      <c r="I249" s="120"/>
      <c r="J249" s="120"/>
      <c r="K249" s="120"/>
    </row>
    <row r="250" spans="1:11" s="47" customFormat="1" ht="34.5" x14ac:dyDescent="0.25">
      <c r="A250" s="332"/>
      <c r="B250" s="41"/>
      <c r="C250" s="45"/>
      <c r="D250" s="312"/>
      <c r="E250" s="309"/>
      <c r="F250" s="21" t="s">
        <v>87</v>
      </c>
      <c r="G250" s="173">
        <f>'հավելված 5'!D890</f>
        <v>-225916.6</v>
      </c>
      <c r="H250" s="120"/>
      <c r="I250" s="120"/>
      <c r="J250" s="120"/>
      <c r="K250" s="120"/>
    </row>
    <row r="251" spans="1:11" s="47" customFormat="1" x14ac:dyDescent="0.25">
      <c r="A251" s="332"/>
      <c r="B251" s="41"/>
      <c r="C251" s="45"/>
      <c r="D251" s="312"/>
      <c r="E251" s="309"/>
      <c r="F251" s="42" t="s">
        <v>96</v>
      </c>
      <c r="G251" s="232">
        <f>G253</f>
        <v>66845.399999999994</v>
      </c>
      <c r="H251" s="120"/>
      <c r="I251" s="120"/>
      <c r="J251" s="120"/>
      <c r="K251" s="120"/>
    </row>
    <row r="252" spans="1:11" s="47" customFormat="1" ht="34.5" x14ac:dyDescent="0.25">
      <c r="A252" s="332"/>
      <c r="B252" s="41"/>
      <c r="C252" s="45"/>
      <c r="D252" s="312"/>
      <c r="E252" s="309"/>
      <c r="F252" s="21" t="s">
        <v>82</v>
      </c>
      <c r="G252" s="232"/>
      <c r="H252" s="120"/>
      <c r="I252" s="120"/>
      <c r="J252" s="120"/>
      <c r="K252" s="120"/>
    </row>
    <row r="253" spans="1:11" s="47" customFormat="1" x14ac:dyDescent="0.25">
      <c r="A253" s="332"/>
      <c r="B253" s="41"/>
      <c r="C253" s="45"/>
      <c r="D253" s="312"/>
      <c r="E253" s="309"/>
      <c r="F253" s="21" t="s">
        <v>83</v>
      </c>
      <c r="G253" s="173">
        <f>G254</f>
        <v>66845.399999999994</v>
      </c>
      <c r="H253" s="121"/>
      <c r="I253" s="121"/>
      <c r="J253" s="120"/>
      <c r="K253" s="120"/>
    </row>
    <row r="254" spans="1:11" s="47" customFormat="1" x14ac:dyDescent="0.25">
      <c r="A254" s="332"/>
      <c r="B254" s="41"/>
      <c r="C254" s="45"/>
      <c r="D254" s="312"/>
      <c r="E254" s="309"/>
      <c r="F254" s="21" t="s">
        <v>84</v>
      </c>
      <c r="G254" s="173">
        <f>G255</f>
        <v>66845.399999999994</v>
      </c>
      <c r="H254" s="120"/>
      <c r="I254" s="121"/>
      <c r="J254" s="120"/>
      <c r="K254" s="120"/>
    </row>
    <row r="255" spans="1:11" s="47" customFormat="1" x14ac:dyDescent="0.25">
      <c r="A255" s="332"/>
      <c r="B255" s="41"/>
      <c r="C255" s="45"/>
      <c r="D255" s="312"/>
      <c r="E255" s="309"/>
      <c r="F255" s="21" t="s">
        <v>85</v>
      </c>
      <c r="G255" s="173">
        <f>G256</f>
        <v>66845.399999999994</v>
      </c>
      <c r="H255" s="120"/>
      <c r="I255" s="121"/>
      <c r="J255" s="120"/>
      <c r="K255" s="120"/>
    </row>
    <row r="256" spans="1:11" s="47" customFormat="1" x14ac:dyDescent="0.25">
      <c r="A256" s="332"/>
      <c r="B256" s="41"/>
      <c r="C256" s="45"/>
      <c r="D256" s="312"/>
      <c r="E256" s="309"/>
      <c r="F256" s="21" t="s">
        <v>86</v>
      </c>
      <c r="G256" s="173">
        <f>G257</f>
        <v>66845.399999999994</v>
      </c>
      <c r="H256" s="121"/>
      <c r="I256" s="120"/>
      <c r="J256" s="120"/>
      <c r="K256" s="120"/>
    </row>
    <row r="257" spans="1:11" s="47" customFormat="1" ht="34.5" x14ac:dyDescent="0.25">
      <c r="A257" s="332"/>
      <c r="B257" s="41"/>
      <c r="C257" s="45"/>
      <c r="D257" s="312"/>
      <c r="E257" s="309"/>
      <c r="F257" s="21" t="s">
        <v>87</v>
      </c>
      <c r="G257" s="173">
        <f>'հավելված 5'!D996</f>
        <v>66845.399999999994</v>
      </c>
      <c r="H257" s="121"/>
      <c r="I257" s="121"/>
      <c r="J257" s="120"/>
      <c r="K257" s="120"/>
    </row>
    <row r="258" spans="1:11" s="47" customFormat="1" x14ac:dyDescent="0.25">
      <c r="A258" s="332"/>
      <c r="B258" s="41"/>
      <c r="C258" s="45"/>
      <c r="D258" s="312"/>
      <c r="E258" s="309"/>
      <c r="F258" s="42" t="s">
        <v>98</v>
      </c>
      <c r="G258" s="232">
        <f>G260</f>
        <v>-24947.5</v>
      </c>
      <c r="H258" s="120"/>
      <c r="I258" s="120"/>
      <c r="J258" s="120"/>
      <c r="K258" s="120"/>
    </row>
    <row r="259" spans="1:11" s="47" customFormat="1" ht="34.5" x14ac:dyDescent="0.25">
      <c r="A259" s="332"/>
      <c r="B259" s="41"/>
      <c r="C259" s="45"/>
      <c r="D259" s="312"/>
      <c r="E259" s="309"/>
      <c r="F259" s="21" t="s">
        <v>82</v>
      </c>
      <c r="G259" s="232"/>
      <c r="H259" s="120"/>
      <c r="I259" s="120"/>
      <c r="J259" s="120"/>
      <c r="K259" s="120"/>
    </row>
    <row r="260" spans="1:11" s="47" customFormat="1" x14ac:dyDescent="0.25">
      <c r="A260" s="332"/>
      <c r="B260" s="41"/>
      <c r="C260" s="45"/>
      <c r="D260" s="312"/>
      <c r="E260" s="309"/>
      <c r="F260" s="21" t="s">
        <v>83</v>
      </c>
      <c r="G260" s="173">
        <f>G261</f>
        <v>-24947.5</v>
      </c>
      <c r="H260" s="121"/>
      <c r="I260" s="121"/>
      <c r="J260" s="120"/>
      <c r="K260" s="120"/>
    </row>
    <row r="261" spans="1:11" s="47" customFormat="1" x14ac:dyDescent="0.25">
      <c r="A261" s="332"/>
      <c r="B261" s="41"/>
      <c r="C261" s="45"/>
      <c r="D261" s="312"/>
      <c r="E261" s="309"/>
      <c r="F261" s="21" t="s">
        <v>84</v>
      </c>
      <c r="G261" s="173">
        <f>G262</f>
        <v>-24947.5</v>
      </c>
      <c r="H261" s="120"/>
      <c r="I261" s="121"/>
      <c r="J261" s="120"/>
      <c r="K261" s="120"/>
    </row>
    <row r="262" spans="1:11" s="47" customFormat="1" x14ac:dyDescent="0.25">
      <c r="A262" s="332"/>
      <c r="B262" s="41"/>
      <c r="C262" s="45"/>
      <c r="D262" s="312"/>
      <c r="E262" s="309"/>
      <c r="F262" s="21" t="s">
        <v>85</v>
      </c>
      <c r="G262" s="173">
        <f>G263</f>
        <v>-24947.5</v>
      </c>
      <c r="H262" s="120"/>
      <c r="I262" s="121"/>
      <c r="J262" s="120"/>
      <c r="K262" s="120"/>
    </row>
    <row r="263" spans="1:11" s="47" customFormat="1" x14ac:dyDescent="0.25">
      <c r="A263" s="332"/>
      <c r="B263" s="41"/>
      <c r="C263" s="45"/>
      <c r="D263" s="312"/>
      <c r="E263" s="309"/>
      <c r="F263" s="21" t="s">
        <v>86</v>
      </c>
      <c r="G263" s="173">
        <f>G264</f>
        <v>-24947.5</v>
      </c>
      <c r="H263" s="121"/>
      <c r="I263" s="120"/>
      <c r="J263" s="120"/>
      <c r="K263" s="120"/>
    </row>
    <row r="264" spans="1:11" s="47" customFormat="1" ht="34.5" x14ac:dyDescent="0.25">
      <c r="A264" s="332"/>
      <c r="B264" s="41"/>
      <c r="C264" s="45"/>
      <c r="D264" s="312"/>
      <c r="E264" s="310"/>
      <c r="F264" s="21" t="s">
        <v>87</v>
      </c>
      <c r="G264" s="173">
        <f>'հավելված 5'!D1177</f>
        <v>-24947.5</v>
      </c>
      <c r="H264" s="121"/>
      <c r="I264" s="121"/>
      <c r="J264" s="120"/>
      <c r="K264" s="120"/>
    </row>
    <row r="265" spans="1:11" s="47" customFormat="1" x14ac:dyDescent="0.25">
      <c r="A265" s="332"/>
      <c r="B265" s="41"/>
      <c r="C265" s="45"/>
      <c r="D265" s="312"/>
      <c r="E265" s="308">
        <v>11005</v>
      </c>
      <c r="F265" s="202" t="s">
        <v>148</v>
      </c>
      <c r="G265" s="89">
        <f>+G267</f>
        <v>110261.7</v>
      </c>
      <c r="H265" s="121"/>
      <c r="I265" s="120"/>
      <c r="J265" s="120"/>
      <c r="K265" s="120"/>
    </row>
    <row r="266" spans="1:11" s="47" customFormat="1" x14ac:dyDescent="0.25">
      <c r="A266" s="332"/>
      <c r="B266" s="41"/>
      <c r="C266" s="45"/>
      <c r="D266" s="312"/>
      <c r="E266" s="309"/>
      <c r="F266" s="21" t="s">
        <v>46</v>
      </c>
      <c r="G266" s="46"/>
      <c r="H266" s="120"/>
      <c r="I266" s="120"/>
      <c r="J266" s="120"/>
      <c r="K266" s="120"/>
    </row>
    <row r="267" spans="1:11" s="47" customFormat="1" ht="34.5" x14ac:dyDescent="0.25">
      <c r="A267" s="332"/>
      <c r="B267" s="41"/>
      <c r="C267" s="45"/>
      <c r="D267" s="312"/>
      <c r="E267" s="309"/>
      <c r="F267" s="42" t="s">
        <v>88</v>
      </c>
      <c r="G267" s="232">
        <f>G269</f>
        <v>110261.7</v>
      </c>
      <c r="H267" s="233"/>
      <c r="I267" s="120"/>
      <c r="J267" s="120"/>
      <c r="K267" s="120"/>
    </row>
    <row r="268" spans="1:11" s="47" customFormat="1" ht="34.5" x14ac:dyDescent="0.25">
      <c r="A268" s="332"/>
      <c r="B268" s="41"/>
      <c r="C268" s="45"/>
      <c r="D268" s="312"/>
      <c r="E268" s="309"/>
      <c r="F268" s="21" t="s">
        <v>82</v>
      </c>
      <c r="G268" s="232"/>
      <c r="H268" s="120"/>
      <c r="I268" s="120"/>
      <c r="J268" s="120"/>
      <c r="K268" s="120"/>
    </row>
    <row r="269" spans="1:11" s="47" customFormat="1" x14ac:dyDescent="0.25">
      <c r="A269" s="332"/>
      <c r="B269" s="41"/>
      <c r="C269" s="45"/>
      <c r="D269" s="312"/>
      <c r="E269" s="309"/>
      <c r="F269" s="21" t="s">
        <v>83</v>
      </c>
      <c r="G269" s="232">
        <f>G270</f>
        <v>110261.7</v>
      </c>
      <c r="H269" s="120"/>
      <c r="I269" s="120"/>
      <c r="J269" s="120"/>
      <c r="K269" s="120"/>
    </row>
    <row r="270" spans="1:11" s="47" customFormat="1" x14ac:dyDescent="0.25">
      <c r="A270" s="332"/>
      <c r="B270" s="41"/>
      <c r="C270" s="45"/>
      <c r="D270" s="312"/>
      <c r="E270" s="309"/>
      <c r="F270" s="21" t="s">
        <v>84</v>
      </c>
      <c r="G270" s="232">
        <f>G271</f>
        <v>110261.7</v>
      </c>
      <c r="H270" s="120"/>
      <c r="I270" s="120"/>
      <c r="J270" s="120"/>
      <c r="K270" s="120"/>
    </row>
    <row r="271" spans="1:11" s="47" customFormat="1" x14ac:dyDescent="0.25">
      <c r="A271" s="332"/>
      <c r="B271" s="41"/>
      <c r="C271" s="45"/>
      <c r="D271" s="312"/>
      <c r="E271" s="309"/>
      <c r="F271" s="21" t="s">
        <v>85</v>
      </c>
      <c r="G271" s="232">
        <f>G272</f>
        <v>110261.7</v>
      </c>
      <c r="H271" s="121"/>
      <c r="I271" s="121"/>
      <c r="J271" s="120"/>
      <c r="K271" s="120"/>
    </row>
    <row r="272" spans="1:11" s="47" customFormat="1" x14ac:dyDescent="0.25">
      <c r="A272" s="332"/>
      <c r="B272" s="41"/>
      <c r="C272" s="45"/>
      <c r="D272" s="312"/>
      <c r="E272" s="309"/>
      <c r="F272" s="21" t="s">
        <v>86</v>
      </c>
      <c r="G272" s="232">
        <f>G273</f>
        <v>110261.7</v>
      </c>
      <c r="H272" s="120"/>
      <c r="I272" s="121"/>
      <c r="J272" s="120"/>
      <c r="K272" s="120"/>
    </row>
    <row r="273" spans="1:14" s="47" customFormat="1" ht="34.5" x14ac:dyDescent="0.25">
      <c r="A273" s="332"/>
      <c r="B273" s="41"/>
      <c r="C273" s="45"/>
      <c r="D273" s="312"/>
      <c r="E273" s="309"/>
      <c r="F273" s="21" t="s">
        <v>87</v>
      </c>
      <c r="G273" s="43">
        <f>'հավելված 5'!D131</f>
        <v>110261.7</v>
      </c>
      <c r="H273" s="120"/>
      <c r="I273" s="121"/>
      <c r="J273" s="120"/>
      <c r="K273" s="120"/>
    </row>
    <row r="274" spans="1:14" s="47" customFormat="1" x14ac:dyDescent="0.25">
      <c r="A274" s="332"/>
      <c r="B274" s="41"/>
      <c r="C274" s="45"/>
      <c r="D274" s="312"/>
      <c r="E274" s="308">
        <v>11011</v>
      </c>
      <c r="F274" s="202" t="s">
        <v>151</v>
      </c>
      <c r="G274" s="89">
        <f>+G276</f>
        <v>-8630.2999999999993</v>
      </c>
      <c r="H274" s="121"/>
      <c r="I274" s="120"/>
      <c r="J274" s="120"/>
      <c r="K274" s="120"/>
    </row>
    <row r="275" spans="1:14" s="47" customFormat="1" x14ac:dyDescent="0.25">
      <c r="A275" s="332"/>
      <c r="B275" s="41"/>
      <c r="C275" s="45"/>
      <c r="D275" s="312"/>
      <c r="E275" s="309"/>
      <c r="F275" s="21" t="s">
        <v>46</v>
      </c>
      <c r="G275" s="46"/>
      <c r="H275" s="120"/>
      <c r="I275" s="120"/>
      <c r="J275" s="120"/>
      <c r="K275" s="120"/>
    </row>
    <row r="276" spans="1:14" s="47" customFormat="1" ht="34.5" x14ac:dyDescent="0.25">
      <c r="A276" s="332"/>
      <c r="B276" s="41"/>
      <c r="C276" s="45"/>
      <c r="D276" s="312"/>
      <c r="E276" s="309"/>
      <c r="F276" s="42" t="s">
        <v>88</v>
      </c>
      <c r="G276" s="232">
        <f>G278</f>
        <v>-8630.2999999999993</v>
      </c>
      <c r="H276" s="233"/>
      <c r="I276" s="120"/>
      <c r="J276" s="120"/>
      <c r="K276" s="120"/>
    </row>
    <row r="277" spans="1:14" s="47" customFormat="1" ht="34.5" x14ac:dyDescent="0.25">
      <c r="A277" s="332"/>
      <c r="B277" s="41"/>
      <c r="C277" s="45"/>
      <c r="D277" s="312"/>
      <c r="E277" s="309"/>
      <c r="F277" s="21" t="s">
        <v>82</v>
      </c>
      <c r="G277" s="232"/>
      <c r="H277" s="120"/>
      <c r="I277" s="120"/>
      <c r="J277" s="120"/>
      <c r="K277" s="120"/>
    </row>
    <row r="278" spans="1:14" s="47" customFormat="1" x14ac:dyDescent="0.25">
      <c r="A278" s="332"/>
      <c r="B278" s="41"/>
      <c r="C278" s="45"/>
      <c r="D278" s="312"/>
      <c r="E278" s="309"/>
      <c r="F278" s="21" t="s">
        <v>83</v>
      </c>
      <c r="G278" s="232">
        <f>G279</f>
        <v>-8630.2999999999993</v>
      </c>
      <c r="H278" s="120"/>
      <c r="I278" s="120"/>
      <c r="J278" s="120"/>
      <c r="K278" s="120"/>
    </row>
    <row r="279" spans="1:14" s="47" customFormat="1" x14ac:dyDescent="0.25">
      <c r="A279" s="332"/>
      <c r="B279" s="41"/>
      <c r="C279" s="45"/>
      <c r="D279" s="312"/>
      <c r="E279" s="309"/>
      <c r="F279" s="21" t="s">
        <v>84</v>
      </c>
      <c r="G279" s="232">
        <f>G280</f>
        <v>-8630.2999999999993</v>
      </c>
      <c r="H279" s="120"/>
      <c r="I279" s="120"/>
      <c r="J279" s="120"/>
      <c r="K279" s="120"/>
    </row>
    <row r="280" spans="1:14" s="47" customFormat="1" x14ac:dyDescent="0.25">
      <c r="A280" s="332"/>
      <c r="B280" s="41"/>
      <c r="C280" s="45"/>
      <c r="D280" s="312"/>
      <c r="E280" s="309"/>
      <c r="F280" s="21" t="s">
        <v>85</v>
      </c>
      <c r="G280" s="232">
        <f>G281</f>
        <v>-8630.2999999999993</v>
      </c>
      <c r="H280" s="121"/>
      <c r="I280" s="121"/>
      <c r="J280" s="120"/>
      <c r="K280" s="120"/>
    </row>
    <row r="281" spans="1:14" s="47" customFormat="1" x14ac:dyDescent="0.25">
      <c r="A281" s="332"/>
      <c r="B281" s="41"/>
      <c r="C281" s="45"/>
      <c r="D281" s="312"/>
      <c r="E281" s="309"/>
      <c r="F281" s="21" t="s">
        <v>86</v>
      </c>
      <c r="G281" s="232">
        <f>G282</f>
        <v>-8630.2999999999993</v>
      </c>
      <c r="H281" s="120"/>
      <c r="I281" s="121"/>
      <c r="J281" s="120"/>
      <c r="K281" s="120"/>
    </row>
    <row r="282" spans="1:14" s="47" customFormat="1" ht="34.5" x14ac:dyDescent="0.25">
      <c r="A282" s="332"/>
      <c r="B282" s="41"/>
      <c r="C282" s="45"/>
      <c r="D282" s="313"/>
      <c r="E282" s="309"/>
      <c r="F282" s="21" t="s">
        <v>87</v>
      </c>
      <c r="G282" s="43">
        <f>'հավելված 5'!D167</f>
        <v>-8630.2999999999993</v>
      </c>
      <c r="H282" s="120"/>
      <c r="I282" s="121"/>
      <c r="J282" s="120"/>
      <c r="K282" s="120"/>
    </row>
    <row r="283" spans="1:14" s="47" customFormat="1" x14ac:dyDescent="0.25">
      <c r="A283" s="332"/>
      <c r="B283" s="41"/>
      <c r="C283" s="44" t="s">
        <v>102</v>
      </c>
      <c r="D283" s="311"/>
      <c r="E283" s="308"/>
      <c r="F283" s="202" t="s">
        <v>106</v>
      </c>
      <c r="G283" s="235">
        <f>+G285</f>
        <v>-29242.000000000015</v>
      </c>
      <c r="H283" s="121"/>
      <c r="I283" s="121"/>
      <c r="J283" s="120"/>
      <c r="K283" s="120"/>
    </row>
    <row r="284" spans="1:14" s="47" customFormat="1" x14ac:dyDescent="0.25">
      <c r="A284" s="332"/>
      <c r="B284" s="41"/>
      <c r="C284" s="45"/>
      <c r="D284" s="312"/>
      <c r="E284" s="309"/>
      <c r="F284" s="37" t="s">
        <v>20</v>
      </c>
      <c r="G284" s="235"/>
      <c r="H284" s="121"/>
      <c r="I284" s="121"/>
      <c r="J284" s="120"/>
      <c r="K284" s="120"/>
    </row>
    <row r="285" spans="1:14" s="120" customFormat="1" ht="34.5" x14ac:dyDescent="0.25">
      <c r="A285" s="332"/>
      <c r="B285" s="41"/>
      <c r="C285" s="45"/>
      <c r="D285" s="312"/>
      <c r="E285" s="309"/>
      <c r="F285" s="37" t="s">
        <v>36</v>
      </c>
      <c r="G285" s="174">
        <f>+G287</f>
        <v>-29242.000000000015</v>
      </c>
      <c r="H285" s="214"/>
      <c r="I285" s="225"/>
      <c r="J285" s="225"/>
      <c r="K285" s="225"/>
      <c r="L285" s="225"/>
      <c r="M285" s="225"/>
      <c r="N285" s="225"/>
    </row>
    <row r="286" spans="1:14" s="120" customFormat="1" x14ac:dyDescent="0.25">
      <c r="A286" s="332"/>
      <c r="B286" s="41"/>
      <c r="C286" s="45"/>
      <c r="D286" s="313"/>
      <c r="E286" s="310"/>
      <c r="F286" s="222" t="s">
        <v>20</v>
      </c>
      <c r="G286" s="224"/>
      <c r="H286" s="225"/>
      <c r="I286" s="225"/>
      <c r="J286" s="225"/>
      <c r="K286" s="225"/>
      <c r="L286" s="225"/>
      <c r="M286" s="225"/>
      <c r="N286" s="225"/>
    </row>
    <row r="287" spans="1:14" s="120" customFormat="1" x14ac:dyDescent="0.25">
      <c r="A287" s="332"/>
      <c r="B287" s="41"/>
      <c r="C287" s="45"/>
      <c r="D287" s="311">
        <v>1146</v>
      </c>
      <c r="E287" s="316"/>
      <c r="F287" s="36" t="s">
        <v>48</v>
      </c>
      <c r="G287" s="174">
        <f>+G289+G368+G377+G386</f>
        <v>-29242.000000000015</v>
      </c>
      <c r="H287" s="214"/>
      <c r="I287" s="225"/>
      <c r="J287" s="214"/>
      <c r="K287" s="214"/>
      <c r="L287" s="214"/>
      <c r="M287" s="214"/>
      <c r="N287" s="225"/>
    </row>
    <row r="288" spans="1:14" s="120" customFormat="1" x14ac:dyDescent="0.25">
      <c r="A288" s="332"/>
      <c r="B288" s="41"/>
      <c r="C288" s="45"/>
      <c r="D288" s="313"/>
      <c r="E288" s="317"/>
      <c r="F288" s="38" t="s">
        <v>64</v>
      </c>
      <c r="G288" s="173"/>
      <c r="H288" s="214"/>
      <c r="I288" s="225"/>
      <c r="J288" s="214"/>
      <c r="K288" s="214"/>
      <c r="L288" s="214"/>
      <c r="M288" s="214"/>
      <c r="N288" s="225"/>
    </row>
    <row r="289" spans="1:11" s="47" customFormat="1" x14ac:dyDescent="0.25">
      <c r="A289" s="332"/>
      <c r="B289" s="41"/>
      <c r="C289" s="45"/>
      <c r="D289" s="311"/>
      <c r="E289" s="308">
        <v>11003</v>
      </c>
      <c r="F289" s="21" t="s">
        <v>77</v>
      </c>
      <c r="G289" s="235">
        <f>+G291+G298+G305+G312+G319+G326+G333+G340+G347+G354+G361</f>
        <v>16370.799999999988</v>
      </c>
      <c r="H289" s="120"/>
      <c r="I289" s="120"/>
      <c r="J289" s="120"/>
      <c r="K289" s="120"/>
    </row>
    <row r="290" spans="1:11" s="47" customFormat="1" x14ac:dyDescent="0.25">
      <c r="A290" s="332"/>
      <c r="B290" s="41"/>
      <c r="C290" s="45"/>
      <c r="D290" s="312"/>
      <c r="E290" s="309"/>
      <c r="F290" s="21" t="s">
        <v>46</v>
      </c>
      <c r="G290" s="48"/>
      <c r="H290" s="120"/>
      <c r="I290" s="120"/>
      <c r="J290" s="120"/>
      <c r="K290" s="120"/>
    </row>
    <row r="291" spans="1:11" s="47" customFormat="1" ht="34.5" x14ac:dyDescent="0.25">
      <c r="A291" s="332"/>
      <c r="B291" s="41"/>
      <c r="C291" s="45"/>
      <c r="D291" s="312"/>
      <c r="E291" s="309"/>
      <c r="F291" s="42" t="s">
        <v>81</v>
      </c>
      <c r="G291" s="48">
        <f>G293</f>
        <v>46953</v>
      </c>
      <c r="H291" s="120"/>
      <c r="I291" s="120"/>
      <c r="J291" s="120"/>
      <c r="K291" s="120"/>
    </row>
    <row r="292" spans="1:11" s="47" customFormat="1" ht="34.5" x14ac:dyDescent="0.25">
      <c r="A292" s="332"/>
      <c r="B292" s="41"/>
      <c r="C292" s="45"/>
      <c r="D292" s="312"/>
      <c r="E292" s="309"/>
      <c r="F292" s="21" t="s">
        <v>82</v>
      </c>
      <c r="G292" s="48"/>
      <c r="H292" s="120"/>
      <c r="I292" s="120"/>
      <c r="J292" s="120"/>
      <c r="K292" s="120"/>
    </row>
    <row r="293" spans="1:11" s="47" customFormat="1" x14ac:dyDescent="0.25">
      <c r="A293" s="332"/>
      <c r="B293" s="41"/>
      <c r="C293" s="45"/>
      <c r="D293" s="312"/>
      <c r="E293" s="309"/>
      <c r="F293" s="21" t="s">
        <v>83</v>
      </c>
      <c r="G293" s="48">
        <f>G294</f>
        <v>46953</v>
      </c>
      <c r="H293" s="120"/>
      <c r="I293" s="120"/>
      <c r="J293" s="120"/>
      <c r="K293" s="120"/>
    </row>
    <row r="294" spans="1:11" s="47" customFormat="1" x14ac:dyDescent="0.25">
      <c r="A294" s="332"/>
      <c r="B294" s="41"/>
      <c r="C294" s="45"/>
      <c r="D294" s="312"/>
      <c r="E294" s="309"/>
      <c r="F294" s="21" t="s">
        <v>84</v>
      </c>
      <c r="G294" s="46">
        <f>+G295</f>
        <v>46953</v>
      </c>
      <c r="H294" s="121"/>
      <c r="I294" s="120"/>
      <c r="J294" s="120"/>
      <c r="K294" s="120"/>
    </row>
    <row r="295" spans="1:11" s="47" customFormat="1" x14ac:dyDescent="0.25">
      <c r="A295" s="332"/>
      <c r="B295" s="41"/>
      <c r="C295" s="45"/>
      <c r="D295" s="312"/>
      <c r="E295" s="309"/>
      <c r="F295" s="21" t="s">
        <v>85</v>
      </c>
      <c r="G295" s="48">
        <f>G296</f>
        <v>46953</v>
      </c>
      <c r="H295" s="120"/>
      <c r="I295" s="120"/>
      <c r="J295" s="120"/>
      <c r="K295" s="120"/>
    </row>
    <row r="296" spans="1:11" s="47" customFormat="1" x14ac:dyDescent="0.25">
      <c r="A296" s="332"/>
      <c r="B296" s="41"/>
      <c r="C296" s="45"/>
      <c r="D296" s="312"/>
      <c r="E296" s="309"/>
      <c r="F296" s="21" t="s">
        <v>86</v>
      </c>
      <c r="G296" s="48">
        <f>G297</f>
        <v>46953</v>
      </c>
      <c r="H296" s="120"/>
      <c r="I296" s="120"/>
      <c r="J296" s="120"/>
      <c r="K296" s="120"/>
    </row>
    <row r="297" spans="1:11" s="47" customFormat="1" ht="34.5" x14ac:dyDescent="0.25">
      <c r="A297" s="332"/>
      <c r="B297" s="41"/>
      <c r="C297" s="45"/>
      <c r="D297" s="312"/>
      <c r="E297" s="309"/>
      <c r="F297" s="21" t="s">
        <v>87</v>
      </c>
      <c r="G297" s="48">
        <f>'հավելված 5'!D25</f>
        <v>46953</v>
      </c>
      <c r="H297" s="120"/>
      <c r="I297" s="120"/>
      <c r="J297" s="120"/>
      <c r="K297" s="120"/>
    </row>
    <row r="298" spans="1:11" s="47" customFormat="1" ht="34.5" x14ac:dyDescent="0.25">
      <c r="A298" s="332"/>
      <c r="B298" s="41"/>
      <c r="C298" s="45"/>
      <c r="D298" s="312"/>
      <c r="E298" s="309"/>
      <c r="F298" s="42" t="s">
        <v>88</v>
      </c>
      <c r="G298" s="48">
        <f>+G300</f>
        <v>119093.4</v>
      </c>
      <c r="H298" s="120"/>
      <c r="I298" s="120"/>
      <c r="J298" s="120"/>
      <c r="K298" s="120"/>
    </row>
    <row r="299" spans="1:11" s="47" customFormat="1" ht="34.5" x14ac:dyDescent="0.25">
      <c r="A299" s="332"/>
      <c r="B299" s="41"/>
      <c r="C299" s="45"/>
      <c r="D299" s="312"/>
      <c r="E299" s="309"/>
      <c r="F299" s="21" t="s">
        <v>82</v>
      </c>
      <c r="G299" s="48"/>
      <c r="H299" s="120"/>
      <c r="I299" s="120"/>
      <c r="J299" s="120"/>
      <c r="K299" s="120"/>
    </row>
    <row r="300" spans="1:11" s="47" customFormat="1" x14ac:dyDescent="0.25">
      <c r="A300" s="332"/>
      <c r="B300" s="41"/>
      <c r="C300" s="45"/>
      <c r="D300" s="312"/>
      <c r="E300" s="309"/>
      <c r="F300" s="21" t="s">
        <v>83</v>
      </c>
      <c r="G300" s="48">
        <f t="shared" ref="G300:G302" si="20">+G301</f>
        <v>119093.4</v>
      </c>
      <c r="H300" s="120"/>
      <c r="I300" s="120"/>
      <c r="J300" s="120"/>
      <c r="K300" s="120"/>
    </row>
    <row r="301" spans="1:11" s="47" customFormat="1" x14ac:dyDescent="0.25">
      <c r="A301" s="332"/>
      <c r="B301" s="41"/>
      <c r="C301" s="45"/>
      <c r="D301" s="312"/>
      <c r="E301" s="309"/>
      <c r="F301" s="21" t="s">
        <v>84</v>
      </c>
      <c r="G301" s="48">
        <f t="shared" si="20"/>
        <v>119093.4</v>
      </c>
      <c r="H301" s="120"/>
      <c r="I301" s="120"/>
      <c r="J301" s="120"/>
      <c r="K301" s="120"/>
    </row>
    <row r="302" spans="1:11" s="47" customFormat="1" x14ac:dyDescent="0.25">
      <c r="A302" s="332"/>
      <c r="B302" s="41"/>
      <c r="C302" s="45"/>
      <c r="D302" s="312"/>
      <c r="E302" s="309"/>
      <c r="F302" s="21" t="s">
        <v>85</v>
      </c>
      <c r="G302" s="48">
        <f t="shared" si="20"/>
        <v>119093.4</v>
      </c>
      <c r="H302" s="120"/>
      <c r="I302" s="120"/>
      <c r="J302" s="120"/>
      <c r="K302" s="120"/>
    </row>
    <row r="303" spans="1:11" s="47" customFormat="1" x14ac:dyDescent="0.25">
      <c r="A303" s="332"/>
      <c r="B303" s="41"/>
      <c r="C303" s="45"/>
      <c r="D303" s="312"/>
      <c r="E303" s="309"/>
      <c r="F303" s="21" t="s">
        <v>86</v>
      </c>
      <c r="G303" s="48">
        <f>+G304</f>
        <v>119093.4</v>
      </c>
      <c r="H303" s="120"/>
      <c r="I303" s="120"/>
      <c r="J303" s="120"/>
      <c r="K303" s="120"/>
    </row>
    <row r="304" spans="1:11" s="47" customFormat="1" ht="34.5" x14ac:dyDescent="0.25">
      <c r="A304" s="332"/>
      <c r="B304" s="41"/>
      <c r="C304" s="45"/>
      <c r="D304" s="312"/>
      <c r="E304" s="309"/>
      <c r="F304" s="21" t="s">
        <v>87</v>
      </c>
      <c r="G304" s="48">
        <f>'հավելված 5'!D107</f>
        <v>119093.4</v>
      </c>
      <c r="H304" s="120"/>
      <c r="I304" s="120"/>
      <c r="J304" s="120"/>
      <c r="K304" s="120"/>
    </row>
    <row r="305" spans="1:11" s="47" customFormat="1" x14ac:dyDescent="0.25">
      <c r="A305" s="332"/>
      <c r="B305" s="41"/>
      <c r="C305" s="45"/>
      <c r="D305" s="312"/>
      <c r="E305" s="309"/>
      <c r="F305" s="42" t="s">
        <v>215</v>
      </c>
      <c r="G305" s="48">
        <f>+G307</f>
        <v>-14692.6</v>
      </c>
      <c r="H305" s="120"/>
      <c r="I305" s="120"/>
      <c r="J305" s="120"/>
      <c r="K305" s="120"/>
    </row>
    <row r="306" spans="1:11" s="47" customFormat="1" ht="34.5" x14ac:dyDescent="0.25">
      <c r="A306" s="332"/>
      <c r="B306" s="41"/>
      <c r="C306" s="45"/>
      <c r="D306" s="312"/>
      <c r="E306" s="309"/>
      <c r="F306" s="21" t="s">
        <v>82</v>
      </c>
      <c r="G306" s="48"/>
      <c r="H306" s="120"/>
      <c r="I306" s="120"/>
      <c r="J306" s="120"/>
      <c r="K306" s="120"/>
    </row>
    <row r="307" spans="1:11" s="47" customFormat="1" x14ac:dyDescent="0.25">
      <c r="A307" s="332"/>
      <c r="B307" s="41"/>
      <c r="C307" s="45"/>
      <c r="D307" s="312"/>
      <c r="E307" s="309"/>
      <c r="F307" s="21" t="s">
        <v>83</v>
      </c>
      <c r="G307" s="48">
        <f t="shared" ref="G307:G309" si="21">+G308</f>
        <v>-14692.6</v>
      </c>
      <c r="H307" s="120"/>
      <c r="I307" s="120"/>
      <c r="J307" s="120"/>
      <c r="K307" s="120"/>
    </row>
    <row r="308" spans="1:11" s="47" customFormat="1" x14ac:dyDescent="0.25">
      <c r="A308" s="332"/>
      <c r="B308" s="41"/>
      <c r="C308" s="45"/>
      <c r="D308" s="312"/>
      <c r="E308" s="309"/>
      <c r="F308" s="21" t="s">
        <v>84</v>
      </c>
      <c r="G308" s="48">
        <f t="shared" si="21"/>
        <v>-14692.6</v>
      </c>
      <c r="H308" s="120"/>
      <c r="I308" s="120"/>
      <c r="J308" s="120"/>
      <c r="K308" s="120"/>
    </row>
    <row r="309" spans="1:11" s="47" customFormat="1" x14ac:dyDescent="0.25">
      <c r="A309" s="332"/>
      <c r="B309" s="41"/>
      <c r="C309" s="45"/>
      <c r="D309" s="312"/>
      <c r="E309" s="309"/>
      <c r="F309" s="21" t="s">
        <v>85</v>
      </c>
      <c r="G309" s="48">
        <f t="shared" si="21"/>
        <v>-14692.6</v>
      </c>
      <c r="H309" s="120"/>
      <c r="I309" s="120"/>
      <c r="J309" s="120"/>
      <c r="K309" s="120"/>
    </row>
    <row r="310" spans="1:11" s="47" customFormat="1" x14ac:dyDescent="0.25">
      <c r="A310" s="332"/>
      <c r="B310" s="41"/>
      <c r="C310" s="45"/>
      <c r="D310" s="312"/>
      <c r="E310" s="309"/>
      <c r="F310" s="21" t="s">
        <v>86</v>
      </c>
      <c r="G310" s="48">
        <f>+G311</f>
        <v>-14692.6</v>
      </c>
      <c r="H310" s="120"/>
      <c r="I310" s="120"/>
      <c r="J310" s="120"/>
      <c r="K310" s="120"/>
    </row>
    <row r="311" spans="1:11" s="47" customFormat="1" ht="34.5" x14ac:dyDescent="0.25">
      <c r="A311" s="332"/>
      <c r="B311" s="41"/>
      <c r="C311" s="45"/>
      <c r="D311" s="312"/>
      <c r="E311" s="309"/>
      <c r="F311" s="21" t="s">
        <v>87</v>
      </c>
      <c r="G311" s="48">
        <f>'հավելված 5'!D319</f>
        <v>-14692.6</v>
      </c>
      <c r="H311" s="120"/>
      <c r="I311" s="120"/>
      <c r="J311" s="120"/>
      <c r="K311" s="120"/>
    </row>
    <row r="312" spans="1:11" s="47" customFormat="1" x14ac:dyDescent="0.25">
      <c r="A312" s="332"/>
      <c r="B312" s="41"/>
      <c r="C312" s="45"/>
      <c r="D312" s="312"/>
      <c r="E312" s="309"/>
      <c r="F312" s="42" t="s">
        <v>216</v>
      </c>
      <c r="G312" s="48">
        <f>+G314</f>
        <v>44354.2</v>
      </c>
      <c r="H312" s="120"/>
      <c r="I312" s="120"/>
      <c r="J312" s="120"/>
      <c r="K312" s="120"/>
    </row>
    <row r="313" spans="1:11" s="47" customFormat="1" ht="34.5" x14ac:dyDescent="0.25">
      <c r="A313" s="332"/>
      <c r="B313" s="41"/>
      <c r="C313" s="45"/>
      <c r="D313" s="312"/>
      <c r="E313" s="309"/>
      <c r="F313" s="21" t="s">
        <v>82</v>
      </c>
      <c r="G313" s="48"/>
      <c r="H313" s="120"/>
      <c r="I313" s="120"/>
      <c r="J313" s="120"/>
      <c r="K313" s="120"/>
    </row>
    <row r="314" spans="1:11" s="47" customFormat="1" x14ac:dyDescent="0.25">
      <c r="A314" s="332"/>
      <c r="B314" s="41"/>
      <c r="C314" s="45"/>
      <c r="D314" s="312"/>
      <c r="E314" s="309"/>
      <c r="F314" s="21" t="s">
        <v>83</v>
      </c>
      <c r="G314" s="48">
        <f t="shared" ref="G314:G316" si="22">+G315</f>
        <v>44354.2</v>
      </c>
      <c r="H314" s="120"/>
      <c r="I314" s="120"/>
      <c r="J314" s="120"/>
      <c r="K314" s="120"/>
    </row>
    <row r="315" spans="1:11" s="47" customFormat="1" x14ac:dyDescent="0.25">
      <c r="A315" s="332"/>
      <c r="B315" s="41"/>
      <c r="C315" s="45"/>
      <c r="D315" s="312"/>
      <c r="E315" s="309"/>
      <c r="F315" s="21" t="s">
        <v>84</v>
      </c>
      <c r="G315" s="48">
        <f t="shared" si="22"/>
        <v>44354.2</v>
      </c>
      <c r="H315" s="120"/>
      <c r="I315" s="120"/>
      <c r="J315" s="120"/>
      <c r="K315" s="120"/>
    </row>
    <row r="316" spans="1:11" s="47" customFormat="1" x14ac:dyDescent="0.25">
      <c r="A316" s="332"/>
      <c r="B316" s="41"/>
      <c r="C316" s="45"/>
      <c r="D316" s="312"/>
      <c r="E316" s="309"/>
      <c r="F316" s="21" t="s">
        <v>85</v>
      </c>
      <c r="G316" s="48">
        <f t="shared" si="22"/>
        <v>44354.2</v>
      </c>
      <c r="H316" s="120"/>
      <c r="I316" s="120"/>
      <c r="J316" s="120"/>
      <c r="K316" s="120"/>
    </row>
    <row r="317" spans="1:11" s="47" customFormat="1" x14ac:dyDescent="0.25">
      <c r="A317" s="332"/>
      <c r="B317" s="41"/>
      <c r="C317" s="45"/>
      <c r="D317" s="312"/>
      <c r="E317" s="309"/>
      <c r="F317" s="21" t="s">
        <v>86</v>
      </c>
      <c r="G317" s="48">
        <f>+G318</f>
        <v>44354.2</v>
      </c>
      <c r="H317" s="120"/>
      <c r="I317" s="120"/>
      <c r="J317" s="120"/>
      <c r="K317" s="120"/>
    </row>
    <row r="318" spans="1:11" s="47" customFormat="1" ht="34.5" x14ac:dyDescent="0.25">
      <c r="A318" s="332"/>
      <c r="B318" s="41"/>
      <c r="C318" s="45"/>
      <c r="D318" s="312"/>
      <c r="E318" s="309"/>
      <c r="F318" s="21" t="s">
        <v>87</v>
      </c>
      <c r="G318" s="48">
        <f>'հավելված 5'!D416</f>
        <v>44354.2</v>
      </c>
      <c r="H318" s="120"/>
      <c r="I318" s="120"/>
      <c r="J318" s="120"/>
      <c r="K318" s="120"/>
    </row>
    <row r="319" spans="1:11" s="47" customFormat="1" x14ac:dyDescent="0.25">
      <c r="A319" s="332"/>
      <c r="B319" s="41"/>
      <c r="C319" s="45"/>
      <c r="D319" s="312"/>
      <c r="E319" s="309"/>
      <c r="F319" s="42" t="s">
        <v>91</v>
      </c>
      <c r="G319" s="48">
        <f>+G321</f>
        <v>-2870.2</v>
      </c>
      <c r="H319" s="120"/>
      <c r="I319" s="120"/>
      <c r="J319" s="120"/>
      <c r="K319" s="120"/>
    </row>
    <row r="320" spans="1:11" s="47" customFormat="1" ht="34.5" x14ac:dyDescent="0.25">
      <c r="A320" s="332"/>
      <c r="B320" s="41"/>
      <c r="C320" s="45"/>
      <c r="D320" s="312"/>
      <c r="E320" s="309"/>
      <c r="F320" s="21" t="s">
        <v>82</v>
      </c>
      <c r="G320" s="48"/>
      <c r="H320" s="120"/>
      <c r="I320" s="120"/>
      <c r="J320" s="120"/>
      <c r="K320" s="120"/>
    </row>
    <row r="321" spans="1:11" s="47" customFormat="1" x14ac:dyDescent="0.25">
      <c r="A321" s="332"/>
      <c r="B321" s="41"/>
      <c r="C321" s="45"/>
      <c r="D321" s="312"/>
      <c r="E321" s="309"/>
      <c r="F321" s="21" t="s">
        <v>83</v>
      </c>
      <c r="G321" s="46">
        <f t="shared" ref="G321:G323" si="23">+G322</f>
        <v>-2870.2</v>
      </c>
      <c r="H321" s="120"/>
      <c r="I321" s="120"/>
      <c r="J321" s="120"/>
      <c r="K321" s="120"/>
    </row>
    <row r="322" spans="1:11" s="47" customFormat="1" x14ac:dyDescent="0.25">
      <c r="A322" s="332"/>
      <c r="B322" s="41"/>
      <c r="C322" s="45"/>
      <c r="D322" s="312"/>
      <c r="E322" s="309"/>
      <c r="F322" s="21" t="s">
        <v>84</v>
      </c>
      <c r="G322" s="46">
        <f t="shared" si="23"/>
        <v>-2870.2</v>
      </c>
      <c r="H322" s="120"/>
      <c r="I322" s="120"/>
      <c r="J322" s="120"/>
      <c r="K322" s="120"/>
    </row>
    <row r="323" spans="1:11" s="47" customFormat="1" x14ac:dyDescent="0.25">
      <c r="A323" s="332"/>
      <c r="B323" s="41"/>
      <c r="C323" s="45"/>
      <c r="D323" s="312"/>
      <c r="E323" s="309"/>
      <c r="F323" s="21" t="s">
        <v>85</v>
      </c>
      <c r="G323" s="46">
        <f t="shared" si="23"/>
        <v>-2870.2</v>
      </c>
      <c r="H323" s="120"/>
      <c r="I323" s="120"/>
      <c r="J323" s="120"/>
      <c r="K323" s="120"/>
    </row>
    <row r="324" spans="1:11" s="47" customFormat="1" x14ac:dyDescent="0.25">
      <c r="A324" s="332"/>
      <c r="B324" s="41"/>
      <c r="C324" s="45"/>
      <c r="D324" s="312"/>
      <c r="E324" s="309"/>
      <c r="F324" s="21" t="s">
        <v>86</v>
      </c>
      <c r="G324" s="46">
        <f>+G325</f>
        <v>-2870.2</v>
      </c>
      <c r="H324" s="121"/>
      <c r="I324" s="121"/>
      <c r="J324" s="120"/>
      <c r="K324" s="120"/>
    </row>
    <row r="325" spans="1:11" s="47" customFormat="1" ht="34.5" x14ac:dyDescent="0.25">
      <c r="A325" s="332"/>
      <c r="B325" s="41"/>
      <c r="C325" s="45"/>
      <c r="D325" s="312"/>
      <c r="E325" s="309"/>
      <c r="F325" s="21" t="s">
        <v>87</v>
      </c>
      <c r="G325" s="48">
        <f>'հավելված 5'!D500</f>
        <v>-2870.2</v>
      </c>
      <c r="H325" s="120"/>
      <c r="I325" s="120"/>
      <c r="J325" s="120"/>
      <c r="K325" s="120"/>
    </row>
    <row r="326" spans="1:11" s="47" customFormat="1" x14ac:dyDescent="0.25">
      <c r="A326" s="332"/>
      <c r="B326" s="41"/>
      <c r="C326" s="45"/>
      <c r="D326" s="312"/>
      <c r="E326" s="309"/>
      <c r="F326" s="42" t="s">
        <v>92</v>
      </c>
      <c r="G326" s="48">
        <f>+G328</f>
        <v>-293254.5</v>
      </c>
      <c r="H326" s="121"/>
      <c r="I326" s="121"/>
      <c r="J326" s="120"/>
      <c r="K326" s="120"/>
    </row>
    <row r="327" spans="1:11" s="47" customFormat="1" ht="34.5" x14ac:dyDescent="0.25">
      <c r="A327" s="332"/>
      <c r="B327" s="41"/>
      <c r="C327" s="45"/>
      <c r="D327" s="312"/>
      <c r="E327" s="309"/>
      <c r="F327" s="21" t="s">
        <v>82</v>
      </c>
      <c r="G327" s="48"/>
      <c r="H327" s="120"/>
      <c r="I327" s="120"/>
      <c r="J327" s="120"/>
      <c r="K327" s="120"/>
    </row>
    <row r="328" spans="1:11" s="47" customFormat="1" x14ac:dyDescent="0.25">
      <c r="A328" s="332"/>
      <c r="B328" s="41"/>
      <c r="C328" s="45"/>
      <c r="D328" s="312"/>
      <c r="E328" s="309"/>
      <c r="F328" s="21" t="s">
        <v>83</v>
      </c>
      <c r="G328" s="46">
        <f t="shared" ref="G328:G330" si="24">+G329</f>
        <v>-293254.5</v>
      </c>
      <c r="H328" s="120"/>
      <c r="I328" s="120"/>
      <c r="J328" s="120"/>
      <c r="K328" s="120"/>
    </row>
    <row r="329" spans="1:11" s="47" customFormat="1" x14ac:dyDescent="0.25">
      <c r="A329" s="332"/>
      <c r="B329" s="41"/>
      <c r="C329" s="45"/>
      <c r="D329" s="312"/>
      <c r="E329" s="309"/>
      <c r="F329" s="21" t="s">
        <v>84</v>
      </c>
      <c r="G329" s="46">
        <f t="shared" si="24"/>
        <v>-293254.5</v>
      </c>
      <c r="H329" s="120"/>
      <c r="I329" s="120"/>
      <c r="J329" s="120"/>
      <c r="K329" s="120"/>
    </row>
    <row r="330" spans="1:11" s="47" customFormat="1" x14ac:dyDescent="0.25">
      <c r="A330" s="332"/>
      <c r="B330" s="41"/>
      <c r="C330" s="45"/>
      <c r="D330" s="312"/>
      <c r="E330" s="309"/>
      <c r="F330" s="21" t="s">
        <v>85</v>
      </c>
      <c r="G330" s="46">
        <f t="shared" si="24"/>
        <v>-293254.5</v>
      </c>
      <c r="H330" s="120"/>
      <c r="I330" s="120"/>
      <c r="J330" s="120"/>
      <c r="K330" s="120"/>
    </row>
    <row r="331" spans="1:11" s="47" customFormat="1" x14ac:dyDescent="0.25">
      <c r="A331" s="332"/>
      <c r="B331" s="41"/>
      <c r="C331" s="45"/>
      <c r="D331" s="312"/>
      <c r="E331" s="309"/>
      <c r="F331" s="21" t="s">
        <v>86</v>
      </c>
      <c r="G331" s="46">
        <f>+G332</f>
        <v>-293254.5</v>
      </c>
      <c r="H331" s="120"/>
      <c r="I331" s="120"/>
      <c r="J331" s="120"/>
      <c r="K331" s="120"/>
    </row>
    <row r="332" spans="1:11" s="227" customFormat="1" ht="34.5" x14ac:dyDescent="0.25">
      <c r="A332" s="332"/>
      <c r="B332" s="41"/>
      <c r="C332" s="45"/>
      <c r="D332" s="312"/>
      <c r="E332" s="309"/>
      <c r="F332" s="231" t="s">
        <v>87</v>
      </c>
      <c r="G332" s="48">
        <f>'հավելված 5'!D597</f>
        <v>-293254.5</v>
      </c>
      <c r="H332" s="120"/>
      <c r="I332" s="120"/>
      <c r="J332" s="120"/>
      <c r="K332" s="120"/>
    </row>
    <row r="333" spans="1:11" s="47" customFormat="1" x14ac:dyDescent="0.25">
      <c r="A333" s="332"/>
      <c r="B333" s="41"/>
      <c r="C333" s="45"/>
      <c r="D333" s="312"/>
      <c r="E333" s="309"/>
      <c r="F333" s="42" t="s">
        <v>93</v>
      </c>
      <c r="G333" s="48">
        <f>+G335</f>
        <v>-5695.7</v>
      </c>
      <c r="H333" s="120"/>
      <c r="I333" s="120"/>
      <c r="J333" s="120"/>
      <c r="K333" s="120"/>
    </row>
    <row r="334" spans="1:11" s="47" customFormat="1" ht="34.5" x14ac:dyDescent="0.25">
      <c r="A334" s="332"/>
      <c r="B334" s="41"/>
      <c r="C334" s="45"/>
      <c r="D334" s="312"/>
      <c r="E334" s="309"/>
      <c r="F334" s="21" t="s">
        <v>82</v>
      </c>
      <c r="G334" s="48"/>
      <c r="H334" s="120"/>
      <c r="I334" s="120"/>
      <c r="J334" s="120"/>
      <c r="K334" s="120"/>
    </row>
    <row r="335" spans="1:11" s="47" customFormat="1" x14ac:dyDescent="0.25">
      <c r="A335" s="332"/>
      <c r="B335" s="41"/>
      <c r="C335" s="45"/>
      <c r="D335" s="312"/>
      <c r="E335" s="309"/>
      <c r="F335" s="21" t="s">
        <v>83</v>
      </c>
      <c r="G335" s="46">
        <f t="shared" ref="G335:G337" si="25">+G336</f>
        <v>-5695.7</v>
      </c>
      <c r="H335" s="120"/>
      <c r="I335" s="120"/>
      <c r="J335" s="120"/>
      <c r="K335" s="120"/>
    </row>
    <row r="336" spans="1:11" s="47" customFormat="1" x14ac:dyDescent="0.25">
      <c r="A336" s="332"/>
      <c r="B336" s="41"/>
      <c r="C336" s="45"/>
      <c r="D336" s="312"/>
      <c r="E336" s="309"/>
      <c r="F336" s="21" t="s">
        <v>84</v>
      </c>
      <c r="G336" s="46">
        <f t="shared" si="25"/>
        <v>-5695.7</v>
      </c>
      <c r="H336" s="120"/>
      <c r="I336" s="120"/>
      <c r="J336" s="120"/>
      <c r="K336" s="120"/>
    </row>
    <row r="337" spans="1:11" s="47" customFormat="1" x14ac:dyDescent="0.25">
      <c r="A337" s="332"/>
      <c r="B337" s="41"/>
      <c r="C337" s="45"/>
      <c r="D337" s="312"/>
      <c r="E337" s="309"/>
      <c r="F337" s="21" t="s">
        <v>85</v>
      </c>
      <c r="G337" s="46">
        <f t="shared" si="25"/>
        <v>-5695.7</v>
      </c>
      <c r="H337" s="120"/>
      <c r="I337" s="120"/>
      <c r="J337" s="120"/>
      <c r="K337" s="120"/>
    </row>
    <row r="338" spans="1:11" s="47" customFormat="1" x14ac:dyDescent="0.25">
      <c r="A338" s="332"/>
      <c r="B338" s="41"/>
      <c r="C338" s="45"/>
      <c r="D338" s="312"/>
      <c r="E338" s="309"/>
      <c r="F338" s="21" t="s">
        <v>86</v>
      </c>
      <c r="G338" s="46">
        <f>+G339</f>
        <v>-5695.7</v>
      </c>
      <c r="H338" s="121"/>
      <c r="I338" s="121"/>
      <c r="J338" s="120"/>
      <c r="K338" s="120"/>
    </row>
    <row r="339" spans="1:11" s="47" customFormat="1" ht="34.5" x14ac:dyDescent="0.25">
      <c r="A339" s="332"/>
      <c r="B339" s="41"/>
      <c r="C339" s="45"/>
      <c r="D339" s="312"/>
      <c r="E339" s="309"/>
      <c r="F339" s="21" t="s">
        <v>87</v>
      </c>
      <c r="G339" s="48">
        <f>'հավելված 5'!D720</f>
        <v>-5695.7</v>
      </c>
      <c r="H339" s="120"/>
      <c r="I339" s="120"/>
      <c r="J339" s="120"/>
      <c r="K339" s="120"/>
    </row>
    <row r="340" spans="1:11" s="47" customFormat="1" x14ac:dyDescent="0.25">
      <c r="A340" s="332"/>
      <c r="B340" s="41"/>
      <c r="C340" s="45"/>
      <c r="D340" s="312"/>
      <c r="E340" s="309"/>
      <c r="F340" s="42" t="s">
        <v>94</v>
      </c>
      <c r="G340" s="48">
        <f>+G342</f>
        <v>204676.4</v>
      </c>
      <c r="H340" s="120"/>
      <c r="I340" s="120"/>
      <c r="J340" s="120"/>
      <c r="K340" s="120"/>
    </row>
    <row r="341" spans="1:11" s="47" customFormat="1" ht="34.5" x14ac:dyDescent="0.25">
      <c r="A341" s="332"/>
      <c r="B341" s="41"/>
      <c r="C341" s="45"/>
      <c r="D341" s="312"/>
      <c r="E341" s="309"/>
      <c r="F341" s="21" t="s">
        <v>82</v>
      </c>
      <c r="G341" s="48"/>
      <c r="H341" s="120"/>
      <c r="I341" s="120"/>
      <c r="J341" s="120"/>
      <c r="K341" s="120"/>
    </row>
    <row r="342" spans="1:11" s="47" customFormat="1" x14ac:dyDescent="0.25">
      <c r="A342" s="332"/>
      <c r="B342" s="41"/>
      <c r="C342" s="45"/>
      <c r="D342" s="312"/>
      <c r="E342" s="309"/>
      <c r="F342" s="21" t="s">
        <v>83</v>
      </c>
      <c r="G342" s="46">
        <f t="shared" ref="G342:G344" si="26">+G343</f>
        <v>204676.4</v>
      </c>
      <c r="H342" s="120"/>
      <c r="I342" s="120"/>
      <c r="J342" s="120"/>
      <c r="K342" s="120"/>
    </row>
    <row r="343" spans="1:11" s="47" customFormat="1" x14ac:dyDescent="0.25">
      <c r="A343" s="332"/>
      <c r="B343" s="41"/>
      <c r="C343" s="45"/>
      <c r="D343" s="312"/>
      <c r="E343" s="309"/>
      <c r="F343" s="21" t="s">
        <v>84</v>
      </c>
      <c r="G343" s="46">
        <f t="shared" si="26"/>
        <v>204676.4</v>
      </c>
      <c r="H343" s="120"/>
      <c r="I343" s="120"/>
      <c r="J343" s="120"/>
      <c r="K343" s="120"/>
    </row>
    <row r="344" spans="1:11" s="47" customFormat="1" x14ac:dyDescent="0.25">
      <c r="A344" s="332"/>
      <c r="B344" s="41"/>
      <c r="C344" s="45"/>
      <c r="D344" s="312"/>
      <c r="E344" s="309"/>
      <c r="F344" s="21" t="s">
        <v>85</v>
      </c>
      <c r="G344" s="46">
        <f t="shared" si="26"/>
        <v>204676.4</v>
      </c>
      <c r="H344" s="120"/>
      <c r="I344" s="120"/>
      <c r="J344" s="120"/>
      <c r="K344" s="120"/>
    </row>
    <row r="345" spans="1:11" s="47" customFormat="1" x14ac:dyDescent="0.25">
      <c r="A345" s="332"/>
      <c r="B345" s="41"/>
      <c r="C345" s="45"/>
      <c r="D345" s="312"/>
      <c r="E345" s="309"/>
      <c r="F345" s="21" t="s">
        <v>86</v>
      </c>
      <c r="G345" s="46">
        <f>+G346</f>
        <v>204676.4</v>
      </c>
      <c r="H345" s="121"/>
      <c r="I345" s="121"/>
      <c r="J345" s="120"/>
      <c r="K345" s="120"/>
    </row>
    <row r="346" spans="1:11" s="47" customFormat="1" ht="34.5" x14ac:dyDescent="0.25">
      <c r="A346" s="332"/>
      <c r="B346" s="41"/>
      <c r="C346" s="45"/>
      <c r="D346" s="312"/>
      <c r="E346" s="309"/>
      <c r="F346" s="21" t="s">
        <v>87</v>
      </c>
      <c r="G346" s="48">
        <f>'հավելված 5'!D817</f>
        <v>204676.4</v>
      </c>
      <c r="H346" s="120"/>
      <c r="I346" s="120"/>
      <c r="J346" s="120"/>
      <c r="K346" s="120"/>
    </row>
    <row r="347" spans="1:11" s="47" customFormat="1" x14ac:dyDescent="0.25">
      <c r="A347" s="332"/>
      <c r="B347" s="41"/>
      <c r="C347" s="45"/>
      <c r="D347" s="312"/>
      <c r="E347" s="309"/>
      <c r="F347" s="42" t="s">
        <v>95</v>
      </c>
      <c r="G347" s="48">
        <f>+G349</f>
        <v>-2042.3</v>
      </c>
      <c r="H347" s="120"/>
      <c r="I347" s="120"/>
      <c r="J347" s="120"/>
      <c r="K347" s="120"/>
    </row>
    <row r="348" spans="1:11" s="47" customFormat="1" ht="34.5" x14ac:dyDescent="0.25">
      <c r="A348" s="332"/>
      <c r="B348" s="41"/>
      <c r="C348" s="45"/>
      <c r="D348" s="312"/>
      <c r="E348" s="309"/>
      <c r="F348" s="21" t="s">
        <v>82</v>
      </c>
      <c r="G348" s="48"/>
      <c r="H348" s="120"/>
      <c r="I348" s="120"/>
      <c r="J348" s="120"/>
      <c r="K348" s="120"/>
    </row>
    <row r="349" spans="1:11" s="47" customFormat="1" x14ac:dyDescent="0.25">
      <c r="A349" s="332"/>
      <c r="B349" s="41"/>
      <c r="C349" s="45"/>
      <c r="D349" s="312"/>
      <c r="E349" s="309"/>
      <c r="F349" s="21" t="s">
        <v>83</v>
      </c>
      <c r="G349" s="46">
        <f t="shared" ref="G349:G351" si="27">+G350</f>
        <v>-2042.3</v>
      </c>
      <c r="H349" s="120"/>
      <c r="I349" s="120"/>
      <c r="J349" s="120"/>
      <c r="K349" s="120"/>
    </row>
    <row r="350" spans="1:11" s="47" customFormat="1" x14ac:dyDescent="0.25">
      <c r="A350" s="332"/>
      <c r="B350" s="41"/>
      <c r="C350" s="45"/>
      <c r="D350" s="312"/>
      <c r="E350" s="309"/>
      <c r="F350" s="21" t="s">
        <v>84</v>
      </c>
      <c r="G350" s="46">
        <f t="shared" si="27"/>
        <v>-2042.3</v>
      </c>
      <c r="H350" s="120"/>
      <c r="I350" s="120"/>
      <c r="J350" s="120"/>
      <c r="K350" s="120"/>
    </row>
    <row r="351" spans="1:11" s="47" customFormat="1" x14ac:dyDescent="0.25">
      <c r="A351" s="332"/>
      <c r="B351" s="41"/>
      <c r="C351" s="45"/>
      <c r="D351" s="312"/>
      <c r="E351" s="309"/>
      <c r="F351" s="21" t="s">
        <v>85</v>
      </c>
      <c r="G351" s="46">
        <f t="shared" si="27"/>
        <v>-2042.3</v>
      </c>
      <c r="H351" s="120"/>
      <c r="I351" s="120"/>
      <c r="J351" s="120"/>
      <c r="K351" s="120"/>
    </row>
    <row r="352" spans="1:11" s="47" customFormat="1" x14ac:dyDescent="0.25">
      <c r="A352" s="332"/>
      <c r="B352" s="41"/>
      <c r="C352" s="45"/>
      <c r="D352" s="312"/>
      <c r="E352" s="309"/>
      <c r="F352" s="21" t="s">
        <v>86</v>
      </c>
      <c r="G352" s="46">
        <f>+G353</f>
        <v>-2042.3</v>
      </c>
      <c r="H352" s="121"/>
      <c r="I352" s="121"/>
      <c r="J352" s="120"/>
      <c r="K352" s="120"/>
    </row>
    <row r="353" spans="1:11" s="47" customFormat="1" ht="34.5" x14ac:dyDescent="0.25">
      <c r="A353" s="332"/>
      <c r="B353" s="41"/>
      <c r="C353" s="45"/>
      <c r="D353" s="312"/>
      <c r="E353" s="309"/>
      <c r="F353" s="21" t="s">
        <v>87</v>
      </c>
      <c r="G353" s="48">
        <f>'հավելված 5'!D902</f>
        <v>-2042.3</v>
      </c>
      <c r="H353" s="120"/>
      <c r="I353" s="120"/>
      <c r="J353" s="120"/>
      <c r="K353" s="120"/>
    </row>
    <row r="354" spans="1:11" s="47" customFormat="1" x14ac:dyDescent="0.25">
      <c r="A354" s="332"/>
      <c r="B354" s="41"/>
      <c r="C354" s="45"/>
      <c r="D354" s="312"/>
      <c r="E354" s="309"/>
      <c r="F354" s="42" t="s">
        <v>96</v>
      </c>
      <c r="G354" s="48">
        <f>+G356</f>
        <v>-12888.4</v>
      </c>
      <c r="H354" s="120"/>
      <c r="I354" s="120"/>
      <c r="J354" s="120"/>
      <c r="K354" s="120"/>
    </row>
    <row r="355" spans="1:11" s="47" customFormat="1" ht="34.5" x14ac:dyDescent="0.25">
      <c r="A355" s="332"/>
      <c r="B355" s="41"/>
      <c r="C355" s="45"/>
      <c r="D355" s="312"/>
      <c r="E355" s="309"/>
      <c r="F355" s="21" t="s">
        <v>82</v>
      </c>
      <c r="G355" s="48"/>
      <c r="H355" s="120"/>
      <c r="I355" s="120"/>
      <c r="J355" s="120"/>
      <c r="K355" s="120"/>
    </row>
    <row r="356" spans="1:11" s="47" customFormat="1" x14ac:dyDescent="0.25">
      <c r="A356" s="332"/>
      <c r="B356" s="41"/>
      <c r="C356" s="45"/>
      <c r="D356" s="312"/>
      <c r="E356" s="309"/>
      <c r="F356" s="21" t="s">
        <v>83</v>
      </c>
      <c r="G356" s="46">
        <f t="shared" ref="G356:G358" si="28">+G357</f>
        <v>-12888.4</v>
      </c>
      <c r="H356" s="120"/>
      <c r="I356" s="120"/>
      <c r="J356" s="120"/>
      <c r="K356" s="120"/>
    </row>
    <row r="357" spans="1:11" s="47" customFormat="1" x14ac:dyDescent="0.25">
      <c r="A357" s="332"/>
      <c r="B357" s="41"/>
      <c r="C357" s="45"/>
      <c r="D357" s="312"/>
      <c r="E357" s="309"/>
      <c r="F357" s="21" t="s">
        <v>84</v>
      </c>
      <c r="G357" s="46">
        <f t="shared" si="28"/>
        <v>-12888.4</v>
      </c>
      <c r="H357" s="120"/>
      <c r="I357" s="120"/>
      <c r="J357" s="120"/>
      <c r="K357" s="120"/>
    </row>
    <row r="358" spans="1:11" s="47" customFormat="1" x14ac:dyDescent="0.25">
      <c r="A358" s="332"/>
      <c r="B358" s="41"/>
      <c r="C358" s="45"/>
      <c r="D358" s="312"/>
      <c r="E358" s="309"/>
      <c r="F358" s="21" t="s">
        <v>85</v>
      </c>
      <c r="G358" s="46">
        <f t="shared" si="28"/>
        <v>-12888.4</v>
      </c>
      <c r="H358" s="120"/>
      <c r="I358" s="120"/>
      <c r="J358" s="120"/>
      <c r="K358" s="120"/>
    </row>
    <row r="359" spans="1:11" s="47" customFormat="1" x14ac:dyDescent="0.25">
      <c r="A359" s="332"/>
      <c r="B359" s="41"/>
      <c r="C359" s="45"/>
      <c r="D359" s="312"/>
      <c r="E359" s="309"/>
      <c r="F359" s="21" t="s">
        <v>86</v>
      </c>
      <c r="G359" s="46">
        <f>+G360</f>
        <v>-12888.4</v>
      </c>
      <c r="H359" s="121"/>
      <c r="I359" s="121"/>
      <c r="J359" s="120"/>
      <c r="K359" s="120"/>
    </row>
    <row r="360" spans="1:11" s="47" customFormat="1" ht="34.5" x14ac:dyDescent="0.25">
      <c r="A360" s="332"/>
      <c r="B360" s="41"/>
      <c r="C360" s="45"/>
      <c r="D360" s="312"/>
      <c r="E360" s="309"/>
      <c r="F360" s="21" t="s">
        <v>87</v>
      </c>
      <c r="G360" s="48">
        <f>'հավելված 5'!D1008</f>
        <v>-12888.4</v>
      </c>
      <c r="H360" s="120"/>
      <c r="I360" s="120"/>
      <c r="J360" s="120"/>
      <c r="K360" s="120"/>
    </row>
    <row r="361" spans="1:11" s="47" customFormat="1" x14ac:dyDescent="0.25">
      <c r="A361" s="332"/>
      <c r="B361" s="41"/>
      <c r="C361" s="45"/>
      <c r="D361" s="312"/>
      <c r="E361" s="186"/>
      <c r="F361" s="42" t="s">
        <v>98</v>
      </c>
      <c r="G361" s="48">
        <f>+G363</f>
        <v>-67262.5</v>
      </c>
      <c r="H361" s="120"/>
      <c r="I361" s="120"/>
      <c r="J361" s="120"/>
      <c r="K361" s="120"/>
    </row>
    <row r="362" spans="1:11" s="47" customFormat="1" ht="34.5" x14ac:dyDescent="0.25">
      <c r="A362" s="332"/>
      <c r="B362" s="41"/>
      <c r="C362" s="45"/>
      <c r="D362" s="312"/>
      <c r="E362" s="186"/>
      <c r="F362" s="21" t="s">
        <v>82</v>
      </c>
      <c r="G362" s="48"/>
      <c r="H362" s="120"/>
      <c r="I362" s="120"/>
      <c r="J362" s="120"/>
      <c r="K362" s="120"/>
    </row>
    <row r="363" spans="1:11" s="47" customFormat="1" x14ac:dyDescent="0.25">
      <c r="A363" s="332"/>
      <c r="B363" s="41"/>
      <c r="C363" s="45"/>
      <c r="D363" s="312"/>
      <c r="E363" s="186"/>
      <c r="F363" s="21" t="s">
        <v>83</v>
      </c>
      <c r="G363" s="46">
        <f t="shared" ref="G363:G365" si="29">+G364</f>
        <v>-67262.5</v>
      </c>
      <c r="H363" s="120"/>
      <c r="I363" s="120"/>
      <c r="J363" s="120"/>
      <c r="K363" s="120"/>
    </row>
    <row r="364" spans="1:11" s="47" customFormat="1" x14ac:dyDescent="0.25">
      <c r="A364" s="332"/>
      <c r="B364" s="41"/>
      <c r="C364" s="45"/>
      <c r="D364" s="312"/>
      <c r="E364" s="186"/>
      <c r="F364" s="21" t="s">
        <v>84</v>
      </c>
      <c r="G364" s="46">
        <f t="shared" si="29"/>
        <v>-67262.5</v>
      </c>
      <c r="H364" s="120"/>
      <c r="I364" s="120"/>
      <c r="J364" s="120"/>
      <c r="K364" s="120"/>
    </row>
    <row r="365" spans="1:11" s="47" customFormat="1" x14ac:dyDescent="0.25">
      <c r="A365" s="332"/>
      <c r="B365" s="41"/>
      <c r="C365" s="45"/>
      <c r="D365" s="312"/>
      <c r="E365" s="186"/>
      <c r="F365" s="21" t="s">
        <v>85</v>
      </c>
      <c r="G365" s="46">
        <f t="shared" si="29"/>
        <v>-67262.5</v>
      </c>
      <c r="H365" s="120"/>
      <c r="I365" s="120"/>
      <c r="J365" s="120"/>
      <c r="K365" s="120"/>
    </row>
    <row r="366" spans="1:11" s="47" customFormat="1" x14ac:dyDescent="0.25">
      <c r="A366" s="332"/>
      <c r="B366" s="41"/>
      <c r="C366" s="45"/>
      <c r="D366" s="312"/>
      <c r="E366" s="186"/>
      <c r="F366" s="21" t="s">
        <v>86</v>
      </c>
      <c r="G366" s="46">
        <f>+G367</f>
        <v>-67262.5</v>
      </c>
      <c r="H366" s="237"/>
      <c r="I366" s="237"/>
      <c r="J366" s="120"/>
      <c r="K366" s="120"/>
    </row>
    <row r="367" spans="1:11" s="47" customFormat="1" ht="34.5" x14ac:dyDescent="0.25">
      <c r="A367" s="332"/>
      <c r="B367" s="41"/>
      <c r="C367" s="45"/>
      <c r="D367" s="312"/>
      <c r="E367" s="186"/>
      <c r="F367" s="21" t="s">
        <v>87</v>
      </c>
      <c r="G367" s="46">
        <f>'հավելված 5'!D1189</f>
        <v>-67262.5</v>
      </c>
      <c r="H367" s="237"/>
      <c r="I367" s="237"/>
      <c r="J367" s="120"/>
      <c r="K367" s="120"/>
    </row>
    <row r="368" spans="1:11" s="227" customFormat="1" x14ac:dyDescent="0.25">
      <c r="A368" s="332"/>
      <c r="B368" s="41"/>
      <c r="C368" s="45"/>
      <c r="D368" s="312"/>
      <c r="E368" s="229">
        <v>11006</v>
      </c>
      <c r="F368" s="234" t="s">
        <v>149</v>
      </c>
      <c r="G368" s="89">
        <f>+G370</f>
        <v>-31552.2</v>
      </c>
      <c r="H368" s="237"/>
      <c r="I368" s="237"/>
      <c r="J368" s="120"/>
      <c r="K368" s="120"/>
    </row>
    <row r="369" spans="1:11" s="227" customFormat="1" x14ac:dyDescent="0.25">
      <c r="A369" s="332"/>
      <c r="B369" s="41"/>
      <c r="C369" s="45"/>
      <c r="D369" s="312"/>
      <c r="E369" s="186"/>
      <c r="F369" s="231" t="s">
        <v>46</v>
      </c>
      <c r="G369" s="46"/>
      <c r="H369" s="237"/>
      <c r="I369" s="237"/>
      <c r="J369" s="120"/>
      <c r="K369" s="120"/>
    </row>
    <row r="370" spans="1:11" s="227" customFormat="1" ht="34.5" x14ac:dyDescent="0.25">
      <c r="A370" s="332"/>
      <c r="B370" s="41"/>
      <c r="C370" s="45"/>
      <c r="D370" s="312"/>
      <c r="E370" s="186"/>
      <c r="F370" s="49" t="s">
        <v>88</v>
      </c>
      <c r="G370" s="173">
        <f>G372</f>
        <v>-31552.2</v>
      </c>
      <c r="H370" s="120"/>
      <c r="I370" s="120"/>
      <c r="J370" s="120"/>
      <c r="K370" s="120"/>
    </row>
    <row r="371" spans="1:11" s="227" customFormat="1" ht="34.5" x14ac:dyDescent="0.25">
      <c r="A371" s="332"/>
      <c r="B371" s="41"/>
      <c r="C371" s="45"/>
      <c r="D371" s="312"/>
      <c r="E371" s="186"/>
      <c r="F371" s="231" t="s">
        <v>82</v>
      </c>
      <c r="G371" s="46"/>
      <c r="H371" s="120"/>
      <c r="I371" s="120"/>
      <c r="J371" s="120"/>
      <c r="K371" s="120"/>
    </row>
    <row r="372" spans="1:11" s="227" customFormat="1" x14ac:dyDescent="0.25">
      <c r="A372" s="332"/>
      <c r="B372" s="41"/>
      <c r="C372" s="45"/>
      <c r="D372" s="312"/>
      <c r="E372" s="186"/>
      <c r="F372" s="231" t="s">
        <v>83</v>
      </c>
      <c r="G372" s="46">
        <f>G373</f>
        <v>-31552.2</v>
      </c>
      <c r="H372" s="120"/>
      <c r="I372" s="120"/>
      <c r="J372" s="120"/>
      <c r="K372" s="120"/>
    </row>
    <row r="373" spans="1:11" s="227" customFormat="1" x14ac:dyDescent="0.25">
      <c r="A373" s="332"/>
      <c r="B373" s="41"/>
      <c r="C373" s="45"/>
      <c r="D373" s="312"/>
      <c r="E373" s="186"/>
      <c r="F373" s="231" t="s">
        <v>84</v>
      </c>
      <c r="G373" s="46">
        <f>G374</f>
        <v>-31552.2</v>
      </c>
      <c r="H373" s="120"/>
      <c r="I373" s="120"/>
      <c r="J373" s="120"/>
      <c r="K373" s="120"/>
    </row>
    <row r="374" spans="1:11" s="227" customFormat="1" x14ac:dyDescent="0.25">
      <c r="A374" s="332"/>
      <c r="B374" s="41"/>
      <c r="C374" s="45"/>
      <c r="D374" s="312"/>
      <c r="E374" s="186"/>
      <c r="F374" s="231" t="s">
        <v>85</v>
      </c>
      <c r="G374" s="46">
        <f>G375</f>
        <v>-31552.2</v>
      </c>
      <c r="H374" s="120"/>
      <c r="I374" s="120"/>
      <c r="J374" s="120"/>
      <c r="K374" s="120"/>
    </row>
    <row r="375" spans="1:11" s="227" customFormat="1" x14ac:dyDescent="0.25">
      <c r="A375" s="332"/>
      <c r="B375" s="41"/>
      <c r="C375" s="45"/>
      <c r="D375" s="312"/>
      <c r="E375" s="186"/>
      <c r="F375" s="231" t="s">
        <v>86</v>
      </c>
      <c r="G375" s="46">
        <f>G376</f>
        <v>-31552.2</v>
      </c>
      <c r="H375" s="237"/>
      <c r="I375" s="237"/>
      <c r="J375" s="120"/>
      <c r="K375" s="120"/>
    </row>
    <row r="376" spans="1:11" s="227" customFormat="1" ht="34.5" x14ac:dyDescent="0.25">
      <c r="A376" s="332"/>
      <c r="B376" s="41"/>
      <c r="C376" s="45"/>
      <c r="D376" s="312"/>
      <c r="E376" s="238"/>
      <c r="F376" s="231" t="s">
        <v>87</v>
      </c>
      <c r="G376" s="46">
        <f>'հավելված 5'!D143</f>
        <v>-31552.2</v>
      </c>
      <c r="H376" s="237"/>
      <c r="I376" s="237"/>
      <c r="J376" s="120"/>
      <c r="K376" s="120"/>
    </row>
    <row r="377" spans="1:11" s="227" customFormat="1" x14ac:dyDescent="0.25">
      <c r="A377" s="332"/>
      <c r="B377" s="41"/>
      <c r="C377" s="45"/>
      <c r="D377" s="312"/>
      <c r="E377" s="279">
        <v>11012</v>
      </c>
      <c r="F377" s="234" t="s">
        <v>152</v>
      </c>
      <c r="G377" s="89">
        <f>+G379</f>
        <v>-15321.2</v>
      </c>
      <c r="H377" s="237"/>
      <c r="I377" s="237"/>
      <c r="J377" s="120"/>
      <c r="K377" s="120"/>
    </row>
    <row r="378" spans="1:11" s="227" customFormat="1" x14ac:dyDescent="0.25">
      <c r="A378" s="332"/>
      <c r="B378" s="41"/>
      <c r="C378" s="45"/>
      <c r="D378" s="312"/>
      <c r="E378" s="279"/>
      <c r="F378" s="231" t="s">
        <v>46</v>
      </c>
      <c r="G378" s="46"/>
      <c r="H378" s="237"/>
      <c r="I378" s="237"/>
      <c r="J378" s="120"/>
      <c r="K378" s="120"/>
    </row>
    <row r="379" spans="1:11" s="227" customFormat="1" ht="34.5" x14ac:dyDescent="0.25">
      <c r="A379" s="332"/>
      <c r="B379" s="41"/>
      <c r="C379" s="45"/>
      <c r="D379" s="312"/>
      <c r="E379" s="279"/>
      <c r="F379" s="49" t="s">
        <v>88</v>
      </c>
      <c r="G379" s="173">
        <f>G381</f>
        <v>-15321.2</v>
      </c>
      <c r="H379" s="120"/>
      <c r="I379" s="120"/>
      <c r="J379" s="120"/>
      <c r="K379" s="120"/>
    </row>
    <row r="380" spans="1:11" s="227" customFormat="1" ht="34.5" x14ac:dyDescent="0.25">
      <c r="A380" s="332"/>
      <c r="B380" s="41"/>
      <c r="C380" s="45"/>
      <c r="D380" s="312"/>
      <c r="E380" s="279"/>
      <c r="F380" s="231" t="s">
        <v>82</v>
      </c>
      <c r="G380" s="46"/>
      <c r="H380" s="120"/>
      <c r="I380" s="120"/>
      <c r="J380" s="120"/>
      <c r="K380" s="120"/>
    </row>
    <row r="381" spans="1:11" s="227" customFormat="1" x14ac:dyDescent="0.25">
      <c r="A381" s="332"/>
      <c r="B381" s="41"/>
      <c r="C381" s="45"/>
      <c r="D381" s="312"/>
      <c r="E381" s="279"/>
      <c r="F381" s="231" t="s">
        <v>83</v>
      </c>
      <c r="G381" s="46">
        <f>G382</f>
        <v>-15321.2</v>
      </c>
      <c r="H381" s="120"/>
      <c r="I381" s="120"/>
      <c r="J381" s="120"/>
      <c r="K381" s="120"/>
    </row>
    <row r="382" spans="1:11" s="227" customFormat="1" x14ac:dyDescent="0.25">
      <c r="A382" s="332"/>
      <c r="B382" s="41"/>
      <c r="C382" s="45"/>
      <c r="D382" s="312"/>
      <c r="E382" s="279"/>
      <c r="F382" s="231" t="s">
        <v>84</v>
      </c>
      <c r="G382" s="46">
        <f>G383</f>
        <v>-15321.2</v>
      </c>
      <c r="H382" s="120"/>
      <c r="I382" s="120"/>
      <c r="J382" s="120"/>
      <c r="K382" s="120"/>
    </row>
    <row r="383" spans="1:11" s="227" customFormat="1" x14ac:dyDescent="0.25">
      <c r="A383" s="332"/>
      <c r="B383" s="41"/>
      <c r="C383" s="45"/>
      <c r="D383" s="312"/>
      <c r="E383" s="279"/>
      <c r="F383" s="231" t="s">
        <v>85</v>
      </c>
      <c r="G383" s="46">
        <f>G384</f>
        <v>-15321.2</v>
      </c>
      <c r="H383" s="120"/>
      <c r="I383" s="120"/>
      <c r="J383" s="120"/>
      <c r="K383" s="120"/>
    </row>
    <row r="384" spans="1:11" s="227" customFormat="1" x14ac:dyDescent="0.25">
      <c r="A384" s="332"/>
      <c r="B384" s="41"/>
      <c r="C384" s="45"/>
      <c r="D384" s="312"/>
      <c r="E384" s="279"/>
      <c r="F384" s="231" t="s">
        <v>86</v>
      </c>
      <c r="G384" s="46">
        <f>G385</f>
        <v>-15321.2</v>
      </c>
      <c r="H384" s="237"/>
      <c r="I384" s="237"/>
      <c r="J384" s="120"/>
      <c r="K384" s="120"/>
    </row>
    <row r="385" spans="1:14" s="227" customFormat="1" ht="34.5" x14ac:dyDescent="0.25">
      <c r="A385" s="332"/>
      <c r="B385" s="41"/>
      <c r="C385" s="45"/>
      <c r="D385" s="312"/>
      <c r="E385" s="280"/>
      <c r="F385" s="231" t="s">
        <v>87</v>
      </c>
      <c r="G385" s="46">
        <f>'հավելված 5'!D177</f>
        <v>-15321.2</v>
      </c>
      <c r="H385" s="237"/>
      <c r="I385" s="237"/>
      <c r="J385" s="120"/>
      <c r="K385" s="120"/>
    </row>
    <row r="386" spans="1:14" s="227" customFormat="1" ht="34.5" x14ac:dyDescent="0.25">
      <c r="A386" s="332"/>
      <c r="B386" s="41"/>
      <c r="C386" s="45"/>
      <c r="D386" s="312"/>
      <c r="E386" s="186">
        <v>11020</v>
      </c>
      <c r="F386" s="234" t="s">
        <v>166</v>
      </c>
      <c r="G386" s="89">
        <f>+G388</f>
        <v>1260.5999999999999</v>
      </c>
      <c r="H386" s="237"/>
      <c r="I386" s="237"/>
      <c r="J386" s="120"/>
      <c r="K386" s="120"/>
    </row>
    <row r="387" spans="1:14" s="227" customFormat="1" x14ac:dyDescent="0.25">
      <c r="A387" s="332"/>
      <c r="B387" s="41"/>
      <c r="C387" s="45"/>
      <c r="D387" s="312"/>
      <c r="E387" s="186"/>
      <c r="F387" s="231" t="s">
        <v>46</v>
      </c>
      <c r="G387" s="46"/>
      <c r="H387" s="237"/>
      <c r="I387" s="237"/>
      <c r="J387" s="120"/>
      <c r="K387" s="120"/>
    </row>
    <row r="388" spans="1:14" s="227" customFormat="1" x14ac:dyDescent="0.25">
      <c r="A388" s="332"/>
      <c r="B388" s="41"/>
      <c r="C388" s="45"/>
      <c r="D388" s="312"/>
      <c r="E388" s="186"/>
      <c r="F388" s="49" t="s">
        <v>95</v>
      </c>
      <c r="G388" s="173">
        <f>G390</f>
        <v>1260.5999999999999</v>
      </c>
      <c r="H388" s="120"/>
      <c r="I388" s="120"/>
      <c r="J388" s="120"/>
      <c r="K388" s="120"/>
    </row>
    <row r="389" spans="1:14" s="227" customFormat="1" ht="34.5" x14ac:dyDescent="0.25">
      <c r="A389" s="332"/>
      <c r="B389" s="41"/>
      <c r="C389" s="45"/>
      <c r="D389" s="312"/>
      <c r="E389" s="186"/>
      <c r="F389" s="231" t="s">
        <v>82</v>
      </c>
      <c r="G389" s="46"/>
      <c r="H389" s="120"/>
      <c r="I389" s="120"/>
      <c r="J389" s="120"/>
      <c r="K389" s="120"/>
    </row>
    <row r="390" spans="1:14" s="227" customFormat="1" x14ac:dyDescent="0.25">
      <c r="A390" s="332"/>
      <c r="B390" s="41"/>
      <c r="C390" s="45"/>
      <c r="D390" s="312"/>
      <c r="E390" s="186"/>
      <c r="F390" s="231" t="s">
        <v>83</v>
      </c>
      <c r="G390" s="46">
        <f>G391</f>
        <v>1260.5999999999999</v>
      </c>
      <c r="H390" s="120"/>
      <c r="I390" s="120"/>
      <c r="J390" s="120"/>
      <c r="K390" s="120"/>
    </row>
    <row r="391" spans="1:14" s="227" customFormat="1" x14ac:dyDescent="0.25">
      <c r="A391" s="332"/>
      <c r="B391" s="41"/>
      <c r="C391" s="45"/>
      <c r="D391" s="312"/>
      <c r="E391" s="186"/>
      <c r="F391" s="231" t="s">
        <v>84</v>
      </c>
      <c r="G391" s="46">
        <f>G392</f>
        <v>1260.5999999999999</v>
      </c>
      <c r="H391" s="120"/>
      <c r="I391" s="120"/>
      <c r="J391" s="120"/>
      <c r="K391" s="120"/>
    </row>
    <row r="392" spans="1:14" s="227" customFormat="1" x14ac:dyDescent="0.25">
      <c r="A392" s="332"/>
      <c r="B392" s="41"/>
      <c r="C392" s="45"/>
      <c r="D392" s="312"/>
      <c r="E392" s="186"/>
      <c r="F392" s="231" t="s">
        <v>85</v>
      </c>
      <c r="G392" s="46">
        <f>G393</f>
        <v>1260.5999999999999</v>
      </c>
      <c r="H392" s="120"/>
      <c r="I392" s="120"/>
      <c r="J392" s="120"/>
      <c r="K392" s="120"/>
    </row>
    <row r="393" spans="1:14" s="227" customFormat="1" x14ac:dyDescent="0.25">
      <c r="A393" s="332"/>
      <c r="B393" s="41"/>
      <c r="C393" s="45"/>
      <c r="D393" s="312"/>
      <c r="E393" s="186"/>
      <c r="F393" s="231" t="s">
        <v>86</v>
      </c>
      <c r="G393" s="46">
        <f>G394</f>
        <v>1260.5999999999999</v>
      </c>
      <c r="H393" s="237"/>
      <c r="I393" s="237"/>
      <c r="J393" s="120"/>
      <c r="K393" s="120"/>
    </row>
    <row r="394" spans="1:14" s="227" customFormat="1" ht="34.5" x14ac:dyDescent="0.25">
      <c r="A394" s="332"/>
      <c r="B394" s="41"/>
      <c r="C394" s="45"/>
      <c r="D394" s="313"/>
      <c r="E394" s="186"/>
      <c r="F394" s="231" t="s">
        <v>87</v>
      </c>
      <c r="G394" s="46">
        <f>'հավելված 5'!D924</f>
        <v>1260.5999999999999</v>
      </c>
      <c r="H394" s="237"/>
      <c r="I394" s="237"/>
      <c r="J394" s="120"/>
      <c r="K394" s="120"/>
    </row>
    <row r="395" spans="1:14" s="47" customFormat="1" ht="34.5" x14ac:dyDescent="0.25">
      <c r="A395" s="332"/>
      <c r="B395" s="320" t="s">
        <v>41</v>
      </c>
      <c r="C395" s="329"/>
      <c r="D395" s="311"/>
      <c r="E395" s="239"/>
      <c r="F395" s="240" t="s">
        <v>107</v>
      </c>
      <c r="G395" s="174">
        <f>+G397</f>
        <v>365108.6</v>
      </c>
      <c r="H395" s="237"/>
      <c r="I395" s="237"/>
      <c r="J395" s="120"/>
      <c r="K395" s="120"/>
    </row>
    <row r="396" spans="1:14" s="47" customFormat="1" x14ac:dyDescent="0.25">
      <c r="A396" s="332"/>
      <c r="B396" s="321"/>
      <c r="C396" s="329"/>
      <c r="D396" s="312"/>
      <c r="E396" s="230"/>
      <c r="F396" s="231" t="s">
        <v>20</v>
      </c>
      <c r="G396" s="174"/>
      <c r="H396" s="237"/>
      <c r="I396" s="237"/>
      <c r="J396" s="120"/>
      <c r="K396" s="120"/>
    </row>
    <row r="397" spans="1:14" s="47" customFormat="1" ht="34.5" x14ac:dyDescent="0.25">
      <c r="A397" s="332"/>
      <c r="B397" s="321"/>
      <c r="C397" s="320" t="s">
        <v>100</v>
      </c>
      <c r="D397" s="312"/>
      <c r="E397" s="230"/>
      <c r="F397" s="240" t="s">
        <v>107</v>
      </c>
      <c r="G397" s="174">
        <f>+G399</f>
        <v>365108.6</v>
      </c>
      <c r="H397" s="237"/>
      <c r="I397" s="237"/>
      <c r="J397" s="120"/>
      <c r="K397" s="120"/>
    </row>
    <row r="398" spans="1:14" s="47" customFormat="1" x14ac:dyDescent="0.25">
      <c r="A398" s="332"/>
      <c r="B398" s="321"/>
      <c r="C398" s="321"/>
      <c r="D398" s="312"/>
      <c r="E398" s="230"/>
      <c r="F398" s="231" t="s">
        <v>20</v>
      </c>
      <c r="G398" s="174"/>
      <c r="H398" s="237"/>
      <c r="I398" s="237"/>
      <c r="J398" s="120"/>
      <c r="K398" s="120"/>
    </row>
    <row r="399" spans="1:14" s="120" customFormat="1" ht="34.5" x14ac:dyDescent="0.25">
      <c r="A399" s="332"/>
      <c r="B399" s="321"/>
      <c r="C399" s="321"/>
      <c r="D399" s="312"/>
      <c r="E399" s="230"/>
      <c r="F399" s="37" t="s">
        <v>36</v>
      </c>
      <c r="G399" s="174">
        <f>+G401+G556+G590</f>
        <v>365108.6</v>
      </c>
      <c r="H399" s="214"/>
      <c r="I399" s="225"/>
      <c r="J399" s="225"/>
      <c r="K399" s="225"/>
      <c r="L399" s="225"/>
      <c r="M399" s="225"/>
      <c r="N399" s="225"/>
    </row>
    <row r="400" spans="1:14" s="120" customFormat="1" x14ac:dyDescent="0.25">
      <c r="A400" s="332"/>
      <c r="B400" s="321"/>
      <c r="C400" s="321"/>
      <c r="D400" s="313"/>
      <c r="E400" s="230"/>
      <c r="F400" s="222" t="s">
        <v>20</v>
      </c>
      <c r="G400" s="224"/>
      <c r="H400" s="225"/>
      <c r="I400" s="225"/>
      <c r="J400" s="225"/>
      <c r="K400" s="225"/>
      <c r="L400" s="225"/>
      <c r="M400" s="225"/>
      <c r="N400" s="225"/>
    </row>
    <row r="401" spans="1:11" s="47" customFormat="1" x14ac:dyDescent="0.25">
      <c r="A401" s="332"/>
      <c r="B401" s="321"/>
      <c r="C401" s="321"/>
      <c r="D401" s="311">
        <v>1146</v>
      </c>
      <c r="E401" s="308"/>
      <c r="F401" s="202" t="s">
        <v>48</v>
      </c>
      <c r="G401" s="174">
        <f>+G403+G482+G491</f>
        <v>111109.9</v>
      </c>
      <c r="H401" s="237"/>
      <c r="I401" s="237"/>
      <c r="J401" s="120"/>
      <c r="K401" s="120"/>
    </row>
    <row r="402" spans="1:11" s="47" customFormat="1" x14ac:dyDescent="0.25">
      <c r="A402" s="332"/>
      <c r="B402" s="321"/>
      <c r="C402" s="321"/>
      <c r="D402" s="313"/>
      <c r="E402" s="310"/>
      <c r="F402" s="50" t="s">
        <v>20</v>
      </c>
      <c r="G402" s="174"/>
      <c r="H402" s="237"/>
      <c r="I402" s="237"/>
      <c r="J402" s="120"/>
      <c r="K402" s="120"/>
    </row>
    <row r="403" spans="1:11" s="47" customFormat="1" ht="51.75" x14ac:dyDescent="0.25">
      <c r="A403" s="332"/>
      <c r="B403" s="321"/>
      <c r="C403" s="321"/>
      <c r="D403" s="311"/>
      <c r="E403" s="308">
        <v>12002</v>
      </c>
      <c r="F403" s="51" t="s">
        <v>163</v>
      </c>
      <c r="G403" s="174">
        <f>+G405+G412+G419+G426+G433+G440+G447+G454+G461+G468+G475</f>
        <v>100745.4</v>
      </c>
      <c r="H403" s="121"/>
      <c r="I403" s="120"/>
      <c r="J403" s="120"/>
      <c r="K403" s="120"/>
    </row>
    <row r="404" spans="1:11" s="47" customFormat="1" x14ac:dyDescent="0.25">
      <c r="A404" s="332"/>
      <c r="B404" s="321"/>
      <c r="C404" s="321"/>
      <c r="D404" s="312"/>
      <c r="E404" s="309"/>
      <c r="F404" s="50" t="s">
        <v>46</v>
      </c>
      <c r="G404" s="46"/>
      <c r="H404" s="120"/>
      <c r="I404" s="120"/>
      <c r="J404" s="120"/>
      <c r="K404" s="120"/>
    </row>
    <row r="405" spans="1:11" s="47" customFormat="1" ht="34.5" x14ac:dyDescent="0.25">
      <c r="A405" s="332"/>
      <c r="B405" s="321"/>
      <c r="C405" s="321"/>
      <c r="D405" s="312"/>
      <c r="E405" s="309"/>
      <c r="F405" s="49" t="s">
        <v>88</v>
      </c>
      <c r="G405" s="173">
        <f>G407</f>
        <v>7941.8</v>
      </c>
      <c r="H405" s="233"/>
      <c r="I405" s="120"/>
      <c r="J405" s="120"/>
      <c r="K405" s="120"/>
    </row>
    <row r="406" spans="1:11" s="47" customFormat="1" ht="34.5" x14ac:dyDescent="0.25">
      <c r="A406" s="332"/>
      <c r="B406" s="321"/>
      <c r="C406" s="321"/>
      <c r="D406" s="312"/>
      <c r="E406" s="309"/>
      <c r="F406" s="52" t="s">
        <v>82</v>
      </c>
      <c r="G406" s="173"/>
      <c r="H406" s="120"/>
      <c r="I406" s="120"/>
      <c r="J406" s="120"/>
      <c r="K406" s="120"/>
    </row>
    <row r="407" spans="1:11" s="47" customFormat="1" x14ac:dyDescent="0.25">
      <c r="A407" s="332"/>
      <c r="B407" s="321"/>
      <c r="C407" s="321"/>
      <c r="D407" s="312"/>
      <c r="E407" s="309"/>
      <c r="F407" s="52" t="s">
        <v>83</v>
      </c>
      <c r="G407" s="173">
        <f>G408</f>
        <v>7941.8</v>
      </c>
      <c r="H407" s="120"/>
      <c r="I407" s="120"/>
      <c r="J407" s="120"/>
      <c r="K407" s="120"/>
    </row>
    <row r="408" spans="1:11" s="47" customFormat="1" x14ac:dyDescent="0.25">
      <c r="A408" s="332"/>
      <c r="B408" s="321"/>
      <c r="C408" s="321"/>
      <c r="D408" s="312"/>
      <c r="E408" s="309"/>
      <c r="F408" s="52" t="s">
        <v>84</v>
      </c>
      <c r="G408" s="173">
        <f>G409</f>
        <v>7941.8</v>
      </c>
      <c r="H408" s="120"/>
      <c r="I408" s="120"/>
      <c r="J408" s="120"/>
      <c r="K408" s="120"/>
    </row>
    <row r="409" spans="1:11" s="47" customFormat="1" x14ac:dyDescent="0.25">
      <c r="A409" s="332"/>
      <c r="B409" s="321"/>
      <c r="C409" s="321"/>
      <c r="D409" s="312"/>
      <c r="E409" s="309"/>
      <c r="F409" s="52" t="s">
        <v>169</v>
      </c>
      <c r="G409" s="173">
        <f>G410</f>
        <v>7941.8</v>
      </c>
      <c r="H409" s="121"/>
      <c r="I409" s="121"/>
      <c r="J409" s="120"/>
      <c r="K409" s="120"/>
    </row>
    <row r="410" spans="1:11" s="47" customFormat="1" ht="34.5" x14ac:dyDescent="0.25">
      <c r="A410" s="332"/>
      <c r="B410" s="321"/>
      <c r="C410" s="321"/>
      <c r="D410" s="312"/>
      <c r="E410" s="309"/>
      <c r="F410" s="52" t="s">
        <v>170</v>
      </c>
      <c r="G410" s="173">
        <f>+G411</f>
        <v>7941.8</v>
      </c>
      <c r="H410" s="120"/>
      <c r="I410" s="121"/>
      <c r="J410" s="120"/>
      <c r="K410" s="120"/>
    </row>
    <row r="411" spans="1:11" s="47" customFormat="1" ht="51.75" x14ac:dyDescent="0.25">
      <c r="A411" s="332"/>
      <c r="B411" s="321"/>
      <c r="C411" s="321"/>
      <c r="D411" s="312"/>
      <c r="E411" s="309"/>
      <c r="F411" s="53" t="s">
        <v>171</v>
      </c>
      <c r="G411" s="173">
        <f>'հավելված 5'!D205</f>
        <v>7941.8</v>
      </c>
      <c r="H411" s="120"/>
      <c r="I411" s="121"/>
      <c r="J411" s="120"/>
      <c r="K411" s="120"/>
    </row>
    <row r="412" spans="1:11" s="47" customFormat="1" x14ac:dyDescent="0.25">
      <c r="A412" s="332"/>
      <c r="B412" s="321"/>
      <c r="C412" s="321"/>
      <c r="D412" s="312"/>
      <c r="E412" s="309"/>
      <c r="F412" s="49" t="s">
        <v>89</v>
      </c>
      <c r="G412" s="48">
        <f>G414</f>
        <v>16471.8</v>
      </c>
      <c r="H412" s="120"/>
      <c r="I412" s="120"/>
      <c r="J412" s="120"/>
      <c r="K412" s="120"/>
    </row>
    <row r="413" spans="1:11" s="47" customFormat="1" ht="34.5" x14ac:dyDescent="0.25">
      <c r="A413" s="332"/>
      <c r="B413" s="321"/>
      <c r="C413" s="321"/>
      <c r="D413" s="312"/>
      <c r="E413" s="309"/>
      <c r="F413" s="21" t="s">
        <v>82</v>
      </c>
      <c r="G413" s="48"/>
      <c r="H413" s="120"/>
      <c r="I413" s="120"/>
      <c r="J413" s="120"/>
      <c r="K413" s="120"/>
    </row>
    <row r="414" spans="1:11" s="47" customFormat="1" x14ac:dyDescent="0.25">
      <c r="A414" s="332"/>
      <c r="B414" s="321"/>
      <c r="C414" s="321"/>
      <c r="D414" s="312"/>
      <c r="E414" s="309"/>
      <c r="F414" s="21" t="s">
        <v>83</v>
      </c>
      <c r="G414" s="48">
        <f t="shared" ref="G414:G415" si="30">+G415</f>
        <v>16471.8</v>
      </c>
      <c r="H414" s="120"/>
      <c r="I414" s="120"/>
      <c r="J414" s="120"/>
      <c r="K414" s="120"/>
    </row>
    <row r="415" spans="1:11" s="47" customFormat="1" x14ac:dyDescent="0.25">
      <c r="A415" s="332"/>
      <c r="B415" s="321"/>
      <c r="C415" s="321"/>
      <c r="D415" s="312"/>
      <c r="E415" s="309"/>
      <c r="F415" s="21" t="s">
        <v>84</v>
      </c>
      <c r="G415" s="48">
        <f t="shared" si="30"/>
        <v>16471.8</v>
      </c>
      <c r="H415" s="120"/>
      <c r="I415" s="120"/>
      <c r="J415" s="120"/>
      <c r="K415" s="120"/>
    </row>
    <row r="416" spans="1:11" s="47" customFormat="1" x14ac:dyDescent="0.25">
      <c r="A416" s="332"/>
      <c r="B416" s="321"/>
      <c r="C416" s="321"/>
      <c r="D416" s="312"/>
      <c r="E416" s="309"/>
      <c r="F416" s="21" t="s">
        <v>169</v>
      </c>
      <c r="G416" s="48">
        <f>+G417</f>
        <v>16471.8</v>
      </c>
      <c r="H416" s="120"/>
      <c r="I416" s="120"/>
      <c r="J416" s="120"/>
      <c r="K416" s="120"/>
    </row>
    <row r="417" spans="1:11" s="47" customFormat="1" ht="34.5" x14ac:dyDescent="0.25">
      <c r="A417" s="332"/>
      <c r="B417" s="321"/>
      <c r="C417" s="321"/>
      <c r="D417" s="312"/>
      <c r="E417" s="309"/>
      <c r="F417" s="53" t="s">
        <v>170</v>
      </c>
      <c r="G417" s="46">
        <f>G418</f>
        <v>16471.8</v>
      </c>
      <c r="H417" s="121"/>
      <c r="I417" s="121"/>
      <c r="J417" s="120"/>
      <c r="K417" s="120"/>
    </row>
    <row r="418" spans="1:11" s="47" customFormat="1" ht="51.75" x14ac:dyDescent="0.25">
      <c r="A418" s="332"/>
      <c r="B418" s="321"/>
      <c r="C418" s="321"/>
      <c r="D418" s="312"/>
      <c r="E418" s="309"/>
      <c r="F418" s="38" t="s">
        <v>171</v>
      </c>
      <c r="G418" s="48">
        <f>'հավելված 5'!D347</f>
        <v>16471.8</v>
      </c>
      <c r="H418" s="120"/>
      <c r="I418" s="120"/>
      <c r="J418" s="120"/>
      <c r="K418" s="120"/>
    </row>
    <row r="419" spans="1:11" s="47" customFormat="1" x14ac:dyDescent="0.25">
      <c r="A419" s="332"/>
      <c r="B419" s="321"/>
      <c r="C419" s="321"/>
      <c r="D419" s="312"/>
      <c r="E419" s="309"/>
      <c r="F419" s="49" t="s">
        <v>90</v>
      </c>
      <c r="G419" s="48">
        <f>G421</f>
        <v>3365.8</v>
      </c>
      <c r="H419" s="121"/>
      <c r="I419" s="121"/>
      <c r="J419" s="120"/>
      <c r="K419" s="120"/>
    </row>
    <row r="420" spans="1:11" s="47" customFormat="1" ht="34.5" x14ac:dyDescent="0.25">
      <c r="A420" s="332"/>
      <c r="B420" s="321"/>
      <c r="C420" s="321"/>
      <c r="D420" s="312"/>
      <c r="E420" s="309"/>
      <c r="F420" s="21" t="s">
        <v>82</v>
      </c>
      <c r="G420" s="173"/>
      <c r="H420" s="120"/>
      <c r="I420" s="120"/>
      <c r="J420" s="120"/>
      <c r="K420" s="120"/>
    </row>
    <row r="421" spans="1:11" s="47" customFormat="1" x14ac:dyDescent="0.25">
      <c r="A421" s="332"/>
      <c r="B421" s="321"/>
      <c r="C421" s="321"/>
      <c r="D421" s="312"/>
      <c r="E421" s="309"/>
      <c r="F421" s="21" t="s">
        <v>83</v>
      </c>
      <c r="G421" s="173">
        <f>G422</f>
        <v>3365.8</v>
      </c>
      <c r="H421" s="120"/>
      <c r="I421" s="120"/>
      <c r="J421" s="120"/>
      <c r="K421" s="120"/>
    </row>
    <row r="422" spans="1:11" s="47" customFormat="1" x14ac:dyDescent="0.25">
      <c r="A422" s="332"/>
      <c r="B422" s="321"/>
      <c r="C422" s="321"/>
      <c r="D422" s="312"/>
      <c r="E422" s="309"/>
      <c r="F422" s="21" t="s">
        <v>84</v>
      </c>
      <c r="G422" s="173">
        <f>G423</f>
        <v>3365.8</v>
      </c>
      <c r="H422" s="120"/>
      <c r="I422" s="120"/>
      <c r="J422" s="120"/>
      <c r="K422" s="120"/>
    </row>
    <row r="423" spans="1:11" s="47" customFormat="1" x14ac:dyDescent="0.25">
      <c r="A423" s="332"/>
      <c r="B423" s="321"/>
      <c r="C423" s="321"/>
      <c r="D423" s="312"/>
      <c r="E423" s="309"/>
      <c r="F423" s="21" t="s">
        <v>169</v>
      </c>
      <c r="G423" s="173">
        <f>G424</f>
        <v>3365.8</v>
      </c>
      <c r="H423" s="120"/>
      <c r="I423" s="120"/>
      <c r="J423" s="120"/>
      <c r="K423" s="120"/>
    </row>
    <row r="424" spans="1:11" s="47" customFormat="1" ht="34.5" x14ac:dyDescent="0.25">
      <c r="A424" s="332"/>
      <c r="B424" s="321"/>
      <c r="C424" s="321"/>
      <c r="D424" s="312"/>
      <c r="E424" s="309"/>
      <c r="F424" s="53" t="s">
        <v>170</v>
      </c>
      <c r="G424" s="173">
        <f>G425</f>
        <v>3365.8</v>
      </c>
      <c r="H424" s="120"/>
      <c r="I424" s="120"/>
      <c r="J424" s="120"/>
      <c r="K424" s="120"/>
    </row>
    <row r="425" spans="1:11" s="47" customFormat="1" ht="51.75" x14ac:dyDescent="0.25">
      <c r="A425" s="332"/>
      <c r="B425" s="321"/>
      <c r="C425" s="321"/>
      <c r="D425" s="312"/>
      <c r="E425" s="309"/>
      <c r="F425" s="38" t="s">
        <v>171</v>
      </c>
      <c r="G425" s="48">
        <f>'հավելված 5'!D444</f>
        <v>3365.8</v>
      </c>
      <c r="H425" s="120"/>
      <c r="I425" s="120"/>
      <c r="J425" s="120"/>
      <c r="K425" s="120"/>
    </row>
    <row r="426" spans="1:11" s="47" customFormat="1" x14ac:dyDescent="0.25">
      <c r="A426" s="332"/>
      <c r="B426" s="321"/>
      <c r="C426" s="321"/>
      <c r="D426" s="312"/>
      <c r="E426" s="309"/>
      <c r="F426" s="49" t="s">
        <v>91</v>
      </c>
      <c r="G426" s="48">
        <f>G427</f>
        <v>20438.099999999999</v>
      </c>
      <c r="H426" s="120"/>
      <c r="I426" s="120"/>
      <c r="J426" s="120"/>
      <c r="K426" s="120"/>
    </row>
    <row r="427" spans="1:11" s="47" customFormat="1" ht="34.5" x14ac:dyDescent="0.25">
      <c r="A427" s="332"/>
      <c r="B427" s="321"/>
      <c r="C427" s="321"/>
      <c r="D427" s="312"/>
      <c r="E427" s="309"/>
      <c r="F427" s="21" t="s">
        <v>82</v>
      </c>
      <c r="G427" s="48">
        <f t="shared" ref="G427:G429" si="31">+G428</f>
        <v>20438.099999999999</v>
      </c>
      <c r="H427" s="120"/>
      <c r="I427" s="120"/>
      <c r="J427" s="120"/>
      <c r="K427" s="120"/>
    </row>
    <row r="428" spans="1:11" s="47" customFormat="1" x14ac:dyDescent="0.25">
      <c r="A428" s="332"/>
      <c r="B428" s="321"/>
      <c r="C428" s="321"/>
      <c r="D428" s="312"/>
      <c r="E428" s="309"/>
      <c r="F428" s="21" t="s">
        <v>83</v>
      </c>
      <c r="G428" s="48">
        <f t="shared" si="31"/>
        <v>20438.099999999999</v>
      </c>
      <c r="H428" s="120"/>
      <c r="I428" s="120"/>
      <c r="J428" s="120"/>
      <c r="K428" s="120"/>
    </row>
    <row r="429" spans="1:11" s="47" customFormat="1" x14ac:dyDescent="0.25">
      <c r="A429" s="332"/>
      <c r="B429" s="321"/>
      <c r="C429" s="321"/>
      <c r="D429" s="312"/>
      <c r="E429" s="309"/>
      <c r="F429" s="21" t="s">
        <v>84</v>
      </c>
      <c r="G429" s="48">
        <f t="shared" si="31"/>
        <v>20438.099999999999</v>
      </c>
      <c r="H429" s="120"/>
      <c r="I429" s="120"/>
      <c r="J429" s="120"/>
      <c r="K429" s="120"/>
    </row>
    <row r="430" spans="1:11" s="47" customFormat="1" x14ac:dyDescent="0.25">
      <c r="A430" s="332"/>
      <c r="B430" s="321"/>
      <c r="C430" s="321"/>
      <c r="D430" s="312"/>
      <c r="E430" s="309"/>
      <c r="F430" s="21" t="s">
        <v>169</v>
      </c>
      <c r="G430" s="48">
        <f>+G431</f>
        <v>20438.099999999999</v>
      </c>
      <c r="H430" s="120"/>
      <c r="I430" s="120"/>
      <c r="J430" s="120"/>
      <c r="K430" s="120"/>
    </row>
    <row r="431" spans="1:11" s="47" customFormat="1" ht="34.5" x14ac:dyDescent="0.25">
      <c r="A431" s="332"/>
      <c r="B431" s="321"/>
      <c r="C431" s="321"/>
      <c r="D431" s="312"/>
      <c r="E431" s="309"/>
      <c r="F431" s="53" t="s">
        <v>170</v>
      </c>
      <c r="G431" s="46">
        <f>G432</f>
        <v>20438.099999999999</v>
      </c>
      <c r="H431" s="121"/>
      <c r="I431" s="121"/>
      <c r="J431" s="120"/>
      <c r="K431" s="120"/>
    </row>
    <row r="432" spans="1:11" s="47" customFormat="1" ht="51.75" x14ac:dyDescent="0.25">
      <c r="A432" s="332"/>
      <c r="B432" s="321"/>
      <c r="C432" s="321"/>
      <c r="D432" s="312"/>
      <c r="E432" s="309"/>
      <c r="F432" s="38" t="s">
        <v>171</v>
      </c>
      <c r="G432" s="48">
        <f>'հավելված 5'!D528</f>
        <v>20438.099999999999</v>
      </c>
      <c r="H432" s="120"/>
      <c r="I432" s="120"/>
      <c r="J432" s="120"/>
      <c r="K432" s="120"/>
    </row>
    <row r="433" spans="1:11" s="47" customFormat="1" x14ac:dyDescent="0.25">
      <c r="A433" s="332"/>
      <c r="B433" s="321"/>
      <c r="C433" s="321"/>
      <c r="D433" s="312"/>
      <c r="E433" s="309"/>
      <c r="F433" s="49" t="s">
        <v>92</v>
      </c>
      <c r="G433" s="48">
        <f>G435</f>
        <v>13479.9</v>
      </c>
      <c r="H433" s="120"/>
      <c r="I433" s="120"/>
      <c r="J433" s="120"/>
      <c r="K433" s="120"/>
    </row>
    <row r="434" spans="1:11" s="47" customFormat="1" ht="34.5" x14ac:dyDescent="0.25">
      <c r="A434" s="332"/>
      <c r="B434" s="321"/>
      <c r="C434" s="321"/>
      <c r="D434" s="312"/>
      <c r="E434" s="309"/>
      <c r="F434" s="21" t="s">
        <v>82</v>
      </c>
      <c r="G434" s="173"/>
      <c r="H434" s="120"/>
      <c r="I434" s="120"/>
      <c r="J434" s="120"/>
      <c r="K434" s="120"/>
    </row>
    <row r="435" spans="1:11" s="47" customFormat="1" x14ac:dyDescent="0.25">
      <c r="A435" s="332"/>
      <c r="B435" s="321"/>
      <c r="C435" s="321"/>
      <c r="D435" s="312"/>
      <c r="E435" s="309"/>
      <c r="F435" s="21" t="s">
        <v>83</v>
      </c>
      <c r="G435" s="173">
        <f>G436</f>
        <v>13479.9</v>
      </c>
      <c r="H435" s="120"/>
      <c r="I435" s="120"/>
      <c r="J435" s="120"/>
      <c r="K435" s="120"/>
    </row>
    <row r="436" spans="1:11" s="47" customFormat="1" x14ac:dyDescent="0.25">
      <c r="A436" s="332"/>
      <c r="B436" s="321"/>
      <c r="C436" s="321"/>
      <c r="D436" s="312"/>
      <c r="E436" s="309"/>
      <c r="F436" s="21" t="s">
        <v>84</v>
      </c>
      <c r="G436" s="173">
        <f>G437</f>
        <v>13479.9</v>
      </c>
      <c r="H436" s="120"/>
      <c r="I436" s="120"/>
      <c r="J436" s="120"/>
      <c r="K436" s="120"/>
    </row>
    <row r="437" spans="1:11" s="47" customFormat="1" x14ac:dyDescent="0.25">
      <c r="A437" s="332"/>
      <c r="B437" s="321"/>
      <c r="C437" s="321"/>
      <c r="D437" s="312"/>
      <c r="E437" s="309"/>
      <c r="F437" s="21" t="s">
        <v>169</v>
      </c>
      <c r="G437" s="173">
        <f>G438</f>
        <v>13479.9</v>
      </c>
      <c r="H437" s="120"/>
      <c r="I437" s="120"/>
      <c r="J437" s="120"/>
      <c r="K437" s="120"/>
    </row>
    <row r="438" spans="1:11" s="47" customFormat="1" ht="34.5" x14ac:dyDescent="0.25">
      <c r="A438" s="332"/>
      <c r="B438" s="321"/>
      <c r="C438" s="321"/>
      <c r="D438" s="312"/>
      <c r="E438" s="309"/>
      <c r="F438" s="53" t="s">
        <v>170</v>
      </c>
      <c r="G438" s="173">
        <f>G439</f>
        <v>13479.9</v>
      </c>
      <c r="H438" s="121"/>
      <c r="I438" s="121"/>
      <c r="J438" s="120"/>
      <c r="K438" s="120"/>
    </row>
    <row r="439" spans="1:11" s="47" customFormat="1" ht="51.75" x14ac:dyDescent="0.25">
      <c r="A439" s="332"/>
      <c r="B439" s="321"/>
      <c r="C439" s="321"/>
      <c r="D439" s="312"/>
      <c r="E439" s="309"/>
      <c r="F439" s="38" t="s">
        <v>171</v>
      </c>
      <c r="G439" s="48">
        <f>'հավելված 5'!D625</f>
        <v>13479.9</v>
      </c>
      <c r="H439" s="120"/>
      <c r="I439" s="120"/>
      <c r="J439" s="120"/>
      <c r="K439" s="120"/>
    </row>
    <row r="440" spans="1:11" s="47" customFormat="1" x14ac:dyDescent="0.25">
      <c r="A440" s="332"/>
      <c r="B440" s="321"/>
      <c r="C440" s="321"/>
      <c r="D440" s="312"/>
      <c r="E440" s="309"/>
      <c r="F440" s="49" t="s">
        <v>93</v>
      </c>
      <c r="G440" s="48">
        <f>G441</f>
        <v>3061.3</v>
      </c>
      <c r="H440" s="120"/>
      <c r="I440" s="120"/>
      <c r="J440" s="120"/>
      <c r="K440" s="120"/>
    </row>
    <row r="441" spans="1:11" s="47" customFormat="1" ht="34.5" x14ac:dyDescent="0.25">
      <c r="A441" s="332"/>
      <c r="B441" s="321"/>
      <c r="C441" s="321"/>
      <c r="D441" s="312"/>
      <c r="E441" s="309"/>
      <c r="F441" s="21" t="s">
        <v>82</v>
      </c>
      <c r="G441" s="48">
        <f t="shared" ref="G441:G443" si="32">+G442</f>
        <v>3061.3</v>
      </c>
      <c r="H441" s="120"/>
      <c r="I441" s="120"/>
      <c r="J441" s="120"/>
      <c r="K441" s="120"/>
    </row>
    <row r="442" spans="1:11" s="47" customFormat="1" x14ac:dyDescent="0.25">
      <c r="A442" s="332"/>
      <c r="B442" s="321"/>
      <c r="C442" s="321"/>
      <c r="D442" s="312"/>
      <c r="E442" s="309"/>
      <c r="F442" s="21" t="s">
        <v>83</v>
      </c>
      <c r="G442" s="48">
        <f t="shared" si="32"/>
        <v>3061.3</v>
      </c>
      <c r="H442" s="120"/>
      <c r="I442" s="120"/>
      <c r="J442" s="120"/>
      <c r="K442" s="120"/>
    </row>
    <row r="443" spans="1:11" s="47" customFormat="1" x14ac:dyDescent="0.25">
      <c r="A443" s="332"/>
      <c r="B443" s="321"/>
      <c r="C443" s="321"/>
      <c r="D443" s="312"/>
      <c r="E443" s="309"/>
      <c r="F443" s="21" t="s">
        <v>84</v>
      </c>
      <c r="G443" s="48">
        <f t="shared" si="32"/>
        <v>3061.3</v>
      </c>
      <c r="H443" s="120"/>
      <c r="I443" s="120"/>
      <c r="J443" s="120"/>
      <c r="K443" s="120"/>
    </row>
    <row r="444" spans="1:11" s="47" customFormat="1" x14ac:dyDescent="0.25">
      <c r="A444" s="332"/>
      <c r="B444" s="321"/>
      <c r="C444" s="321"/>
      <c r="D444" s="312"/>
      <c r="E444" s="309"/>
      <c r="F444" s="21" t="s">
        <v>169</v>
      </c>
      <c r="G444" s="48">
        <f>+G445</f>
        <v>3061.3</v>
      </c>
      <c r="H444" s="120"/>
      <c r="I444" s="120"/>
      <c r="J444" s="120"/>
      <c r="K444" s="120"/>
    </row>
    <row r="445" spans="1:11" s="47" customFormat="1" ht="34.5" x14ac:dyDescent="0.25">
      <c r="A445" s="332"/>
      <c r="B445" s="321"/>
      <c r="C445" s="321"/>
      <c r="D445" s="312"/>
      <c r="E445" s="309"/>
      <c r="F445" s="53" t="s">
        <v>170</v>
      </c>
      <c r="G445" s="46">
        <f>G446</f>
        <v>3061.3</v>
      </c>
      <c r="H445" s="121"/>
      <c r="I445" s="121"/>
      <c r="J445" s="120"/>
      <c r="K445" s="120"/>
    </row>
    <row r="446" spans="1:11" s="47" customFormat="1" ht="51.75" x14ac:dyDescent="0.25">
      <c r="A446" s="332"/>
      <c r="B446" s="321"/>
      <c r="C446" s="321"/>
      <c r="D446" s="312"/>
      <c r="E446" s="309"/>
      <c r="F446" s="38" t="s">
        <v>171</v>
      </c>
      <c r="G446" s="48">
        <v>3061.3</v>
      </c>
      <c r="H446" s="120"/>
      <c r="I446" s="120"/>
      <c r="J446" s="120"/>
      <c r="K446" s="120"/>
    </row>
    <row r="447" spans="1:11" s="47" customFormat="1" x14ac:dyDescent="0.25">
      <c r="A447" s="332"/>
      <c r="B447" s="321"/>
      <c r="C447" s="321"/>
      <c r="D447" s="312"/>
      <c r="E447" s="309"/>
      <c r="F447" s="49" t="s">
        <v>94</v>
      </c>
      <c r="G447" s="48">
        <f>G449</f>
        <v>2009.3</v>
      </c>
      <c r="H447" s="120"/>
      <c r="I447" s="120"/>
      <c r="J447" s="120"/>
      <c r="K447" s="120"/>
    </row>
    <row r="448" spans="1:11" s="47" customFormat="1" ht="34.5" x14ac:dyDescent="0.25">
      <c r="A448" s="332"/>
      <c r="B448" s="321"/>
      <c r="C448" s="321"/>
      <c r="D448" s="312"/>
      <c r="E448" s="309"/>
      <c r="F448" s="21" t="s">
        <v>82</v>
      </c>
      <c r="G448" s="48"/>
      <c r="H448" s="120"/>
      <c r="I448" s="120"/>
      <c r="J448" s="120"/>
      <c r="K448" s="120"/>
    </row>
    <row r="449" spans="1:11" s="47" customFormat="1" x14ac:dyDescent="0.25">
      <c r="A449" s="332"/>
      <c r="B449" s="321"/>
      <c r="C449" s="321"/>
      <c r="D449" s="312"/>
      <c r="E449" s="309"/>
      <c r="F449" s="21" t="s">
        <v>83</v>
      </c>
      <c r="G449" s="48">
        <f t="shared" ref="G449:G450" si="33">+G450</f>
        <v>2009.3</v>
      </c>
      <c r="H449" s="120"/>
      <c r="I449" s="120"/>
      <c r="J449" s="120"/>
      <c r="K449" s="120"/>
    </row>
    <row r="450" spans="1:11" s="47" customFormat="1" x14ac:dyDescent="0.25">
      <c r="A450" s="332"/>
      <c r="B450" s="321"/>
      <c r="C450" s="321"/>
      <c r="D450" s="312"/>
      <c r="E450" s="309"/>
      <c r="F450" s="21" t="s">
        <v>84</v>
      </c>
      <c r="G450" s="48">
        <f t="shared" si="33"/>
        <v>2009.3</v>
      </c>
      <c r="H450" s="120"/>
      <c r="I450" s="120"/>
      <c r="J450" s="120"/>
      <c r="K450" s="120"/>
    </row>
    <row r="451" spans="1:11" s="47" customFormat="1" x14ac:dyDescent="0.25">
      <c r="A451" s="332"/>
      <c r="B451" s="321"/>
      <c r="C451" s="321"/>
      <c r="D451" s="312"/>
      <c r="E451" s="309"/>
      <c r="F451" s="21" t="s">
        <v>169</v>
      </c>
      <c r="G451" s="48">
        <f>+G452</f>
        <v>2009.3</v>
      </c>
      <c r="H451" s="120"/>
      <c r="I451" s="120"/>
      <c r="J451" s="120"/>
      <c r="K451" s="120"/>
    </row>
    <row r="452" spans="1:11" s="47" customFormat="1" ht="34.5" x14ac:dyDescent="0.25">
      <c r="A452" s="332"/>
      <c r="B452" s="321"/>
      <c r="C452" s="321"/>
      <c r="D452" s="312"/>
      <c r="E452" s="309"/>
      <c r="F452" s="53" t="s">
        <v>170</v>
      </c>
      <c r="G452" s="46">
        <f>G453</f>
        <v>2009.3</v>
      </c>
      <c r="H452" s="237"/>
      <c r="I452" s="237"/>
      <c r="J452" s="120"/>
      <c r="K452" s="120"/>
    </row>
    <row r="453" spans="1:11" s="47" customFormat="1" ht="51.75" x14ac:dyDescent="0.25">
      <c r="A453" s="332"/>
      <c r="B453" s="321"/>
      <c r="C453" s="321"/>
      <c r="D453" s="312"/>
      <c r="E453" s="309"/>
      <c r="F453" s="38" t="s">
        <v>171</v>
      </c>
      <c r="G453" s="48">
        <f>'հավելված 5'!D845</f>
        <v>2009.3</v>
      </c>
      <c r="H453" s="120"/>
      <c r="I453" s="120"/>
      <c r="J453" s="120"/>
      <c r="K453" s="120"/>
    </row>
    <row r="454" spans="1:11" s="47" customFormat="1" x14ac:dyDescent="0.25">
      <c r="A454" s="332"/>
      <c r="B454" s="321"/>
      <c r="C454" s="321"/>
      <c r="D454" s="312"/>
      <c r="E454" s="309"/>
      <c r="F454" s="49" t="s">
        <v>95</v>
      </c>
      <c r="G454" s="48">
        <f>G456</f>
        <v>-7682.6</v>
      </c>
      <c r="H454" s="120"/>
      <c r="I454" s="120"/>
      <c r="J454" s="120"/>
      <c r="K454" s="120"/>
    </row>
    <row r="455" spans="1:11" s="47" customFormat="1" ht="34.5" x14ac:dyDescent="0.25">
      <c r="A455" s="332"/>
      <c r="B455" s="321"/>
      <c r="C455" s="321"/>
      <c r="D455" s="312"/>
      <c r="E455" s="309"/>
      <c r="F455" s="21" t="s">
        <v>82</v>
      </c>
      <c r="G455" s="173"/>
      <c r="H455" s="120"/>
      <c r="I455" s="120"/>
      <c r="J455" s="120"/>
      <c r="K455" s="120"/>
    </row>
    <row r="456" spans="1:11" s="47" customFormat="1" x14ac:dyDescent="0.25">
      <c r="A456" s="332"/>
      <c r="B456" s="321"/>
      <c r="C456" s="321"/>
      <c r="D456" s="312"/>
      <c r="E456" s="309"/>
      <c r="F456" s="21" t="s">
        <v>83</v>
      </c>
      <c r="G456" s="173">
        <f>G457</f>
        <v>-7682.6</v>
      </c>
      <c r="H456" s="120"/>
      <c r="I456" s="120"/>
      <c r="J456" s="120"/>
      <c r="K456" s="120"/>
    </row>
    <row r="457" spans="1:11" s="47" customFormat="1" x14ac:dyDescent="0.25">
      <c r="A457" s="332"/>
      <c r="B457" s="321"/>
      <c r="C457" s="321"/>
      <c r="D457" s="312"/>
      <c r="E457" s="309"/>
      <c r="F457" s="21" t="s">
        <v>84</v>
      </c>
      <c r="G457" s="173">
        <f>G458</f>
        <v>-7682.6</v>
      </c>
      <c r="H457" s="120"/>
      <c r="I457" s="120"/>
      <c r="J457" s="120"/>
      <c r="K457" s="120"/>
    </row>
    <row r="458" spans="1:11" s="47" customFormat="1" x14ac:dyDescent="0.25">
      <c r="A458" s="332"/>
      <c r="B458" s="321"/>
      <c r="C458" s="321"/>
      <c r="D458" s="312"/>
      <c r="E458" s="309"/>
      <c r="F458" s="21" t="s">
        <v>169</v>
      </c>
      <c r="G458" s="173">
        <f>G459</f>
        <v>-7682.6</v>
      </c>
      <c r="H458" s="120"/>
      <c r="I458" s="120"/>
      <c r="J458" s="120"/>
      <c r="K458" s="120"/>
    </row>
    <row r="459" spans="1:11" s="47" customFormat="1" ht="34.5" x14ac:dyDescent="0.25">
      <c r="A459" s="332"/>
      <c r="B459" s="321"/>
      <c r="C459" s="321"/>
      <c r="D459" s="312"/>
      <c r="E459" s="309"/>
      <c r="F459" s="53" t="s">
        <v>170</v>
      </c>
      <c r="G459" s="173">
        <f>G460</f>
        <v>-7682.6</v>
      </c>
      <c r="H459" s="120"/>
      <c r="I459" s="120"/>
      <c r="J459" s="120"/>
      <c r="K459" s="120"/>
    </row>
    <row r="460" spans="1:11" s="47" customFormat="1" ht="51.75" x14ac:dyDescent="0.25">
      <c r="A460" s="332"/>
      <c r="B460" s="321"/>
      <c r="C460" s="321"/>
      <c r="D460" s="312"/>
      <c r="E460" s="309"/>
      <c r="F460" s="38" t="s">
        <v>171</v>
      </c>
      <c r="G460" s="48">
        <f>'հավելված 5'!D940</f>
        <v>-7682.6</v>
      </c>
      <c r="H460" s="120"/>
      <c r="I460" s="120"/>
      <c r="J460" s="120"/>
      <c r="K460" s="120"/>
    </row>
    <row r="461" spans="1:11" s="47" customFormat="1" x14ac:dyDescent="0.25">
      <c r="A461" s="332"/>
      <c r="B461" s="321"/>
      <c r="C461" s="321"/>
      <c r="D461" s="312"/>
      <c r="E461" s="309"/>
      <c r="F461" s="49" t="s">
        <v>96</v>
      </c>
      <c r="G461" s="48">
        <f>G463</f>
        <v>19156.599999999999</v>
      </c>
      <c r="H461" s="120"/>
      <c r="I461" s="120"/>
      <c r="J461" s="120"/>
      <c r="K461" s="120"/>
    </row>
    <row r="462" spans="1:11" s="47" customFormat="1" ht="34.5" x14ac:dyDescent="0.25">
      <c r="A462" s="332"/>
      <c r="B462" s="321"/>
      <c r="C462" s="321"/>
      <c r="D462" s="312"/>
      <c r="E462" s="309"/>
      <c r="F462" s="21" t="s">
        <v>82</v>
      </c>
      <c r="G462" s="48"/>
      <c r="H462" s="120"/>
      <c r="I462" s="120"/>
      <c r="J462" s="120"/>
      <c r="K462" s="120"/>
    </row>
    <row r="463" spans="1:11" s="47" customFormat="1" x14ac:dyDescent="0.25">
      <c r="A463" s="332"/>
      <c r="B463" s="321"/>
      <c r="C463" s="321"/>
      <c r="D463" s="312"/>
      <c r="E463" s="309"/>
      <c r="F463" s="21" t="s">
        <v>83</v>
      </c>
      <c r="G463" s="48">
        <f t="shared" ref="G463:G464" si="34">+G464</f>
        <v>19156.599999999999</v>
      </c>
      <c r="H463" s="120"/>
      <c r="I463" s="120"/>
      <c r="J463" s="120"/>
      <c r="K463" s="120"/>
    </row>
    <row r="464" spans="1:11" s="47" customFormat="1" x14ac:dyDescent="0.25">
      <c r="A464" s="332"/>
      <c r="B464" s="321"/>
      <c r="C464" s="321"/>
      <c r="D464" s="312"/>
      <c r="E464" s="309"/>
      <c r="F464" s="21" t="s">
        <v>84</v>
      </c>
      <c r="G464" s="48">
        <f t="shared" si="34"/>
        <v>19156.599999999999</v>
      </c>
      <c r="H464" s="120"/>
      <c r="I464" s="120"/>
      <c r="J464" s="120"/>
      <c r="K464" s="120"/>
    </row>
    <row r="465" spans="1:11" s="47" customFormat="1" x14ac:dyDescent="0.25">
      <c r="A465" s="332"/>
      <c r="B465" s="321"/>
      <c r="C465" s="321"/>
      <c r="D465" s="312"/>
      <c r="E465" s="309"/>
      <c r="F465" s="21" t="s">
        <v>169</v>
      </c>
      <c r="G465" s="48">
        <f>+G466</f>
        <v>19156.599999999999</v>
      </c>
      <c r="H465" s="120"/>
      <c r="I465" s="120"/>
      <c r="J465" s="120"/>
      <c r="K465" s="120"/>
    </row>
    <row r="466" spans="1:11" s="47" customFormat="1" ht="34.5" x14ac:dyDescent="0.25">
      <c r="A466" s="332"/>
      <c r="B466" s="321"/>
      <c r="C466" s="321"/>
      <c r="D466" s="312"/>
      <c r="E466" s="309"/>
      <c r="F466" s="53" t="s">
        <v>170</v>
      </c>
      <c r="G466" s="46">
        <f>G467</f>
        <v>19156.599999999999</v>
      </c>
      <c r="H466" s="121"/>
      <c r="I466" s="121"/>
      <c r="J466" s="120"/>
      <c r="K466" s="120"/>
    </row>
    <row r="467" spans="1:11" s="47" customFormat="1" ht="51.75" x14ac:dyDescent="0.25">
      <c r="A467" s="332"/>
      <c r="B467" s="321"/>
      <c r="C467" s="321"/>
      <c r="D467" s="312"/>
      <c r="E467" s="309"/>
      <c r="F467" s="38" t="s">
        <v>171</v>
      </c>
      <c r="G467" s="48">
        <f>'հավելված 5'!D1036</f>
        <v>19156.599999999999</v>
      </c>
      <c r="H467" s="120"/>
      <c r="I467" s="120"/>
      <c r="J467" s="120"/>
      <c r="K467" s="120"/>
    </row>
    <row r="468" spans="1:11" s="47" customFormat="1" x14ac:dyDescent="0.25">
      <c r="A468" s="332"/>
      <c r="B468" s="321"/>
      <c r="C468" s="321"/>
      <c r="D468" s="312"/>
      <c r="E468" s="309"/>
      <c r="F468" s="49" t="s">
        <v>97</v>
      </c>
      <c r="G468" s="48">
        <f>G470</f>
        <v>1258.4000000000001</v>
      </c>
      <c r="H468" s="120"/>
      <c r="I468" s="120"/>
      <c r="J468" s="120"/>
      <c r="K468" s="120"/>
    </row>
    <row r="469" spans="1:11" s="47" customFormat="1" ht="34.5" x14ac:dyDescent="0.25">
      <c r="A469" s="332"/>
      <c r="B469" s="321"/>
      <c r="C469" s="321"/>
      <c r="D469" s="312"/>
      <c r="E469" s="309"/>
      <c r="F469" s="21" t="s">
        <v>82</v>
      </c>
      <c r="G469" s="48"/>
      <c r="H469" s="120"/>
      <c r="I469" s="120"/>
      <c r="J469" s="120"/>
      <c r="K469" s="120"/>
    </row>
    <row r="470" spans="1:11" s="47" customFormat="1" x14ac:dyDescent="0.25">
      <c r="A470" s="332"/>
      <c r="B470" s="321"/>
      <c r="C470" s="321"/>
      <c r="D470" s="312"/>
      <c r="E470" s="309"/>
      <c r="F470" s="21" t="s">
        <v>83</v>
      </c>
      <c r="G470" s="48">
        <f t="shared" ref="G470:G471" si="35">+G471</f>
        <v>1258.4000000000001</v>
      </c>
      <c r="H470" s="120"/>
      <c r="I470" s="120"/>
      <c r="J470" s="120"/>
      <c r="K470" s="120"/>
    </row>
    <row r="471" spans="1:11" s="47" customFormat="1" x14ac:dyDescent="0.25">
      <c r="A471" s="332"/>
      <c r="B471" s="321"/>
      <c r="C471" s="321"/>
      <c r="D471" s="312"/>
      <c r="E471" s="309"/>
      <c r="F471" s="21" t="s">
        <v>84</v>
      </c>
      <c r="G471" s="48">
        <f t="shared" si="35"/>
        <v>1258.4000000000001</v>
      </c>
      <c r="H471" s="120"/>
      <c r="I471" s="120"/>
      <c r="J471" s="120"/>
      <c r="K471" s="120"/>
    </row>
    <row r="472" spans="1:11" s="47" customFormat="1" x14ac:dyDescent="0.25">
      <c r="A472" s="332"/>
      <c r="B472" s="321"/>
      <c r="C472" s="321"/>
      <c r="D472" s="312"/>
      <c r="E472" s="309"/>
      <c r="F472" s="21" t="s">
        <v>169</v>
      </c>
      <c r="G472" s="48">
        <f>+G473</f>
        <v>1258.4000000000001</v>
      </c>
      <c r="H472" s="120"/>
      <c r="I472" s="120"/>
      <c r="J472" s="120"/>
      <c r="K472" s="120"/>
    </row>
    <row r="473" spans="1:11" s="47" customFormat="1" ht="34.5" x14ac:dyDescent="0.25">
      <c r="A473" s="332"/>
      <c r="B473" s="321"/>
      <c r="C473" s="321"/>
      <c r="D473" s="312"/>
      <c r="E473" s="309"/>
      <c r="F473" s="53" t="s">
        <v>170</v>
      </c>
      <c r="G473" s="46">
        <f>G474</f>
        <v>1258.4000000000001</v>
      </c>
      <c r="H473" s="237"/>
      <c r="I473" s="237"/>
      <c r="J473" s="120"/>
      <c r="K473" s="120"/>
    </row>
    <row r="474" spans="1:11" s="47" customFormat="1" ht="51.75" x14ac:dyDescent="0.25">
      <c r="A474" s="332"/>
      <c r="B474" s="321"/>
      <c r="C474" s="321"/>
      <c r="D474" s="312"/>
      <c r="E474" s="309"/>
      <c r="F474" s="38" t="s">
        <v>171</v>
      </c>
      <c r="G474" s="48">
        <f>'հավելված 5'!D1132</f>
        <v>1258.4000000000001</v>
      </c>
      <c r="H474" s="120"/>
      <c r="I474" s="120"/>
      <c r="J474" s="120"/>
      <c r="K474" s="120"/>
    </row>
    <row r="475" spans="1:11" s="47" customFormat="1" x14ac:dyDescent="0.25">
      <c r="A475" s="332"/>
      <c r="B475" s="321"/>
      <c r="C475" s="321"/>
      <c r="D475" s="312"/>
      <c r="E475" s="309"/>
      <c r="F475" s="49" t="s">
        <v>98</v>
      </c>
      <c r="G475" s="48">
        <f>G477</f>
        <v>21245</v>
      </c>
      <c r="H475" s="120"/>
      <c r="I475" s="120"/>
      <c r="J475" s="120"/>
      <c r="K475" s="120"/>
    </row>
    <row r="476" spans="1:11" s="47" customFormat="1" ht="34.5" x14ac:dyDescent="0.25">
      <c r="A476" s="332"/>
      <c r="B476" s="321"/>
      <c r="C476" s="321"/>
      <c r="D476" s="312"/>
      <c r="E476" s="309"/>
      <c r="F476" s="21" t="s">
        <v>82</v>
      </c>
      <c r="G476" s="173"/>
      <c r="H476" s="120"/>
      <c r="I476" s="120"/>
      <c r="J476" s="120"/>
      <c r="K476" s="120"/>
    </row>
    <row r="477" spans="1:11" s="47" customFormat="1" x14ac:dyDescent="0.25">
      <c r="A477" s="332"/>
      <c r="B477" s="321"/>
      <c r="C477" s="321"/>
      <c r="D477" s="312"/>
      <c r="E477" s="309"/>
      <c r="F477" s="21" t="s">
        <v>83</v>
      </c>
      <c r="G477" s="173">
        <f>G478</f>
        <v>21245</v>
      </c>
      <c r="H477" s="120"/>
      <c r="I477" s="120"/>
      <c r="J477" s="120"/>
      <c r="K477" s="120"/>
    </row>
    <row r="478" spans="1:11" s="47" customFormat="1" x14ac:dyDescent="0.25">
      <c r="A478" s="332"/>
      <c r="B478" s="321"/>
      <c r="C478" s="321"/>
      <c r="D478" s="312"/>
      <c r="E478" s="309"/>
      <c r="F478" s="21" t="s">
        <v>84</v>
      </c>
      <c r="G478" s="173">
        <f>G479</f>
        <v>21245</v>
      </c>
      <c r="H478" s="120"/>
      <c r="I478" s="120"/>
      <c r="J478" s="120"/>
      <c r="K478" s="120"/>
    </row>
    <row r="479" spans="1:11" s="47" customFormat="1" x14ac:dyDescent="0.25">
      <c r="A479" s="332"/>
      <c r="B479" s="321"/>
      <c r="C479" s="321"/>
      <c r="D479" s="312"/>
      <c r="E479" s="309"/>
      <c r="F479" s="21" t="s">
        <v>169</v>
      </c>
      <c r="G479" s="173">
        <f>G480</f>
        <v>21245</v>
      </c>
      <c r="H479" s="120"/>
      <c r="I479" s="120"/>
      <c r="J479" s="120"/>
      <c r="K479" s="120"/>
    </row>
    <row r="480" spans="1:11" s="47" customFormat="1" ht="34.5" x14ac:dyDescent="0.25">
      <c r="A480" s="332"/>
      <c r="B480" s="321"/>
      <c r="C480" s="321"/>
      <c r="D480" s="312"/>
      <c r="E480" s="309"/>
      <c r="F480" s="53" t="s">
        <v>170</v>
      </c>
      <c r="G480" s="173">
        <f>G481</f>
        <v>21245</v>
      </c>
      <c r="H480" s="120"/>
      <c r="I480" s="120"/>
      <c r="J480" s="120"/>
      <c r="K480" s="120"/>
    </row>
    <row r="481" spans="1:11" s="47" customFormat="1" ht="51.75" x14ac:dyDescent="0.25">
      <c r="A481" s="332"/>
      <c r="B481" s="321"/>
      <c r="C481" s="321"/>
      <c r="D481" s="312"/>
      <c r="E481" s="310"/>
      <c r="F481" s="53" t="s">
        <v>171</v>
      </c>
      <c r="G481" s="173">
        <f>'հավելված 5'!D1217</f>
        <v>21245</v>
      </c>
      <c r="H481" s="120"/>
      <c r="I481" s="120"/>
      <c r="J481" s="120"/>
      <c r="K481" s="120"/>
    </row>
    <row r="482" spans="1:11" s="47" customFormat="1" ht="51.75" x14ac:dyDescent="0.25">
      <c r="A482" s="332"/>
      <c r="B482" s="321"/>
      <c r="C482" s="321"/>
      <c r="D482" s="312"/>
      <c r="E482" s="186">
        <v>12003</v>
      </c>
      <c r="F482" s="51" t="s">
        <v>234</v>
      </c>
      <c r="G482" s="174">
        <f>G484</f>
        <v>1738.3</v>
      </c>
      <c r="H482" s="121"/>
      <c r="I482" s="120"/>
      <c r="J482" s="120"/>
      <c r="K482" s="120"/>
    </row>
    <row r="483" spans="1:11" s="47" customFormat="1" x14ac:dyDescent="0.25">
      <c r="A483" s="332"/>
      <c r="B483" s="321"/>
      <c r="C483" s="321"/>
      <c r="D483" s="312"/>
      <c r="E483" s="186"/>
      <c r="F483" s="50" t="s">
        <v>46</v>
      </c>
      <c r="G483" s="46"/>
      <c r="H483" s="120"/>
      <c r="I483" s="120"/>
      <c r="J483" s="120"/>
      <c r="K483" s="120"/>
    </row>
    <row r="484" spans="1:11" s="47" customFormat="1" ht="34.5" x14ac:dyDescent="0.25">
      <c r="A484" s="332"/>
      <c r="B484" s="321"/>
      <c r="C484" s="321"/>
      <c r="D484" s="312"/>
      <c r="E484" s="186"/>
      <c r="F484" s="49" t="s">
        <v>88</v>
      </c>
      <c r="G484" s="173">
        <f>G486</f>
        <v>1738.3</v>
      </c>
      <c r="H484" s="233"/>
      <c r="I484" s="120"/>
      <c r="J484" s="120"/>
      <c r="K484" s="120"/>
    </row>
    <row r="485" spans="1:11" s="47" customFormat="1" ht="34.5" x14ac:dyDescent="0.25">
      <c r="A485" s="332"/>
      <c r="B485" s="321"/>
      <c r="C485" s="321"/>
      <c r="D485" s="312"/>
      <c r="E485" s="186"/>
      <c r="F485" s="52" t="s">
        <v>82</v>
      </c>
      <c r="G485" s="173"/>
      <c r="H485" s="120"/>
      <c r="I485" s="120"/>
      <c r="J485" s="120"/>
      <c r="K485" s="120"/>
    </row>
    <row r="486" spans="1:11" s="47" customFormat="1" x14ac:dyDescent="0.25">
      <c r="A486" s="332"/>
      <c r="B486" s="321"/>
      <c r="C486" s="321"/>
      <c r="D486" s="312"/>
      <c r="E486" s="186"/>
      <c r="F486" s="52" t="s">
        <v>83</v>
      </c>
      <c r="G486" s="173">
        <f>G487</f>
        <v>1738.3</v>
      </c>
      <c r="H486" s="120"/>
      <c r="I486" s="120"/>
      <c r="J486" s="120"/>
      <c r="K486" s="120"/>
    </row>
    <row r="487" spans="1:11" s="47" customFormat="1" x14ac:dyDescent="0.25">
      <c r="A487" s="332"/>
      <c r="B487" s="321"/>
      <c r="C487" s="321"/>
      <c r="D487" s="312"/>
      <c r="E487" s="186"/>
      <c r="F487" s="52" t="s">
        <v>84</v>
      </c>
      <c r="G487" s="173">
        <f>G488</f>
        <v>1738.3</v>
      </c>
      <c r="H487" s="120"/>
      <c r="I487" s="120"/>
      <c r="J487" s="120"/>
      <c r="K487" s="120"/>
    </row>
    <row r="488" spans="1:11" s="47" customFormat="1" ht="34.5" x14ac:dyDescent="0.25">
      <c r="A488" s="332"/>
      <c r="B488" s="321"/>
      <c r="C488" s="321"/>
      <c r="D488" s="312"/>
      <c r="E488" s="186"/>
      <c r="F488" s="52" t="s">
        <v>236</v>
      </c>
      <c r="G488" s="173">
        <f>G489</f>
        <v>1738.3</v>
      </c>
      <c r="H488" s="121"/>
      <c r="I488" s="121"/>
      <c r="J488" s="120"/>
      <c r="K488" s="120"/>
    </row>
    <row r="489" spans="1:11" s="47" customFormat="1" ht="34.5" x14ac:dyDescent="0.25">
      <c r="A489" s="332"/>
      <c r="B489" s="321"/>
      <c r="C489" s="321"/>
      <c r="D489" s="312"/>
      <c r="E489" s="186"/>
      <c r="F489" s="52" t="s">
        <v>237</v>
      </c>
      <c r="G489" s="173">
        <f>G490</f>
        <v>1738.3</v>
      </c>
      <c r="H489" s="120"/>
      <c r="I489" s="121"/>
      <c r="J489" s="120"/>
      <c r="K489" s="120"/>
    </row>
    <row r="490" spans="1:11" s="47" customFormat="1" x14ac:dyDescent="0.25">
      <c r="A490" s="332"/>
      <c r="B490" s="321"/>
      <c r="C490" s="321"/>
      <c r="D490" s="312"/>
      <c r="E490" s="186"/>
      <c r="F490" s="53" t="s">
        <v>238</v>
      </c>
      <c r="G490" s="173">
        <v>1738.3</v>
      </c>
      <c r="H490" s="120"/>
      <c r="I490" s="121"/>
      <c r="J490" s="120"/>
      <c r="K490" s="120"/>
    </row>
    <row r="491" spans="1:11" s="47" customFormat="1" ht="34.5" x14ac:dyDescent="0.25">
      <c r="A491" s="332"/>
      <c r="B491" s="321"/>
      <c r="C491" s="321"/>
      <c r="D491" s="312"/>
      <c r="E491" s="308">
        <v>12004</v>
      </c>
      <c r="F491" s="51" t="s">
        <v>65</v>
      </c>
      <c r="G491" s="174">
        <f>+G493+G500+G507+G514+G521+G528+G535+G542+G549</f>
        <v>8626.1999999999989</v>
      </c>
      <c r="H491" s="121"/>
      <c r="I491" s="120"/>
      <c r="J491" s="120"/>
      <c r="K491" s="120"/>
    </row>
    <row r="492" spans="1:11" s="47" customFormat="1" x14ac:dyDescent="0.25">
      <c r="A492" s="332"/>
      <c r="B492" s="321"/>
      <c r="C492" s="321"/>
      <c r="D492" s="312"/>
      <c r="E492" s="309"/>
      <c r="F492" s="50" t="s">
        <v>46</v>
      </c>
      <c r="G492" s="46"/>
      <c r="H492" s="120"/>
      <c r="I492" s="120"/>
      <c r="J492" s="120"/>
      <c r="K492" s="120"/>
    </row>
    <row r="493" spans="1:11" s="47" customFormat="1" ht="34.5" x14ac:dyDescent="0.25">
      <c r="A493" s="332"/>
      <c r="B493" s="321"/>
      <c r="C493" s="321"/>
      <c r="D493" s="312"/>
      <c r="E493" s="309"/>
      <c r="F493" s="49" t="s">
        <v>81</v>
      </c>
      <c r="G493" s="173">
        <f>G495</f>
        <v>559.79999999999995</v>
      </c>
      <c r="H493" s="233"/>
      <c r="I493" s="120"/>
      <c r="J493" s="120"/>
      <c r="K493" s="120"/>
    </row>
    <row r="494" spans="1:11" s="47" customFormat="1" ht="34.5" x14ac:dyDescent="0.25">
      <c r="A494" s="332"/>
      <c r="B494" s="321"/>
      <c r="C494" s="321"/>
      <c r="D494" s="312"/>
      <c r="E494" s="309"/>
      <c r="F494" s="52" t="s">
        <v>82</v>
      </c>
      <c r="G494" s="173"/>
      <c r="H494" s="120"/>
      <c r="I494" s="120"/>
      <c r="J494" s="120"/>
      <c r="K494" s="120"/>
    </row>
    <row r="495" spans="1:11" s="47" customFormat="1" x14ac:dyDescent="0.25">
      <c r="A495" s="332"/>
      <c r="B495" s="321"/>
      <c r="C495" s="321"/>
      <c r="D495" s="312"/>
      <c r="E495" s="309"/>
      <c r="F495" s="52" t="s">
        <v>83</v>
      </c>
      <c r="G495" s="173">
        <f>G496</f>
        <v>559.79999999999995</v>
      </c>
      <c r="H495" s="120"/>
      <c r="I495" s="120"/>
      <c r="J495" s="120"/>
      <c r="K495" s="120"/>
    </row>
    <row r="496" spans="1:11" s="47" customFormat="1" x14ac:dyDescent="0.25">
      <c r="A496" s="332"/>
      <c r="B496" s="321"/>
      <c r="C496" s="321"/>
      <c r="D496" s="312"/>
      <c r="E496" s="309"/>
      <c r="F496" s="52" t="s">
        <v>84</v>
      </c>
      <c r="G496" s="173">
        <f>G497</f>
        <v>559.79999999999995</v>
      </c>
      <c r="H496" s="120"/>
      <c r="I496" s="120"/>
      <c r="J496" s="120"/>
      <c r="K496" s="120"/>
    </row>
    <row r="497" spans="1:11" s="47" customFormat="1" x14ac:dyDescent="0.25">
      <c r="A497" s="332"/>
      <c r="B497" s="321"/>
      <c r="C497" s="321"/>
      <c r="D497" s="312"/>
      <c r="E497" s="309"/>
      <c r="F497" s="52" t="s">
        <v>169</v>
      </c>
      <c r="G497" s="173">
        <f>G498</f>
        <v>559.79999999999995</v>
      </c>
      <c r="H497" s="121"/>
      <c r="I497" s="121"/>
      <c r="J497" s="120"/>
      <c r="K497" s="120"/>
    </row>
    <row r="498" spans="1:11" s="47" customFormat="1" ht="34.5" x14ac:dyDescent="0.25">
      <c r="A498" s="332"/>
      <c r="B498" s="321"/>
      <c r="C498" s="321"/>
      <c r="D498" s="312"/>
      <c r="E498" s="309"/>
      <c r="F498" s="52" t="s">
        <v>170</v>
      </c>
      <c r="G498" s="173">
        <f>G499</f>
        <v>559.79999999999995</v>
      </c>
      <c r="H498" s="120"/>
      <c r="I498" s="121"/>
      <c r="J498" s="120"/>
      <c r="K498" s="120"/>
    </row>
    <row r="499" spans="1:11" s="47" customFormat="1" ht="51.75" x14ac:dyDescent="0.25">
      <c r="A499" s="332"/>
      <c r="B499" s="321"/>
      <c r="C499" s="321"/>
      <c r="D499" s="312"/>
      <c r="E499" s="309"/>
      <c r="F499" s="53" t="s">
        <v>171</v>
      </c>
      <c r="G499" s="173">
        <f>'հավելված 5'!D49</f>
        <v>559.79999999999995</v>
      </c>
      <c r="H499" s="120"/>
      <c r="I499" s="121"/>
      <c r="J499" s="120"/>
      <c r="K499" s="120"/>
    </row>
    <row r="500" spans="1:11" s="47" customFormat="1" x14ac:dyDescent="0.25">
      <c r="A500" s="332"/>
      <c r="B500" s="321"/>
      <c r="C500" s="321"/>
      <c r="D500" s="312"/>
      <c r="E500" s="309"/>
      <c r="F500" s="49" t="s">
        <v>89</v>
      </c>
      <c r="G500" s="173">
        <f>G502</f>
        <v>1468</v>
      </c>
      <c r="H500" s="233"/>
      <c r="I500" s="120"/>
      <c r="J500" s="120"/>
      <c r="K500" s="120"/>
    </row>
    <row r="501" spans="1:11" s="47" customFormat="1" ht="34.5" x14ac:dyDescent="0.25">
      <c r="A501" s="332"/>
      <c r="B501" s="321"/>
      <c r="C501" s="321"/>
      <c r="D501" s="312"/>
      <c r="E501" s="309"/>
      <c r="F501" s="52" t="s">
        <v>82</v>
      </c>
      <c r="G501" s="173"/>
      <c r="H501" s="120"/>
      <c r="I501" s="120"/>
      <c r="J501" s="120"/>
      <c r="K501" s="120"/>
    </row>
    <row r="502" spans="1:11" s="47" customFormat="1" x14ac:dyDescent="0.25">
      <c r="A502" s="332"/>
      <c r="B502" s="321"/>
      <c r="C502" s="321"/>
      <c r="D502" s="312"/>
      <c r="E502" s="309"/>
      <c r="F502" s="81" t="s">
        <v>83</v>
      </c>
      <c r="G502" s="173">
        <f>G504</f>
        <v>1468</v>
      </c>
      <c r="H502" s="233"/>
      <c r="I502" s="120"/>
      <c r="J502" s="120"/>
      <c r="K502" s="120"/>
    </row>
    <row r="503" spans="1:11" s="47" customFormat="1" x14ac:dyDescent="0.25">
      <c r="A503" s="332"/>
      <c r="B503" s="321"/>
      <c r="C503" s="321"/>
      <c r="D503" s="312"/>
      <c r="E503" s="309"/>
      <c r="F503" s="52" t="s">
        <v>84</v>
      </c>
      <c r="G503" s="173"/>
      <c r="H503" s="120"/>
      <c r="I503" s="120"/>
      <c r="J503" s="120"/>
      <c r="K503" s="120"/>
    </row>
    <row r="504" spans="1:11" s="47" customFormat="1" x14ac:dyDescent="0.25">
      <c r="A504" s="332"/>
      <c r="B504" s="321"/>
      <c r="C504" s="321"/>
      <c r="D504" s="312"/>
      <c r="E504" s="309"/>
      <c r="F504" s="52" t="s">
        <v>169</v>
      </c>
      <c r="G504" s="173">
        <f>G505</f>
        <v>1468</v>
      </c>
      <c r="H504" s="120"/>
      <c r="I504" s="120"/>
      <c r="J504" s="120"/>
      <c r="K504" s="120"/>
    </row>
    <row r="505" spans="1:11" s="47" customFormat="1" ht="34.5" x14ac:dyDescent="0.25">
      <c r="A505" s="332"/>
      <c r="B505" s="321"/>
      <c r="C505" s="321"/>
      <c r="D505" s="312"/>
      <c r="E505" s="309"/>
      <c r="F505" s="52" t="s">
        <v>170</v>
      </c>
      <c r="G505" s="173">
        <f>G506</f>
        <v>1468</v>
      </c>
      <c r="H505" s="120"/>
      <c r="I505" s="120"/>
      <c r="J505" s="120"/>
      <c r="K505" s="120"/>
    </row>
    <row r="506" spans="1:11" s="47" customFormat="1" ht="51.75" x14ac:dyDescent="0.25">
      <c r="A506" s="332"/>
      <c r="B506" s="321"/>
      <c r="C506" s="321"/>
      <c r="D506" s="312"/>
      <c r="E506" s="309"/>
      <c r="F506" s="52" t="s">
        <v>171</v>
      </c>
      <c r="G506" s="173">
        <f>'հավելված 5'!D359</f>
        <v>1468</v>
      </c>
      <c r="H506" s="121"/>
      <c r="I506" s="121"/>
      <c r="J506" s="120"/>
      <c r="K506" s="120"/>
    </row>
    <row r="507" spans="1:11" s="47" customFormat="1" x14ac:dyDescent="0.25">
      <c r="A507" s="332"/>
      <c r="B507" s="321"/>
      <c r="C507" s="321"/>
      <c r="D507" s="312"/>
      <c r="E507" s="309"/>
      <c r="F507" s="84" t="s">
        <v>90</v>
      </c>
      <c r="G507" s="173">
        <f>G509</f>
        <v>2130.6999999999998</v>
      </c>
      <c r="H507" s="120"/>
      <c r="I507" s="121"/>
      <c r="J507" s="120"/>
      <c r="K507" s="120"/>
    </row>
    <row r="508" spans="1:11" s="47" customFormat="1" ht="34.5" x14ac:dyDescent="0.25">
      <c r="A508" s="332"/>
      <c r="B508" s="321"/>
      <c r="C508" s="321"/>
      <c r="D508" s="312"/>
      <c r="E508" s="309"/>
      <c r="F508" s="53" t="s">
        <v>82</v>
      </c>
      <c r="G508" s="173"/>
      <c r="H508" s="120"/>
      <c r="I508" s="121"/>
      <c r="J508" s="120"/>
      <c r="K508" s="120"/>
    </row>
    <row r="509" spans="1:11" s="47" customFormat="1" x14ac:dyDescent="0.25">
      <c r="A509" s="332"/>
      <c r="B509" s="321"/>
      <c r="C509" s="321"/>
      <c r="D509" s="312"/>
      <c r="E509" s="309"/>
      <c r="F509" s="81" t="s">
        <v>83</v>
      </c>
      <c r="G509" s="173">
        <f>G511</f>
        <v>2130.6999999999998</v>
      </c>
      <c r="H509" s="233"/>
      <c r="I509" s="120"/>
      <c r="J509" s="120"/>
      <c r="K509" s="120"/>
    </row>
    <row r="510" spans="1:11" s="47" customFormat="1" x14ac:dyDescent="0.25">
      <c r="A510" s="332"/>
      <c r="B510" s="321"/>
      <c r="C510" s="321"/>
      <c r="D510" s="312"/>
      <c r="E510" s="309"/>
      <c r="F510" s="82" t="s">
        <v>84</v>
      </c>
      <c r="G510" s="173"/>
      <c r="H510" s="120"/>
      <c r="I510" s="120"/>
      <c r="J510" s="120"/>
      <c r="K510" s="120"/>
    </row>
    <row r="511" spans="1:11" s="47" customFormat="1" x14ac:dyDescent="0.25">
      <c r="A511" s="332"/>
      <c r="B511" s="321"/>
      <c r="C511" s="321"/>
      <c r="D511" s="312"/>
      <c r="E511" s="309"/>
      <c r="F511" s="82" t="s">
        <v>169</v>
      </c>
      <c r="G511" s="173">
        <f>G512</f>
        <v>2130.6999999999998</v>
      </c>
      <c r="H511" s="120"/>
      <c r="I511" s="120"/>
      <c r="J511" s="120"/>
      <c r="K511" s="120"/>
    </row>
    <row r="512" spans="1:11" s="47" customFormat="1" ht="34.5" x14ac:dyDescent="0.25">
      <c r="A512" s="332"/>
      <c r="B512" s="321"/>
      <c r="C512" s="321"/>
      <c r="D512" s="312"/>
      <c r="E512" s="309"/>
      <c r="F512" s="82" t="s">
        <v>170</v>
      </c>
      <c r="G512" s="173">
        <f>G513</f>
        <v>2130.6999999999998</v>
      </c>
      <c r="H512" s="120"/>
      <c r="I512" s="120"/>
      <c r="J512" s="120"/>
      <c r="K512" s="120"/>
    </row>
    <row r="513" spans="1:11" s="47" customFormat="1" ht="51.75" x14ac:dyDescent="0.25">
      <c r="A513" s="332"/>
      <c r="B513" s="321"/>
      <c r="C513" s="321"/>
      <c r="D513" s="312"/>
      <c r="E513" s="309"/>
      <c r="F513" s="82" t="s">
        <v>171</v>
      </c>
      <c r="G513" s="173">
        <f>'հավելված 5'!D456</f>
        <v>2130.6999999999998</v>
      </c>
      <c r="H513" s="121"/>
      <c r="I513" s="121"/>
      <c r="J513" s="120"/>
      <c r="K513" s="120"/>
    </row>
    <row r="514" spans="1:11" s="47" customFormat="1" x14ac:dyDescent="0.25">
      <c r="A514" s="332"/>
      <c r="B514" s="321"/>
      <c r="C514" s="321"/>
      <c r="D514" s="312"/>
      <c r="E514" s="309"/>
      <c r="F514" s="84" t="s">
        <v>91</v>
      </c>
      <c r="G514" s="173">
        <f>G516</f>
        <v>-2571.4</v>
      </c>
      <c r="H514" s="120"/>
      <c r="I514" s="121"/>
      <c r="J514" s="120"/>
      <c r="K514" s="120"/>
    </row>
    <row r="515" spans="1:11" s="47" customFormat="1" ht="34.5" x14ac:dyDescent="0.25">
      <c r="A515" s="332"/>
      <c r="B515" s="321"/>
      <c r="C515" s="321"/>
      <c r="D515" s="312"/>
      <c r="E515" s="309"/>
      <c r="F515" s="83" t="s">
        <v>82</v>
      </c>
      <c r="G515" s="173"/>
      <c r="H515" s="120"/>
      <c r="I515" s="121"/>
      <c r="J515" s="120"/>
      <c r="K515" s="120"/>
    </row>
    <row r="516" spans="1:11" s="47" customFormat="1" x14ac:dyDescent="0.25">
      <c r="A516" s="332"/>
      <c r="B516" s="321"/>
      <c r="C516" s="321"/>
      <c r="D516" s="312"/>
      <c r="E516" s="309"/>
      <c r="F516" s="81" t="s">
        <v>83</v>
      </c>
      <c r="G516" s="173">
        <f>G518</f>
        <v>-2571.4</v>
      </c>
      <c r="H516" s="233"/>
      <c r="I516" s="120"/>
      <c r="J516" s="120"/>
      <c r="K516" s="120"/>
    </row>
    <row r="517" spans="1:11" s="47" customFormat="1" x14ac:dyDescent="0.25">
      <c r="A517" s="332"/>
      <c r="B517" s="321"/>
      <c r="C517" s="321"/>
      <c r="D517" s="312"/>
      <c r="E517" s="309"/>
      <c r="F517" s="82" t="s">
        <v>84</v>
      </c>
      <c r="G517" s="173"/>
      <c r="H517" s="120"/>
      <c r="I517" s="120"/>
      <c r="J517" s="120"/>
      <c r="K517" s="120"/>
    </row>
    <row r="518" spans="1:11" s="47" customFormat="1" x14ac:dyDescent="0.25">
      <c r="A518" s="332"/>
      <c r="B518" s="321"/>
      <c r="C518" s="321"/>
      <c r="D518" s="312"/>
      <c r="E518" s="309"/>
      <c r="F518" s="82" t="s">
        <v>169</v>
      </c>
      <c r="G518" s="173">
        <f>G519</f>
        <v>-2571.4</v>
      </c>
      <c r="H518" s="120"/>
      <c r="I518" s="120"/>
      <c r="J518" s="120"/>
      <c r="K518" s="120"/>
    </row>
    <row r="519" spans="1:11" s="47" customFormat="1" ht="34.5" x14ac:dyDescent="0.25">
      <c r="A519" s="332"/>
      <c r="B519" s="321"/>
      <c r="C519" s="321"/>
      <c r="D519" s="312"/>
      <c r="E519" s="309"/>
      <c r="F519" s="82" t="s">
        <v>170</v>
      </c>
      <c r="G519" s="173">
        <f>G520</f>
        <v>-2571.4</v>
      </c>
      <c r="H519" s="120"/>
      <c r="I519" s="120"/>
      <c r="J519" s="120"/>
      <c r="K519" s="120"/>
    </row>
    <row r="520" spans="1:11" s="47" customFormat="1" ht="51.75" x14ac:dyDescent="0.25">
      <c r="A520" s="332"/>
      <c r="B520" s="321"/>
      <c r="C520" s="321"/>
      <c r="D520" s="312"/>
      <c r="E520" s="309"/>
      <c r="F520" s="82" t="s">
        <v>171</v>
      </c>
      <c r="G520" s="173">
        <f>'հավելված 5'!D540</f>
        <v>-2571.4</v>
      </c>
      <c r="H520" s="121"/>
      <c r="I520" s="121"/>
      <c r="J520" s="120"/>
      <c r="K520" s="120"/>
    </row>
    <row r="521" spans="1:11" s="47" customFormat="1" x14ac:dyDescent="0.25">
      <c r="A521" s="332"/>
      <c r="B521" s="321"/>
      <c r="C521" s="321"/>
      <c r="D521" s="312"/>
      <c r="E521" s="309"/>
      <c r="F521" s="84" t="s">
        <v>92</v>
      </c>
      <c r="G521" s="173">
        <f>G523</f>
        <v>416.3</v>
      </c>
      <c r="H521" s="120"/>
      <c r="I521" s="121"/>
      <c r="J521" s="120"/>
      <c r="K521" s="120"/>
    </row>
    <row r="522" spans="1:11" s="47" customFormat="1" ht="34.5" x14ac:dyDescent="0.25">
      <c r="A522" s="332"/>
      <c r="B522" s="321"/>
      <c r="C522" s="321"/>
      <c r="D522" s="312"/>
      <c r="E522" s="309"/>
      <c r="F522" s="83" t="s">
        <v>82</v>
      </c>
      <c r="G522" s="173"/>
      <c r="H522" s="120"/>
      <c r="I522" s="121"/>
      <c r="J522" s="120"/>
      <c r="K522" s="120"/>
    </row>
    <row r="523" spans="1:11" s="47" customFormat="1" x14ac:dyDescent="0.25">
      <c r="A523" s="332"/>
      <c r="B523" s="321"/>
      <c r="C523" s="321"/>
      <c r="D523" s="312"/>
      <c r="E523" s="309"/>
      <c r="F523" s="38" t="s">
        <v>83</v>
      </c>
      <c r="G523" s="48">
        <f>+G525</f>
        <v>416.3</v>
      </c>
      <c r="H523" s="120"/>
      <c r="I523" s="120"/>
      <c r="J523" s="120"/>
      <c r="K523" s="120"/>
    </row>
    <row r="524" spans="1:11" s="47" customFormat="1" x14ac:dyDescent="0.25">
      <c r="A524" s="332"/>
      <c r="B524" s="321"/>
      <c r="C524" s="321"/>
      <c r="D524" s="312"/>
      <c r="E524" s="309"/>
      <c r="F524" s="81" t="s">
        <v>84</v>
      </c>
      <c r="G524" s="48"/>
      <c r="H524" s="120"/>
      <c r="I524" s="120"/>
      <c r="J524" s="120"/>
      <c r="K524" s="120"/>
    </row>
    <row r="525" spans="1:11" s="47" customFormat="1" x14ac:dyDescent="0.25">
      <c r="A525" s="332"/>
      <c r="B525" s="321"/>
      <c r="C525" s="321"/>
      <c r="D525" s="312"/>
      <c r="E525" s="309"/>
      <c r="F525" s="81" t="s">
        <v>169</v>
      </c>
      <c r="G525" s="48">
        <f t="shared" ref="G525:G526" si="36">+G526</f>
        <v>416.3</v>
      </c>
      <c r="H525" s="120"/>
      <c r="I525" s="120"/>
      <c r="J525" s="120"/>
      <c r="K525" s="120"/>
    </row>
    <row r="526" spans="1:11" s="47" customFormat="1" ht="34.5" x14ac:dyDescent="0.25">
      <c r="A526" s="332"/>
      <c r="B526" s="321"/>
      <c r="C526" s="321"/>
      <c r="D526" s="312"/>
      <c r="E526" s="309"/>
      <c r="F526" s="81" t="s">
        <v>170</v>
      </c>
      <c r="G526" s="48">
        <f t="shared" si="36"/>
        <v>416.3</v>
      </c>
      <c r="H526" s="120"/>
      <c r="I526" s="120"/>
      <c r="J526" s="120"/>
      <c r="K526" s="120"/>
    </row>
    <row r="527" spans="1:11" s="47" customFormat="1" ht="51.75" x14ac:dyDescent="0.25">
      <c r="A527" s="332"/>
      <c r="B527" s="321"/>
      <c r="C527" s="321"/>
      <c r="D527" s="312"/>
      <c r="E527" s="309"/>
      <c r="F527" s="81" t="s">
        <v>171</v>
      </c>
      <c r="G527" s="48">
        <f>'հավելված 5'!D637</f>
        <v>416.3</v>
      </c>
      <c r="H527" s="120"/>
      <c r="I527" s="120"/>
      <c r="J527" s="120"/>
      <c r="K527" s="120"/>
    </row>
    <row r="528" spans="1:11" s="47" customFormat="1" x14ac:dyDescent="0.25">
      <c r="A528" s="332"/>
      <c r="B528" s="321"/>
      <c r="C528" s="321"/>
      <c r="D528" s="312"/>
      <c r="E528" s="309"/>
      <c r="F528" s="49" t="s">
        <v>94</v>
      </c>
      <c r="G528" s="173">
        <f>G530</f>
        <v>15554.9</v>
      </c>
      <c r="H528" s="120"/>
      <c r="I528" s="120"/>
      <c r="J528" s="120"/>
      <c r="K528" s="120"/>
    </row>
    <row r="529" spans="1:11" s="47" customFormat="1" ht="34.5" x14ac:dyDescent="0.25">
      <c r="A529" s="332"/>
      <c r="B529" s="321"/>
      <c r="C529" s="321"/>
      <c r="D529" s="312"/>
      <c r="E529" s="309"/>
      <c r="F529" s="83" t="s">
        <v>82</v>
      </c>
      <c r="G529" s="173"/>
      <c r="H529" s="120"/>
      <c r="I529" s="120"/>
      <c r="J529" s="120"/>
      <c r="K529" s="120"/>
    </row>
    <row r="530" spans="1:11" s="47" customFormat="1" x14ac:dyDescent="0.25">
      <c r="A530" s="332"/>
      <c r="B530" s="321"/>
      <c r="C530" s="321"/>
      <c r="D530" s="312"/>
      <c r="E530" s="309"/>
      <c r="F530" s="38" t="s">
        <v>83</v>
      </c>
      <c r="G530" s="48">
        <f>+G532</f>
        <v>15554.9</v>
      </c>
      <c r="H530" s="120"/>
      <c r="I530" s="120"/>
      <c r="J530" s="120"/>
      <c r="K530" s="120"/>
    </row>
    <row r="531" spans="1:11" s="47" customFormat="1" x14ac:dyDescent="0.25">
      <c r="A531" s="332"/>
      <c r="B531" s="321"/>
      <c r="C531" s="321"/>
      <c r="D531" s="312"/>
      <c r="E531" s="309"/>
      <c r="F531" s="81" t="s">
        <v>84</v>
      </c>
      <c r="G531" s="48"/>
      <c r="H531" s="120"/>
      <c r="I531" s="120"/>
      <c r="J531" s="120"/>
      <c r="K531" s="120"/>
    </row>
    <row r="532" spans="1:11" s="47" customFormat="1" x14ac:dyDescent="0.25">
      <c r="A532" s="332"/>
      <c r="B532" s="321"/>
      <c r="C532" s="321"/>
      <c r="D532" s="312"/>
      <c r="E532" s="309"/>
      <c r="F532" s="81" t="s">
        <v>169</v>
      </c>
      <c r="G532" s="48">
        <f t="shared" ref="G532:G533" si="37">+G533</f>
        <v>15554.9</v>
      </c>
      <c r="H532" s="120"/>
      <c r="I532" s="120"/>
      <c r="J532" s="120"/>
      <c r="K532" s="120"/>
    </row>
    <row r="533" spans="1:11" s="47" customFormat="1" ht="34.5" x14ac:dyDescent="0.25">
      <c r="A533" s="332"/>
      <c r="B533" s="321"/>
      <c r="C533" s="321"/>
      <c r="D533" s="312"/>
      <c r="E533" s="309"/>
      <c r="F533" s="81" t="s">
        <v>170</v>
      </c>
      <c r="G533" s="48">
        <f t="shared" si="37"/>
        <v>15554.9</v>
      </c>
      <c r="H533" s="120"/>
      <c r="I533" s="120"/>
      <c r="J533" s="120"/>
      <c r="K533" s="120"/>
    </row>
    <row r="534" spans="1:11" s="47" customFormat="1" ht="51.75" x14ac:dyDescent="0.25">
      <c r="A534" s="332"/>
      <c r="B534" s="321"/>
      <c r="C534" s="321"/>
      <c r="D534" s="312"/>
      <c r="E534" s="309"/>
      <c r="F534" s="81" t="s">
        <v>171</v>
      </c>
      <c r="G534" s="48">
        <f>'հավելված 5'!D857</f>
        <v>15554.9</v>
      </c>
      <c r="H534" s="120"/>
      <c r="I534" s="120"/>
      <c r="J534" s="120"/>
      <c r="K534" s="120"/>
    </row>
    <row r="535" spans="1:11" s="47" customFormat="1" x14ac:dyDescent="0.25">
      <c r="A535" s="332"/>
      <c r="B535" s="321"/>
      <c r="C535" s="321"/>
      <c r="D535" s="312"/>
      <c r="E535" s="309"/>
      <c r="F535" s="49" t="s">
        <v>95</v>
      </c>
      <c r="G535" s="48">
        <f>G537</f>
        <v>-7690.7</v>
      </c>
      <c r="H535" s="120"/>
      <c r="I535" s="120"/>
      <c r="J535" s="120"/>
      <c r="K535" s="120"/>
    </row>
    <row r="536" spans="1:11" s="47" customFormat="1" ht="34.5" x14ac:dyDescent="0.25">
      <c r="A536" s="332"/>
      <c r="B536" s="321"/>
      <c r="C536" s="321"/>
      <c r="D536" s="312"/>
      <c r="E536" s="309"/>
      <c r="F536" s="83" t="s">
        <v>82</v>
      </c>
      <c r="G536" s="46"/>
      <c r="H536" s="121"/>
      <c r="I536" s="121"/>
      <c r="J536" s="120"/>
      <c r="K536" s="120"/>
    </row>
    <row r="537" spans="1:11" s="47" customFormat="1" x14ac:dyDescent="0.25">
      <c r="A537" s="332"/>
      <c r="B537" s="321"/>
      <c r="C537" s="321"/>
      <c r="D537" s="312"/>
      <c r="E537" s="309"/>
      <c r="F537" s="38" t="s">
        <v>83</v>
      </c>
      <c r="G537" s="48">
        <f>G539</f>
        <v>-7690.7</v>
      </c>
      <c r="H537" s="120"/>
      <c r="I537" s="120"/>
      <c r="J537" s="120"/>
      <c r="K537" s="120"/>
    </row>
    <row r="538" spans="1:11" s="47" customFormat="1" x14ac:dyDescent="0.25">
      <c r="A538" s="332"/>
      <c r="B538" s="321"/>
      <c r="C538" s="321"/>
      <c r="D538" s="312"/>
      <c r="E538" s="309"/>
      <c r="F538" s="81" t="s">
        <v>84</v>
      </c>
      <c r="G538" s="48"/>
      <c r="H538" s="120"/>
      <c r="I538" s="120"/>
      <c r="J538" s="120"/>
      <c r="K538" s="120"/>
    </row>
    <row r="539" spans="1:11" s="47" customFormat="1" x14ac:dyDescent="0.25">
      <c r="A539" s="332"/>
      <c r="B539" s="321"/>
      <c r="C539" s="321"/>
      <c r="D539" s="312"/>
      <c r="E539" s="309"/>
      <c r="F539" s="81" t="s">
        <v>169</v>
      </c>
      <c r="G539" s="173">
        <f>G540</f>
        <v>-7690.7</v>
      </c>
      <c r="H539" s="120"/>
      <c r="I539" s="120"/>
      <c r="J539" s="120"/>
      <c r="K539" s="120"/>
    </row>
    <row r="540" spans="1:11" s="47" customFormat="1" ht="34.5" x14ac:dyDescent="0.25">
      <c r="A540" s="332"/>
      <c r="B540" s="321"/>
      <c r="C540" s="321"/>
      <c r="D540" s="312"/>
      <c r="E540" s="309"/>
      <c r="F540" s="81" t="s">
        <v>170</v>
      </c>
      <c r="G540" s="173">
        <f>G541</f>
        <v>-7690.7</v>
      </c>
      <c r="H540" s="120"/>
      <c r="I540" s="120"/>
      <c r="J540" s="120"/>
      <c r="K540" s="120"/>
    </row>
    <row r="541" spans="1:11" s="47" customFormat="1" ht="51.75" x14ac:dyDescent="0.25">
      <c r="A541" s="332"/>
      <c r="B541" s="321"/>
      <c r="C541" s="321"/>
      <c r="D541" s="312"/>
      <c r="E541" s="309"/>
      <c r="F541" s="81" t="s">
        <v>171</v>
      </c>
      <c r="G541" s="173">
        <f>'հավելված 5'!D952</f>
        <v>-7690.7</v>
      </c>
      <c r="H541" s="120"/>
      <c r="I541" s="120"/>
      <c r="J541" s="120"/>
      <c r="K541" s="120"/>
    </row>
    <row r="542" spans="1:11" s="47" customFormat="1" x14ac:dyDescent="0.25">
      <c r="A542" s="332"/>
      <c r="B542" s="321"/>
      <c r="C542" s="321"/>
      <c r="D542" s="312"/>
      <c r="E542" s="309"/>
      <c r="F542" s="49" t="s">
        <v>96</v>
      </c>
      <c r="G542" s="173">
        <f>G544</f>
        <v>-3758.4</v>
      </c>
      <c r="H542" s="120"/>
      <c r="I542" s="120"/>
      <c r="J542" s="120"/>
      <c r="K542" s="120"/>
    </row>
    <row r="543" spans="1:11" s="47" customFormat="1" ht="34.5" x14ac:dyDescent="0.25">
      <c r="A543" s="332"/>
      <c r="B543" s="321"/>
      <c r="C543" s="321"/>
      <c r="D543" s="312"/>
      <c r="E543" s="309"/>
      <c r="F543" s="83" t="s">
        <v>82</v>
      </c>
      <c r="G543" s="173"/>
      <c r="H543" s="121"/>
      <c r="I543" s="121"/>
      <c r="J543" s="120"/>
      <c r="K543" s="120"/>
    </row>
    <row r="544" spans="1:11" s="47" customFormat="1" x14ac:dyDescent="0.25">
      <c r="A544" s="332"/>
      <c r="B544" s="321"/>
      <c r="C544" s="321"/>
      <c r="D544" s="312"/>
      <c r="E544" s="309"/>
      <c r="F544" s="38" t="s">
        <v>83</v>
      </c>
      <c r="G544" s="48">
        <f>+G546</f>
        <v>-3758.4</v>
      </c>
      <c r="H544" s="120"/>
      <c r="I544" s="120"/>
      <c r="J544" s="120"/>
      <c r="K544" s="120"/>
    </row>
    <row r="545" spans="1:11" s="47" customFormat="1" x14ac:dyDescent="0.25">
      <c r="A545" s="332"/>
      <c r="B545" s="321"/>
      <c r="C545" s="321"/>
      <c r="D545" s="312"/>
      <c r="E545" s="309"/>
      <c r="F545" s="81" t="s">
        <v>84</v>
      </c>
      <c r="G545" s="48"/>
      <c r="H545" s="120"/>
      <c r="I545" s="120"/>
      <c r="J545" s="120"/>
      <c r="K545" s="120"/>
    </row>
    <row r="546" spans="1:11" s="47" customFormat="1" x14ac:dyDescent="0.25">
      <c r="A546" s="332"/>
      <c r="B546" s="321"/>
      <c r="C546" s="321"/>
      <c r="D546" s="312"/>
      <c r="E546" s="309"/>
      <c r="F546" s="81" t="s">
        <v>169</v>
      </c>
      <c r="G546" s="48">
        <f t="shared" ref="G546:G547" si="38">+G547</f>
        <v>-3758.4</v>
      </c>
      <c r="H546" s="120"/>
      <c r="I546" s="120"/>
      <c r="J546" s="120"/>
      <c r="K546" s="120"/>
    </row>
    <row r="547" spans="1:11" s="47" customFormat="1" ht="34.5" x14ac:dyDescent="0.25">
      <c r="A547" s="332"/>
      <c r="B547" s="321"/>
      <c r="C547" s="321"/>
      <c r="D547" s="312"/>
      <c r="E547" s="309"/>
      <c r="F547" s="81" t="s">
        <v>170</v>
      </c>
      <c r="G547" s="48">
        <f t="shared" si="38"/>
        <v>-3758.4</v>
      </c>
      <c r="H547" s="120"/>
      <c r="I547" s="120"/>
      <c r="J547" s="120"/>
      <c r="K547" s="120"/>
    </row>
    <row r="548" spans="1:11" s="47" customFormat="1" ht="51.75" x14ac:dyDescent="0.25">
      <c r="A548" s="332"/>
      <c r="B548" s="321"/>
      <c r="C548" s="321"/>
      <c r="D548" s="312"/>
      <c r="E548" s="309"/>
      <c r="F548" s="81" t="s">
        <v>171</v>
      </c>
      <c r="G548" s="48">
        <f>'հավելված 5'!D1048</f>
        <v>-3758.4</v>
      </c>
      <c r="H548" s="120"/>
      <c r="I548" s="120"/>
      <c r="J548" s="120"/>
      <c r="K548" s="120"/>
    </row>
    <row r="549" spans="1:11" s="47" customFormat="1" x14ac:dyDescent="0.25">
      <c r="A549" s="332"/>
      <c r="B549" s="321"/>
      <c r="C549" s="321"/>
      <c r="D549" s="312"/>
      <c r="E549" s="309"/>
      <c r="F549" s="49" t="s">
        <v>98</v>
      </c>
      <c r="G549" s="48">
        <f>G551</f>
        <v>2517</v>
      </c>
      <c r="H549" s="120"/>
      <c r="I549" s="120"/>
      <c r="J549" s="120"/>
      <c r="K549" s="120"/>
    </row>
    <row r="550" spans="1:11" s="47" customFormat="1" ht="34.5" x14ac:dyDescent="0.25">
      <c r="A550" s="332"/>
      <c r="B550" s="321"/>
      <c r="C550" s="321"/>
      <c r="D550" s="312"/>
      <c r="E550" s="309"/>
      <c r="F550" s="83" t="s">
        <v>82</v>
      </c>
      <c r="G550" s="46"/>
      <c r="H550" s="237"/>
      <c r="I550" s="237"/>
      <c r="J550" s="120"/>
      <c r="K550" s="120"/>
    </row>
    <row r="551" spans="1:11" s="47" customFormat="1" x14ac:dyDescent="0.25">
      <c r="A551" s="332"/>
      <c r="B551" s="321"/>
      <c r="C551" s="321"/>
      <c r="D551" s="312"/>
      <c r="E551" s="309"/>
      <c r="F551" s="38" t="s">
        <v>83</v>
      </c>
      <c r="G551" s="48">
        <f>G553</f>
        <v>2517</v>
      </c>
      <c r="H551" s="120"/>
      <c r="I551" s="120"/>
      <c r="J551" s="120"/>
      <c r="K551" s="120"/>
    </row>
    <row r="552" spans="1:11" s="47" customFormat="1" x14ac:dyDescent="0.25">
      <c r="A552" s="332"/>
      <c r="B552" s="321"/>
      <c r="C552" s="321"/>
      <c r="D552" s="312"/>
      <c r="E552" s="309"/>
      <c r="F552" s="81" t="s">
        <v>84</v>
      </c>
      <c r="G552" s="48"/>
      <c r="H552" s="120"/>
      <c r="I552" s="120"/>
      <c r="J552" s="120"/>
      <c r="K552" s="120"/>
    </row>
    <row r="553" spans="1:11" s="47" customFormat="1" x14ac:dyDescent="0.25">
      <c r="A553" s="332"/>
      <c r="B553" s="321"/>
      <c r="C553" s="321"/>
      <c r="D553" s="312"/>
      <c r="E553" s="309"/>
      <c r="F553" s="81" t="s">
        <v>169</v>
      </c>
      <c r="G553" s="173">
        <f>G554</f>
        <v>2517</v>
      </c>
      <c r="H553" s="120"/>
      <c r="I553" s="120"/>
      <c r="J553" s="120"/>
      <c r="K553" s="120"/>
    </row>
    <row r="554" spans="1:11" s="47" customFormat="1" ht="34.5" x14ac:dyDescent="0.25">
      <c r="A554" s="332"/>
      <c r="B554" s="321"/>
      <c r="C554" s="321"/>
      <c r="D554" s="312"/>
      <c r="E554" s="309"/>
      <c r="F554" s="81" t="s">
        <v>170</v>
      </c>
      <c r="G554" s="173">
        <f>G555</f>
        <v>2517</v>
      </c>
      <c r="H554" s="120"/>
      <c r="I554" s="120"/>
      <c r="J554" s="120"/>
      <c r="K554" s="120"/>
    </row>
    <row r="555" spans="1:11" s="47" customFormat="1" ht="51.75" x14ac:dyDescent="0.25">
      <c r="A555" s="332"/>
      <c r="B555" s="321"/>
      <c r="C555" s="321"/>
      <c r="D555" s="312"/>
      <c r="E555" s="309"/>
      <c r="F555" s="81" t="s">
        <v>171</v>
      </c>
      <c r="G555" s="173">
        <f>'հավելված 5'!D1229</f>
        <v>2517</v>
      </c>
      <c r="H555" s="120"/>
      <c r="I555" s="120"/>
      <c r="J555" s="120"/>
      <c r="K555" s="120"/>
    </row>
    <row r="556" spans="1:11" s="245" customFormat="1" ht="20.25" customHeight="1" x14ac:dyDescent="0.25">
      <c r="A556" s="332"/>
      <c r="B556" s="321"/>
      <c r="C556" s="321"/>
      <c r="D556" s="314">
        <v>1183</v>
      </c>
      <c r="E556" s="308"/>
      <c r="F556" s="187" t="s">
        <v>263</v>
      </c>
      <c r="G556" s="188">
        <f>+G558+G574</f>
        <v>253998.69999999998</v>
      </c>
    </row>
    <row r="557" spans="1:11" s="245" customFormat="1" ht="22.5" customHeight="1" x14ac:dyDescent="0.25">
      <c r="A557" s="332"/>
      <c r="B557" s="321"/>
      <c r="C557" s="321"/>
      <c r="D557" s="315"/>
      <c r="E557" s="310"/>
      <c r="F557" s="189" t="s">
        <v>20</v>
      </c>
      <c r="G557" s="190"/>
    </row>
    <row r="558" spans="1:11" s="245" customFormat="1" ht="34.5" x14ac:dyDescent="0.25">
      <c r="A558" s="332"/>
      <c r="B558" s="321"/>
      <c r="C558" s="321"/>
      <c r="D558" s="315"/>
      <c r="E558" s="314">
        <v>32001</v>
      </c>
      <c r="F558" s="191" t="s">
        <v>274</v>
      </c>
      <c r="G558" s="188">
        <f>G560+G567</f>
        <v>227804.69999999998</v>
      </c>
    </row>
    <row r="559" spans="1:11" s="245" customFormat="1" ht="20.25" customHeight="1" x14ac:dyDescent="0.25">
      <c r="A559" s="332"/>
      <c r="B559" s="321"/>
      <c r="C559" s="321"/>
      <c r="D559" s="315"/>
      <c r="E559" s="315"/>
      <c r="F559" s="189" t="s">
        <v>46</v>
      </c>
      <c r="G559" s="190"/>
    </row>
    <row r="560" spans="1:11" s="246" customFormat="1" ht="35.25" customHeight="1" x14ac:dyDescent="0.25">
      <c r="A560" s="332"/>
      <c r="B560" s="321"/>
      <c r="C560" s="321"/>
      <c r="D560" s="315"/>
      <c r="E560" s="315"/>
      <c r="F560" s="42" t="s">
        <v>36</v>
      </c>
      <c r="G560" s="190">
        <f>G562</f>
        <v>7222</v>
      </c>
    </row>
    <row r="561" spans="1:7" s="245" customFormat="1" ht="33.6" customHeight="1" x14ac:dyDescent="0.25">
      <c r="A561" s="332"/>
      <c r="B561" s="321"/>
      <c r="C561" s="321"/>
      <c r="D561" s="315"/>
      <c r="E561" s="315"/>
      <c r="F561" s="189" t="s">
        <v>82</v>
      </c>
      <c r="G561" s="190"/>
    </row>
    <row r="562" spans="1:7" s="245" customFormat="1" ht="16.5" customHeight="1" x14ac:dyDescent="0.25">
      <c r="A562" s="332"/>
      <c r="B562" s="321"/>
      <c r="C562" s="321"/>
      <c r="D562" s="315"/>
      <c r="E562" s="315"/>
      <c r="F562" s="189" t="s">
        <v>83</v>
      </c>
      <c r="G562" s="190">
        <f t="shared" ref="G562:G565" si="39">+G563</f>
        <v>7222</v>
      </c>
    </row>
    <row r="563" spans="1:7" s="245" customFormat="1" ht="20.25" customHeight="1" x14ac:dyDescent="0.25">
      <c r="A563" s="332"/>
      <c r="B563" s="321"/>
      <c r="C563" s="321"/>
      <c r="D563" s="315"/>
      <c r="E563" s="315"/>
      <c r="F563" s="189" t="s">
        <v>84</v>
      </c>
      <c r="G563" s="190">
        <f t="shared" si="39"/>
        <v>7222</v>
      </c>
    </row>
    <row r="564" spans="1:7" s="245" customFormat="1" ht="20.25" customHeight="1" x14ac:dyDescent="0.25">
      <c r="A564" s="332"/>
      <c r="B564" s="321"/>
      <c r="C564" s="321"/>
      <c r="D564" s="315"/>
      <c r="E564" s="315"/>
      <c r="F564" s="189" t="s">
        <v>169</v>
      </c>
      <c r="G564" s="190">
        <f t="shared" si="39"/>
        <v>7222</v>
      </c>
    </row>
    <row r="565" spans="1:7" s="245" customFormat="1" ht="36" customHeight="1" x14ac:dyDescent="0.25">
      <c r="A565" s="332"/>
      <c r="B565" s="321"/>
      <c r="C565" s="321"/>
      <c r="D565" s="315"/>
      <c r="E565" s="315"/>
      <c r="F565" s="189" t="s">
        <v>264</v>
      </c>
      <c r="G565" s="190">
        <f t="shared" si="39"/>
        <v>7222</v>
      </c>
    </row>
    <row r="566" spans="1:7" s="245" customFormat="1" ht="35.25" customHeight="1" x14ac:dyDescent="0.25">
      <c r="A566" s="332"/>
      <c r="B566" s="321"/>
      <c r="C566" s="321"/>
      <c r="D566" s="315"/>
      <c r="E566" s="315"/>
      <c r="F566" s="189" t="s">
        <v>265</v>
      </c>
      <c r="G566" s="190">
        <f>'հավելված 5'!D232</f>
        <v>7222</v>
      </c>
    </row>
    <row r="567" spans="1:7" s="246" customFormat="1" ht="20.25" customHeight="1" x14ac:dyDescent="0.25">
      <c r="A567" s="332"/>
      <c r="B567" s="321"/>
      <c r="C567" s="321"/>
      <c r="D567" s="315"/>
      <c r="E567" s="315"/>
      <c r="F567" s="42" t="s">
        <v>92</v>
      </c>
      <c r="G567" s="190">
        <f>+G569</f>
        <v>220582.69999999998</v>
      </c>
    </row>
    <row r="568" spans="1:7" s="245" customFormat="1" ht="33.6" customHeight="1" x14ac:dyDescent="0.25">
      <c r="A568" s="332"/>
      <c r="B568" s="321"/>
      <c r="C568" s="321"/>
      <c r="D568" s="315"/>
      <c r="E568" s="315"/>
      <c r="F568" s="189" t="s">
        <v>82</v>
      </c>
      <c r="G568" s="190"/>
    </row>
    <row r="569" spans="1:7" s="245" customFormat="1" ht="16.5" customHeight="1" x14ac:dyDescent="0.25">
      <c r="A569" s="332"/>
      <c r="B569" s="321"/>
      <c r="C569" s="321"/>
      <c r="D569" s="315"/>
      <c r="E569" s="315"/>
      <c r="F569" s="189" t="s">
        <v>83</v>
      </c>
      <c r="G569" s="190">
        <f t="shared" ref="G569:G572" si="40">+G570</f>
        <v>220582.69999999998</v>
      </c>
    </row>
    <row r="570" spans="1:7" s="245" customFormat="1" ht="20.25" customHeight="1" x14ac:dyDescent="0.25">
      <c r="A570" s="332"/>
      <c r="B570" s="321"/>
      <c r="C570" s="321"/>
      <c r="D570" s="315"/>
      <c r="E570" s="315"/>
      <c r="F570" s="189" t="s">
        <v>84</v>
      </c>
      <c r="G570" s="190">
        <f t="shared" si="40"/>
        <v>220582.69999999998</v>
      </c>
    </row>
    <row r="571" spans="1:7" s="245" customFormat="1" ht="20.25" customHeight="1" x14ac:dyDescent="0.25">
      <c r="A571" s="332"/>
      <c r="B571" s="321"/>
      <c r="C571" s="321"/>
      <c r="D571" s="315"/>
      <c r="E571" s="315"/>
      <c r="F571" s="189" t="s">
        <v>169</v>
      </c>
      <c r="G571" s="190">
        <f t="shared" si="40"/>
        <v>220582.69999999998</v>
      </c>
    </row>
    <row r="572" spans="1:7" s="245" customFormat="1" ht="36" customHeight="1" x14ac:dyDescent="0.25">
      <c r="A572" s="332"/>
      <c r="B572" s="321"/>
      <c r="C572" s="321"/>
      <c r="D572" s="315"/>
      <c r="E572" s="315"/>
      <c r="F572" s="189" t="s">
        <v>264</v>
      </c>
      <c r="G572" s="190">
        <f t="shared" si="40"/>
        <v>220582.69999999998</v>
      </c>
    </row>
    <row r="573" spans="1:7" s="245" customFormat="1" ht="35.25" customHeight="1" x14ac:dyDescent="0.25">
      <c r="A573" s="332"/>
      <c r="B573" s="321"/>
      <c r="C573" s="321"/>
      <c r="D573" s="315"/>
      <c r="E573" s="315"/>
      <c r="F573" s="189" t="s">
        <v>265</v>
      </c>
      <c r="G573" s="190">
        <f>'հավելված 5'!D651</f>
        <v>220582.69999999998</v>
      </c>
    </row>
    <row r="574" spans="1:7" s="245" customFormat="1" ht="34.5" x14ac:dyDescent="0.25">
      <c r="A574" s="332"/>
      <c r="B574" s="321"/>
      <c r="C574" s="321"/>
      <c r="D574" s="315"/>
      <c r="E574" s="314">
        <v>32012</v>
      </c>
      <c r="F574" s="191" t="s">
        <v>259</v>
      </c>
      <c r="G574" s="188">
        <f>G576+G583</f>
        <v>26194.000000000007</v>
      </c>
    </row>
    <row r="575" spans="1:7" s="245" customFormat="1" ht="20.25" customHeight="1" x14ac:dyDescent="0.25">
      <c r="A575" s="332"/>
      <c r="B575" s="321"/>
      <c r="C575" s="321"/>
      <c r="D575" s="315"/>
      <c r="E575" s="315"/>
      <c r="F575" s="189" t="s">
        <v>266</v>
      </c>
      <c r="G575" s="190"/>
    </row>
    <row r="576" spans="1:7" s="246" customFormat="1" ht="34.5" x14ac:dyDescent="0.25">
      <c r="A576" s="332"/>
      <c r="B576" s="321"/>
      <c r="C576" s="321"/>
      <c r="D576" s="315"/>
      <c r="E576" s="315"/>
      <c r="F576" s="42" t="s">
        <v>267</v>
      </c>
      <c r="G576" s="190">
        <f>+G578</f>
        <v>1480</v>
      </c>
    </row>
    <row r="577" spans="1:11" s="245" customFormat="1" ht="33.6" customHeight="1" x14ac:dyDescent="0.25">
      <c r="A577" s="332"/>
      <c r="B577" s="321"/>
      <c r="C577" s="321"/>
      <c r="D577" s="315"/>
      <c r="E577" s="315"/>
      <c r="F577" s="189" t="s">
        <v>82</v>
      </c>
      <c r="G577" s="190"/>
    </row>
    <row r="578" spans="1:11" s="245" customFormat="1" ht="16.5" customHeight="1" x14ac:dyDescent="0.25">
      <c r="A578" s="332"/>
      <c r="B578" s="321"/>
      <c r="C578" s="321"/>
      <c r="D578" s="315"/>
      <c r="E578" s="315"/>
      <c r="F578" s="189" t="s">
        <v>83</v>
      </c>
      <c r="G578" s="190">
        <f t="shared" ref="G578:G581" si="41">+G579</f>
        <v>1480</v>
      </c>
    </row>
    <row r="579" spans="1:11" s="245" customFormat="1" ht="20.25" customHeight="1" x14ac:dyDescent="0.25">
      <c r="A579" s="332"/>
      <c r="B579" s="321"/>
      <c r="C579" s="321"/>
      <c r="D579" s="315"/>
      <c r="E579" s="315"/>
      <c r="F579" s="189" t="s">
        <v>84</v>
      </c>
      <c r="G579" s="190">
        <f t="shared" si="41"/>
        <v>1480</v>
      </c>
    </row>
    <row r="580" spans="1:11" s="245" customFormat="1" ht="20.25" customHeight="1" x14ac:dyDescent="0.25">
      <c r="A580" s="332"/>
      <c r="B580" s="321"/>
      <c r="C580" s="321"/>
      <c r="D580" s="315"/>
      <c r="E580" s="315"/>
      <c r="F580" s="189" t="s">
        <v>169</v>
      </c>
      <c r="G580" s="190">
        <f t="shared" si="41"/>
        <v>1480</v>
      </c>
    </row>
    <row r="581" spans="1:11" s="245" customFormat="1" ht="36" customHeight="1" x14ac:dyDescent="0.25">
      <c r="A581" s="332"/>
      <c r="B581" s="321"/>
      <c r="C581" s="321"/>
      <c r="D581" s="315"/>
      <c r="E581" s="315"/>
      <c r="F581" s="189" t="s">
        <v>264</v>
      </c>
      <c r="G581" s="190">
        <f t="shared" si="41"/>
        <v>1480</v>
      </c>
    </row>
    <row r="582" spans="1:11" s="245" customFormat="1" ht="36" customHeight="1" x14ac:dyDescent="0.25">
      <c r="A582" s="332"/>
      <c r="B582" s="321"/>
      <c r="C582" s="321"/>
      <c r="D582" s="315"/>
      <c r="E582" s="315"/>
      <c r="F582" s="189" t="s">
        <v>265</v>
      </c>
      <c r="G582" s="190">
        <f>'հավելված 5'!D245</f>
        <v>1480</v>
      </c>
    </row>
    <row r="583" spans="1:11" s="246" customFormat="1" ht="17.25" customHeight="1" x14ac:dyDescent="0.25">
      <c r="A583" s="332"/>
      <c r="B583" s="321"/>
      <c r="C583" s="321"/>
      <c r="D583" s="315"/>
      <c r="E583" s="315"/>
      <c r="F583" s="42" t="s">
        <v>92</v>
      </c>
      <c r="G583" s="190">
        <f>+G585</f>
        <v>24714.000000000007</v>
      </c>
    </row>
    <row r="584" spans="1:11" s="245" customFormat="1" ht="33.6" customHeight="1" x14ac:dyDescent="0.25">
      <c r="A584" s="332"/>
      <c r="B584" s="321"/>
      <c r="C584" s="321"/>
      <c r="D584" s="315"/>
      <c r="E584" s="315"/>
      <c r="F584" s="189" t="s">
        <v>82</v>
      </c>
      <c r="G584" s="190"/>
    </row>
    <row r="585" spans="1:11" s="245" customFormat="1" ht="16.5" customHeight="1" x14ac:dyDescent="0.25">
      <c r="A585" s="332"/>
      <c r="B585" s="321"/>
      <c r="C585" s="321"/>
      <c r="D585" s="315"/>
      <c r="E585" s="315"/>
      <c r="F585" s="189" t="s">
        <v>83</v>
      </c>
      <c r="G585" s="190">
        <f t="shared" ref="G585:G588" si="42">+G586</f>
        <v>24714.000000000007</v>
      </c>
    </row>
    <row r="586" spans="1:11" s="245" customFormat="1" ht="20.25" customHeight="1" x14ac:dyDescent="0.25">
      <c r="A586" s="332"/>
      <c r="B586" s="321"/>
      <c r="C586" s="321"/>
      <c r="D586" s="315"/>
      <c r="E586" s="315"/>
      <c r="F586" s="189" t="s">
        <v>84</v>
      </c>
      <c r="G586" s="190">
        <f t="shared" si="42"/>
        <v>24714.000000000007</v>
      </c>
    </row>
    <row r="587" spans="1:11" s="245" customFormat="1" ht="20.25" customHeight="1" x14ac:dyDescent="0.25">
      <c r="A587" s="332"/>
      <c r="B587" s="321"/>
      <c r="C587" s="321"/>
      <c r="D587" s="315"/>
      <c r="E587" s="315"/>
      <c r="F587" s="189" t="s">
        <v>169</v>
      </c>
      <c r="G587" s="190">
        <f t="shared" si="42"/>
        <v>24714.000000000007</v>
      </c>
    </row>
    <row r="588" spans="1:11" s="245" customFormat="1" ht="36" customHeight="1" x14ac:dyDescent="0.25">
      <c r="A588" s="332"/>
      <c r="B588" s="321"/>
      <c r="C588" s="321"/>
      <c r="D588" s="315"/>
      <c r="E588" s="315"/>
      <c r="F588" s="189" t="s">
        <v>264</v>
      </c>
      <c r="G588" s="190">
        <f t="shared" si="42"/>
        <v>24714.000000000007</v>
      </c>
    </row>
    <row r="589" spans="1:11" s="245" customFormat="1" ht="36" customHeight="1" x14ac:dyDescent="0.25">
      <c r="A589" s="332"/>
      <c r="B589" s="321"/>
      <c r="C589" s="321"/>
      <c r="D589" s="345"/>
      <c r="E589" s="345"/>
      <c r="F589" s="189" t="s">
        <v>265</v>
      </c>
      <c r="G589" s="190">
        <f>'հավելված 5'!D664</f>
        <v>24714.000000000007</v>
      </c>
    </row>
    <row r="590" spans="1:11" s="47" customFormat="1" x14ac:dyDescent="0.25">
      <c r="A590" s="332"/>
      <c r="B590" s="321"/>
      <c r="C590" s="321"/>
      <c r="D590" s="311">
        <v>1192</v>
      </c>
      <c r="E590" s="308"/>
      <c r="F590" s="253" t="s">
        <v>245</v>
      </c>
      <c r="G590" s="174">
        <f>G592</f>
        <v>0</v>
      </c>
      <c r="H590" s="237"/>
      <c r="I590" s="237"/>
      <c r="J590" s="120"/>
      <c r="K590" s="120"/>
    </row>
    <row r="591" spans="1:11" s="47" customFormat="1" x14ac:dyDescent="0.25">
      <c r="A591" s="332"/>
      <c r="B591" s="321"/>
      <c r="C591" s="321"/>
      <c r="D591" s="313"/>
      <c r="E591" s="310"/>
      <c r="F591" s="50" t="s">
        <v>20</v>
      </c>
      <c r="G591" s="174"/>
      <c r="H591" s="237"/>
      <c r="I591" s="237"/>
      <c r="J591" s="120"/>
      <c r="K591" s="120"/>
    </row>
    <row r="592" spans="1:11" s="47" customFormat="1" ht="34.5" x14ac:dyDescent="0.25">
      <c r="A592" s="332"/>
      <c r="B592" s="321"/>
      <c r="C592" s="321"/>
      <c r="D592" s="311"/>
      <c r="E592" s="308">
        <v>11010</v>
      </c>
      <c r="F592" s="51" t="s">
        <v>246</v>
      </c>
      <c r="G592" s="174">
        <f>G594+G601+G615+G622+G629+G636+G643+G650+G657+G664+G671+G678+G608</f>
        <v>0</v>
      </c>
      <c r="H592" s="121"/>
      <c r="I592" s="120"/>
      <c r="J592" s="120"/>
      <c r="K592" s="120"/>
    </row>
    <row r="593" spans="1:11" s="47" customFormat="1" x14ac:dyDescent="0.25">
      <c r="A593" s="332"/>
      <c r="B593" s="321"/>
      <c r="C593" s="321"/>
      <c r="D593" s="312"/>
      <c r="E593" s="309"/>
      <c r="F593" s="50" t="s">
        <v>46</v>
      </c>
      <c r="G593" s="46"/>
      <c r="H593" s="120"/>
      <c r="I593" s="120"/>
      <c r="J593" s="120"/>
      <c r="K593" s="120"/>
    </row>
    <row r="594" spans="1:11" s="47" customFormat="1" ht="34.5" x14ac:dyDescent="0.25">
      <c r="A594" s="332"/>
      <c r="B594" s="321"/>
      <c r="C594" s="321"/>
      <c r="D594" s="312"/>
      <c r="E594" s="309"/>
      <c r="F594" s="49" t="s">
        <v>113</v>
      </c>
      <c r="G594" s="173">
        <f>G596</f>
        <v>5033</v>
      </c>
      <c r="H594" s="233"/>
      <c r="I594" s="120"/>
      <c r="J594" s="120"/>
      <c r="K594" s="120"/>
    </row>
    <row r="595" spans="1:11" s="47" customFormat="1" ht="34.5" x14ac:dyDescent="0.25">
      <c r="A595" s="332"/>
      <c r="B595" s="321"/>
      <c r="C595" s="321"/>
      <c r="D595" s="312"/>
      <c r="E595" s="309"/>
      <c r="F595" s="52" t="s">
        <v>82</v>
      </c>
      <c r="G595" s="173"/>
      <c r="H595" s="120"/>
      <c r="I595" s="120"/>
      <c r="J595" s="120"/>
      <c r="K595" s="120"/>
    </row>
    <row r="596" spans="1:11" s="47" customFormat="1" x14ac:dyDescent="0.25">
      <c r="A596" s="332"/>
      <c r="B596" s="321"/>
      <c r="C596" s="321"/>
      <c r="D596" s="312"/>
      <c r="E596" s="309"/>
      <c r="F596" s="52" t="s">
        <v>83</v>
      </c>
      <c r="G596" s="173">
        <f>G597</f>
        <v>5033</v>
      </c>
      <c r="H596" s="120"/>
      <c r="I596" s="120"/>
      <c r="J596" s="120"/>
      <c r="K596" s="120"/>
    </row>
    <row r="597" spans="1:11" s="47" customFormat="1" x14ac:dyDescent="0.25">
      <c r="A597" s="332"/>
      <c r="B597" s="321"/>
      <c r="C597" s="321"/>
      <c r="D597" s="312"/>
      <c r="E597" s="309"/>
      <c r="F597" s="52" t="s">
        <v>84</v>
      </c>
      <c r="G597" s="173">
        <f>G598</f>
        <v>5033</v>
      </c>
      <c r="H597" s="120"/>
      <c r="I597" s="120"/>
      <c r="J597" s="120"/>
      <c r="K597" s="120"/>
    </row>
    <row r="598" spans="1:11" s="47" customFormat="1" x14ac:dyDescent="0.25">
      <c r="A598" s="332"/>
      <c r="B598" s="321"/>
      <c r="C598" s="321"/>
      <c r="D598" s="312"/>
      <c r="E598" s="309"/>
      <c r="F598" s="52" t="s">
        <v>169</v>
      </c>
      <c r="G598" s="173">
        <f>G599</f>
        <v>5033</v>
      </c>
      <c r="H598" s="121"/>
      <c r="I598" s="121"/>
      <c r="J598" s="120"/>
      <c r="K598" s="120"/>
    </row>
    <row r="599" spans="1:11" s="47" customFormat="1" ht="34.5" x14ac:dyDescent="0.25">
      <c r="A599" s="332"/>
      <c r="B599" s="321"/>
      <c r="C599" s="321"/>
      <c r="D599" s="312"/>
      <c r="E599" s="309"/>
      <c r="F599" s="52" t="s">
        <v>170</v>
      </c>
      <c r="G599" s="173">
        <f>G600</f>
        <v>5033</v>
      </c>
      <c r="H599" s="120"/>
      <c r="I599" s="121"/>
      <c r="J599" s="120"/>
      <c r="K599" s="120"/>
    </row>
    <row r="600" spans="1:11" s="47" customFormat="1" ht="40.5" customHeight="1" x14ac:dyDescent="0.25">
      <c r="A600" s="332"/>
      <c r="B600" s="321"/>
      <c r="C600" s="321"/>
      <c r="D600" s="312"/>
      <c r="E600" s="309"/>
      <c r="F600" s="53" t="s">
        <v>171</v>
      </c>
      <c r="G600" s="173">
        <f>'հավելված 5'!D64</f>
        <v>5033</v>
      </c>
      <c r="H600" s="120"/>
      <c r="I600" s="121"/>
      <c r="J600" s="120"/>
      <c r="K600" s="120"/>
    </row>
    <row r="601" spans="1:11" s="47" customFormat="1" ht="34.5" x14ac:dyDescent="0.25">
      <c r="A601" s="332"/>
      <c r="B601" s="321"/>
      <c r="C601" s="321"/>
      <c r="D601" s="312"/>
      <c r="E601" s="309"/>
      <c r="F601" s="49" t="s">
        <v>88</v>
      </c>
      <c r="G601" s="48">
        <f>G603</f>
        <v>-39027</v>
      </c>
      <c r="H601" s="120"/>
      <c r="I601" s="120"/>
      <c r="J601" s="120"/>
      <c r="K601" s="120"/>
    </row>
    <row r="602" spans="1:11" s="47" customFormat="1" ht="34.5" x14ac:dyDescent="0.25">
      <c r="A602" s="332"/>
      <c r="B602" s="321"/>
      <c r="C602" s="321"/>
      <c r="D602" s="312"/>
      <c r="E602" s="309"/>
      <c r="F602" s="21" t="s">
        <v>82</v>
      </c>
      <c r="G602" s="48"/>
      <c r="H602" s="120"/>
      <c r="I602" s="120"/>
      <c r="J602" s="120"/>
      <c r="K602" s="120"/>
    </row>
    <row r="603" spans="1:11" s="47" customFormat="1" x14ac:dyDescent="0.25">
      <c r="A603" s="332"/>
      <c r="B603" s="321"/>
      <c r="C603" s="321"/>
      <c r="D603" s="312"/>
      <c r="E603" s="309"/>
      <c r="F603" s="21" t="s">
        <v>83</v>
      </c>
      <c r="G603" s="48">
        <f t="shared" ref="G603:G604" si="43">+G604</f>
        <v>-39027</v>
      </c>
      <c r="H603" s="120"/>
      <c r="I603" s="120"/>
      <c r="J603" s="120"/>
      <c r="K603" s="120"/>
    </row>
    <row r="604" spans="1:11" s="47" customFormat="1" x14ac:dyDescent="0.25">
      <c r="A604" s="332"/>
      <c r="B604" s="321"/>
      <c r="C604" s="321"/>
      <c r="D604" s="312"/>
      <c r="E604" s="309"/>
      <c r="F604" s="21" t="s">
        <v>84</v>
      </c>
      <c r="G604" s="48">
        <f t="shared" si="43"/>
        <v>-39027</v>
      </c>
      <c r="H604" s="120"/>
      <c r="I604" s="120"/>
      <c r="J604" s="120"/>
      <c r="K604" s="120"/>
    </row>
    <row r="605" spans="1:11" s="47" customFormat="1" x14ac:dyDescent="0.25">
      <c r="A605" s="332"/>
      <c r="B605" s="321"/>
      <c r="C605" s="321"/>
      <c r="D605" s="312"/>
      <c r="E605" s="309"/>
      <c r="F605" s="21" t="s">
        <v>169</v>
      </c>
      <c r="G605" s="48">
        <f>+G606</f>
        <v>-39027</v>
      </c>
      <c r="H605" s="120"/>
      <c r="I605" s="120"/>
      <c r="J605" s="120"/>
      <c r="K605" s="120"/>
    </row>
    <row r="606" spans="1:11" s="47" customFormat="1" ht="34.5" x14ac:dyDescent="0.25">
      <c r="A606" s="332"/>
      <c r="B606" s="321"/>
      <c r="C606" s="321"/>
      <c r="D606" s="312"/>
      <c r="E606" s="309"/>
      <c r="F606" s="53" t="s">
        <v>170</v>
      </c>
      <c r="G606" s="46">
        <f>G607</f>
        <v>-39027</v>
      </c>
      <c r="H606" s="121"/>
      <c r="I606" s="121"/>
      <c r="J606" s="120"/>
      <c r="K606" s="120"/>
    </row>
    <row r="607" spans="1:11" s="47" customFormat="1" ht="51.75" x14ac:dyDescent="0.25">
      <c r="A607" s="332"/>
      <c r="B607" s="321"/>
      <c r="C607" s="321"/>
      <c r="D607" s="312"/>
      <c r="E607" s="309"/>
      <c r="F607" s="38" t="s">
        <v>171</v>
      </c>
      <c r="G607" s="48">
        <f>'հավելված 5'!D260</f>
        <v>-39027</v>
      </c>
      <c r="H607" s="120"/>
      <c r="I607" s="120"/>
      <c r="J607" s="120"/>
      <c r="K607" s="120"/>
    </row>
    <row r="608" spans="1:11" s="47" customFormat="1" x14ac:dyDescent="0.25">
      <c r="A608" s="332"/>
      <c r="B608" s="321"/>
      <c r="C608" s="321"/>
      <c r="D608" s="312"/>
      <c r="E608" s="309"/>
      <c r="F608" s="49" t="s">
        <v>309</v>
      </c>
      <c r="G608" s="48">
        <f>G610</f>
        <v>250</v>
      </c>
      <c r="H608" s="120"/>
      <c r="I608" s="120"/>
      <c r="J608" s="120"/>
      <c r="K608" s="120"/>
    </row>
    <row r="609" spans="1:11" s="47" customFormat="1" ht="34.5" x14ac:dyDescent="0.25">
      <c r="A609" s="332"/>
      <c r="B609" s="321"/>
      <c r="C609" s="321"/>
      <c r="D609" s="312"/>
      <c r="E609" s="309"/>
      <c r="F609" s="21" t="s">
        <v>82</v>
      </c>
      <c r="G609" s="48"/>
      <c r="H609" s="120"/>
      <c r="I609" s="120"/>
      <c r="J609" s="120"/>
      <c r="K609" s="120"/>
    </row>
    <row r="610" spans="1:11" s="47" customFormat="1" x14ac:dyDescent="0.25">
      <c r="A610" s="332"/>
      <c r="B610" s="321"/>
      <c r="C610" s="321"/>
      <c r="D610" s="312"/>
      <c r="E610" s="309"/>
      <c r="F610" s="21" t="s">
        <v>83</v>
      </c>
      <c r="G610" s="48">
        <f t="shared" ref="G610:G611" si="44">+G611</f>
        <v>250</v>
      </c>
      <c r="H610" s="120"/>
      <c r="I610" s="120"/>
      <c r="J610" s="120"/>
      <c r="K610" s="120"/>
    </row>
    <row r="611" spans="1:11" s="47" customFormat="1" x14ac:dyDescent="0.25">
      <c r="A611" s="332"/>
      <c r="B611" s="321"/>
      <c r="C611" s="321"/>
      <c r="D611" s="312"/>
      <c r="E611" s="309"/>
      <c r="F611" s="21" t="s">
        <v>84</v>
      </c>
      <c r="G611" s="48">
        <f t="shared" si="44"/>
        <v>250</v>
      </c>
      <c r="H611" s="120"/>
      <c r="I611" s="120"/>
      <c r="J611" s="120"/>
      <c r="K611" s="120"/>
    </row>
    <row r="612" spans="1:11" s="47" customFormat="1" x14ac:dyDescent="0.25">
      <c r="A612" s="332"/>
      <c r="B612" s="321"/>
      <c r="C612" s="321"/>
      <c r="D612" s="312"/>
      <c r="E612" s="309"/>
      <c r="F612" s="21" t="s">
        <v>169</v>
      </c>
      <c r="G612" s="48">
        <f>+G613</f>
        <v>250</v>
      </c>
      <c r="H612" s="120"/>
      <c r="I612" s="120"/>
      <c r="J612" s="120"/>
      <c r="K612" s="120"/>
    </row>
    <row r="613" spans="1:11" s="47" customFormat="1" ht="34.5" x14ac:dyDescent="0.25">
      <c r="A613" s="332"/>
      <c r="B613" s="321"/>
      <c r="C613" s="321"/>
      <c r="D613" s="312"/>
      <c r="E613" s="309"/>
      <c r="F613" s="53" t="s">
        <v>170</v>
      </c>
      <c r="G613" s="46">
        <f>G614</f>
        <v>250</v>
      </c>
      <c r="H613" s="121"/>
      <c r="I613" s="121"/>
      <c r="J613" s="120"/>
      <c r="K613" s="120"/>
    </row>
    <row r="614" spans="1:11" s="47" customFormat="1" ht="51.75" x14ac:dyDescent="0.25">
      <c r="A614" s="332"/>
      <c r="B614" s="321"/>
      <c r="C614" s="321"/>
      <c r="D614" s="312"/>
      <c r="E614" s="309"/>
      <c r="F614" s="38" t="s">
        <v>171</v>
      </c>
      <c r="G614" s="48">
        <f>'հավելված 5'!D277</f>
        <v>250</v>
      </c>
      <c r="H614" s="120"/>
      <c r="I614" s="120"/>
      <c r="J614" s="120"/>
      <c r="K614" s="120"/>
    </row>
    <row r="615" spans="1:11" s="47" customFormat="1" x14ac:dyDescent="0.25">
      <c r="A615" s="332"/>
      <c r="B615" s="321"/>
      <c r="C615" s="321"/>
      <c r="D615" s="312"/>
      <c r="E615" s="309"/>
      <c r="F615" s="49" t="s">
        <v>247</v>
      </c>
      <c r="G615" s="48">
        <f>G617</f>
        <v>1898</v>
      </c>
      <c r="H615" s="121"/>
      <c r="I615" s="121"/>
      <c r="J615" s="120"/>
      <c r="K615" s="120"/>
    </row>
    <row r="616" spans="1:11" s="47" customFormat="1" ht="34.5" x14ac:dyDescent="0.25">
      <c r="A616" s="332"/>
      <c r="B616" s="321"/>
      <c r="C616" s="321"/>
      <c r="D616" s="312"/>
      <c r="E616" s="309"/>
      <c r="F616" s="21" t="s">
        <v>82</v>
      </c>
      <c r="G616" s="173"/>
      <c r="H616" s="120"/>
      <c r="I616" s="120"/>
      <c r="J616" s="120"/>
      <c r="K616" s="120"/>
    </row>
    <row r="617" spans="1:11" s="47" customFormat="1" x14ac:dyDescent="0.25">
      <c r="A617" s="332"/>
      <c r="B617" s="321"/>
      <c r="C617" s="321"/>
      <c r="D617" s="312"/>
      <c r="E617" s="309"/>
      <c r="F617" s="21" t="s">
        <v>83</v>
      </c>
      <c r="G617" s="173">
        <f>G618</f>
        <v>1898</v>
      </c>
      <c r="H617" s="120"/>
      <c r="I617" s="120"/>
      <c r="J617" s="120"/>
      <c r="K617" s="120"/>
    </row>
    <row r="618" spans="1:11" s="47" customFormat="1" x14ac:dyDescent="0.25">
      <c r="A618" s="332"/>
      <c r="B618" s="321"/>
      <c r="C618" s="321"/>
      <c r="D618" s="312"/>
      <c r="E618" s="309"/>
      <c r="F618" s="21" t="s">
        <v>84</v>
      </c>
      <c r="G618" s="173">
        <f>G619</f>
        <v>1898</v>
      </c>
      <c r="H618" s="120"/>
      <c r="I618" s="120"/>
      <c r="J618" s="120"/>
      <c r="K618" s="120"/>
    </row>
    <row r="619" spans="1:11" s="47" customFormat="1" x14ac:dyDescent="0.25">
      <c r="A619" s="332"/>
      <c r="B619" s="321"/>
      <c r="C619" s="321"/>
      <c r="D619" s="312"/>
      <c r="E619" s="309"/>
      <c r="F619" s="21" t="s">
        <v>169</v>
      </c>
      <c r="G619" s="173">
        <f>G620</f>
        <v>1898</v>
      </c>
      <c r="H619" s="120"/>
      <c r="I619" s="120"/>
      <c r="J619" s="120"/>
      <c r="K619" s="120"/>
    </row>
    <row r="620" spans="1:11" s="47" customFormat="1" ht="34.5" x14ac:dyDescent="0.25">
      <c r="A620" s="332"/>
      <c r="B620" s="321"/>
      <c r="C620" s="321"/>
      <c r="D620" s="312"/>
      <c r="E620" s="309"/>
      <c r="F620" s="53" t="s">
        <v>170</v>
      </c>
      <c r="G620" s="173">
        <f>G621</f>
        <v>1898</v>
      </c>
      <c r="H620" s="120"/>
      <c r="I620" s="120"/>
      <c r="J620" s="120"/>
      <c r="K620" s="120"/>
    </row>
    <row r="621" spans="1:11" s="47" customFormat="1" ht="51.75" x14ac:dyDescent="0.25">
      <c r="A621" s="332"/>
      <c r="B621" s="321"/>
      <c r="C621" s="321"/>
      <c r="D621" s="312"/>
      <c r="E621" s="309"/>
      <c r="F621" s="38" t="s">
        <v>171</v>
      </c>
      <c r="G621" s="48">
        <f>'հավելված 5'!D374</f>
        <v>1898</v>
      </c>
      <c r="H621" s="120"/>
      <c r="I621" s="120"/>
      <c r="J621" s="120"/>
      <c r="K621" s="120"/>
    </row>
    <row r="622" spans="1:11" s="47" customFormat="1" x14ac:dyDescent="0.25">
      <c r="A622" s="332"/>
      <c r="B622" s="321"/>
      <c r="C622" s="321"/>
      <c r="D622" s="312"/>
      <c r="E622" s="309"/>
      <c r="F622" s="49" t="s">
        <v>90</v>
      </c>
      <c r="G622" s="48">
        <f>G624</f>
        <v>3341</v>
      </c>
      <c r="H622" s="121"/>
      <c r="I622" s="121"/>
      <c r="J622" s="120"/>
      <c r="K622" s="120"/>
    </row>
    <row r="623" spans="1:11" s="47" customFormat="1" ht="34.5" x14ac:dyDescent="0.25">
      <c r="A623" s="332"/>
      <c r="B623" s="321"/>
      <c r="C623" s="321"/>
      <c r="D623" s="312"/>
      <c r="E623" s="309"/>
      <c r="F623" s="21" t="s">
        <v>82</v>
      </c>
      <c r="G623" s="173"/>
      <c r="H623" s="120"/>
      <c r="I623" s="120"/>
      <c r="J623" s="120"/>
      <c r="K623" s="120"/>
    </row>
    <row r="624" spans="1:11" s="47" customFormat="1" x14ac:dyDescent="0.25">
      <c r="A624" s="332"/>
      <c r="B624" s="321"/>
      <c r="C624" s="321"/>
      <c r="D624" s="312"/>
      <c r="E624" s="309"/>
      <c r="F624" s="21" t="s">
        <v>83</v>
      </c>
      <c r="G624" s="173">
        <f>G625</f>
        <v>3341</v>
      </c>
      <c r="H624" s="120"/>
      <c r="I624" s="120"/>
      <c r="J624" s="120"/>
      <c r="K624" s="120"/>
    </row>
    <row r="625" spans="1:11" s="47" customFormat="1" x14ac:dyDescent="0.25">
      <c r="A625" s="332"/>
      <c r="B625" s="321"/>
      <c r="C625" s="321"/>
      <c r="D625" s="312"/>
      <c r="E625" s="309"/>
      <c r="F625" s="21" t="s">
        <v>84</v>
      </c>
      <c r="G625" s="173">
        <f>G626</f>
        <v>3341</v>
      </c>
      <c r="H625" s="120"/>
      <c r="I625" s="120"/>
      <c r="J625" s="120"/>
      <c r="K625" s="120"/>
    </row>
    <row r="626" spans="1:11" s="47" customFormat="1" x14ac:dyDescent="0.25">
      <c r="A626" s="332"/>
      <c r="B626" s="321"/>
      <c r="C626" s="321"/>
      <c r="D626" s="312"/>
      <c r="E626" s="309"/>
      <c r="F626" s="21" t="s">
        <v>169</v>
      </c>
      <c r="G626" s="173">
        <f>G627</f>
        <v>3341</v>
      </c>
      <c r="H626" s="120"/>
      <c r="I626" s="120"/>
      <c r="J626" s="120"/>
      <c r="K626" s="120"/>
    </row>
    <row r="627" spans="1:11" s="47" customFormat="1" ht="34.5" x14ac:dyDescent="0.25">
      <c r="A627" s="332"/>
      <c r="B627" s="321"/>
      <c r="C627" s="321"/>
      <c r="D627" s="312"/>
      <c r="E627" s="309"/>
      <c r="F627" s="53" t="s">
        <v>170</v>
      </c>
      <c r="G627" s="173">
        <f>G628</f>
        <v>3341</v>
      </c>
      <c r="H627" s="120"/>
      <c r="I627" s="120"/>
      <c r="J627" s="120"/>
      <c r="K627" s="120"/>
    </row>
    <row r="628" spans="1:11" s="47" customFormat="1" ht="51.75" x14ac:dyDescent="0.25">
      <c r="A628" s="332"/>
      <c r="B628" s="321"/>
      <c r="C628" s="321"/>
      <c r="D628" s="312"/>
      <c r="E628" s="309"/>
      <c r="F628" s="38" t="s">
        <v>171</v>
      </c>
      <c r="G628" s="48">
        <f>'հավելված 5'!D471</f>
        <v>3341</v>
      </c>
      <c r="H628" s="120"/>
      <c r="I628" s="120"/>
      <c r="J628" s="120"/>
      <c r="K628" s="120"/>
    </row>
    <row r="629" spans="1:11" s="47" customFormat="1" x14ac:dyDescent="0.25">
      <c r="A629" s="332"/>
      <c r="B629" s="321"/>
      <c r="C629" s="321"/>
      <c r="D629" s="312"/>
      <c r="E629" s="309"/>
      <c r="F629" s="49" t="s">
        <v>91</v>
      </c>
      <c r="G629" s="48">
        <f>G631</f>
        <v>4703</v>
      </c>
      <c r="H629" s="120"/>
      <c r="I629" s="120"/>
      <c r="J629" s="120"/>
      <c r="K629" s="120"/>
    </row>
    <row r="630" spans="1:11" s="47" customFormat="1" ht="34.5" x14ac:dyDescent="0.25">
      <c r="A630" s="332"/>
      <c r="B630" s="321"/>
      <c r="C630" s="321"/>
      <c r="D630" s="312"/>
      <c r="E630" s="309"/>
      <c r="F630" s="21" t="s">
        <v>82</v>
      </c>
      <c r="G630" s="48"/>
      <c r="H630" s="120"/>
      <c r="I630" s="120"/>
      <c r="J630" s="120"/>
      <c r="K630" s="120"/>
    </row>
    <row r="631" spans="1:11" s="47" customFormat="1" x14ac:dyDescent="0.25">
      <c r="A631" s="332"/>
      <c r="B631" s="321"/>
      <c r="C631" s="321"/>
      <c r="D631" s="312"/>
      <c r="E631" s="309"/>
      <c r="F631" s="21" t="s">
        <v>83</v>
      </c>
      <c r="G631" s="48">
        <f t="shared" ref="G631:G632" si="45">+G632</f>
        <v>4703</v>
      </c>
      <c r="H631" s="120"/>
      <c r="I631" s="120"/>
      <c r="J631" s="120"/>
      <c r="K631" s="120"/>
    </row>
    <row r="632" spans="1:11" s="47" customFormat="1" x14ac:dyDescent="0.25">
      <c r="A632" s="332"/>
      <c r="B632" s="321"/>
      <c r="C632" s="321"/>
      <c r="D632" s="312"/>
      <c r="E632" s="309"/>
      <c r="F632" s="21" t="s">
        <v>84</v>
      </c>
      <c r="G632" s="48">
        <f t="shared" si="45"/>
        <v>4703</v>
      </c>
      <c r="H632" s="120"/>
      <c r="I632" s="120"/>
      <c r="J632" s="120"/>
      <c r="K632" s="120"/>
    </row>
    <row r="633" spans="1:11" s="47" customFormat="1" x14ac:dyDescent="0.25">
      <c r="A633" s="332"/>
      <c r="B633" s="321"/>
      <c r="C633" s="321"/>
      <c r="D633" s="312"/>
      <c r="E633" s="309"/>
      <c r="F633" s="21" t="s">
        <v>169</v>
      </c>
      <c r="G633" s="48">
        <f>+G634</f>
        <v>4703</v>
      </c>
      <c r="H633" s="120"/>
      <c r="I633" s="120"/>
      <c r="J633" s="120"/>
      <c r="K633" s="120"/>
    </row>
    <row r="634" spans="1:11" s="47" customFormat="1" ht="34.5" x14ac:dyDescent="0.25">
      <c r="A634" s="332"/>
      <c r="B634" s="321"/>
      <c r="C634" s="321"/>
      <c r="D634" s="312"/>
      <c r="E634" s="309"/>
      <c r="F634" s="53" t="s">
        <v>170</v>
      </c>
      <c r="G634" s="46">
        <f>G635</f>
        <v>4703</v>
      </c>
      <c r="H634" s="121"/>
      <c r="I634" s="121"/>
      <c r="J634" s="120"/>
      <c r="K634" s="120"/>
    </row>
    <row r="635" spans="1:11" s="47" customFormat="1" ht="51.75" x14ac:dyDescent="0.25">
      <c r="A635" s="332"/>
      <c r="B635" s="321"/>
      <c r="C635" s="321"/>
      <c r="D635" s="312"/>
      <c r="E635" s="309"/>
      <c r="F635" s="38" t="s">
        <v>171</v>
      </c>
      <c r="G635" s="48">
        <f>'հավելված 5'!D555</f>
        <v>4703</v>
      </c>
      <c r="H635" s="120"/>
      <c r="I635" s="120"/>
      <c r="J635" s="120"/>
      <c r="K635" s="120"/>
    </row>
    <row r="636" spans="1:11" s="47" customFormat="1" x14ac:dyDescent="0.25">
      <c r="A636" s="332"/>
      <c r="B636" s="321"/>
      <c r="C636" s="321"/>
      <c r="D636" s="312"/>
      <c r="E636" s="309"/>
      <c r="F636" s="49" t="s">
        <v>92</v>
      </c>
      <c r="G636" s="48">
        <f>G638</f>
        <v>4373</v>
      </c>
      <c r="H636" s="120"/>
      <c r="I636" s="120"/>
      <c r="J636" s="120"/>
      <c r="K636" s="120"/>
    </row>
    <row r="637" spans="1:11" s="47" customFormat="1" ht="34.5" x14ac:dyDescent="0.25">
      <c r="A637" s="332"/>
      <c r="B637" s="321"/>
      <c r="C637" s="321"/>
      <c r="D637" s="312"/>
      <c r="E637" s="309"/>
      <c r="F637" s="21" t="s">
        <v>82</v>
      </c>
      <c r="G637" s="173"/>
      <c r="H637" s="120"/>
      <c r="I637" s="120"/>
      <c r="J637" s="120"/>
      <c r="K637" s="120"/>
    </row>
    <row r="638" spans="1:11" s="47" customFormat="1" x14ac:dyDescent="0.25">
      <c r="A638" s="332"/>
      <c r="B638" s="321"/>
      <c r="C638" s="321"/>
      <c r="D638" s="312"/>
      <c r="E638" s="309"/>
      <c r="F638" s="21" t="s">
        <v>83</v>
      </c>
      <c r="G638" s="173">
        <f>G639</f>
        <v>4373</v>
      </c>
      <c r="H638" s="120"/>
      <c r="I638" s="120"/>
      <c r="J638" s="120"/>
      <c r="K638" s="120"/>
    </row>
    <row r="639" spans="1:11" s="47" customFormat="1" x14ac:dyDescent="0.25">
      <c r="A639" s="332"/>
      <c r="B639" s="321"/>
      <c r="C639" s="321"/>
      <c r="D639" s="312"/>
      <c r="E639" s="309"/>
      <c r="F639" s="21" t="s">
        <v>84</v>
      </c>
      <c r="G639" s="173">
        <f>G640</f>
        <v>4373</v>
      </c>
      <c r="H639" s="120"/>
      <c r="I639" s="120"/>
      <c r="J639" s="120"/>
      <c r="K639" s="120"/>
    </row>
    <row r="640" spans="1:11" s="47" customFormat="1" x14ac:dyDescent="0.25">
      <c r="A640" s="332"/>
      <c r="B640" s="321"/>
      <c r="C640" s="321"/>
      <c r="D640" s="312"/>
      <c r="E640" s="309"/>
      <c r="F640" s="21" t="s">
        <v>169</v>
      </c>
      <c r="G640" s="173">
        <f>G641</f>
        <v>4373</v>
      </c>
      <c r="H640" s="120"/>
      <c r="I640" s="120"/>
      <c r="J640" s="120"/>
      <c r="K640" s="120"/>
    </row>
    <row r="641" spans="1:11" s="47" customFormat="1" ht="34.5" x14ac:dyDescent="0.25">
      <c r="A641" s="332"/>
      <c r="B641" s="321"/>
      <c r="C641" s="321"/>
      <c r="D641" s="312"/>
      <c r="E641" s="309"/>
      <c r="F641" s="53" t="s">
        <v>170</v>
      </c>
      <c r="G641" s="173">
        <f>G642</f>
        <v>4373</v>
      </c>
      <c r="H641" s="121"/>
      <c r="I641" s="121"/>
      <c r="J641" s="120"/>
      <c r="K641" s="120"/>
    </row>
    <row r="642" spans="1:11" s="47" customFormat="1" ht="51.75" x14ac:dyDescent="0.25">
      <c r="A642" s="332"/>
      <c r="B642" s="321"/>
      <c r="C642" s="321"/>
      <c r="D642" s="312"/>
      <c r="E642" s="309"/>
      <c r="F642" s="38" t="s">
        <v>171</v>
      </c>
      <c r="G642" s="48">
        <f>'հավելված 5'!D679</f>
        <v>4373</v>
      </c>
      <c r="H642" s="120"/>
      <c r="I642" s="120"/>
      <c r="J642" s="120"/>
      <c r="K642" s="120"/>
    </row>
    <row r="643" spans="1:11" s="47" customFormat="1" ht="17.25" customHeight="1" x14ac:dyDescent="0.25">
      <c r="A643" s="332"/>
      <c r="B643" s="321"/>
      <c r="C643" s="321"/>
      <c r="D643" s="312"/>
      <c r="E643" s="309"/>
      <c r="F643" s="49" t="s">
        <v>93</v>
      </c>
      <c r="G643" s="48">
        <f>G645</f>
        <v>4290</v>
      </c>
      <c r="H643" s="120"/>
      <c r="I643" s="120"/>
      <c r="J643" s="120"/>
      <c r="K643" s="120"/>
    </row>
    <row r="644" spans="1:11" s="47" customFormat="1" ht="34.5" customHeight="1" x14ac:dyDescent="0.25">
      <c r="A644" s="332"/>
      <c r="B644" s="321"/>
      <c r="C644" s="321"/>
      <c r="D644" s="312"/>
      <c r="E644" s="309"/>
      <c r="F644" s="21" t="s">
        <v>82</v>
      </c>
      <c r="G644" s="48"/>
      <c r="H644" s="120"/>
      <c r="I644" s="120"/>
      <c r="J644" s="120"/>
      <c r="K644" s="120"/>
    </row>
    <row r="645" spans="1:11" s="47" customFormat="1" ht="17.25" customHeight="1" x14ac:dyDescent="0.25">
      <c r="A645" s="332"/>
      <c r="B645" s="321"/>
      <c r="C645" s="321"/>
      <c r="D645" s="312"/>
      <c r="E645" s="309"/>
      <c r="F645" s="21" t="s">
        <v>83</v>
      </c>
      <c r="G645" s="48">
        <f>G646</f>
        <v>4290</v>
      </c>
      <c r="H645" s="120"/>
      <c r="I645" s="120"/>
      <c r="J645" s="120"/>
      <c r="K645" s="120"/>
    </row>
    <row r="646" spans="1:11" s="47" customFormat="1" ht="17.25" customHeight="1" x14ac:dyDescent="0.25">
      <c r="A646" s="332"/>
      <c r="B646" s="321"/>
      <c r="C646" s="321"/>
      <c r="D646" s="312"/>
      <c r="E646" s="309"/>
      <c r="F646" s="21" t="s">
        <v>84</v>
      </c>
      <c r="G646" s="48">
        <f>G647</f>
        <v>4290</v>
      </c>
      <c r="H646" s="120"/>
      <c r="I646" s="120"/>
      <c r="J646" s="120"/>
      <c r="K646" s="120"/>
    </row>
    <row r="647" spans="1:11" s="47" customFormat="1" ht="17.25" customHeight="1" x14ac:dyDescent="0.25">
      <c r="A647" s="332"/>
      <c r="B647" s="321"/>
      <c r="C647" s="321"/>
      <c r="D647" s="312"/>
      <c r="E647" s="309"/>
      <c r="F647" s="21" t="s">
        <v>169</v>
      </c>
      <c r="G647" s="48">
        <f>G648</f>
        <v>4290</v>
      </c>
      <c r="H647" s="120"/>
      <c r="I647" s="120"/>
      <c r="J647" s="120"/>
      <c r="K647" s="120"/>
    </row>
    <row r="648" spans="1:11" s="47" customFormat="1" ht="34.5" customHeight="1" x14ac:dyDescent="0.25">
      <c r="A648" s="332"/>
      <c r="B648" s="321"/>
      <c r="C648" s="321"/>
      <c r="D648" s="312"/>
      <c r="E648" s="309"/>
      <c r="F648" s="53" t="s">
        <v>170</v>
      </c>
      <c r="G648" s="46">
        <f>G649</f>
        <v>4290</v>
      </c>
      <c r="H648" s="121"/>
      <c r="I648" s="121"/>
      <c r="J648" s="120"/>
      <c r="K648" s="120"/>
    </row>
    <row r="649" spans="1:11" s="47" customFormat="1" ht="51.75" customHeight="1" x14ac:dyDescent="0.25">
      <c r="A649" s="332"/>
      <c r="B649" s="321"/>
      <c r="C649" s="321"/>
      <c r="D649" s="312"/>
      <c r="E649" s="309"/>
      <c r="F649" s="38" t="s">
        <v>171</v>
      </c>
      <c r="G649" s="48">
        <f>'հավելված 5'!D775</f>
        <v>4290</v>
      </c>
      <c r="H649" s="120"/>
      <c r="I649" s="120"/>
      <c r="J649" s="120"/>
      <c r="K649" s="120"/>
    </row>
    <row r="650" spans="1:11" s="47" customFormat="1" x14ac:dyDescent="0.25">
      <c r="A650" s="332"/>
      <c r="B650" s="321"/>
      <c r="C650" s="321"/>
      <c r="D650" s="312"/>
      <c r="E650" s="309"/>
      <c r="F650" s="49" t="s">
        <v>94</v>
      </c>
      <c r="G650" s="48">
        <f>G652</f>
        <v>5363</v>
      </c>
      <c r="H650" s="120"/>
      <c r="I650" s="120"/>
      <c r="J650" s="120"/>
      <c r="K650" s="120"/>
    </row>
    <row r="651" spans="1:11" s="47" customFormat="1" ht="34.5" x14ac:dyDescent="0.25">
      <c r="A651" s="332"/>
      <c r="B651" s="321"/>
      <c r="C651" s="321"/>
      <c r="D651" s="312"/>
      <c r="E651" s="309"/>
      <c r="F651" s="21" t="s">
        <v>82</v>
      </c>
      <c r="G651" s="48"/>
      <c r="H651" s="120"/>
      <c r="I651" s="120"/>
      <c r="J651" s="120"/>
      <c r="K651" s="120"/>
    </row>
    <row r="652" spans="1:11" s="47" customFormat="1" x14ac:dyDescent="0.25">
      <c r="A652" s="332"/>
      <c r="B652" s="321"/>
      <c r="C652" s="321"/>
      <c r="D652" s="312"/>
      <c r="E652" s="309"/>
      <c r="F652" s="21" t="s">
        <v>83</v>
      </c>
      <c r="G652" s="48">
        <f t="shared" ref="G652:G653" si="46">+G653</f>
        <v>5363</v>
      </c>
      <c r="H652" s="120"/>
      <c r="I652" s="120"/>
      <c r="J652" s="120"/>
      <c r="K652" s="120"/>
    </row>
    <row r="653" spans="1:11" s="47" customFormat="1" x14ac:dyDescent="0.25">
      <c r="A653" s="332"/>
      <c r="B653" s="321"/>
      <c r="C653" s="321"/>
      <c r="D653" s="312"/>
      <c r="E653" s="309"/>
      <c r="F653" s="21" t="s">
        <v>84</v>
      </c>
      <c r="G653" s="48">
        <f t="shared" si="46"/>
        <v>5363</v>
      </c>
      <c r="H653" s="120"/>
      <c r="I653" s="120"/>
      <c r="J653" s="120"/>
      <c r="K653" s="120"/>
    </row>
    <row r="654" spans="1:11" s="47" customFormat="1" x14ac:dyDescent="0.25">
      <c r="A654" s="332"/>
      <c r="B654" s="321"/>
      <c r="C654" s="321"/>
      <c r="D654" s="312"/>
      <c r="E654" s="309"/>
      <c r="F654" s="21" t="s">
        <v>169</v>
      </c>
      <c r="G654" s="48">
        <f>+G655</f>
        <v>5363</v>
      </c>
      <c r="H654" s="120"/>
      <c r="I654" s="120"/>
      <c r="J654" s="120"/>
      <c r="K654" s="120"/>
    </row>
    <row r="655" spans="1:11" s="47" customFormat="1" ht="34.5" x14ac:dyDescent="0.25">
      <c r="A655" s="332"/>
      <c r="B655" s="321"/>
      <c r="C655" s="321"/>
      <c r="D655" s="312"/>
      <c r="E655" s="309"/>
      <c r="F655" s="53" t="s">
        <v>170</v>
      </c>
      <c r="G655" s="46">
        <f>G656</f>
        <v>5363</v>
      </c>
      <c r="H655" s="237"/>
      <c r="I655" s="237"/>
      <c r="J655" s="120"/>
      <c r="K655" s="120"/>
    </row>
    <row r="656" spans="1:11" s="47" customFormat="1" ht="51.75" x14ac:dyDescent="0.25">
      <c r="A656" s="332"/>
      <c r="B656" s="321"/>
      <c r="C656" s="321"/>
      <c r="D656" s="312"/>
      <c r="E656" s="309"/>
      <c r="F656" s="38" t="s">
        <v>171</v>
      </c>
      <c r="G656" s="48">
        <f>'հավելված 5'!D872</f>
        <v>5363</v>
      </c>
      <c r="H656" s="120"/>
      <c r="I656" s="120"/>
      <c r="J656" s="120"/>
      <c r="K656" s="120"/>
    </row>
    <row r="657" spans="1:11" s="47" customFormat="1" x14ac:dyDescent="0.25">
      <c r="A657" s="332"/>
      <c r="B657" s="321"/>
      <c r="C657" s="321"/>
      <c r="D657" s="312"/>
      <c r="E657" s="309"/>
      <c r="F657" s="49" t="s">
        <v>95</v>
      </c>
      <c r="G657" s="48">
        <f>G659</f>
        <v>3795</v>
      </c>
      <c r="H657" s="120"/>
      <c r="I657" s="120"/>
      <c r="J657" s="120"/>
      <c r="K657" s="120"/>
    </row>
    <row r="658" spans="1:11" s="47" customFormat="1" ht="34.5" x14ac:dyDescent="0.25">
      <c r="A658" s="332"/>
      <c r="B658" s="321"/>
      <c r="C658" s="321"/>
      <c r="D658" s="312"/>
      <c r="E658" s="309"/>
      <c r="F658" s="21" t="s">
        <v>82</v>
      </c>
      <c r="G658" s="173"/>
      <c r="H658" s="120"/>
      <c r="I658" s="120"/>
      <c r="J658" s="120"/>
      <c r="K658" s="120"/>
    </row>
    <row r="659" spans="1:11" s="47" customFormat="1" x14ac:dyDescent="0.25">
      <c r="A659" s="332"/>
      <c r="B659" s="321"/>
      <c r="C659" s="321"/>
      <c r="D659" s="312"/>
      <c r="E659" s="309"/>
      <c r="F659" s="21" t="s">
        <v>83</v>
      </c>
      <c r="G659" s="173">
        <f>G660</f>
        <v>3795</v>
      </c>
      <c r="H659" s="120"/>
      <c r="I659" s="120"/>
      <c r="J659" s="120"/>
      <c r="K659" s="120"/>
    </row>
    <row r="660" spans="1:11" s="47" customFormat="1" x14ac:dyDescent="0.25">
      <c r="A660" s="332"/>
      <c r="B660" s="321"/>
      <c r="C660" s="321"/>
      <c r="D660" s="312"/>
      <c r="E660" s="309"/>
      <c r="F660" s="21" t="s">
        <v>84</v>
      </c>
      <c r="G660" s="173">
        <f>G661</f>
        <v>3795</v>
      </c>
      <c r="H660" s="120"/>
      <c r="I660" s="120"/>
      <c r="J660" s="120"/>
      <c r="K660" s="120"/>
    </row>
    <row r="661" spans="1:11" s="47" customFormat="1" x14ac:dyDescent="0.25">
      <c r="A661" s="332"/>
      <c r="B661" s="321"/>
      <c r="C661" s="321"/>
      <c r="D661" s="312"/>
      <c r="E661" s="309"/>
      <c r="F661" s="21" t="s">
        <v>169</v>
      </c>
      <c r="G661" s="173">
        <f>G662</f>
        <v>3795</v>
      </c>
      <c r="H661" s="120"/>
      <c r="I661" s="120"/>
      <c r="J661" s="120"/>
      <c r="K661" s="120"/>
    </row>
    <row r="662" spans="1:11" s="47" customFormat="1" ht="34.5" x14ac:dyDescent="0.25">
      <c r="A662" s="332"/>
      <c r="B662" s="321"/>
      <c r="C662" s="321"/>
      <c r="D662" s="312"/>
      <c r="E662" s="309"/>
      <c r="F662" s="53" t="s">
        <v>170</v>
      </c>
      <c r="G662" s="173">
        <f>G663</f>
        <v>3795</v>
      </c>
      <c r="H662" s="120"/>
      <c r="I662" s="120"/>
      <c r="J662" s="120"/>
      <c r="K662" s="120"/>
    </row>
    <row r="663" spans="1:11" s="47" customFormat="1" ht="51.75" x14ac:dyDescent="0.25">
      <c r="A663" s="332"/>
      <c r="B663" s="321"/>
      <c r="C663" s="321"/>
      <c r="D663" s="312"/>
      <c r="E663" s="309"/>
      <c r="F663" s="38" t="s">
        <v>171</v>
      </c>
      <c r="G663" s="48">
        <f>'հավելված 5'!D967</f>
        <v>3795</v>
      </c>
      <c r="H663" s="120"/>
      <c r="I663" s="120"/>
      <c r="J663" s="120"/>
      <c r="K663" s="120"/>
    </row>
    <row r="664" spans="1:11" s="47" customFormat="1" x14ac:dyDescent="0.25">
      <c r="A664" s="332"/>
      <c r="B664" s="321"/>
      <c r="C664" s="321"/>
      <c r="D664" s="312"/>
      <c r="E664" s="309"/>
      <c r="F664" s="49" t="s">
        <v>96</v>
      </c>
      <c r="G664" s="48">
        <f>G666</f>
        <v>3176</v>
      </c>
      <c r="H664" s="120"/>
      <c r="I664" s="120"/>
      <c r="J664" s="120"/>
      <c r="K664" s="120"/>
    </row>
    <row r="665" spans="1:11" s="47" customFormat="1" ht="34.5" x14ac:dyDescent="0.25">
      <c r="A665" s="332"/>
      <c r="B665" s="321"/>
      <c r="C665" s="321"/>
      <c r="D665" s="312"/>
      <c r="E665" s="309"/>
      <c r="F665" s="21" t="s">
        <v>82</v>
      </c>
      <c r="G665" s="48"/>
      <c r="H665" s="120"/>
      <c r="I665" s="120"/>
      <c r="J665" s="120"/>
      <c r="K665" s="120"/>
    </row>
    <row r="666" spans="1:11" s="47" customFormat="1" x14ac:dyDescent="0.25">
      <c r="A666" s="332"/>
      <c r="B666" s="321"/>
      <c r="C666" s="321"/>
      <c r="D666" s="312"/>
      <c r="E666" s="309"/>
      <c r="F666" s="21" t="s">
        <v>83</v>
      </c>
      <c r="G666" s="48">
        <f t="shared" ref="G666:G667" si="47">+G667</f>
        <v>3176</v>
      </c>
      <c r="H666" s="120"/>
      <c r="I666" s="120"/>
      <c r="J666" s="120"/>
      <c r="K666" s="120"/>
    </row>
    <row r="667" spans="1:11" s="47" customFormat="1" x14ac:dyDescent="0.25">
      <c r="A667" s="332"/>
      <c r="B667" s="321"/>
      <c r="C667" s="321"/>
      <c r="D667" s="312"/>
      <c r="E667" s="309"/>
      <c r="F667" s="21" t="s">
        <v>84</v>
      </c>
      <c r="G667" s="48">
        <f t="shared" si="47"/>
        <v>3176</v>
      </c>
      <c r="H667" s="120"/>
      <c r="I667" s="120"/>
      <c r="J667" s="120"/>
      <c r="K667" s="120"/>
    </row>
    <row r="668" spans="1:11" s="47" customFormat="1" x14ac:dyDescent="0.25">
      <c r="A668" s="332"/>
      <c r="B668" s="321"/>
      <c r="C668" s="321"/>
      <c r="D668" s="312"/>
      <c r="E668" s="309"/>
      <c r="F668" s="21" t="s">
        <v>169</v>
      </c>
      <c r="G668" s="48">
        <f>+G669</f>
        <v>3176</v>
      </c>
      <c r="H668" s="120"/>
      <c r="I668" s="120"/>
      <c r="J668" s="120"/>
      <c r="K668" s="120"/>
    </row>
    <row r="669" spans="1:11" s="47" customFormat="1" ht="34.5" x14ac:dyDescent="0.25">
      <c r="A669" s="332"/>
      <c r="B669" s="321"/>
      <c r="C669" s="321"/>
      <c r="D669" s="312"/>
      <c r="E669" s="309"/>
      <c r="F669" s="53" t="s">
        <v>170</v>
      </c>
      <c r="G669" s="46">
        <f>G670</f>
        <v>3176</v>
      </c>
      <c r="H669" s="121"/>
      <c r="I669" s="121"/>
      <c r="J669" s="120"/>
      <c r="K669" s="120"/>
    </row>
    <row r="670" spans="1:11" s="47" customFormat="1" ht="51.75" x14ac:dyDescent="0.25">
      <c r="A670" s="332"/>
      <c r="B670" s="321"/>
      <c r="C670" s="321"/>
      <c r="D670" s="312"/>
      <c r="E670" s="309"/>
      <c r="F670" s="38" t="s">
        <v>171</v>
      </c>
      <c r="G670" s="48">
        <f>'հավելված 5'!D1063</f>
        <v>3176</v>
      </c>
      <c r="H670" s="120"/>
      <c r="I670" s="120"/>
      <c r="J670" s="120"/>
      <c r="K670" s="120"/>
    </row>
    <row r="671" spans="1:11" s="47" customFormat="1" x14ac:dyDescent="0.25">
      <c r="A671" s="332"/>
      <c r="B671" s="321"/>
      <c r="C671" s="321"/>
      <c r="D671" s="312"/>
      <c r="E671" s="309"/>
      <c r="F671" s="49" t="s">
        <v>97</v>
      </c>
      <c r="G671" s="48">
        <f>G673</f>
        <v>330</v>
      </c>
      <c r="H671" s="120"/>
      <c r="I671" s="120"/>
      <c r="J671" s="120"/>
      <c r="K671" s="120"/>
    </row>
    <row r="672" spans="1:11" s="47" customFormat="1" ht="34.5" x14ac:dyDescent="0.25">
      <c r="A672" s="332"/>
      <c r="B672" s="321"/>
      <c r="C672" s="321"/>
      <c r="D672" s="312"/>
      <c r="E672" s="309"/>
      <c r="F672" s="21" t="s">
        <v>82</v>
      </c>
      <c r="G672" s="48"/>
      <c r="H672" s="120"/>
      <c r="I672" s="120"/>
      <c r="J672" s="120"/>
      <c r="K672" s="120"/>
    </row>
    <row r="673" spans="1:11" s="47" customFormat="1" x14ac:dyDescent="0.25">
      <c r="A673" s="332"/>
      <c r="B673" s="321"/>
      <c r="C673" s="321"/>
      <c r="D673" s="312"/>
      <c r="E673" s="309"/>
      <c r="F673" s="21" t="s">
        <v>83</v>
      </c>
      <c r="G673" s="48">
        <f t="shared" ref="G673:G674" si="48">+G674</f>
        <v>330</v>
      </c>
      <c r="H673" s="120"/>
      <c r="I673" s="120"/>
      <c r="J673" s="120"/>
      <c r="K673" s="120"/>
    </row>
    <row r="674" spans="1:11" s="47" customFormat="1" x14ac:dyDescent="0.25">
      <c r="A674" s="332"/>
      <c r="B674" s="321"/>
      <c r="C674" s="321"/>
      <c r="D674" s="312"/>
      <c r="E674" s="309"/>
      <c r="F674" s="21" t="s">
        <v>84</v>
      </c>
      <c r="G674" s="48">
        <f t="shared" si="48"/>
        <v>330</v>
      </c>
      <c r="H674" s="120"/>
      <c r="I674" s="120"/>
      <c r="J674" s="120"/>
      <c r="K674" s="120"/>
    </row>
    <row r="675" spans="1:11" s="47" customFormat="1" x14ac:dyDescent="0.25">
      <c r="A675" s="332"/>
      <c r="B675" s="321"/>
      <c r="C675" s="321"/>
      <c r="D675" s="312"/>
      <c r="E675" s="309"/>
      <c r="F675" s="21" t="s">
        <v>169</v>
      </c>
      <c r="G675" s="48">
        <f>+G676</f>
        <v>330</v>
      </c>
      <c r="H675" s="120"/>
      <c r="I675" s="120"/>
      <c r="J675" s="120"/>
      <c r="K675" s="120"/>
    </row>
    <row r="676" spans="1:11" s="47" customFormat="1" ht="34.5" x14ac:dyDescent="0.25">
      <c r="A676" s="332"/>
      <c r="B676" s="321"/>
      <c r="C676" s="321"/>
      <c r="D676" s="312"/>
      <c r="E676" s="309"/>
      <c r="F676" s="53" t="s">
        <v>170</v>
      </c>
      <c r="G676" s="46">
        <f>G677</f>
        <v>330</v>
      </c>
      <c r="H676" s="237"/>
      <c r="I676" s="237"/>
      <c r="J676" s="120"/>
      <c r="K676" s="120"/>
    </row>
    <row r="677" spans="1:11" s="47" customFormat="1" ht="51.75" x14ac:dyDescent="0.25">
      <c r="A677" s="332"/>
      <c r="B677" s="321"/>
      <c r="C677" s="321"/>
      <c r="D677" s="312"/>
      <c r="E677" s="309"/>
      <c r="F677" s="38" t="s">
        <v>171</v>
      </c>
      <c r="G677" s="48">
        <f>'հավելված 5'!D1148</f>
        <v>330</v>
      </c>
      <c r="H677" s="120"/>
      <c r="I677" s="120"/>
      <c r="J677" s="120"/>
      <c r="K677" s="120"/>
    </row>
    <row r="678" spans="1:11" s="47" customFormat="1" x14ac:dyDescent="0.25">
      <c r="A678" s="332"/>
      <c r="B678" s="321"/>
      <c r="C678" s="321"/>
      <c r="D678" s="312"/>
      <c r="E678" s="309"/>
      <c r="F678" s="49" t="s">
        <v>98</v>
      </c>
      <c r="G678" s="48">
        <f>G680</f>
        <v>2475</v>
      </c>
      <c r="H678" s="120"/>
      <c r="I678" s="120"/>
      <c r="J678" s="120"/>
      <c r="K678" s="120"/>
    </row>
    <row r="679" spans="1:11" s="47" customFormat="1" ht="34.5" x14ac:dyDescent="0.25">
      <c r="A679" s="332"/>
      <c r="B679" s="321"/>
      <c r="C679" s="321"/>
      <c r="D679" s="312"/>
      <c r="E679" s="309"/>
      <c r="F679" s="21" t="s">
        <v>82</v>
      </c>
      <c r="G679" s="173"/>
      <c r="H679" s="120"/>
      <c r="I679" s="120"/>
      <c r="J679" s="120"/>
      <c r="K679" s="120"/>
    </row>
    <row r="680" spans="1:11" s="47" customFormat="1" x14ac:dyDescent="0.25">
      <c r="A680" s="332"/>
      <c r="B680" s="321"/>
      <c r="C680" s="321"/>
      <c r="D680" s="312"/>
      <c r="E680" s="309"/>
      <c r="F680" s="21" t="s">
        <v>83</v>
      </c>
      <c r="G680" s="173">
        <f>G681</f>
        <v>2475</v>
      </c>
      <c r="H680" s="120"/>
      <c r="I680" s="120"/>
      <c r="J680" s="120"/>
      <c r="K680" s="120"/>
    </row>
    <row r="681" spans="1:11" s="47" customFormat="1" x14ac:dyDescent="0.25">
      <c r="A681" s="332"/>
      <c r="B681" s="321"/>
      <c r="C681" s="321"/>
      <c r="D681" s="312"/>
      <c r="E681" s="309"/>
      <c r="F681" s="21" t="s">
        <v>84</v>
      </c>
      <c r="G681" s="173">
        <f>G682</f>
        <v>2475</v>
      </c>
      <c r="H681" s="120"/>
      <c r="I681" s="120"/>
      <c r="J681" s="120"/>
      <c r="K681" s="120"/>
    </row>
    <row r="682" spans="1:11" s="47" customFormat="1" x14ac:dyDescent="0.25">
      <c r="A682" s="332"/>
      <c r="B682" s="321"/>
      <c r="C682" s="321"/>
      <c r="D682" s="312"/>
      <c r="E682" s="309"/>
      <c r="F682" s="21" t="s">
        <v>169</v>
      </c>
      <c r="G682" s="173">
        <f>G683</f>
        <v>2475</v>
      </c>
      <c r="H682" s="120"/>
      <c r="I682" s="120"/>
      <c r="J682" s="120"/>
      <c r="K682" s="120"/>
    </row>
    <row r="683" spans="1:11" s="47" customFormat="1" ht="34.5" x14ac:dyDescent="0.25">
      <c r="A683" s="332"/>
      <c r="B683" s="321"/>
      <c r="C683" s="321"/>
      <c r="D683" s="312"/>
      <c r="E683" s="309"/>
      <c r="F683" s="53" t="s">
        <v>170</v>
      </c>
      <c r="G683" s="173">
        <f>G684</f>
        <v>2475</v>
      </c>
      <c r="H683" s="120"/>
      <c r="I683" s="120"/>
      <c r="J683" s="120"/>
      <c r="K683" s="120"/>
    </row>
    <row r="684" spans="1:11" s="47" customFormat="1" ht="51.75" x14ac:dyDescent="0.25">
      <c r="A684" s="332"/>
      <c r="B684" s="321"/>
      <c r="C684" s="321"/>
      <c r="D684" s="312"/>
      <c r="E684" s="310"/>
      <c r="F684" s="53" t="s">
        <v>171</v>
      </c>
      <c r="G684" s="173">
        <f>'հավելված 5'!D1244</f>
        <v>2475</v>
      </c>
      <c r="H684" s="120"/>
      <c r="I684" s="120"/>
      <c r="J684" s="120"/>
      <c r="K684" s="120"/>
    </row>
    <row r="685" spans="1:11" s="47" customFormat="1" x14ac:dyDescent="0.25">
      <c r="A685" s="333"/>
      <c r="B685" s="330"/>
      <c r="C685" s="330"/>
      <c r="D685" s="313"/>
      <c r="E685" s="186"/>
      <c r="F685" s="202" t="s">
        <v>310</v>
      </c>
      <c r="G685" s="247">
        <f>+G686</f>
        <v>880931.4</v>
      </c>
      <c r="H685" s="120"/>
      <c r="I685" s="120"/>
      <c r="J685" s="120"/>
      <c r="K685" s="120"/>
    </row>
    <row r="686" spans="1:11" s="47" customFormat="1" ht="34.5" customHeight="1" x14ac:dyDescent="0.25">
      <c r="A686" s="346" t="s">
        <v>129</v>
      </c>
      <c r="B686" s="351"/>
      <c r="C686" s="334"/>
      <c r="D686" s="340"/>
      <c r="E686" s="219" t="s">
        <v>43</v>
      </c>
      <c r="F686" s="35" t="s">
        <v>130</v>
      </c>
      <c r="G686" s="174">
        <f>+G688</f>
        <v>880931.4</v>
      </c>
      <c r="H686" s="121"/>
      <c r="I686" s="121"/>
      <c r="J686" s="120"/>
      <c r="K686" s="120"/>
    </row>
    <row r="687" spans="1:11" s="47" customFormat="1" x14ac:dyDescent="0.25">
      <c r="A687" s="346"/>
      <c r="B687" s="351"/>
      <c r="C687" s="336"/>
      <c r="D687" s="340"/>
      <c r="E687" s="220"/>
      <c r="F687" s="204" t="s">
        <v>132</v>
      </c>
      <c r="G687" s="174"/>
      <c r="H687" s="120"/>
      <c r="I687" s="120"/>
      <c r="J687" s="120"/>
      <c r="K687" s="120"/>
    </row>
    <row r="688" spans="1:11" s="47" customFormat="1" ht="34.5" x14ac:dyDescent="0.25">
      <c r="A688" s="346"/>
      <c r="B688" s="254" t="s">
        <v>100</v>
      </c>
      <c r="C688" s="64"/>
      <c r="D688" s="340"/>
      <c r="E688" s="220"/>
      <c r="F688" s="36" t="s">
        <v>133</v>
      </c>
      <c r="G688" s="174">
        <f>+G690</f>
        <v>880931.4</v>
      </c>
      <c r="H688" s="120"/>
      <c r="I688" s="120"/>
      <c r="J688" s="120"/>
      <c r="K688" s="120"/>
    </row>
    <row r="689" spans="1:14" s="47" customFormat="1" x14ac:dyDescent="0.25">
      <c r="A689" s="346"/>
      <c r="B689" s="346"/>
      <c r="C689" s="337" t="s">
        <v>28</v>
      </c>
      <c r="D689" s="340"/>
      <c r="E689" s="220"/>
      <c r="F689" s="222" t="s">
        <v>132</v>
      </c>
      <c r="G689" s="89"/>
      <c r="H689" s="120"/>
      <c r="I689" s="120"/>
      <c r="J689" s="120"/>
      <c r="K689" s="120"/>
    </row>
    <row r="690" spans="1:14" s="47" customFormat="1" x14ac:dyDescent="0.25">
      <c r="A690" s="346"/>
      <c r="B690" s="346"/>
      <c r="C690" s="338"/>
      <c r="D690" s="340"/>
      <c r="E690" s="220"/>
      <c r="F690" s="36" t="s">
        <v>108</v>
      </c>
      <c r="G690" s="174">
        <f>+G692</f>
        <v>880931.4</v>
      </c>
      <c r="H690" s="225"/>
      <c r="I690" s="225"/>
      <c r="J690" s="225"/>
      <c r="K690" s="225"/>
      <c r="L690" s="223"/>
      <c r="M690" s="223"/>
      <c r="N690" s="223"/>
    </row>
    <row r="691" spans="1:14" s="120" customFormat="1" x14ac:dyDescent="0.25">
      <c r="A691" s="346"/>
      <c r="B691" s="346"/>
      <c r="C691" s="339"/>
      <c r="D691" s="340"/>
      <c r="E691" s="220"/>
      <c r="F691" s="222" t="s">
        <v>132</v>
      </c>
      <c r="G691" s="224"/>
      <c r="H691" s="225"/>
      <c r="I691" s="225"/>
      <c r="J691" s="225"/>
      <c r="K691" s="225"/>
      <c r="L691" s="225"/>
      <c r="M691" s="225"/>
      <c r="N691" s="225"/>
    </row>
    <row r="692" spans="1:14" s="120" customFormat="1" x14ac:dyDescent="0.25">
      <c r="A692" s="346"/>
      <c r="B692" s="346"/>
      <c r="C692" s="347"/>
      <c r="D692" s="347">
        <v>1139</v>
      </c>
      <c r="E692" s="352"/>
      <c r="F692" s="37" t="s">
        <v>134</v>
      </c>
      <c r="G692" s="173">
        <f>G694</f>
        <v>880931.4</v>
      </c>
      <c r="H692" s="214"/>
      <c r="I692" s="225"/>
      <c r="J692" s="225"/>
      <c r="K692" s="225"/>
      <c r="L692" s="225"/>
      <c r="M692" s="225"/>
      <c r="N692" s="225"/>
    </row>
    <row r="693" spans="1:14" s="120" customFormat="1" x14ac:dyDescent="0.25">
      <c r="A693" s="346"/>
      <c r="B693" s="346"/>
      <c r="C693" s="347"/>
      <c r="D693" s="347"/>
      <c r="E693" s="353"/>
      <c r="F693" s="222" t="s">
        <v>132</v>
      </c>
      <c r="G693" s="224"/>
      <c r="H693" s="225"/>
      <c r="I693" s="225"/>
      <c r="J693" s="225"/>
      <c r="K693" s="225"/>
      <c r="L693" s="225"/>
      <c r="M693" s="225"/>
      <c r="N693" s="225"/>
    </row>
    <row r="694" spans="1:14" s="120" customFormat="1" x14ac:dyDescent="0.25">
      <c r="A694" s="346"/>
      <c r="B694" s="346"/>
      <c r="C694" s="347"/>
      <c r="D694" s="347"/>
      <c r="E694" s="348">
        <v>11001</v>
      </c>
      <c r="F694" s="241" t="s">
        <v>108</v>
      </c>
      <c r="G694" s="242">
        <f>G696</f>
        <v>880931.4</v>
      </c>
      <c r="H694" s="214"/>
      <c r="I694" s="225"/>
      <c r="J694" s="225"/>
      <c r="K694" s="225"/>
      <c r="L694" s="225"/>
      <c r="M694" s="225"/>
      <c r="N694" s="225"/>
    </row>
    <row r="695" spans="1:14" s="120" customFormat="1" x14ac:dyDescent="0.25">
      <c r="A695" s="346"/>
      <c r="B695" s="346"/>
      <c r="C695" s="347"/>
      <c r="D695" s="347"/>
      <c r="E695" s="349"/>
      <c r="F695" s="37" t="s">
        <v>46</v>
      </c>
      <c r="G695" s="173"/>
      <c r="H695" s="214"/>
      <c r="I695" s="225"/>
      <c r="J695" s="225"/>
      <c r="K695" s="225"/>
      <c r="L695" s="225"/>
      <c r="M695" s="225"/>
      <c r="N695" s="225"/>
    </row>
    <row r="696" spans="1:14" s="120" customFormat="1" x14ac:dyDescent="0.25">
      <c r="A696" s="346"/>
      <c r="B696" s="346"/>
      <c r="C696" s="347"/>
      <c r="D696" s="347"/>
      <c r="E696" s="349"/>
      <c r="F696" s="243" t="s">
        <v>134</v>
      </c>
      <c r="G696" s="174">
        <f>G698</f>
        <v>880931.4</v>
      </c>
    </row>
    <row r="697" spans="1:14" s="120" customFormat="1" ht="51.75" x14ac:dyDescent="0.25">
      <c r="A697" s="346"/>
      <c r="B697" s="346"/>
      <c r="C697" s="347"/>
      <c r="D697" s="347"/>
      <c r="E697" s="349"/>
      <c r="F697" s="82" t="s">
        <v>42</v>
      </c>
      <c r="G697" s="48"/>
    </row>
    <row r="698" spans="1:14" s="120" customFormat="1" x14ac:dyDescent="0.25">
      <c r="A698" s="346"/>
      <c r="B698" s="346"/>
      <c r="C698" s="347"/>
      <c r="D698" s="347"/>
      <c r="E698" s="349"/>
      <c r="F698" s="82" t="s">
        <v>83</v>
      </c>
      <c r="G698" s="48">
        <f>G699</f>
        <v>880931.4</v>
      </c>
    </row>
    <row r="699" spans="1:14" s="120" customFormat="1" x14ac:dyDescent="0.25">
      <c r="A699" s="346"/>
      <c r="B699" s="346"/>
      <c r="C699" s="347"/>
      <c r="D699" s="347"/>
      <c r="E699" s="349"/>
      <c r="F699" s="82" t="s">
        <v>84</v>
      </c>
      <c r="G699" s="48">
        <f>G700</f>
        <v>880931.4</v>
      </c>
    </row>
    <row r="700" spans="1:14" s="120" customFormat="1" ht="14.25" customHeight="1" x14ac:dyDescent="0.25">
      <c r="A700" s="346"/>
      <c r="B700" s="346"/>
      <c r="C700" s="347"/>
      <c r="D700" s="347"/>
      <c r="E700" s="349"/>
      <c r="F700" s="82" t="s">
        <v>135</v>
      </c>
      <c r="G700" s="48">
        <f>G701</f>
        <v>880931.4</v>
      </c>
    </row>
    <row r="701" spans="1:14" s="120" customFormat="1" ht="22.5" customHeight="1" x14ac:dyDescent="0.25">
      <c r="A701" s="346"/>
      <c r="B701" s="346"/>
      <c r="C701" s="347"/>
      <c r="D701" s="347"/>
      <c r="E701" s="350"/>
      <c r="F701" s="82" t="s">
        <v>131</v>
      </c>
      <c r="G701" s="48">
        <f>+'հավելված 5'!D1259</f>
        <v>880931.4</v>
      </c>
    </row>
    <row r="702" spans="1:14" x14ac:dyDescent="0.3">
      <c r="E702" s="244"/>
      <c r="H702" s="205"/>
      <c r="I702" s="205"/>
      <c r="J702" s="205"/>
      <c r="K702" s="205"/>
    </row>
  </sheetData>
  <mergeCells count="65">
    <mergeCell ref="E694:E701"/>
    <mergeCell ref="B686:B687"/>
    <mergeCell ref="E692:E693"/>
    <mergeCell ref="A686:A701"/>
    <mergeCell ref="B689:B701"/>
    <mergeCell ref="C692:C701"/>
    <mergeCell ref="D692:D701"/>
    <mergeCell ref="C686:C687"/>
    <mergeCell ref="C689:C691"/>
    <mergeCell ref="D686:D691"/>
    <mergeCell ref="D590:D591"/>
    <mergeCell ref="E590:E591"/>
    <mergeCell ref="E592:E684"/>
    <mergeCell ref="E574:E589"/>
    <mergeCell ref="D556:D589"/>
    <mergeCell ref="D592:D685"/>
    <mergeCell ref="C395:C396"/>
    <mergeCell ref="C397:C685"/>
    <mergeCell ref="B395:B685"/>
    <mergeCell ref="A14:A685"/>
    <mergeCell ref="E14:E21"/>
    <mergeCell ref="E167:E175"/>
    <mergeCell ref="D185:D190"/>
    <mergeCell ref="D24:D102"/>
    <mergeCell ref="E25:E102"/>
    <mergeCell ref="D14:D21"/>
    <mergeCell ref="D22:D23"/>
    <mergeCell ref="E22:E23"/>
    <mergeCell ref="E103:E106"/>
    <mergeCell ref="E176:E184"/>
    <mergeCell ref="B14:B15"/>
    <mergeCell ref="C103:C184"/>
    <mergeCell ref="C185:C186"/>
    <mergeCell ref="B16:B102"/>
    <mergeCell ref="C18:C102"/>
    <mergeCell ref="F2:G2"/>
    <mergeCell ref="F3:G3"/>
    <mergeCell ref="A6:G6"/>
    <mergeCell ref="A9:C9"/>
    <mergeCell ref="D9:E9"/>
    <mergeCell ref="F9:F10"/>
    <mergeCell ref="E193:E264"/>
    <mergeCell ref="D103:D106"/>
    <mergeCell ref="D109:D184"/>
    <mergeCell ref="D193:D282"/>
    <mergeCell ref="D107:D108"/>
    <mergeCell ref="E107:E108"/>
    <mergeCell ref="D191:D192"/>
    <mergeCell ref="E191:E192"/>
    <mergeCell ref="E289:E360"/>
    <mergeCell ref="E283:E286"/>
    <mergeCell ref="D395:D400"/>
    <mergeCell ref="E558:E573"/>
    <mergeCell ref="E265:E273"/>
    <mergeCell ref="E274:E282"/>
    <mergeCell ref="E287:E288"/>
    <mergeCell ref="D287:D288"/>
    <mergeCell ref="D283:D286"/>
    <mergeCell ref="D289:D394"/>
    <mergeCell ref="E556:E557"/>
    <mergeCell ref="E401:E402"/>
    <mergeCell ref="E403:E481"/>
    <mergeCell ref="D403:D555"/>
    <mergeCell ref="D401:D402"/>
    <mergeCell ref="E491:E555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34"/>
  <sheetViews>
    <sheetView tabSelected="1" topLeftCell="A84" zoomScaleSheetLayoutView="100" workbookViewId="0">
      <selection activeCell="G84" sqref="G84"/>
    </sheetView>
  </sheetViews>
  <sheetFormatPr defaultColWidth="9.140625" defaultRowHeight="17.25" x14ac:dyDescent="0.25"/>
  <cols>
    <col min="1" max="1" width="8.7109375" style="5" customWidth="1"/>
    <col min="2" max="2" width="10.85546875" style="5" customWidth="1"/>
    <col min="3" max="3" width="13.85546875" style="5" customWidth="1"/>
    <col min="4" max="4" width="11" style="5" customWidth="1"/>
    <col min="5" max="5" width="19.140625" style="15" customWidth="1"/>
    <col min="6" max="6" width="52.85546875" style="15" customWidth="1"/>
    <col min="7" max="7" width="28" style="5" customWidth="1"/>
    <col min="8" max="8" width="12.140625" style="5" customWidth="1"/>
    <col min="9" max="16384" width="9.140625" style="5"/>
  </cols>
  <sheetData>
    <row r="1" spans="1:40" s="205" customFormat="1" ht="24" customHeight="1" x14ac:dyDescent="0.3">
      <c r="A1" s="417"/>
      <c r="B1" s="417"/>
      <c r="C1" s="418"/>
      <c r="D1" s="418"/>
      <c r="E1" s="418"/>
      <c r="F1" s="418"/>
      <c r="G1" s="419" t="s">
        <v>154</v>
      </c>
      <c r="V1" s="207"/>
      <c r="W1" s="207"/>
      <c r="X1" s="207"/>
      <c r="Y1" s="420"/>
      <c r="Z1" s="420"/>
      <c r="AA1" s="420"/>
    </row>
    <row r="2" spans="1:40" s="205" customFormat="1" x14ac:dyDescent="0.3">
      <c r="A2" s="418"/>
      <c r="B2" s="418"/>
      <c r="C2" s="418"/>
      <c r="D2" s="418"/>
      <c r="E2" s="418"/>
      <c r="F2" s="421" t="s">
        <v>155</v>
      </c>
      <c r="G2" s="421"/>
      <c r="V2" s="422"/>
      <c r="W2" s="422"/>
      <c r="X2" s="420"/>
      <c r="Y2" s="420"/>
      <c r="Z2" s="420"/>
      <c r="AA2" s="420"/>
      <c r="AB2" s="423"/>
      <c r="AC2" s="423"/>
      <c r="AD2" s="423"/>
      <c r="AE2" s="423"/>
      <c r="AF2" s="423"/>
      <c r="AG2" s="423"/>
      <c r="AH2" s="423"/>
      <c r="AI2" s="423"/>
      <c r="AJ2" s="423"/>
      <c r="AK2" s="423"/>
      <c r="AL2" s="423"/>
      <c r="AM2" s="423"/>
      <c r="AN2" s="423"/>
    </row>
    <row r="3" spans="1:40" s="205" customFormat="1" ht="22.5" customHeight="1" x14ac:dyDescent="0.3">
      <c r="A3" s="418"/>
      <c r="B3" s="418"/>
      <c r="C3" s="418"/>
      <c r="D3" s="418"/>
      <c r="E3" s="418"/>
      <c r="F3" s="421" t="s">
        <v>156</v>
      </c>
      <c r="G3" s="421"/>
      <c r="V3" s="420"/>
      <c r="W3" s="420"/>
      <c r="X3" s="420"/>
      <c r="Y3" s="420"/>
      <c r="Z3" s="420"/>
      <c r="AA3" s="420"/>
      <c r="AB3" s="423"/>
      <c r="AC3" s="423"/>
      <c r="AD3" s="423"/>
      <c r="AE3" s="423"/>
      <c r="AF3" s="423"/>
      <c r="AG3" s="423"/>
      <c r="AH3" s="423"/>
      <c r="AI3" s="423"/>
      <c r="AJ3" s="423"/>
      <c r="AK3" s="423"/>
      <c r="AL3" s="423"/>
      <c r="AM3" s="423"/>
      <c r="AN3" s="423"/>
    </row>
    <row r="4" spans="1:40" s="205" customFormat="1" x14ac:dyDescent="0.3">
      <c r="A4" s="418"/>
      <c r="B4" s="418"/>
      <c r="C4" s="418"/>
      <c r="D4" s="418"/>
      <c r="E4" s="418"/>
      <c r="F4" s="418"/>
      <c r="G4" s="418"/>
    </row>
    <row r="5" spans="1:40" s="205" customFormat="1" ht="15.75" customHeight="1" x14ac:dyDescent="0.3">
      <c r="A5" s="418"/>
      <c r="B5" s="418"/>
      <c r="C5" s="418"/>
      <c r="D5" s="418"/>
      <c r="E5" s="418"/>
      <c r="F5" s="418"/>
      <c r="G5" s="418"/>
    </row>
    <row r="6" spans="1:40" s="205" customFormat="1" ht="67.5" customHeight="1" x14ac:dyDescent="0.3">
      <c r="A6" s="424" t="s">
        <v>314</v>
      </c>
      <c r="B6" s="424"/>
      <c r="C6" s="424"/>
      <c r="D6" s="424"/>
      <c r="E6" s="424"/>
      <c r="F6" s="424"/>
      <c r="G6" s="424"/>
    </row>
    <row r="7" spans="1:40" s="205" customFormat="1" ht="40.5" customHeight="1" x14ac:dyDescent="0.3">
      <c r="D7" s="425"/>
      <c r="E7" s="425"/>
      <c r="F7" s="425"/>
      <c r="G7" s="426" t="s">
        <v>172</v>
      </c>
      <c r="N7" s="427"/>
    </row>
    <row r="8" spans="1:40" ht="117" customHeight="1" x14ac:dyDescent="0.25">
      <c r="A8" s="364" t="s">
        <v>14</v>
      </c>
      <c r="B8" s="364"/>
      <c r="C8" s="364" t="s">
        <v>168</v>
      </c>
      <c r="D8" s="364"/>
      <c r="E8" s="364"/>
      <c r="F8" s="365" t="s">
        <v>38</v>
      </c>
      <c r="G8" s="282" t="s">
        <v>63</v>
      </c>
    </row>
    <row r="9" spans="1:40" ht="63.6" customHeight="1" x14ac:dyDescent="0.25">
      <c r="A9" s="282" t="s">
        <v>17</v>
      </c>
      <c r="B9" s="282" t="s">
        <v>18</v>
      </c>
      <c r="C9" s="364"/>
      <c r="D9" s="364"/>
      <c r="E9" s="364"/>
      <c r="F9" s="366"/>
      <c r="G9" s="282" t="s">
        <v>16</v>
      </c>
    </row>
    <row r="10" spans="1:40" s="7" customFormat="1" ht="24" customHeight="1" x14ac:dyDescent="0.3">
      <c r="A10" s="6"/>
      <c r="B10" s="86"/>
      <c r="C10" s="341" t="s">
        <v>48</v>
      </c>
      <c r="D10" s="428"/>
      <c r="E10" s="428"/>
      <c r="F10" s="429"/>
      <c r="G10" s="430">
        <f>G11+G34</f>
        <v>109371.59999999999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40" s="85" customFormat="1" ht="75.75" customHeight="1" x14ac:dyDescent="0.3">
      <c r="A11" s="9">
        <v>1146</v>
      </c>
      <c r="B11" s="9">
        <v>12002</v>
      </c>
      <c r="C11" s="360" t="s">
        <v>174</v>
      </c>
      <c r="D11" s="360"/>
      <c r="E11" s="360"/>
      <c r="F11" s="8" t="s">
        <v>173</v>
      </c>
      <c r="G11" s="430">
        <f>+G12+G14+G16+G18+G20+G22+G24+G26+G28+G30+G32</f>
        <v>100745.4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40" s="7" customFormat="1" ht="34.5" x14ac:dyDescent="0.3">
      <c r="A12" s="8"/>
      <c r="B12" s="8"/>
      <c r="C12" s="281"/>
      <c r="D12" s="281"/>
      <c r="E12" s="281"/>
      <c r="F12" s="9" t="s">
        <v>175</v>
      </c>
      <c r="G12" s="431">
        <f>G13</f>
        <v>7941.8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40" s="7" customFormat="1" ht="34.5" x14ac:dyDescent="0.3">
      <c r="A13" s="8"/>
      <c r="B13" s="8"/>
      <c r="C13" s="281"/>
      <c r="D13" s="281"/>
      <c r="E13" s="281"/>
      <c r="F13" s="10" t="s">
        <v>176</v>
      </c>
      <c r="G13" s="432">
        <f>'հավելված 5'!D205</f>
        <v>7941.8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40" s="7" customFormat="1" x14ac:dyDescent="0.3">
      <c r="A14" s="11"/>
      <c r="B14" s="11"/>
      <c r="C14" s="11"/>
      <c r="D14" s="12"/>
      <c r="E14" s="433"/>
      <c r="F14" s="13" t="s">
        <v>139</v>
      </c>
      <c r="G14" s="196">
        <f>G15</f>
        <v>16471.8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40" s="7" customFormat="1" ht="34.5" x14ac:dyDescent="0.3">
      <c r="A15" s="11"/>
      <c r="B15" s="11"/>
      <c r="C15" s="11"/>
      <c r="D15" s="12"/>
      <c r="E15" s="433"/>
      <c r="F15" s="14" t="s">
        <v>176</v>
      </c>
      <c r="G15" s="197">
        <f>'հավելված 5'!D347</f>
        <v>16471.8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40" s="7" customFormat="1" x14ac:dyDescent="0.3">
      <c r="A16" s="11"/>
      <c r="B16" s="11"/>
      <c r="C16" s="11"/>
      <c r="D16" s="12"/>
      <c r="E16" s="433"/>
      <c r="F16" s="13" t="s">
        <v>52</v>
      </c>
      <c r="G16" s="196">
        <f>G17</f>
        <v>3365.8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s="7" customFormat="1" ht="34.5" x14ac:dyDescent="0.3">
      <c r="A17" s="11"/>
      <c r="B17" s="11"/>
      <c r="C17" s="11"/>
      <c r="D17" s="12"/>
      <c r="E17" s="433"/>
      <c r="F17" s="14" t="s">
        <v>176</v>
      </c>
      <c r="G17" s="197">
        <f>'հավելված 5'!D444</f>
        <v>3365.8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s="7" customFormat="1" x14ac:dyDescent="0.3">
      <c r="A18" s="11"/>
      <c r="B18" s="11"/>
      <c r="C18" s="11"/>
      <c r="D18" s="12"/>
      <c r="E18" s="433"/>
      <c r="F18" s="9" t="s">
        <v>53</v>
      </c>
      <c r="G18" s="196">
        <f>G19</f>
        <v>20438.099999999999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s="7" customFormat="1" ht="34.5" x14ac:dyDescent="0.3">
      <c r="A19" s="11"/>
      <c r="B19" s="11"/>
      <c r="C19" s="11"/>
      <c r="D19" s="12"/>
      <c r="E19" s="433"/>
      <c r="F19" s="14" t="s">
        <v>176</v>
      </c>
      <c r="G19" s="197">
        <f>'հավելված 5'!D528</f>
        <v>20438.099999999999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s="7" customFormat="1" x14ac:dyDescent="0.3">
      <c r="A20" s="11"/>
      <c r="B20" s="11"/>
      <c r="C20" s="11"/>
      <c r="D20" s="12"/>
      <c r="E20" s="433"/>
      <c r="F20" s="13" t="s">
        <v>54</v>
      </c>
      <c r="G20" s="196">
        <f>G21</f>
        <v>13479.9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s="7" customFormat="1" ht="34.5" x14ac:dyDescent="0.3">
      <c r="A21" s="11"/>
      <c r="B21" s="11"/>
      <c r="C21" s="11"/>
      <c r="D21" s="12"/>
      <c r="E21" s="433"/>
      <c r="F21" s="14" t="s">
        <v>176</v>
      </c>
      <c r="G21" s="197">
        <f>'հավելված 5'!D625</f>
        <v>13479.9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s="7" customFormat="1" x14ac:dyDescent="0.3">
      <c r="A22" s="11"/>
      <c r="B22" s="11"/>
      <c r="C22" s="11"/>
      <c r="D22" s="12"/>
      <c r="E22" s="433"/>
      <c r="F22" s="9" t="s">
        <v>55</v>
      </c>
      <c r="G22" s="196">
        <f>G23</f>
        <v>3061.3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s="7" customFormat="1" ht="34.5" x14ac:dyDescent="0.3">
      <c r="A23" s="11"/>
      <c r="B23" s="11"/>
      <c r="C23" s="11"/>
      <c r="D23" s="12"/>
      <c r="E23" s="433"/>
      <c r="F23" s="14" t="s">
        <v>176</v>
      </c>
      <c r="G23" s="197">
        <f>'հավելված 5'!D748</f>
        <v>3061.3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s="7" customFormat="1" x14ac:dyDescent="0.3">
      <c r="A24" s="11"/>
      <c r="B24" s="11"/>
      <c r="C24" s="11"/>
      <c r="D24" s="12"/>
      <c r="E24" s="433"/>
      <c r="F24" s="13" t="s">
        <v>56</v>
      </c>
      <c r="G24" s="196">
        <f>G25</f>
        <v>2009.3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s="7" customFormat="1" ht="34.5" x14ac:dyDescent="0.3">
      <c r="A25" s="11"/>
      <c r="B25" s="11"/>
      <c r="C25" s="11"/>
      <c r="D25" s="12"/>
      <c r="E25" s="433"/>
      <c r="F25" s="14" t="s">
        <v>176</v>
      </c>
      <c r="G25" s="197">
        <f>'հավելված 5'!D845</f>
        <v>2009.3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s="7" customFormat="1" x14ac:dyDescent="0.3">
      <c r="A26" s="11"/>
      <c r="B26" s="11"/>
      <c r="C26" s="11"/>
      <c r="D26" s="12"/>
      <c r="E26" s="433"/>
      <c r="F26" s="9" t="s">
        <v>57</v>
      </c>
      <c r="G26" s="196">
        <f>G27</f>
        <v>-7682.6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s="7" customFormat="1" ht="34.5" x14ac:dyDescent="0.3">
      <c r="A27" s="11"/>
      <c r="B27" s="11"/>
      <c r="C27" s="11"/>
      <c r="D27" s="12"/>
      <c r="E27" s="433"/>
      <c r="F27" s="14" t="s">
        <v>176</v>
      </c>
      <c r="G27" s="197">
        <f>'հավելված 5'!D940</f>
        <v>-7682.6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s="7" customFormat="1" x14ac:dyDescent="0.3">
      <c r="A28" s="11"/>
      <c r="B28" s="11"/>
      <c r="C28" s="11"/>
      <c r="D28" s="12"/>
      <c r="E28" s="433"/>
      <c r="F28" s="13" t="s">
        <v>58</v>
      </c>
      <c r="G28" s="196">
        <f>G29</f>
        <v>19156.599999999999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s="7" customFormat="1" ht="34.5" x14ac:dyDescent="0.3">
      <c r="A29" s="11"/>
      <c r="B29" s="11"/>
      <c r="C29" s="11"/>
      <c r="D29" s="12"/>
      <c r="E29" s="433"/>
      <c r="F29" s="119" t="s">
        <v>176</v>
      </c>
      <c r="G29" s="197">
        <f>'հավելված 5'!D1036</f>
        <v>19156.599999999999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s="7" customFormat="1" x14ac:dyDescent="0.3">
      <c r="A30" s="11"/>
      <c r="B30" s="11"/>
      <c r="C30" s="11"/>
      <c r="D30" s="12"/>
      <c r="E30" s="433"/>
      <c r="F30" s="13" t="s">
        <v>59</v>
      </c>
      <c r="G30" s="196">
        <f>G31</f>
        <v>1258.4000000000001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s="7" customFormat="1" ht="34.5" x14ac:dyDescent="0.3">
      <c r="A31" s="11"/>
      <c r="B31" s="11"/>
      <c r="C31" s="11"/>
      <c r="D31" s="12"/>
      <c r="E31" s="433"/>
      <c r="F31" s="119" t="s">
        <v>176</v>
      </c>
      <c r="G31" s="197">
        <f>'հավելված 5'!D1132</f>
        <v>1258.4000000000001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s="7" customFormat="1" x14ac:dyDescent="0.3">
      <c r="A32" s="11"/>
      <c r="B32" s="11"/>
      <c r="C32" s="11"/>
      <c r="D32" s="12"/>
      <c r="E32" s="433"/>
      <c r="F32" s="13" t="s">
        <v>177</v>
      </c>
      <c r="G32" s="196">
        <f>G33</f>
        <v>21245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s="7" customFormat="1" ht="34.5" x14ac:dyDescent="0.3">
      <c r="A33" s="11"/>
      <c r="B33" s="11"/>
      <c r="C33" s="11"/>
      <c r="D33" s="12"/>
      <c r="E33" s="433"/>
      <c r="F33" s="119" t="s">
        <v>176</v>
      </c>
      <c r="G33" s="197">
        <f>'հավելված 5'!D1217</f>
        <v>21245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s="85" customFormat="1" ht="55.5" customHeight="1" x14ac:dyDescent="0.3">
      <c r="A34" s="9"/>
      <c r="B34" s="9">
        <v>12004</v>
      </c>
      <c r="C34" s="360" t="s">
        <v>66</v>
      </c>
      <c r="D34" s="360"/>
      <c r="E34" s="360"/>
      <c r="F34" s="8" t="s">
        <v>173</v>
      </c>
      <c r="G34" s="430">
        <f>G35+G37+G39+G41+G43+G45+G47+G49+G51</f>
        <v>8626.1999999999989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s="7" customFormat="1" ht="34.5" x14ac:dyDescent="0.3">
      <c r="A35" s="8"/>
      <c r="B35" s="8"/>
      <c r="C35" s="281"/>
      <c r="D35" s="281"/>
      <c r="E35" s="281"/>
      <c r="F35" s="9" t="s">
        <v>113</v>
      </c>
      <c r="G35" s="431">
        <f>G36</f>
        <v>559.79999999999995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s="7" customFormat="1" ht="34.5" x14ac:dyDescent="0.3">
      <c r="A36" s="8"/>
      <c r="B36" s="8"/>
      <c r="C36" s="281"/>
      <c r="D36" s="281"/>
      <c r="E36" s="281"/>
      <c r="F36" s="10" t="s">
        <v>67</v>
      </c>
      <c r="G36" s="432">
        <f>'հավելված 2'!G493</f>
        <v>559.79999999999995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s="7" customFormat="1" x14ac:dyDescent="0.3">
      <c r="A37" s="11"/>
      <c r="B37" s="11"/>
      <c r="C37" s="11"/>
      <c r="D37" s="12"/>
      <c r="E37" s="433"/>
      <c r="F37" s="13" t="s">
        <v>139</v>
      </c>
      <c r="G37" s="196">
        <f>G38</f>
        <v>1468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s="7" customFormat="1" ht="34.5" x14ac:dyDescent="0.3">
      <c r="A38" s="11"/>
      <c r="B38" s="11"/>
      <c r="C38" s="11"/>
      <c r="D38" s="12"/>
      <c r="E38" s="433"/>
      <c r="F38" s="14" t="s">
        <v>67</v>
      </c>
      <c r="G38" s="197">
        <f>'հավելված 2'!G500</f>
        <v>1468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s="7" customFormat="1" x14ac:dyDescent="0.3">
      <c r="A39" s="11"/>
      <c r="B39" s="11"/>
      <c r="C39" s="11"/>
      <c r="D39" s="12"/>
      <c r="E39" s="433"/>
      <c r="F39" s="13" t="s">
        <v>52</v>
      </c>
      <c r="G39" s="196">
        <f>G40</f>
        <v>2130.6999999999998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s="7" customFormat="1" ht="34.5" x14ac:dyDescent="0.3">
      <c r="A40" s="11"/>
      <c r="B40" s="11"/>
      <c r="C40" s="11"/>
      <c r="D40" s="12"/>
      <c r="E40" s="433"/>
      <c r="F40" s="14" t="s">
        <v>67</v>
      </c>
      <c r="G40" s="197">
        <f>'հավելված 2'!G507</f>
        <v>2130.6999999999998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s="7" customFormat="1" x14ac:dyDescent="0.3">
      <c r="A41" s="11"/>
      <c r="B41" s="11"/>
      <c r="C41" s="11"/>
      <c r="D41" s="12"/>
      <c r="E41" s="433"/>
      <c r="F41" s="13" t="s">
        <v>53</v>
      </c>
      <c r="G41" s="196">
        <f>G42</f>
        <v>-2571.4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s="7" customFormat="1" ht="34.5" x14ac:dyDescent="0.3">
      <c r="A42" s="11"/>
      <c r="B42" s="11"/>
      <c r="C42" s="11"/>
      <c r="D42" s="12"/>
      <c r="E42" s="433"/>
      <c r="F42" s="14" t="s">
        <v>67</v>
      </c>
      <c r="G42" s="197">
        <f>'հավելված 2'!G514</f>
        <v>-2571.4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s="7" customFormat="1" x14ac:dyDescent="0.3">
      <c r="A43" s="11"/>
      <c r="B43" s="11"/>
      <c r="C43" s="11"/>
      <c r="D43" s="12"/>
      <c r="E43" s="433"/>
      <c r="F43" s="9" t="s">
        <v>54</v>
      </c>
      <c r="G43" s="196">
        <f>G44</f>
        <v>416.3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s="7" customFormat="1" ht="34.5" x14ac:dyDescent="0.3">
      <c r="A44" s="11"/>
      <c r="B44" s="11"/>
      <c r="C44" s="11"/>
      <c r="D44" s="12"/>
      <c r="E44" s="433"/>
      <c r="F44" s="14" t="s">
        <v>67</v>
      </c>
      <c r="G44" s="197">
        <f>'հավելված 2'!G521</f>
        <v>416.3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s="7" customFormat="1" x14ac:dyDescent="0.3">
      <c r="A45" s="11"/>
      <c r="B45" s="11"/>
      <c r="C45" s="11"/>
      <c r="D45" s="12"/>
      <c r="E45" s="433"/>
      <c r="F45" s="9" t="s">
        <v>56</v>
      </c>
      <c r="G45" s="196">
        <f>G46</f>
        <v>15554.9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s="7" customFormat="1" ht="34.5" x14ac:dyDescent="0.3">
      <c r="A46" s="11"/>
      <c r="B46" s="11"/>
      <c r="C46" s="11"/>
      <c r="D46" s="12"/>
      <c r="E46" s="433"/>
      <c r="F46" s="14" t="s">
        <v>67</v>
      </c>
      <c r="G46" s="197">
        <f>'հավելված 5'!D857</f>
        <v>15554.9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s="7" customFormat="1" x14ac:dyDescent="0.3">
      <c r="A47" s="11"/>
      <c r="B47" s="11"/>
      <c r="C47" s="11"/>
      <c r="D47" s="12"/>
      <c r="E47" s="433"/>
      <c r="F47" s="13" t="s">
        <v>57</v>
      </c>
      <c r="G47" s="196">
        <f>G48</f>
        <v>-7690.7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s="7" customFormat="1" ht="34.5" x14ac:dyDescent="0.3">
      <c r="A48" s="11"/>
      <c r="B48" s="11"/>
      <c r="C48" s="11"/>
      <c r="D48" s="12"/>
      <c r="E48" s="433"/>
      <c r="F48" s="14" t="s">
        <v>67</v>
      </c>
      <c r="G48" s="197">
        <f>'հավելված 2'!G535</f>
        <v>-7690.7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s="7" customFormat="1" x14ac:dyDescent="0.3">
      <c r="A49" s="11"/>
      <c r="B49" s="11"/>
      <c r="C49" s="11"/>
      <c r="D49" s="12"/>
      <c r="E49" s="433"/>
      <c r="F49" s="13" t="s">
        <v>58</v>
      </c>
      <c r="G49" s="196">
        <f>G50</f>
        <v>-3758.4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s="7" customFormat="1" ht="34.5" x14ac:dyDescent="0.3">
      <c r="A50" s="11"/>
      <c r="B50" s="11"/>
      <c r="C50" s="11"/>
      <c r="D50" s="12"/>
      <c r="E50" s="433"/>
      <c r="F50" s="14" t="s">
        <v>67</v>
      </c>
      <c r="G50" s="197">
        <f>'հավելված 2'!G542</f>
        <v>-3758.4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s="7" customFormat="1" x14ac:dyDescent="0.3">
      <c r="A51" s="11"/>
      <c r="B51" s="11"/>
      <c r="C51" s="11"/>
      <c r="D51" s="12"/>
      <c r="E51" s="433"/>
      <c r="F51" s="13" t="s">
        <v>60</v>
      </c>
      <c r="G51" s="196">
        <f>G52</f>
        <v>2517</v>
      </c>
      <c r="H51" s="5"/>
    </row>
    <row r="52" spans="1:27" s="7" customFormat="1" ht="34.5" x14ac:dyDescent="0.3">
      <c r="A52" s="11"/>
      <c r="B52" s="11"/>
      <c r="C52" s="11"/>
      <c r="D52" s="12"/>
      <c r="E52" s="433"/>
      <c r="F52" s="14" t="s">
        <v>67</v>
      </c>
      <c r="G52" s="197">
        <f>'հավելված 2'!G549</f>
        <v>2517</v>
      </c>
      <c r="H52" s="5"/>
    </row>
    <row r="53" spans="1:27" s="7" customFormat="1" ht="17.25" customHeight="1" x14ac:dyDescent="0.3">
      <c r="A53" s="127"/>
      <c r="B53" s="361" t="s">
        <v>263</v>
      </c>
      <c r="C53" s="362"/>
      <c r="D53" s="362"/>
      <c r="E53" s="362"/>
      <c r="F53" s="363"/>
      <c r="G53" s="198">
        <f>G80+G54</f>
        <v>253998.69999999998</v>
      </c>
      <c r="H53" s="128"/>
    </row>
    <row r="54" spans="1:27" s="7" customFormat="1" ht="17.25" customHeight="1" x14ac:dyDescent="0.3">
      <c r="A54" s="127">
        <v>1183</v>
      </c>
      <c r="B54" s="127">
        <v>32001</v>
      </c>
      <c r="C54" s="354" t="s">
        <v>319</v>
      </c>
      <c r="D54" s="355"/>
      <c r="E54" s="356"/>
      <c r="F54" s="8" t="s">
        <v>173</v>
      </c>
      <c r="G54" s="198">
        <f>G55+G57</f>
        <v>227804.69999999998</v>
      </c>
      <c r="H54" s="129"/>
    </row>
    <row r="55" spans="1:27" s="7" customFormat="1" ht="34.5" x14ac:dyDescent="0.3">
      <c r="A55" s="127"/>
      <c r="B55" s="127"/>
      <c r="C55" s="357"/>
      <c r="D55" s="358"/>
      <c r="E55" s="359"/>
      <c r="F55" s="193" t="s">
        <v>36</v>
      </c>
      <c r="G55" s="198">
        <f>G56</f>
        <v>7222</v>
      </c>
      <c r="H55" s="129"/>
    </row>
    <row r="56" spans="1:27" s="7" customFormat="1" x14ac:dyDescent="0.3">
      <c r="A56" s="11"/>
      <c r="B56" s="11"/>
      <c r="C56" s="11"/>
      <c r="D56" s="11"/>
      <c r="E56" s="11"/>
      <c r="F56" s="194" t="s">
        <v>285</v>
      </c>
      <c r="G56" s="199">
        <f>62+6950+210</f>
        <v>7222</v>
      </c>
      <c r="H56" s="129"/>
    </row>
    <row r="57" spans="1:27" s="7" customFormat="1" x14ac:dyDescent="0.3">
      <c r="A57" s="11"/>
      <c r="B57" s="11"/>
      <c r="C57" s="11"/>
      <c r="D57" s="11"/>
      <c r="E57" s="11"/>
      <c r="F57" s="193" t="s">
        <v>54</v>
      </c>
      <c r="G57" s="198">
        <f>SUM(G58:G79)</f>
        <v>220582.69999999998</v>
      </c>
      <c r="H57" s="129"/>
      <c r="I57" s="129"/>
    </row>
    <row r="58" spans="1:27" s="7" customFormat="1" x14ac:dyDescent="0.3">
      <c r="A58" s="11"/>
      <c r="B58" s="11"/>
      <c r="C58" s="11"/>
      <c r="D58" s="11"/>
      <c r="E58" s="11"/>
      <c r="F58" s="195" t="s">
        <v>286</v>
      </c>
      <c r="G58" s="199">
        <f>47.1+5198+103</f>
        <v>5348.1</v>
      </c>
      <c r="H58" s="129"/>
    </row>
    <row r="59" spans="1:27" s="7" customFormat="1" x14ac:dyDescent="0.3">
      <c r="A59" s="11"/>
      <c r="B59" s="11"/>
      <c r="C59" s="11"/>
      <c r="D59" s="11"/>
      <c r="E59" s="11"/>
      <c r="F59" s="195" t="s">
        <v>306</v>
      </c>
      <c r="G59" s="199">
        <f>42.6+3900+141</f>
        <v>4083.6</v>
      </c>
      <c r="H59" s="129"/>
    </row>
    <row r="60" spans="1:27" s="7" customFormat="1" x14ac:dyDescent="0.3">
      <c r="A60" s="11"/>
      <c r="B60" s="11"/>
      <c r="C60" s="11"/>
      <c r="D60" s="11"/>
      <c r="E60" s="11"/>
      <c r="F60" s="195" t="s">
        <v>287</v>
      </c>
      <c r="G60" s="199">
        <f>23+3970+79</f>
        <v>4072</v>
      </c>
      <c r="H60" s="129"/>
    </row>
    <row r="61" spans="1:27" s="7" customFormat="1" x14ac:dyDescent="0.3">
      <c r="A61" s="11"/>
      <c r="B61" s="11"/>
      <c r="C61" s="11"/>
      <c r="D61" s="11"/>
      <c r="E61" s="11"/>
      <c r="F61" s="195" t="s">
        <v>288</v>
      </c>
      <c r="G61" s="199">
        <f>30.6+4569.4+120</f>
        <v>4720</v>
      </c>
      <c r="H61" s="129"/>
    </row>
    <row r="62" spans="1:27" s="7" customFormat="1" x14ac:dyDescent="0.3">
      <c r="A62" s="11"/>
      <c r="B62" s="11"/>
      <c r="C62" s="11"/>
      <c r="D62" s="11"/>
      <c r="E62" s="11"/>
      <c r="F62" s="195" t="s">
        <v>289</v>
      </c>
      <c r="G62" s="199">
        <f>85+4250+26</f>
        <v>4361</v>
      </c>
      <c r="H62" s="129"/>
    </row>
    <row r="63" spans="1:27" s="7" customFormat="1" ht="34.5" x14ac:dyDescent="0.3">
      <c r="A63" s="11"/>
      <c r="B63" s="11"/>
      <c r="C63" s="11"/>
      <c r="D63" s="11"/>
      <c r="E63" s="11"/>
      <c r="F63" s="195" t="s">
        <v>290</v>
      </c>
      <c r="G63" s="199">
        <f>430+106.3+18816.6</f>
        <v>19352.899999999998</v>
      </c>
      <c r="H63" s="129"/>
    </row>
    <row r="64" spans="1:27" s="7" customFormat="1" ht="34.5" x14ac:dyDescent="0.3">
      <c r="A64" s="11"/>
      <c r="B64" s="11"/>
      <c r="C64" s="11"/>
      <c r="D64" s="11"/>
      <c r="E64" s="11"/>
      <c r="F64" s="195" t="s">
        <v>291</v>
      </c>
      <c r="G64" s="199">
        <f>114+5700+43</f>
        <v>5857</v>
      </c>
      <c r="H64" s="129"/>
    </row>
    <row r="65" spans="1:8" s="7" customFormat="1" x14ac:dyDescent="0.3">
      <c r="A65" s="11"/>
      <c r="B65" s="11"/>
      <c r="C65" s="11"/>
      <c r="D65" s="11"/>
      <c r="E65" s="11"/>
      <c r="F65" s="195" t="s">
        <v>292</v>
      </c>
      <c r="G65" s="199">
        <f>412+13860+103</f>
        <v>14375</v>
      </c>
      <c r="H65" s="129"/>
    </row>
    <row r="66" spans="1:8" s="7" customFormat="1" x14ac:dyDescent="0.3">
      <c r="A66" s="11"/>
      <c r="B66" s="11"/>
      <c r="C66" s="11"/>
      <c r="D66" s="11"/>
      <c r="E66" s="11"/>
      <c r="F66" s="195" t="s">
        <v>293</v>
      </c>
      <c r="G66" s="199">
        <f>436+19490.9+109.1</f>
        <v>20036</v>
      </c>
      <c r="H66" s="129"/>
    </row>
    <row r="67" spans="1:8" s="7" customFormat="1" ht="21" customHeight="1" x14ac:dyDescent="0.3">
      <c r="A67" s="11"/>
      <c r="B67" s="11"/>
      <c r="C67" s="11"/>
      <c r="D67" s="11"/>
      <c r="E67" s="11"/>
      <c r="F67" s="195" t="s">
        <v>294</v>
      </c>
      <c r="G67" s="199">
        <f>59+9375+187</f>
        <v>9621</v>
      </c>
      <c r="H67" s="129"/>
    </row>
    <row r="68" spans="1:8" s="7" customFormat="1" ht="34.5" x14ac:dyDescent="0.3">
      <c r="A68" s="11"/>
      <c r="B68" s="11"/>
      <c r="C68" s="11"/>
      <c r="D68" s="11"/>
      <c r="E68" s="11"/>
      <c r="F68" s="195" t="s">
        <v>295</v>
      </c>
      <c r="G68" s="199">
        <f>45+2285+21.3</f>
        <v>2351.3000000000002</v>
      </c>
      <c r="H68" s="129"/>
    </row>
    <row r="69" spans="1:8" s="7" customFormat="1" x14ac:dyDescent="0.3">
      <c r="A69" s="11"/>
      <c r="B69" s="11"/>
      <c r="C69" s="11"/>
      <c r="D69" s="11"/>
      <c r="E69" s="11"/>
      <c r="F69" s="195" t="s">
        <v>296</v>
      </c>
      <c r="G69" s="199">
        <f>121+3512.4+29.8</f>
        <v>3663.2000000000003</v>
      </c>
      <c r="H69" s="129"/>
    </row>
    <row r="70" spans="1:8" s="7" customFormat="1" x14ac:dyDescent="0.3">
      <c r="A70" s="11"/>
      <c r="B70" s="11"/>
      <c r="C70" s="11"/>
      <c r="D70" s="11"/>
      <c r="E70" s="11"/>
      <c r="F70" s="195" t="s">
        <v>297</v>
      </c>
      <c r="G70" s="199">
        <f>91+4550+35.2</f>
        <v>4676.2</v>
      </c>
      <c r="H70" s="129"/>
    </row>
    <row r="71" spans="1:8" s="7" customFormat="1" x14ac:dyDescent="0.3">
      <c r="A71" s="11"/>
      <c r="B71" s="11"/>
      <c r="C71" s="11"/>
      <c r="D71" s="11"/>
      <c r="E71" s="11"/>
      <c r="F71" s="195" t="s">
        <v>298</v>
      </c>
      <c r="G71" s="199">
        <f>71+2251.9+21.6</f>
        <v>2344.5</v>
      </c>
      <c r="H71" s="129"/>
    </row>
    <row r="72" spans="1:8" s="7" customFormat="1" ht="34.5" x14ac:dyDescent="0.3">
      <c r="A72" s="11"/>
      <c r="B72" s="11"/>
      <c r="C72" s="11"/>
      <c r="D72" s="11"/>
      <c r="E72" s="11"/>
      <c r="F72" s="195" t="s">
        <v>299</v>
      </c>
      <c r="G72" s="199">
        <f>331+16550+125</f>
        <v>17006</v>
      </c>
      <c r="H72" s="129"/>
    </row>
    <row r="73" spans="1:8" s="7" customFormat="1" x14ac:dyDescent="0.3">
      <c r="A73" s="11"/>
      <c r="B73" s="11"/>
      <c r="C73" s="11"/>
      <c r="D73" s="11"/>
      <c r="E73" s="11"/>
      <c r="F73" s="195" t="s">
        <v>300</v>
      </c>
      <c r="G73" s="199">
        <f>132+4944+39.9</f>
        <v>5115.8999999999996</v>
      </c>
      <c r="H73" s="129"/>
    </row>
    <row r="74" spans="1:8" s="7" customFormat="1" ht="34.5" x14ac:dyDescent="0.3">
      <c r="A74" s="11"/>
      <c r="B74" s="11"/>
      <c r="C74" s="11"/>
      <c r="D74" s="11"/>
      <c r="E74" s="11"/>
      <c r="F74" s="195" t="s">
        <v>301</v>
      </c>
      <c r="G74" s="199">
        <f>67+3350+28.2</f>
        <v>3445.2</v>
      </c>
      <c r="H74" s="129"/>
    </row>
    <row r="75" spans="1:8" s="7" customFormat="1" ht="34.5" x14ac:dyDescent="0.3">
      <c r="A75" s="11"/>
      <c r="B75" s="11"/>
      <c r="C75" s="11"/>
      <c r="D75" s="11"/>
      <c r="E75" s="11"/>
      <c r="F75" s="195" t="s">
        <v>302</v>
      </c>
      <c r="G75" s="199">
        <f>127+5829.3+31.5</f>
        <v>5987.8</v>
      </c>
      <c r="H75" s="129"/>
    </row>
    <row r="76" spans="1:8" s="7" customFormat="1" ht="34.5" x14ac:dyDescent="0.3">
      <c r="A76" s="11"/>
      <c r="B76" s="11"/>
      <c r="C76" s="11"/>
      <c r="D76" s="11"/>
      <c r="E76" s="11"/>
      <c r="F76" s="195" t="s">
        <v>303</v>
      </c>
      <c r="G76" s="199">
        <f>800+23000+260.3</f>
        <v>24060.3</v>
      </c>
      <c r="H76" s="129"/>
    </row>
    <row r="77" spans="1:8" s="7" customFormat="1" x14ac:dyDescent="0.3">
      <c r="A77" s="11"/>
      <c r="B77" s="11"/>
      <c r="C77" s="11"/>
      <c r="D77" s="11"/>
      <c r="E77" s="11"/>
      <c r="F77" s="195" t="s">
        <v>304</v>
      </c>
      <c r="G77" s="199">
        <f>417+20850+108</f>
        <v>21375</v>
      </c>
      <c r="H77" s="129"/>
    </row>
    <row r="78" spans="1:8" s="7" customFormat="1" x14ac:dyDescent="0.3">
      <c r="A78" s="11"/>
      <c r="B78" s="11"/>
      <c r="C78" s="11"/>
      <c r="D78" s="11"/>
      <c r="E78" s="11"/>
      <c r="F78" s="195" t="s">
        <v>305</v>
      </c>
      <c r="G78" s="199">
        <f>599+29950+179</f>
        <v>30728</v>
      </c>
      <c r="H78" s="129"/>
    </row>
    <row r="79" spans="1:8" s="7" customFormat="1" x14ac:dyDescent="0.3">
      <c r="A79" s="11"/>
      <c r="B79" s="192"/>
      <c r="C79" s="11"/>
      <c r="D79" s="11"/>
      <c r="E79" s="11"/>
      <c r="F79" s="195" t="s">
        <v>307</v>
      </c>
      <c r="G79" s="199">
        <f>194+7749+59.7</f>
        <v>8002.7</v>
      </c>
      <c r="H79" s="129"/>
    </row>
    <row r="80" spans="1:8" s="7" customFormat="1" ht="17.25" customHeight="1" x14ac:dyDescent="0.3">
      <c r="A80" s="127">
        <v>1183</v>
      </c>
      <c r="B80" s="127">
        <v>32012</v>
      </c>
      <c r="C80" s="354" t="s">
        <v>259</v>
      </c>
      <c r="D80" s="355"/>
      <c r="E80" s="356"/>
      <c r="F80" s="8" t="s">
        <v>173</v>
      </c>
      <c r="G80" s="198">
        <f>G81+G83</f>
        <v>26194.000000000007</v>
      </c>
      <c r="H80" s="129"/>
    </row>
    <row r="81" spans="1:9" s="7" customFormat="1" ht="34.5" x14ac:dyDescent="0.3">
      <c r="A81" s="127"/>
      <c r="B81" s="127"/>
      <c r="C81" s="357"/>
      <c r="D81" s="358"/>
      <c r="E81" s="359"/>
      <c r="F81" s="193" t="s">
        <v>36</v>
      </c>
      <c r="G81" s="198">
        <f>G82</f>
        <v>1480</v>
      </c>
      <c r="H81" s="129"/>
    </row>
    <row r="82" spans="1:9" s="7" customFormat="1" x14ac:dyDescent="0.3">
      <c r="A82" s="11"/>
      <c r="B82" s="11"/>
      <c r="C82" s="11"/>
      <c r="D82" s="11"/>
      <c r="E82" s="11"/>
      <c r="F82" s="194" t="s">
        <v>285</v>
      </c>
      <c r="G82" s="199">
        <v>1480</v>
      </c>
      <c r="H82" s="129"/>
    </row>
    <row r="83" spans="1:9" s="7" customFormat="1" x14ac:dyDescent="0.3">
      <c r="A83" s="11"/>
      <c r="B83" s="11"/>
      <c r="C83" s="11"/>
      <c r="D83" s="11"/>
      <c r="E83" s="11"/>
      <c r="F83" s="193" t="s">
        <v>54</v>
      </c>
      <c r="G83" s="198">
        <f>SUM(G84:G106)</f>
        <v>24714.000000000007</v>
      </c>
      <c r="H83" s="129"/>
      <c r="I83" s="129"/>
    </row>
    <row r="84" spans="1:9" s="7" customFormat="1" x14ac:dyDescent="0.3">
      <c r="A84" s="11"/>
      <c r="B84" s="11"/>
      <c r="C84" s="11"/>
      <c r="D84" s="11"/>
      <c r="E84" s="11"/>
      <c r="F84" s="195" t="s">
        <v>286</v>
      </c>
      <c r="G84" s="199">
        <v>483.9</v>
      </c>
      <c r="H84" s="129"/>
    </row>
    <row r="85" spans="1:9" s="7" customFormat="1" x14ac:dyDescent="0.3">
      <c r="A85" s="11"/>
      <c r="B85" s="11"/>
      <c r="C85" s="11"/>
      <c r="D85" s="11"/>
      <c r="E85" s="11"/>
      <c r="F85" s="195" t="s">
        <v>306</v>
      </c>
      <c r="G85" s="199">
        <v>690.7</v>
      </c>
      <c r="H85" s="129"/>
    </row>
    <row r="86" spans="1:9" s="7" customFormat="1" x14ac:dyDescent="0.3">
      <c r="A86" s="11"/>
      <c r="B86" s="11"/>
      <c r="C86" s="11"/>
      <c r="D86" s="11"/>
      <c r="E86" s="11"/>
      <c r="F86" s="195" t="s">
        <v>287</v>
      </c>
      <c r="G86" s="199">
        <v>248.5</v>
      </c>
      <c r="H86" s="129"/>
    </row>
    <row r="87" spans="1:9" s="7" customFormat="1" x14ac:dyDescent="0.3">
      <c r="A87" s="259"/>
      <c r="B87" s="259"/>
      <c r="C87" s="259"/>
      <c r="D87" s="259"/>
      <c r="E87" s="259"/>
      <c r="F87" s="195" t="s">
        <v>318</v>
      </c>
      <c r="G87" s="260">
        <v>394.7</v>
      </c>
      <c r="H87" s="129"/>
    </row>
    <row r="88" spans="1:9" s="7" customFormat="1" x14ac:dyDescent="0.3">
      <c r="A88" s="11"/>
      <c r="B88" s="11"/>
      <c r="C88" s="11"/>
      <c r="D88" s="11"/>
      <c r="E88" s="11"/>
      <c r="F88" s="195" t="s">
        <v>288</v>
      </c>
      <c r="G88" s="199">
        <v>1480</v>
      </c>
      <c r="H88" s="129"/>
    </row>
    <row r="89" spans="1:9" s="7" customFormat="1" x14ac:dyDescent="0.3">
      <c r="A89" s="11"/>
      <c r="B89" s="11"/>
      <c r="C89" s="11"/>
      <c r="D89" s="11"/>
      <c r="E89" s="11"/>
      <c r="F89" s="195" t="s">
        <v>289</v>
      </c>
      <c r="G89" s="199">
        <v>385.2</v>
      </c>
      <c r="H89" s="129"/>
    </row>
    <row r="90" spans="1:9" s="7" customFormat="1" ht="34.5" x14ac:dyDescent="0.3">
      <c r="A90" s="11"/>
      <c r="B90" s="11"/>
      <c r="C90" s="11"/>
      <c r="D90" s="11"/>
      <c r="E90" s="11"/>
      <c r="F90" s="195" t="s">
        <v>290</v>
      </c>
      <c r="G90" s="199">
        <v>1925.9</v>
      </c>
      <c r="H90" s="129"/>
    </row>
    <row r="91" spans="1:9" s="7" customFormat="1" ht="34.5" x14ac:dyDescent="0.3">
      <c r="A91" s="11"/>
      <c r="B91" s="11"/>
      <c r="C91" s="11"/>
      <c r="D91" s="11"/>
      <c r="E91" s="11"/>
      <c r="F91" s="195" t="s">
        <v>291</v>
      </c>
      <c r="G91" s="199">
        <v>1747.5</v>
      </c>
      <c r="H91" s="129"/>
    </row>
    <row r="92" spans="1:9" s="7" customFormat="1" x14ac:dyDescent="0.3">
      <c r="A92" s="11"/>
      <c r="B92" s="11"/>
      <c r="C92" s="11"/>
      <c r="D92" s="11"/>
      <c r="E92" s="11"/>
      <c r="F92" s="195" t="s">
        <v>292</v>
      </c>
      <c r="G92" s="199">
        <v>948.7</v>
      </c>
      <c r="H92" s="129"/>
    </row>
    <row r="93" spans="1:9" s="7" customFormat="1" x14ac:dyDescent="0.3">
      <c r="A93" s="11"/>
      <c r="B93" s="11"/>
      <c r="C93" s="11"/>
      <c r="D93" s="11"/>
      <c r="E93" s="11"/>
      <c r="F93" s="195" t="s">
        <v>293</v>
      </c>
      <c r="G93" s="199">
        <v>1569.2</v>
      </c>
      <c r="H93" s="129"/>
    </row>
    <row r="94" spans="1:9" s="7" customFormat="1" ht="21" customHeight="1" x14ac:dyDescent="0.3">
      <c r="A94" s="11"/>
      <c r="B94" s="11"/>
      <c r="C94" s="11"/>
      <c r="D94" s="11"/>
      <c r="E94" s="11"/>
      <c r="F94" s="195" t="s">
        <v>294</v>
      </c>
      <c r="G94" s="199">
        <v>1254.2</v>
      </c>
      <c r="H94" s="129"/>
    </row>
    <row r="95" spans="1:9" s="7" customFormat="1" ht="34.5" x14ac:dyDescent="0.3">
      <c r="A95" s="11"/>
      <c r="B95" s="11"/>
      <c r="C95" s="11"/>
      <c r="D95" s="11"/>
      <c r="E95" s="11"/>
      <c r="F95" s="195" t="s">
        <v>295</v>
      </c>
      <c r="G95" s="199">
        <v>356.7</v>
      </c>
      <c r="H95" s="129"/>
    </row>
    <row r="96" spans="1:9" s="7" customFormat="1" x14ac:dyDescent="0.3">
      <c r="A96" s="11"/>
      <c r="B96" s="11"/>
      <c r="C96" s="11"/>
      <c r="D96" s="11"/>
      <c r="E96" s="11"/>
      <c r="F96" s="195" t="s">
        <v>296</v>
      </c>
      <c r="G96" s="199">
        <v>1273.2</v>
      </c>
      <c r="H96" s="129"/>
    </row>
    <row r="97" spans="1:27" s="7" customFormat="1" x14ac:dyDescent="0.3">
      <c r="A97" s="11"/>
      <c r="B97" s="11"/>
      <c r="C97" s="11"/>
      <c r="D97" s="11"/>
      <c r="E97" s="11"/>
      <c r="F97" s="195" t="s">
        <v>297</v>
      </c>
      <c r="G97" s="199">
        <v>1174.5</v>
      </c>
      <c r="H97" s="129"/>
    </row>
    <row r="98" spans="1:27" s="7" customFormat="1" x14ac:dyDescent="0.3">
      <c r="A98" s="11"/>
      <c r="B98" s="11"/>
      <c r="C98" s="11"/>
      <c r="D98" s="11"/>
      <c r="E98" s="11"/>
      <c r="F98" s="195" t="s">
        <v>298</v>
      </c>
      <c r="G98" s="199">
        <v>286.5</v>
      </c>
      <c r="H98" s="129"/>
    </row>
    <row r="99" spans="1:27" s="7" customFormat="1" ht="34.5" x14ac:dyDescent="0.3">
      <c r="A99" s="11"/>
      <c r="B99" s="11"/>
      <c r="C99" s="11"/>
      <c r="D99" s="11"/>
      <c r="E99" s="11"/>
      <c r="F99" s="195" t="s">
        <v>299</v>
      </c>
      <c r="G99" s="199">
        <v>1235.2</v>
      </c>
      <c r="H99" s="129"/>
    </row>
    <row r="100" spans="1:27" s="7" customFormat="1" x14ac:dyDescent="0.3">
      <c r="A100" s="11"/>
      <c r="B100" s="11"/>
      <c r="C100" s="11"/>
      <c r="D100" s="11"/>
      <c r="E100" s="11"/>
      <c r="F100" s="195" t="s">
        <v>300</v>
      </c>
      <c r="G100" s="199">
        <v>592</v>
      </c>
      <c r="H100" s="129"/>
    </row>
    <row r="101" spans="1:27" s="7" customFormat="1" ht="34.5" x14ac:dyDescent="0.3">
      <c r="A101" s="11"/>
      <c r="B101" s="11"/>
      <c r="C101" s="11"/>
      <c r="D101" s="11"/>
      <c r="E101" s="11"/>
      <c r="F101" s="195" t="s">
        <v>301</v>
      </c>
      <c r="G101" s="199">
        <v>592</v>
      </c>
      <c r="H101" s="129"/>
    </row>
    <row r="102" spans="1:27" s="7" customFormat="1" ht="34.5" x14ac:dyDescent="0.3">
      <c r="A102" s="11"/>
      <c r="B102" s="11"/>
      <c r="C102" s="11"/>
      <c r="D102" s="11"/>
      <c r="E102" s="11"/>
      <c r="F102" s="195" t="s">
        <v>302</v>
      </c>
      <c r="G102" s="199">
        <v>1174.5</v>
      </c>
      <c r="H102" s="129"/>
    </row>
    <row r="103" spans="1:27" s="7" customFormat="1" ht="34.5" x14ac:dyDescent="0.3">
      <c r="A103" s="11"/>
      <c r="B103" s="11"/>
      <c r="C103" s="11"/>
      <c r="D103" s="11"/>
      <c r="E103" s="11"/>
      <c r="F103" s="195" t="s">
        <v>303</v>
      </c>
      <c r="G103" s="199">
        <v>4214.2</v>
      </c>
      <c r="H103" s="129"/>
    </row>
    <row r="104" spans="1:27" s="7" customFormat="1" x14ac:dyDescent="0.3">
      <c r="A104" s="11"/>
      <c r="B104" s="11"/>
      <c r="C104" s="11"/>
      <c r="D104" s="11"/>
      <c r="E104" s="11"/>
      <c r="F104" s="195" t="s">
        <v>304</v>
      </c>
      <c r="G104" s="199">
        <v>888</v>
      </c>
      <c r="H104" s="129"/>
    </row>
    <row r="105" spans="1:27" s="7" customFormat="1" x14ac:dyDescent="0.3">
      <c r="A105" s="11"/>
      <c r="B105" s="11"/>
      <c r="C105" s="11"/>
      <c r="D105" s="11"/>
      <c r="E105" s="11"/>
      <c r="F105" s="195" t="s">
        <v>305</v>
      </c>
      <c r="G105" s="199">
        <v>1451.5</v>
      </c>
      <c r="H105" s="129"/>
    </row>
    <row r="106" spans="1:27" s="7" customFormat="1" x14ac:dyDescent="0.3">
      <c r="A106" s="11"/>
      <c r="B106" s="192"/>
      <c r="C106" s="11"/>
      <c r="D106" s="11"/>
      <c r="E106" s="11"/>
      <c r="F106" s="195" t="s">
        <v>307</v>
      </c>
      <c r="G106" s="199">
        <v>347.2</v>
      </c>
      <c r="H106" s="129"/>
    </row>
    <row r="107" spans="1:27" s="7" customFormat="1" ht="24" customHeight="1" x14ac:dyDescent="0.3">
      <c r="A107" s="6"/>
      <c r="B107" s="86"/>
      <c r="C107" s="341" t="s">
        <v>248</v>
      </c>
      <c r="D107" s="428"/>
      <c r="E107" s="428"/>
      <c r="F107" s="429"/>
      <c r="G107" s="430">
        <f>G108</f>
        <v>0</v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spans="1:27" s="85" customFormat="1" ht="55.5" customHeight="1" x14ac:dyDescent="0.3">
      <c r="A108" s="9">
        <v>1192</v>
      </c>
      <c r="B108" s="9">
        <v>11010</v>
      </c>
      <c r="C108" s="360" t="s">
        <v>255</v>
      </c>
      <c r="D108" s="360"/>
      <c r="E108" s="360"/>
      <c r="F108" s="8" t="s">
        <v>173</v>
      </c>
      <c r="G108" s="430">
        <f>G109+G111+G115+G117+G119+G121+G123+G125+G127+G129+G131+G133+G113</f>
        <v>0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spans="1:27" s="7" customFormat="1" ht="34.5" x14ac:dyDescent="0.3">
      <c r="A109" s="8"/>
      <c r="B109" s="8"/>
      <c r="C109" s="281"/>
      <c r="D109" s="281"/>
      <c r="E109" s="281"/>
      <c r="F109" s="9" t="s">
        <v>113</v>
      </c>
      <c r="G109" s="431">
        <f>G110</f>
        <v>5033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spans="1:27" s="7" customFormat="1" x14ac:dyDescent="0.3">
      <c r="A110" s="8"/>
      <c r="B110" s="8"/>
      <c r="C110" s="281"/>
      <c r="D110" s="281"/>
      <c r="E110" s="281"/>
      <c r="F110" s="10" t="s">
        <v>256</v>
      </c>
      <c r="G110" s="432">
        <f>'հավելված 2'!G594</f>
        <v>5033</v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spans="1:27" s="7" customFormat="1" ht="34.5" x14ac:dyDescent="0.3">
      <c r="A111" s="8"/>
      <c r="B111" s="8"/>
      <c r="C111" s="281"/>
      <c r="D111" s="281"/>
      <c r="E111" s="281"/>
      <c r="F111" s="9" t="s">
        <v>233</v>
      </c>
      <c r="G111" s="431">
        <f>G112</f>
        <v>-39027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spans="1:27" s="7" customFormat="1" x14ac:dyDescent="0.3">
      <c r="A112" s="8"/>
      <c r="B112" s="8"/>
      <c r="C112" s="281"/>
      <c r="D112" s="281"/>
      <c r="E112" s="281"/>
      <c r="F112" s="10" t="s">
        <v>256</v>
      </c>
      <c r="G112" s="432">
        <f>'հավելված 2'!G601</f>
        <v>-39027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spans="1:27" s="7" customFormat="1" x14ac:dyDescent="0.3">
      <c r="A113" s="8"/>
      <c r="B113" s="8"/>
      <c r="C113" s="281"/>
      <c r="D113" s="281"/>
      <c r="E113" s="281"/>
      <c r="F113" s="9" t="s">
        <v>308</v>
      </c>
      <c r="G113" s="431">
        <f>G114</f>
        <v>250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spans="1:27" s="7" customFormat="1" x14ac:dyDescent="0.3">
      <c r="A114" s="8"/>
      <c r="B114" s="8"/>
      <c r="C114" s="281"/>
      <c r="D114" s="281"/>
      <c r="E114" s="281"/>
      <c r="F114" s="10" t="s">
        <v>256</v>
      </c>
      <c r="G114" s="432">
        <f>'հավելված 5'!D277</f>
        <v>250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spans="1:27" s="7" customFormat="1" x14ac:dyDescent="0.3">
      <c r="A115" s="11"/>
      <c r="B115" s="11"/>
      <c r="C115" s="11"/>
      <c r="D115" s="12"/>
      <c r="E115" s="433"/>
      <c r="F115" s="13" t="s">
        <v>139</v>
      </c>
      <c r="G115" s="196">
        <f>G116</f>
        <v>1898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spans="1:27" s="7" customFormat="1" x14ac:dyDescent="0.3">
      <c r="A116" s="11"/>
      <c r="B116" s="11"/>
      <c r="C116" s="11"/>
      <c r="D116" s="12"/>
      <c r="E116" s="433"/>
      <c r="F116" s="10" t="s">
        <v>256</v>
      </c>
      <c r="G116" s="197">
        <f>'հավելված 2'!G615</f>
        <v>1898</v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spans="1:27" s="7" customFormat="1" x14ac:dyDescent="0.3">
      <c r="A117" s="11"/>
      <c r="B117" s="11"/>
      <c r="C117" s="11"/>
      <c r="D117" s="12"/>
      <c r="E117" s="433"/>
      <c r="F117" s="13" t="s">
        <v>52</v>
      </c>
      <c r="G117" s="196">
        <f>G118</f>
        <v>3341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spans="1:27" s="7" customFormat="1" x14ac:dyDescent="0.3">
      <c r="A118" s="11"/>
      <c r="B118" s="11"/>
      <c r="C118" s="11"/>
      <c r="D118" s="12"/>
      <c r="E118" s="433"/>
      <c r="F118" s="10" t="s">
        <v>256</v>
      </c>
      <c r="G118" s="197">
        <f>'հավելված 2'!G622</f>
        <v>3341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spans="1:27" s="7" customFormat="1" x14ac:dyDescent="0.3">
      <c r="A119" s="11"/>
      <c r="B119" s="11"/>
      <c r="C119" s="11"/>
      <c r="D119" s="12"/>
      <c r="E119" s="433"/>
      <c r="F119" s="13" t="s">
        <v>53</v>
      </c>
      <c r="G119" s="196">
        <f>G120</f>
        <v>4703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spans="1:27" s="7" customFormat="1" x14ac:dyDescent="0.3">
      <c r="A120" s="11"/>
      <c r="B120" s="11"/>
      <c r="C120" s="11"/>
      <c r="D120" s="12"/>
      <c r="E120" s="433"/>
      <c r="F120" s="10" t="s">
        <v>256</v>
      </c>
      <c r="G120" s="197">
        <f>'հավելված 2'!G629</f>
        <v>4703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spans="1:27" s="7" customFormat="1" x14ac:dyDescent="0.3">
      <c r="A121" s="11"/>
      <c r="B121" s="11"/>
      <c r="C121" s="11"/>
      <c r="D121" s="12"/>
      <c r="E121" s="433"/>
      <c r="F121" s="9" t="s">
        <v>54</v>
      </c>
      <c r="G121" s="196">
        <f>G122</f>
        <v>4373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spans="1:27" s="7" customFormat="1" x14ac:dyDescent="0.3">
      <c r="A122" s="11"/>
      <c r="B122" s="11"/>
      <c r="C122" s="11"/>
      <c r="D122" s="12"/>
      <c r="E122" s="433"/>
      <c r="F122" s="10" t="s">
        <v>256</v>
      </c>
      <c r="G122" s="197">
        <f>'հավելված 2'!G636</f>
        <v>4373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spans="1:27" s="7" customFormat="1" x14ac:dyDescent="0.3">
      <c r="A123" s="11"/>
      <c r="B123" s="11"/>
      <c r="C123" s="11"/>
      <c r="D123" s="12"/>
      <c r="E123" s="433"/>
      <c r="F123" s="13" t="s">
        <v>55</v>
      </c>
      <c r="G123" s="196">
        <f>G124</f>
        <v>4290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spans="1:27" s="7" customFormat="1" x14ac:dyDescent="0.3">
      <c r="A124" s="11"/>
      <c r="B124" s="11"/>
      <c r="C124" s="11"/>
      <c r="D124" s="12"/>
      <c r="E124" s="433"/>
      <c r="F124" s="10" t="s">
        <v>256</v>
      </c>
      <c r="G124" s="197">
        <f>'հավելված 2'!G643</f>
        <v>4290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spans="1:27" s="7" customFormat="1" x14ac:dyDescent="0.3">
      <c r="A125" s="11"/>
      <c r="B125" s="11"/>
      <c r="C125" s="11"/>
      <c r="D125" s="12"/>
      <c r="E125" s="433"/>
      <c r="F125" s="9" t="s">
        <v>56</v>
      </c>
      <c r="G125" s="196">
        <f>G126</f>
        <v>5363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spans="1:27" s="7" customFormat="1" x14ac:dyDescent="0.3">
      <c r="A126" s="11"/>
      <c r="B126" s="11"/>
      <c r="C126" s="11"/>
      <c r="D126" s="12"/>
      <c r="E126" s="433"/>
      <c r="F126" s="10" t="s">
        <v>256</v>
      </c>
      <c r="G126" s="197">
        <f>'հավելված 2'!G650</f>
        <v>5363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spans="1:27" s="7" customFormat="1" x14ac:dyDescent="0.3">
      <c r="A127" s="11"/>
      <c r="B127" s="11"/>
      <c r="C127" s="11"/>
      <c r="D127" s="12"/>
      <c r="E127" s="433"/>
      <c r="F127" s="13" t="s">
        <v>57</v>
      </c>
      <c r="G127" s="196">
        <f>G128</f>
        <v>3795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spans="1:27" s="7" customFormat="1" x14ac:dyDescent="0.3">
      <c r="A128" s="11"/>
      <c r="B128" s="11"/>
      <c r="C128" s="11"/>
      <c r="D128" s="12"/>
      <c r="E128" s="433"/>
      <c r="F128" s="10" t="s">
        <v>256</v>
      </c>
      <c r="G128" s="197">
        <f>'հավելված 2'!G657</f>
        <v>3795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spans="1:27" s="7" customFormat="1" x14ac:dyDescent="0.3">
      <c r="A129" s="11"/>
      <c r="B129" s="11"/>
      <c r="C129" s="11"/>
      <c r="D129" s="12"/>
      <c r="E129" s="433"/>
      <c r="F129" s="13" t="s">
        <v>58</v>
      </c>
      <c r="G129" s="196">
        <f>G130</f>
        <v>3176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spans="1:27" s="7" customFormat="1" x14ac:dyDescent="0.3">
      <c r="A130" s="11"/>
      <c r="B130" s="11"/>
      <c r="C130" s="11"/>
      <c r="D130" s="12"/>
      <c r="E130" s="433"/>
      <c r="F130" s="10" t="s">
        <v>256</v>
      </c>
      <c r="G130" s="197">
        <f>'հավելված 2'!G664</f>
        <v>3176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spans="1:27" s="7" customFormat="1" x14ac:dyDescent="0.3">
      <c r="A131" s="11"/>
      <c r="B131" s="11"/>
      <c r="C131" s="11"/>
      <c r="D131" s="12"/>
      <c r="E131" s="433"/>
      <c r="F131" s="9" t="s">
        <v>59</v>
      </c>
      <c r="G131" s="196">
        <f>G132</f>
        <v>330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spans="1:27" s="7" customFormat="1" x14ac:dyDescent="0.3">
      <c r="A132" s="11"/>
      <c r="B132" s="11"/>
      <c r="C132" s="11"/>
      <c r="D132" s="12"/>
      <c r="E132" s="433"/>
      <c r="F132" s="10" t="s">
        <v>256</v>
      </c>
      <c r="G132" s="197">
        <f>'հավելված 2'!G671</f>
        <v>330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spans="1:27" s="7" customFormat="1" x14ac:dyDescent="0.3">
      <c r="A133" s="11"/>
      <c r="B133" s="11"/>
      <c r="C133" s="11"/>
      <c r="D133" s="12"/>
      <c r="E133" s="433"/>
      <c r="F133" s="13" t="s">
        <v>60</v>
      </c>
      <c r="G133" s="196">
        <f>G134</f>
        <v>2475</v>
      </c>
      <c r="H133" s="5"/>
    </row>
    <row r="134" spans="1:27" s="7" customFormat="1" x14ac:dyDescent="0.3">
      <c r="A134" s="11"/>
      <c r="B134" s="11"/>
      <c r="C134" s="11"/>
      <c r="D134" s="12"/>
      <c r="E134" s="433"/>
      <c r="F134" s="10" t="s">
        <v>256</v>
      </c>
      <c r="G134" s="197">
        <f>'հավելված 2'!G678</f>
        <v>2475</v>
      </c>
      <c r="H134" s="5"/>
    </row>
  </sheetData>
  <mergeCells count="17">
    <mergeCell ref="Y1:AA1"/>
    <mergeCell ref="X2:AA2"/>
    <mergeCell ref="V3:AA3"/>
    <mergeCell ref="A6:G6"/>
    <mergeCell ref="B53:F53"/>
    <mergeCell ref="C11:E11"/>
    <mergeCell ref="C10:F10"/>
    <mergeCell ref="F2:G2"/>
    <mergeCell ref="F3:G3"/>
    <mergeCell ref="A8:B8"/>
    <mergeCell ref="C8:E9"/>
    <mergeCell ref="F8:F9"/>
    <mergeCell ref="C54:E55"/>
    <mergeCell ref="C80:E81"/>
    <mergeCell ref="C108:E108"/>
    <mergeCell ref="C107:F107"/>
    <mergeCell ref="C34:E34"/>
  </mergeCells>
  <pageMargins left="0.70866141732283505" right="0.70866141732283505" top="0.74803149606299202" bottom="0.74803149606299202" header="0.31496062992126" footer="0.31496062992126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2"/>
  <sheetViews>
    <sheetView zoomScale="90" zoomScaleNormal="90" zoomScaleSheetLayoutView="100" workbookViewId="0">
      <selection activeCell="A244" sqref="A244:XFD261"/>
    </sheetView>
  </sheetViews>
  <sheetFormatPr defaultColWidth="8.85546875" defaultRowHeight="17.25" x14ac:dyDescent="0.3"/>
  <cols>
    <col min="1" max="1" width="5.28515625" style="1" customWidth="1"/>
    <col min="2" max="2" width="27.140625" style="1" customWidth="1"/>
    <col min="3" max="3" width="66.7109375" style="1" customWidth="1"/>
    <col min="4" max="4" width="26.140625" style="1" customWidth="1"/>
    <col min="5" max="5" width="9.140625" style="1"/>
    <col min="6" max="6" width="49.85546875" style="1" customWidth="1"/>
    <col min="7" max="16384" width="8.85546875" style="1"/>
  </cols>
  <sheetData>
    <row r="2" spans="1:5" ht="15" customHeight="1" x14ac:dyDescent="0.3">
      <c r="C2" s="298" t="s">
        <v>39</v>
      </c>
      <c r="D2" s="298"/>
    </row>
    <row r="3" spans="1:5" ht="15" customHeight="1" x14ac:dyDescent="0.3">
      <c r="C3" s="298" t="s">
        <v>153</v>
      </c>
      <c r="D3" s="298"/>
    </row>
    <row r="4" spans="1:5" ht="15" customHeight="1" x14ac:dyDescent="0.3">
      <c r="C4" s="298" t="s">
        <v>9</v>
      </c>
      <c r="D4" s="298"/>
    </row>
    <row r="7" spans="1:5" ht="59.25" customHeight="1" x14ac:dyDescent="0.3">
      <c r="A7" s="2"/>
      <c r="B7" s="382" t="s">
        <v>315</v>
      </c>
      <c r="C7" s="382"/>
      <c r="D7" s="2"/>
    </row>
    <row r="8" spans="1:5" ht="23.25" customHeight="1" x14ac:dyDescent="0.3"/>
    <row r="9" spans="1:5" x14ac:dyDescent="0.3">
      <c r="B9" s="380" t="s">
        <v>175</v>
      </c>
      <c r="C9" s="381"/>
      <c r="D9" s="3"/>
    </row>
    <row r="10" spans="1:5" x14ac:dyDescent="0.3">
      <c r="B10" s="54"/>
      <c r="C10" s="54"/>
      <c r="D10" s="54"/>
    </row>
    <row r="11" spans="1:5" x14ac:dyDescent="0.3">
      <c r="B11" s="55" t="s">
        <v>11</v>
      </c>
      <c r="C11" s="56"/>
      <c r="D11" s="57"/>
    </row>
    <row r="12" spans="1:5" x14ac:dyDescent="0.3">
      <c r="B12" s="55"/>
      <c r="C12" s="56"/>
      <c r="D12" s="57"/>
    </row>
    <row r="13" spans="1:5" ht="19.5" customHeight="1" x14ac:dyDescent="0.3">
      <c r="A13" s="4"/>
      <c r="B13" s="58"/>
      <c r="C13" s="58"/>
      <c r="D13" s="59"/>
      <c r="E13" s="4"/>
    </row>
    <row r="14" spans="1:5" x14ac:dyDescent="0.3">
      <c r="B14" s="60" t="s">
        <v>1</v>
      </c>
      <c r="C14" s="60" t="s">
        <v>2</v>
      </c>
      <c r="D14" s="61"/>
    </row>
    <row r="15" spans="1:5" x14ac:dyDescent="0.3">
      <c r="B15" s="23">
        <v>1146</v>
      </c>
      <c r="C15" s="23" t="s">
        <v>48</v>
      </c>
      <c r="D15" s="61"/>
    </row>
    <row r="17" spans="2:4" ht="34.5" x14ac:dyDescent="0.3">
      <c r="B17" s="62" t="s">
        <v>3</v>
      </c>
      <c r="C17" s="63"/>
      <c r="D17" s="61"/>
    </row>
    <row r="18" spans="2:4" ht="86.25" x14ac:dyDescent="0.3">
      <c r="B18" s="64" t="s">
        <v>4</v>
      </c>
      <c r="C18" s="23">
        <v>1146</v>
      </c>
      <c r="D18" s="65" t="s">
        <v>145</v>
      </c>
    </row>
    <row r="19" spans="2:4" x14ac:dyDescent="0.3">
      <c r="B19" s="64" t="s">
        <v>5</v>
      </c>
      <c r="C19" s="23">
        <v>11001</v>
      </c>
      <c r="D19" s="66" t="s">
        <v>12</v>
      </c>
    </row>
    <row r="20" spans="2:4" ht="34.5" x14ac:dyDescent="0.3">
      <c r="B20" s="67" t="s">
        <v>6</v>
      </c>
      <c r="C20" s="87" t="s">
        <v>114</v>
      </c>
      <c r="D20" s="68"/>
    </row>
    <row r="21" spans="2:4" ht="69" x14ac:dyDescent="0.3">
      <c r="B21" s="68" t="s">
        <v>10</v>
      </c>
      <c r="C21" s="87" t="s">
        <v>115</v>
      </c>
      <c r="D21" s="68"/>
    </row>
    <row r="22" spans="2:4" x14ac:dyDescent="0.3">
      <c r="B22" s="67" t="s">
        <v>7</v>
      </c>
      <c r="C22" s="87" t="s">
        <v>116</v>
      </c>
      <c r="D22" s="68"/>
    </row>
    <row r="23" spans="2:4" ht="69" x14ac:dyDescent="0.3">
      <c r="B23" s="34" t="s">
        <v>51</v>
      </c>
      <c r="C23" s="69" t="s">
        <v>117</v>
      </c>
      <c r="D23" s="68"/>
    </row>
    <row r="24" spans="2:4" x14ac:dyDescent="0.3">
      <c r="B24" s="378" t="s">
        <v>0</v>
      </c>
      <c r="C24" s="379"/>
      <c r="D24" s="68"/>
    </row>
    <row r="25" spans="2:4" x14ac:dyDescent="0.3">
      <c r="B25" s="376" t="s">
        <v>118</v>
      </c>
      <c r="C25" s="377"/>
      <c r="D25" s="70">
        <f>'հավելված 5'!D80+'հավելված 5'!D292+'հավելված 5'!D389+'հավելված 5'!D569+'հավելված 5'!D693+'հավելված 5'!D790+'հավելված 5'!D981+'հավելված 5'!D1077+'հավելված 5'!D1162</f>
        <v>-1167</v>
      </c>
    </row>
    <row r="26" spans="2:4" x14ac:dyDescent="0.3">
      <c r="B26" s="110" t="s">
        <v>218</v>
      </c>
      <c r="C26" s="111"/>
      <c r="D26" s="70">
        <f>'հավելված 5'!D81+'հավելված 5'!D293+'հավելված 5'!D390+'հավելված 5'!D570+'հավելված 5'!D694+'հավելված 5'!D791+'հավելված 5'!D982+'հավելված 5'!D1078+'հավելված 5'!D1163</f>
        <v>-767</v>
      </c>
    </row>
    <row r="27" spans="2:4" x14ac:dyDescent="0.3">
      <c r="B27" s="110" t="s">
        <v>219</v>
      </c>
      <c r="C27" s="111"/>
      <c r="D27" s="70">
        <f>'հավելված 5'!D82+'հավելված 5'!D294+'հավելված 5'!D391+'հավելված 5'!D571+'հավելված 5'!D695+'հավելված 5'!D792+'հավելված 5'!D983+'հավելված 5'!D1079+'հավելված 5'!D1164</f>
        <v>-400</v>
      </c>
    </row>
    <row r="28" spans="2:4" x14ac:dyDescent="0.3">
      <c r="B28" s="71" t="s">
        <v>8</v>
      </c>
      <c r="C28" s="71"/>
      <c r="D28" s="117">
        <f>'հավելված 5'!D83+'հավելված 5'!D295+'հավելված 5'!D392+'հավելված 5'!D572+'հավելված 5'!D696+'հավելված 5'!D793+'հավելված 5'!D984+'հավելված 5'!D1080+'հավելված 5'!D1165</f>
        <v>-278041.69999999995</v>
      </c>
    </row>
    <row r="30" spans="2:4" ht="86.25" x14ac:dyDescent="0.3">
      <c r="B30" s="64" t="s">
        <v>4</v>
      </c>
      <c r="C30" s="23">
        <v>1146</v>
      </c>
      <c r="D30" s="65" t="s">
        <v>145</v>
      </c>
    </row>
    <row r="31" spans="2:4" x14ac:dyDescent="0.3">
      <c r="B31" s="64" t="s">
        <v>5</v>
      </c>
      <c r="C31" s="23">
        <v>11002</v>
      </c>
      <c r="D31" s="66" t="s">
        <v>12</v>
      </c>
    </row>
    <row r="32" spans="2:4" ht="34.5" x14ac:dyDescent="0.3">
      <c r="B32" s="67" t="s">
        <v>6</v>
      </c>
      <c r="C32" s="87" t="s">
        <v>119</v>
      </c>
      <c r="D32" s="68"/>
    </row>
    <row r="33" spans="2:6" ht="69" x14ac:dyDescent="0.3">
      <c r="B33" s="68" t="s">
        <v>10</v>
      </c>
      <c r="C33" s="87" t="s">
        <v>120</v>
      </c>
      <c r="D33" s="68"/>
    </row>
    <row r="34" spans="2:6" x14ac:dyDescent="0.3">
      <c r="B34" s="67" t="s">
        <v>7</v>
      </c>
      <c r="C34" s="87" t="s">
        <v>116</v>
      </c>
      <c r="D34" s="68"/>
    </row>
    <row r="35" spans="2:6" ht="71.25" customHeight="1" x14ac:dyDescent="0.3">
      <c r="B35" s="34" t="s">
        <v>51</v>
      </c>
      <c r="C35" s="69" t="s">
        <v>117</v>
      </c>
      <c r="D35" s="68"/>
    </row>
    <row r="36" spans="2:6" x14ac:dyDescent="0.3">
      <c r="B36" s="378" t="s">
        <v>0</v>
      </c>
      <c r="C36" s="379"/>
      <c r="D36" s="68"/>
    </row>
    <row r="37" spans="2:6" x14ac:dyDescent="0.3">
      <c r="B37" s="376" t="s">
        <v>121</v>
      </c>
      <c r="C37" s="377"/>
      <c r="D37" s="70">
        <f>+'հավելված 5'!D92+'հավելված 5'!D304+'հավելված 5'!D401+'հավելված 5'!D485+'հավելված 5'!D582+'հավելված 5'!D705+'հավելված 5'!D802+'հավելված 5'!D887+'հավելված 5'!D993+'հավելված 5'!D1089+'հավելված 5'!D1174</f>
        <v>249</v>
      </c>
    </row>
    <row r="38" spans="2:6" x14ac:dyDescent="0.3">
      <c r="B38" s="110" t="s">
        <v>218</v>
      </c>
      <c r="C38" s="111"/>
      <c r="D38" s="70">
        <f>+'հավելված 5'!D93+'հավելված 5'!D305+'հավելված 5'!D402+'հավելված 5'!D486+'հավելված 5'!D583+'հավելված 5'!D706+'հավելված 5'!D803+'հավելված 5'!D888+'հավելված 5'!D994+'հավելված 5'!D1090+'հավելված 5'!D1175</f>
        <v>-246</v>
      </c>
    </row>
    <row r="39" spans="2:6" x14ac:dyDescent="0.3">
      <c r="B39" s="110" t="s">
        <v>219</v>
      </c>
      <c r="C39" s="111"/>
      <c r="D39" s="70">
        <f>+'հավելված 5'!D94+'հավելված 5'!D306+'հավելված 5'!D403+'հավելված 5'!D487+'հավելված 5'!D584+'հավելված 5'!D707+'հավելված 5'!D804+'հավելված 5'!D889+'հավելված 5'!D995+'հավելված 5'!D1091+'հավելված 5'!D1176</f>
        <v>495</v>
      </c>
    </row>
    <row r="40" spans="2:6" x14ac:dyDescent="0.3">
      <c r="B40" s="71" t="s">
        <v>8</v>
      </c>
      <c r="C40" s="71"/>
      <c r="D40" s="117">
        <f>+'հավելված 5'!D95+'հավելված 5'!D307+'հավելված 5'!D404+'հավելված 5'!D488+'հավելված 5'!D585+'հավելված 5'!D708+'հավելված 5'!D805+'հավելված 5'!D890+'հավելված 5'!D996+'հավելված 5'!D1092+'հավելված 5'!D1177</f>
        <v>-941479.59999999986</v>
      </c>
    </row>
    <row r="41" spans="2:6" x14ac:dyDescent="0.3">
      <c r="F41" s="78"/>
    </row>
    <row r="42" spans="2:6" ht="120.75" x14ac:dyDescent="0.3">
      <c r="B42" s="64" t="s">
        <v>4</v>
      </c>
      <c r="C42" s="23">
        <v>1146</v>
      </c>
      <c r="D42" s="106" t="s">
        <v>24</v>
      </c>
    </row>
    <row r="43" spans="2:6" x14ac:dyDescent="0.3">
      <c r="B43" s="64" t="s">
        <v>5</v>
      </c>
      <c r="C43" s="23">
        <v>11003</v>
      </c>
      <c r="D43" s="66" t="s">
        <v>12</v>
      </c>
    </row>
    <row r="44" spans="2:6" ht="34.5" x14ac:dyDescent="0.3">
      <c r="B44" s="67" t="s">
        <v>6</v>
      </c>
      <c r="C44" s="87" t="s">
        <v>122</v>
      </c>
      <c r="D44" s="68"/>
    </row>
    <row r="45" spans="2:6" ht="69" x14ac:dyDescent="0.3">
      <c r="B45" s="68" t="s">
        <v>10</v>
      </c>
      <c r="C45" s="87" t="s">
        <v>123</v>
      </c>
      <c r="D45" s="68"/>
    </row>
    <row r="46" spans="2:6" x14ac:dyDescent="0.3">
      <c r="B46" s="67" t="s">
        <v>7</v>
      </c>
      <c r="C46" s="87" t="s">
        <v>116</v>
      </c>
      <c r="D46" s="68"/>
    </row>
    <row r="47" spans="2:6" ht="69" x14ac:dyDescent="0.3">
      <c r="B47" s="34" t="s">
        <v>51</v>
      </c>
      <c r="C47" s="69" t="s">
        <v>117</v>
      </c>
      <c r="D47" s="68"/>
    </row>
    <row r="48" spans="2:6" x14ac:dyDescent="0.3">
      <c r="B48" s="378" t="s">
        <v>0</v>
      </c>
      <c r="C48" s="379"/>
      <c r="D48" s="68"/>
    </row>
    <row r="49" spans="2:4" x14ac:dyDescent="0.3">
      <c r="B49" s="376" t="s">
        <v>124</v>
      </c>
      <c r="C49" s="377"/>
      <c r="D49" s="70">
        <f>'հավելված 5'!D22+'հավելված 5'!D104+'հավելված 5'!D316+'հավելված 5'!D413+'հավելված 5'!D497+'հավելված 5'!D593+'հավելված 5'!D717+'հավելված 5'!D814+'հավելված 5'!D899+'հավելված 5'!D1005+'հավելված 5'!D1101+'հավելված 5'!D1186</f>
        <v>-3715</v>
      </c>
    </row>
    <row r="50" spans="2:4" x14ac:dyDescent="0.3">
      <c r="B50" s="110" t="s">
        <v>218</v>
      </c>
      <c r="C50" s="111"/>
      <c r="D50" s="70">
        <f>'հավելված 5'!D23+'հավելված 5'!D105+'հավելված 5'!D317+'հավելված 5'!D414+'հավելված 5'!D498+'հավելված 5'!D594+'հավելված 5'!D718+'հավելված 5'!D815+'հավելված 5'!D900+'հավելված 5'!D1006+'հավելված 5'!D1102+'հավելված 5'!D1187</f>
        <v>-2046</v>
      </c>
    </row>
    <row r="51" spans="2:4" x14ac:dyDescent="0.3">
      <c r="B51" s="110" t="s">
        <v>219</v>
      </c>
      <c r="C51" s="111"/>
      <c r="D51" s="70">
        <f>'հավելված 5'!D24+'հավելված 5'!D106+'հավելված 5'!D318+'հավելված 5'!D415+'հավելված 5'!D499+'հավելված 5'!D595+'հավելված 5'!D719+'հավելված 5'!D816+'հավելված 5'!D901+'հավելված 5'!D1007+'հավելված 5'!D1103+'հավելված 5'!D1188</f>
        <v>-2499</v>
      </c>
    </row>
    <row r="52" spans="2:4" x14ac:dyDescent="0.3">
      <c r="B52" s="71" t="s">
        <v>8</v>
      </c>
      <c r="C52" s="71"/>
      <c r="D52" s="117">
        <f>'հավելված 5'!D25+'հավելված 5'!D107+'հավելված 5'!D319+'հավելված 5'!D416+'հավելված 5'!D500+'հավելված 5'!D596+'հավելված 5'!D720+'հավելված 5'!D817+'հավելված 5'!D902+'հավելված 5'!D1008+'հավելված 5'!D1104+'հավելված 5'!D1189</f>
        <v>309339.3</v>
      </c>
    </row>
    <row r="54" spans="2:4" ht="86.25" x14ac:dyDescent="0.3">
      <c r="B54" s="64" t="s">
        <v>4</v>
      </c>
      <c r="C54" s="23" t="s">
        <v>178</v>
      </c>
      <c r="D54" s="65" t="s">
        <v>145</v>
      </c>
    </row>
    <row r="55" spans="2:4" x14ac:dyDescent="0.3">
      <c r="B55" s="64" t="s">
        <v>5</v>
      </c>
      <c r="C55" s="23" t="s">
        <v>179</v>
      </c>
      <c r="D55" s="66" t="s">
        <v>12</v>
      </c>
    </row>
    <row r="56" spans="2:4" ht="34.5" x14ac:dyDescent="0.3">
      <c r="B56" s="67" t="s">
        <v>6</v>
      </c>
      <c r="C56" s="87" t="s">
        <v>180</v>
      </c>
      <c r="D56" s="68"/>
    </row>
    <row r="57" spans="2:4" ht="51.75" x14ac:dyDescent="0.3">
      <c r="B57" s="68" t="s">
        <v>10</v>
      </c>
      <c r="C57" s="87" t="s">
        <v>181</v>
      </c>
      <c r="D57" s="68"/>
    </row>
    <row r="58" spans="2:4" x14ac:dyDescent="0.3">
      <c r="B58" s="67" t="s">
        <v>7</v>
      </c>
      <c r="C58" s="88" t="s">
        <v>116</v>
      </c>
      <c r="D58" s="68"/>
    </row>
    <row r="59" spans="2:4" ht="69" x14ac:dyDescent="0.3">
      <c r="B59" s="34" t="s">
        <v>51</v>
      </c>
      <c r="C59" s="69" t="s">
        <v>117</v>
      </c>
      <c r="D59" s="68"/>
    </row>
    <row r="60" spans="2:4" x14ac:dyDescent="0.3">
      <c r="B60" s="378" t="s">
        <v>0</v>
      </c>
      <c r="C60" s="379"/>
      <c r="D60" s="68"/>
    </row>
    <row r="61" spans="2:4" x14ac:dyDescent="0.3">
      <c r="B61" s="376" t="s">
        <v>125</v>
      </c>
      <c r="C61" s="377"/>
      <c r="D61" s="72">
        <f>'հավելված 5'!D116</f>
        <v>-23</v>
      </c>
    </row>
    <row r="62" spans="2:4" x14ac:dyDescent="0.3">
      <c r="B62" s="251" t="s">
        <v>218</v>
      </c>
      <c r="C62" s="252"/>
      <c r="D62" s="72">
        <f>'հավելված 5'!D117</f>
        <v>-13</v>
      </c>
    </row>
    <row r="63" spans="2:4" x14ac:dyDescent="0.3">
      <c r="B63" s="251" t="s">
        <v>219</v>
      </c>
      <c r="C63" s="252"/>
      <c r="D63" s="72">
        <f>'հավելված 5'!D118</f>
        <v>-10</v>
      </c>
    </row>
    <row r="64" spans="2:4" x14ac:dyDescent="0.3">
      <c r="B64" s="71" t="s">
        <v>8</v>
      </c>
      <c r="C64" s="71"/>
      <c r="D64" s="72">
        <f>'հավելված 5'!D119</f>
        <v>-3397.2</v>
      </c>
    </row>
    <row r="66" spans="2:4" ht="86.25" x14ac:dyDescent="0.3">
      <c r="B66" s="64" t="s">
        <v>4</v>
      </c>
      <c r="C66" s="23" t="s">
        <v>178</v>
      </c>
      <c r="D66" s="65" t="s">
        <v>145</v>
      </c>
    </row>
    <row r="67" spans="2:4" x14ac:dyDescent="0.3">
      <c r="B67" s="64" t="s">
        <v>5</v>
      </c>
      <c r="C67" s="23" t="s">
        <v>182</v>
      </c>
      <c r="D67" s="66" t="s">
        <v>12</v>
      </c>
    </row>
    <row r="68" spans="2:4" ht="34.5" x14ac:dyDescent="0.3">
      <c r="B68" s="67" t="s">
        <v>6</v>
      </c>
      <c r="C68" s="87" t="s">
        <v>183</v>
      </c>
      <c r="D68" s="68"/>
    </row>
    <row r="69" spans="2:4" ht="51.75" x14ac:dyDescent="0.3">
      <c r="B69" s="68" t="s">
        <v>10</v>
      </c>
      <c r="C69" s="87" t="s">
        <v>184</v>
      </c>
      <c r="D69" s="68"/>
    </row>
    <row r="70" spans="2:4" x14ac:dyDescent="0.3">
      <c r="B70" s="67" t="s">
        <v>7</v>
      </c>
      <c r="C70" s="87" t="s">
        <v>116</v>
      </c>
      <c r="D70" s="68"/>
    </row>
    <row r="71" spans="2:4" ht="69" x14ac:dyDescent="0.3">
      <c r="B71" s="34" t="s">
        <v>51</v>
      </c>
      <c r="C71" s="69" t="s">
        <v>117</v>
      </c>
      <c r="D71" s="68"/>
    </row>
    <row r="72" spans="2:4" x14ac:dyDescent="0.3">
      <c r="B72" s="378" t="s">
        <v>0</v>
      </c>
      <c r="C72" s="379"/>
      <c r="D72" s="68"/>
    </row>
    <row r="73" spans="2:4" x14ac:dyDescent="0.3">
      <c r="B73" s="376" t="s">
        <v>125</v>
      </c>
      <c r="C73" s="377"/>
      <c r="D73" s="70">
        <f>'հավելված 5'!D128</f>
        <v>20</v>
      </c>
    </row>
    <row r="74" spans="2:4" x14ac:dyDescent="0.3">
      <c r="B74" s="251" t="s">
        <v>218</v>
      </c>
      <c r="C74" s="252"/>
      <c r="D74" s="70">
        <f>'հավելված 5'!D129</f>
        <v>13</v>
      </c>
    </row>
    <row r="75" spans="2:4" x14ac:dyDescent="0.3">
      <c r="B75" s="251" t="s">
        <v>219</v>
      </c>
      <c r="C75" s="252"/>
      <c r="D75" s="70">
        <f>'հավելված 5'!D130</f>
        <v>7</v>
      </c>
    </row>
    <row r="76" spans="2:4" x14ac:dyDescent="0.3">
      <c r="B76" s="71" t="s">
        <v>8</v>
      </c>
      <c r="C76" s="71"/>
      <c r="D76" s="72">
        <f>'հավելված 5'!D131</f>
        <v>110261.7</v>
      </c>
    </row>
    <row r="78" spans="2:4" ht="86.25" x14ac:dyDescent="0.3">
      <c r="B78" s="64" t="s">
        <v>4</v>
      </c>
      <c r="C78" s="23" t="s">
        <v>178</v>
      </c>
      <c r="D78" s="65" t="s">
        <v>146</v>
      </c>
    </row>
    <row r="79" spans="2:4" x14ac:dyDescent="0.3">
      <c r="B79" s="64" t="s">
        <v>5</v>
      </c>
      <c r="C79" s="23" t="s">
        <v>185</v>
      </c>
      <c r="D79" s="66" t="s">
        <v>12</v>
      </c>
    </row>
    <row r="80" spans="2:4" ht="34.5" x14ac:dyDescent="0.3">
      <c r="B80" s="67" t="s">
        <v>6</v>
      </c>
      <c r="C80" s="87" t="s">
        <v>186</v>
      </c>
      <c r="D80" s="68"/>
    </row>
    <row r="81" spans="2:4" ht="69" x14ac:dyDescent="0.3">
      <c r="B81" s="68" t="s">
        <v>10</v>
      </c>
      <c r="C81" s="87" t="s">
        <v>187</v>
      </c>
      <c r="D81" s="68"/>
    </row>
    <row r="82" spans="2:4" x14ac:dyDescent="0.3">
      <c r="B82" s="67" t="s">
        <v>7</v>
      </c>
      <c r="C82" s="87" t="s">
        <v>116</v>
      </c>
      <c r="D82" s="68"/>
    </row>
    <row r="83" spans="2:4" ht="51.75" x14ac:dyDescent="0.3">
      <c r="B83" s="34" t="s">
        <v>51</v>
      </c>
      <c r="C83" s="69" t="s">
        <v>188</v>
      </c>
      <c r="D83" s="68"/>
    </row>
    <row r="84" spans="2:4" ht="15" customHeight="1" x14ac:dyDescent="0.3">
      <c r="B84" s="378" t="s">
        <v>0</v>
      </c>
      <c r="C84" s="379"/>
      <c r="D84" s="68"/>
    </row>
    <row r="85" spans="2:4" x14ac:dyDescent="0.3">
      <c r="B85" s="376" t="s">
        <v>125</v>
      </c>
      <c r="C85" s="377"/>
      <c r="D85" s="70">
        <f>'հավելված 5'!D140</f>
        <v>-65</v>
      </c>
    </row>
    <row r="86" spans="2:4" x14ac:dyDescent="0.3">
      <c r="B86" s="251" t="s">
        <v>317</v>
      </c>
      <c r="C86" s="252"/>
      <c r="D86" s="70">
        <f>'հավելված 5'!D141</f>
        <v>-42</v>
      </c>
    </row>
    <row r="87" spans="2:4" x14ac:dyDescent="0.3">
      <c r="B87" s="251" t="s">
        <v>219</v>
      </c>
      <c r="C87" s="252"/>
      <c r="D87" s="70">
        <f>'հավելված 5'!D142</f>
        <v>-23</v>
      </c>
    </row>
    <row r="88" spans="2:4" x14ac:dyDescent="0.3">
      <c r="B88" s="71" t="s">
        <v>8</v>
      </c>
      <c r="C88" s="71"/>
      <c r="D88" s="70">
        <f>'հավելված 5'!D143</f>
        <v>-31552.2</v>
      </c>
    </row>
    <row r="90" spans="2:4" ht="86.25" x14ac:dyDescent="0.3">
      <c r="B90" s="64" t="s">
        <v>4</v>
      </c>
      <c r="C90" s="23" t="s">
        <v>178</v>
      </c>
      <c r="D90" s="65" t="s">
        <v>145</v>
      </c>
    </row>
    <row r="91" spans="2:4" x14ac:dyDescent="0.3">
      <c r="B91" s="64" t="s">
        <v>5</v>
      </c>
      <c r="C91" s="23" t="s">
        <v>189</v>
      </c>
      <c r="D91" s="66" t="s">
        <v>12</v>
      </c>
    </row>
    <row r="92" spans="2:4" ht="34.5" x14ac:dyDescent="0.3">
      <c r="B92" s="67" t="s">
        <v>6</v>
      </c>
      <c r="C92" s="87" t="s">
        <v>190</v>
      </c>
      <c r="D92" s="68"/>
    </row>
    <row r="93" spans="2:4" ht="69" x14ac:dyDescent="0.3">
      <c r="B93" s="68" t="s">
        <v>10</v>
      </c>
      <c r="C93" s="87" t="s">
        <v>191</v>
      </c>
      <c r="D93" s="68"/>
    </row>
    <row r="94" spans="2:4" x14ac:dyDescent="0.3">
      <c r="B94" s="67" t="s">
        <v>7</v>
      </c>
      <c r="C94" s="87" t="s">
        <v>116</v>
      </c>
      <c r="D94" s="68"/>
    </row>
    <row r="95" spans="2:4" ht="51.75" x14ac:dyDescent="0.3">
      <c r="B95" s="34" t="s">
        <v>51</v>
      </c>
      <c r="C95" s="69" t="s">
        <v>192</v>
      </c>
      <c r="D95" s="68"/>
    </row>
    <row r="96" spans="2:4" x14ac:dyDescent="0.3">
      <c r="B96" s="378" t="s">
        <v>0</v>
      </c>
      <c r="C96" s="379"/>
      <c r="D96" s="68"/>
    </row>
    <row r="97" spans="2:4" x14ac:dyDescent="0.3">
      <c r="B97" s="376" t="s">
        <v>125</v>
      </c>
      <c r="C97" s="377"/>
      <c r="D97" s="70">
        <f>'հավելված 5'!D152</f>
        <v>-57</v>
      </c>
    </row>
    <row r="98" spans="2:4" x14ac:dyDescent="0.3">
      <c r="B98" s="251" t="s">
        <v>218</v>
      </c>
      <c r="C98" s="252"/>
      <c r="D98" s="70">
        <f>'հավելված 5'!D153</f>
        <v>-23</v>
      </c>
    </row>
    <row r="99" spans="2:4" x14ac:dyDescent="0.3">
      <c r="B99" s="251" t="s">
        <v>219</v>
      </c>
      <c r="C99" s="252"/>
      <c r="D99" s="70">
        <f>'հավելված 5'!D154</f>
        <v>-34</v>
      </c>
    </row>
    <row r="100" spans="2:4" x14ac:dyDescent="0.3">
      <c r="B100" s="71" t="s">
        <v>8</v>
      </c>
      <c r="C100" s="71"/>
      <c r="D100" s="72">
        <f>'հավելված 5'!D155</f>
        <v>-70092.600000000006</v>
      </c>
    </row>
    <row r="102" spans="2:4" ht="86.25" x14ac:dyDescent="0.3">
      <c r="B102" s="64" t="s">
        <v>4</v>
      </c>
      <c r="C102" s="23" t="s">
        <v>178</v>
      </c>
      <c r="D102" s="65" t="s">
        <v>145</v>
      </c>
    </row>
    <row r="103" spans="2:4" x14ac:dyDescent="0.3">
      <c r="B103" s="64" t="s">
        <v>5</v>
      </c>
      <c r="C103" s="23" t="s">
        <v>193</v>
      </c>
      <c r="D103" s="66" t="s">
        <v>12</v>
      </c>
    </row>
    <row r="104" spans="2:4" ht="34.5" x14ac:dyDescent="0.3">
      <c r="B104" s="67" t="s">
        <v>6</v>
      </c>
      <c r="C104" s="87" t="s">
        <v>194</v>
      </c>
      <c r="D104" s="68"/>
    </row>
    <row r="105" spans="2:4" ht="69" x14ac:dyDescent="0.3">
      <c r="B105" s="68" t="s">
        <v>10</v>
      </c>
      <c r="C105" s="87" t="s">
        <v>195</v>
      </c>
      <c r="D105" s="68"/>
    </row>
    <row r="106" spans="2:4" x14ac:dyDescent="0.3">
      <c r="B106" s="67" t="s">
        <v>7</v>
      </c>
      <c r="C106" s="87" t="s">
        <v>116</v>
      </c>
      <c r="D106" s="68"/>
    </row>
    <row r="107" spans="2:4" ht="51.75" x14ac:dyDescent="0.3">
      <c r="B107" s="34" t="s">
        <v>51</v>
      </c>
      <c r="C107" s="69" t="s">
        <v>192</v>
      </c>
      <c r="D107" s="68"/>
    </row>
    <row r="108" spans="2:4" x14ac:dyDescent="0.3">
      <c r="B108" s="378" t="s">
        <v>0</v>
      </c>
      <c r="C108" s="379"/>
      <c r="D108" s="68"/>
    </row>
    <row r="109" spans="2:4" x14ac:dyDescent="0.3">
      <c r="B109" s="376" t="s">
        <v>125</v>
      </c>
      <c r="C109" s="377"/>
      <c r="D109" s="117">
        <f>'հավելված 5'!D164</f>
        <v>-6</v>
      </c>
    </row>
    <row r="110" spans="2:4" x14ac:dyDescent="0.3">
      <c r="B110" s="251" t="s">
        <v>218</v>
      </c>
      <c r="C110" s="252"/>
      <c r="D110" s="117">
        <f>'հավելված 5'!D165</f>
        <v>-4</v>
      </c>
    </row>
    <row r="111" spans="2:4" x14ac:dyDescent="0.3">
      <c r="B111" s="251" t="s">
        <v>219</v>
      </c>
      <c r="C111" s="252"/>
      <c r="D111" s="72">
        <f>'հավելված 5'!D166</f>
        <v>-2</v>
      </c>
    </row>
    <row r="112" spans="2:4" x14ac:dyDescent="0.3">
      <c r="B112" s="71" t="s">
        <v>8</v>
      </c>
      <c r="C112" s="71"/>
      <c r="D112" s="72">
        <f>'հավելված 5'!D167</f>
        <v>-8630.2999999999993</v>
      </c>
    </row>
    <row r="114" spans="2:4" ht="86.25" x14ac:dyDescent="0.3">
      <c r="B114" s="64" t="s">
        <v>4</v>
      </c>
      <c r="C114" s="23" t="s">
        <v>178</v>
      </c>
      <c r="D114" s="65" t="s">
        <v>146</v>
      </c>
    </row>
    <row r="115" spans="2:4" x14ac:dyDescent="0.3">
      <c r="B115" s="64" t="s">
        <v>5</v>
      </c>
      <c r="C115" s="23" t="s">
        <v>196</v>
      </c>
      <c r="D115" s="66" t="s">
        <v>12</v>
      </c>
    </row>
    <row r="116" spans="2:4" ht="34.5" x14ac:dyDescent="0.3">
      <c r="B116" s="67" t="s">
        <v>6</v>
      </c>
      <c r="C116" s="87" t="s">
        <v>197</v>
      </c>
      <c r="D116" s="68"/>
    </row>
    <row r="117" spans="2:4" ht="69" x14ac:dyDescent="0.3">
      <c r="B117" s="68" t="s">
        <v>10</v>
      </c>
      <c r="C117" s="87" t="s">
        <v>198</v>
      </c>
      <c r="D117" s="68"/>
    </row>
    <row r="118" spans="2:4" x14ac:dyDescent="0.3">
      <c r="B118" s="67" t="s">
        <v>7</v>
      </c>
      <c r="C118" s="87" t="s">
        <v>116</v>
      </c>
      <c r="D118" s="68"/>
    </row>
    <row r="119" spans="2:4" ht="86.25" x14ac:dyDescent="0.3">
      <c r="B119" s="34" t="s">
        <v>51</v>
      </c>
      <c r="C119" s="69" t="s">
        <v>199</v>
      </c>
      <c r="D119" s="68"/>
    </row>
    <row r="120" spans="2:4" x14ac:dyDescent="0.3">
      <c r="B120" s="378" t="s">
        <v>0</v>
      </c>
      <c r="C120" s="379"/>
      <c r="D120" s="68"/>
    </row>
    <row r="121" spans="2:4" x14ac:dyDescent="0.3">
      <c r="B121" s="376" t="s">
        <v>125</v>
      </c>
      <c r="C121" s="377"/>
      <c r="D121" s="117">
        <f>'հավելված 5'!D176</f>
        <v>-14</v>
      </c>
    </row>
    <row r="122" spans="2:4" x14ac:dyDescent="0.3">
      <c r="B122" s="71" t="s">
        <v>8</v>
      </c>
      <c r="C122" s="71"/>
      <c r="D122" s="117">
        <f>'հավելված 5'!D177</f>
        <v>-15321.2</v>
      </c>
    </row>
    <row r="124" spans="2:4" ht="55.5" customHeight="1" x14ac:dyDescent="0.3">
      <c r="B124" s="64" t="s">
        <v>4</v>
      </c>
      <c r="C124" s="23">
        <v>1146</v>
      </c>
      <c r="D124" s="65" t="s">
        <v>145</v>
      </c>
    </row>
    <row r="125" spans="2:4" x14ac:dyDescent="0.3">
      <c r="B125" s="64" t="s">
        <v>5</v>
      </c>
      <c r="C125" s="23" t="s">
        <v>140</v>
      </c>
      <c r="D125" s="66" t="s">
        <v>12</v>
      </c>
    </row>
    <row r="126" spans="2:4" ht="34.5" x14ac:dyDescent="0.3">
      <c r="B126" s="67" t="s">
        <v>6</v>
      </c>
      <c r="C126" s="23" t="s">
        <v>141</v>
      </c>
      <c r="D126" s="68"/>
    </row>
    <row r="127" spans="2:4" ht="69" x14ac:dyDescent="0.3">
      <c r="B127" s="68" t="s">
        <v>10</v>
      </c>
      <c r="C127" s="23" t="s">
        <v>142</v>
      </c>
      <c r="D127" s="68"/>
    </row>
    <row r="128" spans="2:4" x14ac:dyDescent="0.3">
      <c r="B128" s="67" t="s">
        <v>7</v>
      </c>
      <c r="C128" s="23" t="s">
        <v>116</v>
      </c>
      <c r="D128" s="68"/>
    </row>
    <row r="129" spans="2:4" ht="86.25" x14ac:dyDescent="0.3">
      <c r="B129" s="34" t="s">
        <v>51</v>
      </c>
      <c r="C129" s="23" t="s">
        <v>144</v>
      </c>
      <c r="D129" s="68"/>
    </row>
    <row r="130" spans="2:4" ht="15" customHeight="1" x14ac:dyDescent="0.3">
      <c r="B130" s="378" t="s">
        <v>0</v>
      </c>
      <c r="C130" s="379"/>
      <c r="D130" s="68"/>
    </row>
    <row r="131" spans="2:4" x14ac:dyDescent="0.3">
      <c r="B131" s="383" t="s">
        <v>143</v>
      </c>
      <c r="C131" s="384"/>
      <c r="D131" s="70">
        <f>'հավելված 5'!D34+'հավելված 5'!D186+'հավելված 5'!D328+'հավելված 5'!D425+'հավելված 5'!D509+'հավելված 5'!D606+'հավելված 5'!D729+'հավելված 5'!D826+'հավելված 5'!D911+'հավելված 5'!D1017+'հավելված 5'!D1113+'հավելված 5'!D1198</f>
        <v>-573</v>
      </c>
    </row>
    <row r="132" spans="2:4" x14ac:dyDescent="0.3">
      <c r="B132" s="112" t="s">
        <v>218</v>
      </c>
      <c r="C132" s="113"/>
      <c r="D132" s="70">
        <f>'հավելված 5'!D35+'հավելված 5'!D187+'հավելված 5'!D329+'հավելված 5'!D426+'հավելված 5'!D510+'հավելված 5'!D607+'հավելված 5'!D730+'հավելված 5'!D827+'հավելված 5'!D912+'հավելված 5'!D1018+'հավելված 5'!D1114+'հավելված 5'!D1199</f>
        <v>-365.36</v>
      </c>
    </row>
    <row r="133" spans="2:4" x14ac:dyDescent="0.3">
      <c r="B133" s="112" t="s">
        <v>219</v>
      </c>
      <c r="C133" s="113"/>
      <c r="D133" s="70">
        <f>'հավելված 5'!D36+'հավելված 5'!D188+'հավելված 5'!D330+'հավելված 5'!D427+'հավելված 5'!D511+'հավելված 5'!D608+'հավելված 5'!D731+'հավելված 5'!D828+'հավելված 5'!D913+'հավելված 5'!D1019+'հավելված 5'!D1115+'հավելված 5'!D1200</f>
        <v>-207.64000000000001</v>
      </c>
    </row>
    <row r="134" spans="2:4" x14ac:dyDescent="0.3">
      <c r="B134" s="71" t="s">
        <v>8</v>
      </c>
      <c r="C134" s="71"/>
      <c r="D134" s="117">
        <f>'հավելված 5'!D37+'հավելված 5'!D189+'հավելված 5'!D331+'հավելված 5'!D428+'հավելված 5'!D512+'հավելված 5'!D609+'հավելված 5'!D732+'հավելված 5'!D829+'հավելված 5'!D914+'հավելված 5'!D1020+'հավելված 5'!D1116+'հավելված 5'!D1201</f>
        <v>-25418.3</v>
      </c>
    </row>
    <row r="135" spans="2:4" x14ac:dyDescent="0.3">
      <c r="B135" s="73"/>
      <c r="C135" s="74"/>
      <c r="D135" s="75"/>
    </row>
    <row r="136" spans="2:4" ht="55.5" customHeight="1" x14ac:dyDescent="0.3">
      <c r="B136" s="64" t="s">
        <v>4</v>
      </c>
      <c r="C136" s="23" t="s">
        <v>178</v>
      </c>
      <c r="D136" s="65" t="s">
        <v>145</v>
      </c>
    </row>
    <row r="137" spans="2:4" x14ac:dyDescent="0.3">
      <c r="B137" s="64" t="s">
        <v>5</v>
      </c>
      <c r="C137" s="23" t="s">
        <v>200</v>
      </c>
      <c r="D137" s="66" t="s">
        <v>12</v>
      </c>
    </row>
    <row r="138" spans="2:4" ht="34.5" x14ac:dyDescent="0.3">
      <c r="B138" s="67" t="s">
        <v>6</v>
      </c>
      <c r="C138" s="23" t="s">
        <v>201</v>
      </c>
      <c r="D138" s="68"/>
    </row>
    <row r="139" spans="2:4" ht="69" x14ac:dyDescent="0.3">
      <c r="B139" s="68" t="s">
        <v>10</v>
      </c>
      <c r="C139" s="23" t="s">
        <v>202</v>
      </c>
      <c r="D139" s="68"/>
    </row>
    <row r="140" spans="2:4" x14ac:dyDescent="0.3">
      <c r="B140" s="67" t="s">
        <v>7</v>
      </c>
      <c r="C140" s="23" t="s">
        <v>116</v>
      </c>
      <c r="D140" s="68"/>
    </row>
    <row r="141" spans="2:4" ht="51.75" x14ac:dyDescent="0.3">
      <c r="B141" s="34" t="s">
        <v>51</v>
      </c>
      <c r="C141" s="23" t="s">
        <v>203</v>
      </c>
      <c r="D141" s="68"/>
    </row>
    <row r="142" spans="2:4" x14ac:dyDescent="0.3">
      <c r="B142" s="378" t="s">
        <v>0</v>
      </c>
      <c r="C142" s="379"/>
      <c r="D142" s="68"/>
    </row>
    <row r="143" spans="2:4" x14ac:dyDescent="0.3">
      <c r="B143" s="383" t="s">
        <v>143</v>
      </c>
      <c r="C143" s="384"/>
      <c r="D143" s="70">
        <f>'հավելված 5'!D923</f>
        <v>4</v>
      </c>
    </row>
    <row r="144" spans="2:4" x14ac:dyDescent="0.3">
      <c r="B144" s="71" t="s">
        <v>8</v>
      </c>
      <c r="C144" s="71"/>
      <c r="D144" s="117">
        <f>'հավելված 5'!D924</f>
        <v>1260.5999999999999</v>
      </c>
    </row>
    <row r="145" spans="2:4" x14ac:dyDescent="0.3">
      <c r="B145" s="73"/>
      <c r="C145" s="74"/>
      <c r="D145" s="75"/>
    </row>
    <row r="146" spans="2:4" ht="86.25" x14ac:dyDescent="0.3">
      <c r="B146" s="64" t="s">
        <v>4</v>
      </c>
      <c r="C146" s="23" t="s">
        <v>178</v>
      </c>
      <c r="D146" s="65" t="s">
        <v>146</v>
      </c>
    </row>
    <row r="147" spans="2:4" x14ac:dyDescent="0.3">
      <c r="B147" s="64" t="s">
        <v>5</v>
      </c>
      <c r="C147" s="23" t="s">
        <v>204</v>
      </c>
      <c r="D147" s="66" t="s">
        <v>12</v>
      </c>
    </row>
    <row r="148" spans="2:4" ht="51.75" x14ac:dyDescent="0.3">
      <c r="B148" s="67" t="s">
        <v>6</v>
      </c>
      <c r="C148" s="87" t="s">
        <v>205</v>
      </c>
      <c r="D148" s="68"/>
    </row>
    <row r="149" spans="2:4" ht="51.75" x14ac:dyDescent="0.3">
      <c r="B149" s="68" t="s">
        <v>10</v>
      </c>
      <c r="C149" s="87" t="s">
        <v>206</v>
      </c>
      <c r="D149" s="68"/>
    </row>
    <row r="150" spans="2:4" x14ac:dyDescent="0.3">
      <c r="B150" s="67" t="s">
        <v>7</v>
      </c>
      <c r="C150" s="87" t="s">
        <v>207</v>
      </c>
      <c r="D150" s="68"/>
    </row>
    <row r="151" spans="2:4" ht="51.75" x14ac:dyDescent="0.3">
      <c r="B151" s="34" t="s">
        <v>51</v>
      </c>
      <c r="C151" s="69" t="s">
        <v>208</v>
      </c>
      <c r="D151" s="68"/>
    </row>
    <row r="152" spans="2:4" x14ac:dyDescent="0.3">
      <c r="B152" s="378" t="s">
        <v>0</v>
      </c>
      <c r="C152" s="379"/>
      <c r="D152" s="68"/>
    </row>
    <row r="153" spans="2:4" x14ac:dyDescent="0.3">
      <c r="B153" s="389" t="s">
        <v>220</v>
      </c>
      <c r="C153" s="390"/>
      <c r="D153" s="68">
        <f>'հավելված 5'!D198+'հավելված 5'!D340+'հավելված 5'!D437+'հավելված 5'!D521+'հավելված 5'!D618+'հավելված 5'!D741+'հավելված 5'!D838+'հավելված 5'!D933+'հավելված 5'!D1029+'հավելված 5'!D1125+'հավելված 5'!D1210</f>
        <v>201</v>
      </c>
    </row>
    <row r="154" spans="2:4" x14ac:dyDescent="0.3">
      <c r="B154" s="391" t="s">
        <v>230</v>
      </c>
      <c r="C154" s="392"/>
      <c r="D154" s="68">
        <f>'հավելված 5'!D199+'հավելված 5'!D341+'հավելված 5'!D438+'հավելված 5'!D522+'հավելված 5'!D619+'հավելված 5'!D742+'հավելված 5'!D839+'հավելված 5'!D934+'հավելված 5'!D1030+'հավելված 5'!D1126+'հավելված 5'!D1211</f>
        <v>684</v>
      </c>
    </row>
    <row r="155" spans="2:4" x14ac:dyDescent="0.3">
      <c r="B155" s="114" t="s">
        <v>222</v>
      </c>
      <c r="C155" s="116"/>
      <c r="D155" s="68">
        <f>'հավելված 5'!D200+'հավելված 5'!D342+'հավելված 5'!D439+'հավելված 5'!D523+'հավելված 5'!D620+'հավելված 5'!D743+'հավելված 5'!D840+'հավելված 5'!D935+'հավելված 5'!D1031+'հավելված 5'!D1127+'հավելված 5'!D1212</f>
        <v>349</v>
      </c>
    </row>
    <row r="156" spans="2:4" x14ac:dyDescent="0.3">
      <c r="B156" s="114" t="s">
        <v>223</v>
      </c>
      <c r="C156" s="116"/>
      <c r="D156" s="68">
        <f>'հավելված 5'!D201+'հավելված 5'!D343+'հավելված 5'!D440+'հավելված 5'!D524+'հավելված 5'!D621+'հավելված 5'!D744+'հավելված 5'!D841+'հավելված 5'!D936+'հավելված 5'!D1032+'հավելված 5'!D1128+'հավելված 5'!D1213</f>
        <v>335</v>
      </c>
    </row>
    <row r="157" spans="2:4" x14ac:dyDescent="0.3">
      <c r="B157" s="391" t="s">
        <v>281</v>
      </c>
      <c r="C157" s="392"/>
      <c r="D157" s="68">
        <f>'հավելված 5'!D202+'հավելված 5'!D344+'հավելված 5'!D441+'հավելված 5'!D525+'հավելված 5'!D622+'հավելված 5'!D745+'հավելված 5'!D842+'հավելված 5'!D937+'հավելված 5'!D1033+'հավելված 5'!D1129+'հավելված 5'!D1214</f>
        <v>1182</v>
      </c>
    </row>
    <row r="158" spans="2:4" x14ac:dyDescent="0.3">
      <c r="B158" s="114" t="s">
        <v>225</v>
      </c>
      <c r="C158" s="116"/>
      <c r="D158" s="68">
        <f>'հավելված 5'!D203+'հավելված 5'!D345+'հավելված 5'!D442+'հավելված 5'!D526+'հավելված 5'!D623+'հավելված 5'!D746+'հավելված 5'!D843+'հավելված 5'!D938+'հավելված 5'!D1034+'հավելված 5'!D1130+'հավելված 5'!D1215</f>
        <v>211</v>
      </c>
    </row>
    <row r="159" spans="2:4" ht="17.25" customHeight="1" x14ac:dyDescent="0.3">
      <c r="B159" s="114" t="s">
        <v>226</v>
      </c>
      <c r="C159" s="116"/>
      <c r="D159" s="68">
        <f>'հավելված 5'!D204+'հավելված 5'!D346+'հավելված 5'!D443+'հավելված 5'!D527+'հավելված 5'!D624+'հավելված 5'!D747+'հավելված 5'!D844+'հավելված 5'!D939+'հավելված 5'!D1035+'հավելված 5'!D1131+'հավելված 5'!D1216</f>
        <v>971</v>
      </c>
    </row>
    <row r="160" spans="2:4" x14ac:dyDescent="0.3">
      <c r="B160" s="71" t="s">
        <v>8</v>
      </c>
      <c r="C160" s="71"/>
      <c r="D160" s="248">
        <f>'հավելված 5'!D205+'հավելված 5'!D347+'հավելված 5'!D444+'հավելված 5'!D528+'հավելված 5'!D625+'հավելված 5'!D748+'հավելված 5'!D845+'հավելված 5'!D940+'հավելված 5'!D1036+'հավելված 5'!D1132+'հավելված 5'!D1217</f>
        <v>100745.4</v>
      </c>
    </row>
    <row r="162" spans="2:6" ht="86.25" x14ac:dyDescent="0.3">
      <c r="B162" s="64" t="s">
        <v>4</v>
      </c>
      <c r="C162" s="23">
        <v>1146</v>
      </c>
      <c r="D162" s="100" t="s">
        <v>146</v>
      </c>
    </row>
    <row r="163" spans="2:6" x14ac:dyDescent="0.3">
      <c r="B163" s="64" t="s">
        <v>5</v>
      </c>
      <c r="C163" s="23">
        <v>12003</v>
      </c>
      <c r="D163" s="101" t="s">
        <v>12</v>
      </c>
    </row>
    <row r="164" spans="2:6" ht="51.75" x14ac:dyDescent="0.3">
      <c r="B164" s="102" t="s">
        <v>6</v>
      </c>
      <c r="C164" s="87" t="s">
        <v>239</v>
      </c>
      <c r="D164" s="64"/>
    </row>
    <row r="165" spans="2:6" ht="69" x14ac:dyDescent="0.3">
      <c r="B165" s="64" t="s">
        <v>10</v>
      </c>
      <c r="C165" s="87" t="s">
        <v>240</v>
      </c>
      <c r="D165" s="64"/>
    </row>
    <row r="166" spans="2:6" x14ac:dyDescent="0.3">
      <c r="B166" s="102" t="s">
        <v>7</v>
      </c>
      <c r="C166" s="87" t="s">
        <v>207</v>
      </c>
      <c r="D166" s="64"/>
    </row>
    <row r="167" spans="2:6" ht="51.75" x14ac:dyDescent="0.3">
      <c r="B167" s="21" t="s">
        <v>51</v>
      </c>
      <c r="C167" s="23" t="s">
        <v>241</v>
      </c>
      <c r="D167" s="64"/>
    </row>
    <row r="168" spans="2:6" x14ac:dyDescent="0.3">
      <c r="B168" s="391" t="s">
        <v>0</v>
      </c>
      <c r="C168" s="392"/>
      <c r="D168" s="64"/>
    </row>
    <row r="169" spans="2:6" ht="39.75" customHeight="1" x14ac:dyDescent="0.3">
      <c r="B169" s="397" t="s">
        <v>242</v>
      </c>
      <c r="C169" s="398"/>
      <c r="D169" s="76">
        <f>'հավելված 5'!D214</f>
        <v>480</v>
      </c>
      <c r="F169" s="118"/>
    </row>
    <row r="170" spans="2:6" ht="17.25" customHeight="1" x14ac:dyDescent="0.3">
      <c r="B170" s="397" t="s">
        <v>243</v>
      </c>
      <c r="C170" s="398"/>
      <c r="D170" s="76">
        <f>'հավելված 5'!D215</f>
        <v>29</v>
      </c>
    </row>
    <row r="171" spans="2:6" ht="17.25" customHeight="1" x14ac:dyDescent="0.3">
      <c r="B171" s="397" t="s">
        <v>244</v>
      </c>
      <c r="C171" s="398"/>
      <c r="D171" s="98">
        <f>'հավելված 5'!D216</f>
        <v>7</v>
      </c>
    </row>
    <row r="172" spans="2:6" x14ac:dyDescent="0.3">
      <c r="B172" s="103" t="s">
        <v>8</v>
      </c>
      <c r="C172" s="103"/>
      <c r="D172" s="98">
        <f>'հավելված 5'!D217</f>
        <v>1738.3</v>
      </c>
    </row>
    <row r="174" spans="2:6" ht="86.25" x14ac:dyDescent="0.3">
      <c r="B174" s="64" t="s">
        <v>4</v>
      </c>
      <c r="C174" s="23">
        <v>1146</v>
      </c>
      <c r="D174" s="65" t="s">
        <v>146</v>
      </c>
    </row>
    <row r="175" spans="2:6" x14ac:dyDescent="0.3">
      <c r="B175" s="64" t="s">
        <v>5</v>
      </c>
      <c r="C175" s="23">
        <v>12004</v>
      </c>
      <c r="D175" s="66" t="s">
        <v>12</v>
      </c>
    </row>
    <row r="176" spans="2:6" ht="34.5" x14ac:dyDescent="0.3">
      <c r="B176" s="67" t="s">
        <v>6</v>
      </c>
      <c r="C176" s="87" t="s">
        <v>68</v>
      </c>
      <c r="D176" s="68"/>
    </row>
    <row r="177" spans="2:6" ht="51.75" x14ac:dyDescent="0.3">
      <c r="B177" s="68" t="s">
        <v>10</v>
      </c>
      <c r="C177" s="87" t="s">
        <v>69</v>
      </c>
      <c r="D177" s="68"/>
    </row>
    <row r="178" spans="2:6" x14ac:dyDescent="0.3">
      <c r="B178" s="67" t="s">
        <v>7</v>
      </c>
      <c r="C178" s="87" t="s">
        <v>50</v>
      </c>
      <c r="D178" s="68"/>
    </row>
    <row r="179" spans="2:6" ht="51.75" x14ac:dyDescent="0.3">
      <c r="B179" s="34" t="s">
        <v>51</v>
      </c>
      <c r="C179" s="69" t="s">
        <v>70</v>
      </c>
      <c r="D179" s="68"/>
    </row>
    <row r="180" spans="2:6" x14ac:dyDescent="0.3">
      <c r="B180" s="378" t="s">
        <v>0</v>
      </c>
      <c r="C180" s="379"/>
      <c r="D180" s="68"/>
    </row>
    <row r="181" spans="2:6" x14ac:dyDescent="0.3">
      <c r="B181" s="395" t="s">
        <v>71</v>
      </c>
      <c r="C181" s="396"/>
      <c r="D181" s="76">
        <f>'հավելված 5'!D46+'հավելված 5'!D356+'հավելված 5'!D453+'հավելված 5'!D537+'հավելված 5'!D634+'հավելված 5'!D757+'հավելված 5'!D854+'հավելված 5'!D949+'հավելված 5'!D1045+'հավելված 5'!D1226</f>
        <v>142</v>
      </c>
      <c r="F181" s="118"/>
    </row>
    <row r="182" spans="2:6" x14ac:dyDescent="0.3">
      <c r="B182" s="108" t="s">
        <v>228</v>
      </c>
      <c r="C182" s="109"/>
      <c r="D182" s="76">
        <f>'հավելված 5'!D47+'հավելված 5'!D357+'հավելված 5'!D454+'հավելված 5'!D538+'հավելված 5'!D635+'հավելված 5'!D758+'հավելված 5'!D855+'հավելված 5'!D950+'հավելված 5'!D1046+'հավելված 5'!D1227</f>
        <v>42</v>
      </c>
    </row>
    <row r="183" spans="2:6" x14ac:dyDescent="0.3">
      <c r="B183" s="108" t="s">
        <v>229</v>
      </c>
      <c r="C183" s="109"/>
      <c r="D183" s="76">
        <f>'հավելված 5'!D48+'հավելված 5'!D358+'հավելված 5'!D455+'հավելված 5'!D539+'հավելված 5'!D636+'հավելված 5'!D759+'հավելված 5'!D856+'հավելված 5'!D951+'հավելված 5'!D1047+'հավելված 5'!D1228</f>
        <v>100</v>
      </c>
    </row>
    <row r="184" spans="2:6" x14ac:dyDescent="0.3">
      <c r="B184" s="71" t="s">
        <v>8</v>
      </c>
      <c r="C184" s="71"/>
      <c r="D184" s="98">
        <f>'հավելված 5'!D49+'հավելված 5'!D359+'հավելված 5'!D456+'հավելված 5'!D540+'հավելված 5'!D637+'հավելված 5'!D760+'հավելված 5'!D857+'հավելված 5'!D952+'հավելված 5'!D1048+'հավելված 5'!D1229</f>
        <v>8626.1999999999989</v>
      </c>
    </row>
    <row r="186" spans="2:6" s="130" customFormat="1" x14ac:dyDescent="0.3">
      <c r="B186" s="149" t="s">
        <v>1</v>
      </c>
      <c r="C186" s="149" t="s">
        <v>2</v>
      </c>
      <c r="D186" s="131"/>
    </row>
    <row r="187" spans="2:6" s="130" customFormat="1" x14ac:dyDescent="0.3">
      <c r="B187" s="150">
        <v>1183</v>
      </c>
      <c r="C187" s="151" t="s">
        <v>263</v>
      </c>
      <c r="D187" s="152"/>
    </row>
    <row r="188" spans="2:6" s="130" customFormat="1" x14ac:dyDescent="0.3">
      <c r="D188" s="153"/>
    </row>
    <row r="189" spans="2:6" s="132" customFormat="1" x14ac:dyDescent="0.3">
      <c r="B189" s="374" t="s">
        <v>3</v>
      </c>
      <c r="C189" s="375"/>
      <c r="D189" s="152"/>
    </row>
    <row r="190" spans="2:6" s="132" customFormat="1" ht="58.35" customHeight="1" x14ac:dyDescent="0.3">
      <c r="B190" s="151" t="s">
        <v>4</v>
      </c>
      <c r="C190" s="154" t="s">
        <v>276</v>
      </c>
      <c r="D190" s="155" t="s">
        <v>268</v>
      </c>
    </row>
    <row r="191" spans="2:6" s="132" customFormat="1" x14ac:dyDescent="0.3">
      <c r="B191" s="151" t="s">
        <v>5</v>
      </c>
      <c r="C191" s="154" t="s">
        <v>277</v>
      </c>
      <c r="D191" s="156" t="s">
        <v>12</v>
      </c>
    </row>
    <row r="192" spans="2:6" s="132" customFormat="1" ht="34.5" x14ac:dyDescent="0.3">
      <c r="B192" s="151" t="s">
        <v>6</v>
      </c>
      <c r="C192" s="157" t="s">
        <v>278</v>
      </c>
      <c r="D192" s="367"/>
    </row>
    <row r="193" spans="2:5" s="132" customFormat="1" ht="69" x14ac:dyDescent="0.3">
      <c r="B193" s="151" t="s">
        <v>10</v>
      </c>
      <c r="C193" s="157" t="s">
        <v>279</v>
      </c>
      <c r="D193" s="368"/>
    </row>
    <row r="194" spans="2:5" s="132" customFormat="1" ht="51.75" x14ac:dyDescent="0.3">
      <c r="B194" s="151" t="s">
        <v>7</v>
      </c>
      <c r="C194" s="157" t="s">
        <v>262</v>
      </c>
      <c r="D194" s="368"/>
    </row>
    <row r="195" spans="2:5" s="132" customFormat="1" ht="51.75" x14ac:dyDescent="0.3">
      <c r="B195" s="150" t="s">
        <v>269</v>
      </c>
      <c r="C195" s="158" t="s">
        <v>272</v>
      </c>
      <c r="D195" s="368"/>
    </row>
    <row r="196" spans="2:5" s="132" customFormat="1" x14ac:dyDescent="0.3">
      <c r="B196" s="370" t="s">
        <v>0</v>
      </c>
      <c r="C196" s="371"/>
      <c r="D196" s="369"/>
    </row>
    <row r="197" spans="2:5" s="132" customFormat="1" x14ac:dyDescent="0.3">
      <c r="B197" s="372" t="s">
        <v>270</v>
      </c>
      <c r="C197" s="373"/>
      <c r="D197" s="159">
        <f>'հավելված 5'!D231+'հավելված 5'!D650</f>
        <v>23</v>
      </c>
    </row>
    <row r="198" spans="2:5" s="132" customFormat="1" x14ac:dyDescent="0.3">
      <c r="B198" s="160" t="s">
        <v>8</v>
      </c>
      <c r="C198" s="160"/>
      <c r="D198" s="161">
        <f>'հավելված 5'!D232+'հավելված 5'!D651</f>
        <v>227804.69999999998</v>
      </c>
      <c r="E198" s="133"/>
    </row>
    <row r="199" spans="2:5" s="132" customFormat="1" x14ac:dyDescent="0.3">
      <c r="B199" s="130"/>
      <c r="C199" s="130"/>
      <c r="D199" s="153"/>
    </row>
    <row r="200" spans="2:5" s="132" customFormat="1" x14ac:dyDescent="0.3">
      <c r="B200" s="374" t="s">
        <v>3</v>
      </c>
      <c r="C200" s="375"/>
      <c r="D200" s="152"/>
    </row>
    <row r="201" spans="2:5" s="132" customFormat="1" ht="58.35" customHeight="1" x14ac:dyDescent="0.3">
      <c r="B201" s="151" t="s">
        <v>4</v>
      </c>
      <c r="C201" s="154">
        <v>1183</v>
      </c>
      <c r="D201" s="155" t="s">
        <v>268</v>
      </c>
    </row>
    <row r="202" spans="2:5" s="132" customFormat="1" x14ac:dyDescent="0.3">
      <c r="B202" s="151" t="s">
        <v>5</v>
      </c>
      <c r="C202" s="154" t="s">
        <v>271</v>
      </c>
      <c r="D202" s="156" t="s">
        <v>12</v>
      </c>
    </row>
    <row r="203" spans="2:5" s="132" customFormat="1" ht="34.5" x14ac:dyDescent="0.3">
      <c r="B203" s="151" t="s">
        <v>6</v>
      </c>
      <c r="C203" s="154" t="s">
        <v>259</v>
      </c>
      <c r="D203" s="367"/>
    </row>
    <row r="204" spans="2:5" s="132" customFormat="1" ht="34.5" x14ac:dyDescent="0.3">
      <c r="B204" s="151" t="s">
        <v>10</v>
      </c>
      <c r="C204" s="154" t="s">
        <v>261</v>
      </c>
      <c r="D204" s="368"/>
    </row>
    <row r="205" spans="2:5" s="132" customFormat="1" ht="51.75" x14ac:dyDescent="0.3">
      <c r="B205" s="151" t="s">
        <v>7</v>
      </c>
      <c r="C205" s="154" t="s">
        <v>262</v>
      </c>
      <c r="D205" s="368"/>
    </row>
    <row r="206" spans="2:5" s="132" customFormat="1" ht="51.75" x14ac:dyDescent="0.3">
      <c r="B206" s="150" t="s">
        <v>269</v>
      </c>
      <c r="C206" s="157" t="s">
        <v>272</v>
      </c>
      <c r="D206" s="368"/>
    </row>
    <row r="207" spans="2:5" s="132" customFormat="1" x14ac:dyDescent="0.3">
      <c r="B207" s="370" t="s">
        <v>0</v>
      </c>
      <c r="C207" s="371"/>
      <c r="D207" s="369"/>
    </row>
    <row r="208" spans="2:5" s="132" customFormat="1" x14ac:dyDescent="0.3">
      <c r="B208" s="372" t="s">
        <v>270</v>
      </c>
      <c r="C208" s="373"/>
      <c r="D208" s="159">
        <f>'հավելված 5'!D661+'հավելված 5'!D242</f>
        <v>24</v>
      </c>
    </row>
    <row r="209" spans="2:5" s="132" customFormat="1" x14ac:dyDescent="0.3">
      <c r="B209" s="387" t="s">
        <v>273</v>
      </c>
      <c r="C209" s="388"/>
      <c r="D209" s="159">
        <f>'հավելված 5'!D662+'հավելված 5'!D243</f>
        <v>1573</v>
      </c>
    </row>
    <row r="210" spans="2:5" s="132" customFormat="1" x14ac:dyDescent="0.3">
      <c r="B210" s="387" t="s">
        <v>280</v>
      </c>
      <c r="C210" s="388"/>
      <c r="D210" s="159">
        <f>'հավելված 5'!D663+'հավելված 5'!D244</f>
        <v>270</v>
      </c>
    </row>
    <row r="211" spans="2:5" s="132" customFormat="1" x14ac:dyDescent="0.3">
      <c r="B211" s="160" t="s">
        <v>8</v>
      </c>
      <c r="C211" s="160"/>
      <c r="D211" s="161">
        <f>'հավելված 5'!D664+'հավելված 5'!D245</f>
        <v>26194.000000000007</v>
      </c>
      <c r="E211" s="133"/>
    </row>
    <row r="212" spans="2:5" s="132" customFormat="1" x14ac:dyDescent="0.3">
      <c r="B212" s="162"/>
      <c r="C212" s="162"/>
      <c r="D212" s="163"/>
      <c r="E212" s="133"/>
    </row>
    <row r="214" spans="2:5" x14ac:dyDescent="0.3">
      <c r="B214" s="164" t="s">
        <v>1</v>
      </c>
      <c r="C214" s="164" t="s">
        <v>2</v>
      </c>
      <c r="D214" s="61"/>
    </row>
    <row r="215" spans="2:5" x14ac:dyDescent="0.3">
      <c r="B215" s="69">
        <v>1192</v>
      </c>
      <c r="C215" s="69" t="s">
        <v>248</v>
      </c>
      <c r="D215" s="61"/>
    </row>
    <row r="217" spans="2:5" ht="34.5" x14ac:dyDescent="0.3">
      <c r="B217" s="142" t="s">
        <v>3</v>
      </c>
      <c r="C217" s="61"/>
      <c r="D217" s="61"/>
    </row>
    <row r="218" spans="2:5" ht="86.25" x14ac:dyDescent="0.3">
      <c r="B218" s="68" t="s">
        <v>4</v>
      </c>
      <c r="C218" s="69" t="s">
        <v>249</v>
      </c>
      <c r="D218" s="65" t="s">
        <v>146</v>
      </c>
    </row>
    <row r="219" spans="2:5" x14ac:dyDescent="0.3">
      <c r="B219" s="68" t="s">
        <v>5</v>
      </c>
      <c r="C219" s="69" t="s">
        <v>189</v>
      </c>
      <c r="D219" s="66" t="s">
        <v>12</v>
      </c>
    </row>
    <row r="220" spans="2:5" ht="34.5" x14ac:dyDescent="0.3">
      <c r="B220" s="67" t="s">
        <v>6</v>
      </c>
      <c r="C220" s="143" t="s">
        <v>250</v>
      </c>
      <c r="D220" s="68"/>
    </row>
    <row r="221" spans="2:5" ht="51.75" x14ac:dyDescent="0.3">
      <c r="B221" s="68" t="s">
        <v>10</v>
      </c>
      <c r="C221" s="143" t="s">
        <v>251</v>
      </c>
      <c r="D221" s="68"/>
    </row>
    <row r="222" spans="2:5" x14ac:dyDescent="0.3">
      <c r="B222" s="67" t="s">
        <v>7</v>
      </c>
      <c r="C222" s="143" t="s">
        <v>116</v>
      </c>
      <c r="D222" s="68"/>
    </row>
    <row r="223" spans="2:5" ht="51.75" x14ac:dyDescent="0.3">
      <c r="B223" s="34" t="s">
        <v>51</v>
      </c>
      <c r="C223" s="69" t="s">
        <v>252</v>
      </c>
      <c r="D223" s="68"/>
    </row>
    <row r="224" spans="2:5" x14ac:dyDescent="0.3">
      <c r="B224" s="378" t="s">
        <v>0</v>
      </c>
      <c r="C224" s="379"/>
      <c r="D224" s="68"/>
    </row>
    <row r="225" spans="2:4" x14ac:dyDescent="0.3">
      <c r="B225" s="385" t="s">
        <v>253</v>
      </c>
      <c r="C225" s="386"/>
      <c r="D225" s="144">
        <f>'հավելված 5'!D1242+'հավելված 5'!D1146+'հավելված 5'!D1061+'հավելված 5'!D965+'հավելված 5'!D870+'հավելված 5'!D773+'հավելված 5'!D677+'հավելված 5'!D553+'հավելված 5'!D469+'հավելված 5'!D372+'հավելված 5'!D258+'հավելված 5'!D62+'հավելված 5'!D275</f>
        <v>0</v>
      </c>
    </row>
    <row r="226" spans="2:4" x14ac:dyDescent="0.3">
      <c r="B226" s="385" t="s">
        <v>254</v>
      </c>
      <c r="C226" s="386"/>
      <c r="D226" s="144">
        <f>'հավելված 5'!D1243+'հավելված 5'!D1147+'հավելված 5'!D1062+'հավելված 5'!D966+'հավելված 5'!D871+'հավելված 5'!D774+'հավելված 5'!D678+'հավելված 5'!D554+'հավելված 5'!D470+'հավելված 5'!D373+'հավելված 5'!D259+'հավելված 5'!D63+'հավելված 5'!D276</f>
        <v>0</v>
      </c>
    </row>
    <row r="227" spans="2:4" x14ac:dyDescent="0.3">
      <c r="B227" s="71" t="s">
        <v>8</v>
      </c>
      <c r="C227" s="71"/>
      <c r="D227" s="144">
        <f>'հավելված 5'!D1244+'հավելված 5'!D1148+'հավելված 5'!D1063+'հավելված 5'!D967+'հավելված 5'!D872+'հավելված 5'!D775+'հավելված 5'!D679+'հավելված 5'!D555+'հավելված 5'!D471+'հավելված 5'!D374+'հավելված 5'!D260+'հավելված 5'!D64+'հավելված 5'!D277</f>
        <v>0</v>
      </c>
    </row>
    <row r="229" spans="2:4" x14ac:dyDescent="0.3">
      <c r="B229" s="393" t="s">
        <v>134</v>
      </c>
      <c r="C229" s="394"/>
    </row>
    <row r="231" spans="2:4" x14ac:dyDescent="0.3">
      <c r="B231" s="164" t="s">
        <v>1</v>
      </c>
      <c r="C231" s="164" t="s">
        <v>2</v>
      </c>
      <c r="D231" s="61"/>
    </row>
    <row r="232" spans="2:4" x14ac:dyDescent="0.3">
      <c r="B232" s="69">
        <v>1139</v>
      </c>
      <c r="C232" s="69" t="s">
        <v>108</v>
      </c>
      <c r="D232" s="61"/>
    </row>
    <row r="234" spans="2:4" ht="34.5" x14ac:dyDescent="0.3">
      <c r="B234" s="142" t="s">
        <v>3</v>
      </c>
      <c r="C234" s="61"/>
      <c r="D234" s="61"/>
    </row>
    <row r="235" spans="2:4" ht="86.25" x14ac:dyDescent="0.3">
      <c r="B235" s="68" t="s">
        <v>4</v>
      </c>
      <c r="C235" s="69">
        <v>1139</v>
      </c>
      <c r="D235" s="65" t="s">
        <v>146</v>
      </c>
    </row>
    <row r="236" spans="2:4" x14ac:dyDescent="0.3">
      <c r="B236" s="68" t="s">
        <v>5</v>
      </c>
      <c r="C236" s="69">
        <v>11001</v>
      </c>
      <c r="D236" s="66" t="s">
        <v>12</v>
      </c>
    </row>
    <row r="237" spans="2:4" ht="34.5" x14ac:dyDescent="0.3">
      <c r="B237" s="67" t="s">
        <v>6</v>
      </c>
      <c r="C237" s="143" t="s">
        <v>126</v>
      </c>
      <c r="D237" s="68"/>
    </row>
    <row r="238" spans="2:4" ht="69" x14ac:dyDescent="0.3">
      <c r="B238" s="68" t="s">
        <v>10</v>
      </c>
      <c r="C238" s="87" t="s">
        <v>127</v>
      </c>
      <c r="D238" s="68"/>
    </row>
    <row r="239" spans="2:4" x14ac:dyDescent="0.3">
      <c r="B239" s="67" t="s">
        <v>7</v>
      </c>
      <c r="C239" s="87" t="s">
        <v>116</v>
      </c>
      <c r="D239" s="68"/>
    </row>
    <row r="240" spans="2:4" ht="51.75" x14ac:dyDescent="0.3">
      <c r="B240" s="34" t="s">
        <v>51</v>
      </c>
      <c r="C240" s="69" t="s">
        <v>128</v>
      </c>
      <c r="D240" s="68"/>
    </row>
    <row r="241" spans="2:4" ht="15" customHeight="1" x14ac:dyDescent="0.3">
      <c r="B241" s="378" t="s">
        <v>0</v>
      </c>
      <c r="C241" s="379"/>
      <c r="D241" s="68"/>
    </row>
    <row r="242" spans="2:4" x14ac:dyDescent="0.3">
      <c r="B242" s="71" t="s">
        <v>8</v>
      </c>
      <c r="C242" s="71"/>
      <c r="D242" s="72">
        <f>+'հավելված 5'!D1259</f>
        <v>880931.4</v>
      </c>
    </row>
  </sheetData>
  <mergeCells count="52">
    <mergeCell ref="B157:C157"/>
    <mergeCell ref="B241:C241"/>
    <mergeCell ref="B229:C229"/>
    <mergeCell ref="B180:C180"/>
    <mergeCell ref="B181:C181"/>
    <mergeCell ref="B168:C168"/>
    <mergeCell ref="B169:C169"/>
    <mergeCell ref="B170:C170"/>
    <mergeCell ref="B171:C171"/>
    <mergeCell ref="B142:C142"/>
    <mergeCell ref="B143:C143"/>
    <mergeCell ref="B152:C152"/>
    <mergeCell ref="B153:C153"/>
    <mergeCell ref="B154:C154"/>
    <mergeCell ref="B224:C224"/>
    <mergeCell ref="B225:C225"/>
    <mergeCell ref="B226:C226"/>
    <mergeCell ref="B189:C189"/>
    <mergeCell ref="B208:C208"/>
    <mergeCell ref="B209:C209"/>
    <mergeCell ref="B210:C210"/>
    <mergeCell ref="B131:C131"/>
    <mergeCell ref="B48:C48"/>
    <mergeCell ref="B49:C49"/>
    <mergeCell ref="B36:C36"/>
    <mergeCell ref="B37:C37"/>
    <mergeCell ref="B130:C130"/>
    <mergeCell ref="B84:C84"/>
    <mergeCell ref="B85:C85"/>
    <mergeCell ref="B72:C72"/>
    <mergeCell ref="B73:C73"/>
    <mergeCell ref="B109:C109"/>
    <mergeCell ref="B60:C60"/>
    <mergeCell ref="B61:C61"/>
    <mergeCell ref="B96:C96"/>
    <mergeCell ref="B120:C120"/>
    <mergeCell ref="B121:C121"/>
    <mergeCell ref="B97:C97"/>
    <mergeCell ref="B108:C108"/>
    <mergeCell ref="C2:D2"/>
    <mergeCell ref="C3:D3"/>
    <mergeCell ref="C4:D4"/>
    <mergeCell ref="B9:C9"/>
    <mergeCell ref="B7:C7"/>
    <mergeCell ref="B24:C24"/>
    <mergeCell ref="B25:C25"/>
    <mergeCell ref="D192:D196"/>
    <mergeCell ref="B196:C196"/>
    <mergeCell ref="B197:C197"/>
    <mergeCell ref="B200:C200"/>
    <mergeCell ref="D203:D207"/>
    <mergeCell ref="B207:C207"/>
  </mergeCells>
  <pageMargins left="0.70866141732283505" right="0.70866141732283505" top="0.74803149606299202" bottom="0.74803149606299202" header="0.31496062992126" footer="0.31496062992126"/>
  <pageSetup paperSize="9" scale="7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61"/>
  <sheetViews>
    <sheetView zoomScale="85" zoomScaleNormal="85" zoomScaleSheetLayoutView="100" workbookViewId="0">
      <selection activeCell="C5" sqref="C5"/>
    </sheetView>
  </sheetViews>
  <sheetFormatPr defaultColWidth="9.140625" defaultRowHeight="17.25" x14ac:dyDescent="0.3"/>
  <cols>
    <col min="1" max="1" width="5.28515625" style="1" customWidth="1"/>
    <col min="2" max="2" width="26.42578125" style="1" customWidth="1"/>
    <col min="3" max="3" width="65.7109375" style="1" customWidth="1"/>
    <col min="4" max="4" width="37.42578125" style="1" customWidth="1"/>
    <col min="5" max="5" width="9.140625" style="1"/>
    <col min="6" max="6" width="19.5703125" style="1" bestFit="1" customWidth="1"/>
    <col min="7" max="16384" width="9.140625" style="1"/>
  </cols>
  <sheetData>
    <row r="2" spans="1:5" ht="15" customHeight="1" x14ac:dyDescent="0.3">
      <c r="C2" s="298" t="s">
        <v>47</v>
      </c>
      <c r="D2" s="298"/>
    </row>
    <row r="3" spans="1:5" ht="15" customHeight="1" x14ac:dyDescent="0.3">
      <c r="C3" s="298" t="s">
        <v>153</v>
      </c>
      <c r="D3" s="298"/>
    </row>
    <row r="4" spans="1:5" ht="15" customHeight="1" x14ac:dyDescent="0.3">
      <c r="C4" s="298" t="s">
        <v>9</v>
      </c>
      <c r="D4" s="298"/>
    </row>
    <row r="7" spans="1:5" ht="69" customHeight="1" x14ac:dyDescent="0.3">
      <c r="A7" s="2"/>
      <c r="B7" s="382" t="s">
        <v>316</v>
      </c>
      <c r="C7" s="382"/>
      <c r="D7" s="382"/>
    </row>
    <row r="8" spans="1:5" ht="23.25" customHeight="1" x14ac:dyDescent="0.3"/>
    <row r="9" spans="1:5" x14ac:dyDescent="0.3">
      <c r="B9" s="380" t="s">
        <v>113</v>
      </c>
      <c r="C9" s="381"/>
      <c r="D9" s="3"/>
    </row>
    <row r="10" spans="1:5" x14ac:dyDescent="0.3">
      <c r="A10" s="4"/>
      <c r="B10" s="58"/>
      <c r="C10" s="58"/>
      <c r="D10" s="59"/>
      <c r="E10" s="4"/>
    </row>
    <row r="11" spans="1:5" x14ac:dyDescent="0.3">
      <c r="B11" s="60" t="s">
        <v>1</v>
      </c>
      <c r="C11" s="60" t="s">
        <v>2</v>
      </c>
      <c r="D11" s="61"/>
    </row>
    <row r="12" spans="1:5" x14ac:dyDescent="0.3">
      <c r="B12" s="23">
        <v>1146</v>
      </c>
      <c r="C12" s="23" t="s">
        <v>48</v>
      </c>
      <c r="D12" s="61"/>
    </row>
    <row r="13" spans="1:5" x14ac:dyDescent="0.3">
      <c r="A13" s="4"/>
      <c r="B13" s="58"/>
      <c r="C13" s="58"/>
      <c r="D13" s="59"/>
      <c r="E13" s="4"/>
    </row>
    <row r="15" spans="1:5" ht="51.75" x14ac:dyDescent="0.3">
      <c r="B15" s="64" t="s">
        <v>4</v>
      </c>
      <c r="C15" s="23">
        <v>1146</v>
      </c>
      <c r="D15" s="65" t="s">
        <v>145</v>
      </c>
    </row>
    <row r="16" spans="1:5" x14ac:dyDescent="0.3">
      <c r="B16" s="64" t="s">
        <v>5</v>
      </c>
      <c r="C16" s="23">
        <v>11003</v>
      </c>
      <c r="D16" s="66" t="s">
        <v>12</v>
      </c>
    </row>
    <row r="17" spans="2:4" ht="34.5" x14ac:dyDescent="0.3">
      <c r="B17" s="67" t="s">
        <v>6</v>
      </c>
      <c r="C17" s="87" t="s">
        <v>122</v>
      </c>
      <c r="D17" s="68"/>
    </row>
    <row r="18" spans="2:4" ht="69" x14ac:dyDescent="0.3">
      <c r="B18" s="68" t="s">
        <v>10</v>
      </c>
      <c r="C18" s="87" t="s">
        <v>123</v>
      </c>
      <c r="D18" s="68"/>
    </row>
    <row r="19" spans="2:4" ht="34.5" x14ac:dyDescent="0.3">
      <c r="B19" s="67" t="s">
        <v>7</v>
      </c>
      <c r="C19" s="87" t="s">
        <v>116</v>
      </c>
      <c r="D19" s="68"/>
    </row>
    <row r="20" spans="2:4" ht="51.75" x14ac:dyDescent="0.3">
      <c r="B20" s="34" t="s">
        <v>51</v>
      </c>
      <c r="C20" s="23" t="s">
        <v>136</v>
      </c>
      <c r="D20" s="68"/>
    </row>
    <row r="21" spans="2:4" x14ac:dyDescent="0.3">
      <c r="B21" s="378" t="s">
        <v>0</v>
      </c>
      <c r="C21" s="379"/>
      <c r="D21" s="68"/>
    </row>
    <row r="22" spans="2:4" x14ac:dyDescent="0.3">
      <c r="B22" s="376" t="s">
        <v>124</v>
      </c>
      <c r="C22" s="377"/>
      <c r="D22" s="70">
        <v>-198</v>
      </c>
    </row>
    <row r="23" spans="2:4" x14ac:dyDescent="0.3">
      <c r="B23" s="114" t="s">
        <v>218</v>
      </c>
      <c r="C23" s="111"/>
      <c r="D23" s="70">
        <v>-55</v>
      </c>
    </row>
    <row r="24" spans="2:4" x14ac:dyDescent="0.3">
      <c r="B24" s="114" t="s">
        <v>219</v>
      </c>
      <c r="C24" s="111"/>
      <c r="D24" s="70">
        <v>-143</v>
      </c>
    </row>
    <row r="25" spans="2:4" x14ac:dyDescent="0.3">
      <c r="B25" s="71" t="s">
        <v>8</v>
      </c>
      <c r="C25" s="71"/>
      <c r="D25" s="72">
        <v>46953</v>
      </c>
    </row>
    <row r="26" spans="2:4" x14ac:dyDescent="0.3">
      <c r="B26" s="73"/>
      <c r="C26" s="74"/>
      <c r="D26" s="75"/>
    </row>
    <row r="27" spans="2:4" ht="55.5" customHeight="1" x14ac:dyDescent="0.3">
      <c r="B27" s="64" t="s">
        <v>4</v>
      </c>
      <c r="C27" s="23">
        <v>1146</v>
      </c>
      <c r="D27" s="65" t="s">
        <v>145</v>
      </c>
    </row>
    <row r="28" spans="2:4" x14ac:dyDescent="0.3">
      <c r="B28" s="64" t="s">
        <v>5</v>
      </c>
      <c r="C28" s="23" t="s">
        <v>140</v>
      </c>
      <c r="D28" s="66" t="s">
        <v>12</v>
      </c>
    </row>
    <row r="29" spans="2:4" ht="34.5" x14ac:dyDescent="0.3">
      <c r="B29" s="67" t="s">
        <v>6</v>
      </c>
      <c r="C29" s="23" t="s">
        <v>141</v>
      </c>
      <c r="D29" s="68"/>
    </row>
    <row r="30" spans="2:4" ht="69" x14ac:dyDescent="0.3">
      <c r="B30" s="68" t="s">
        <v>10</v>
      </c>
      <c r="C30" s="23" t="s">
        <v>142</v>
      </c>
      <c r="D30" s="68"/>
    </row>
    <row r="31" spans="2:4" x14ac:dyDescent="0.3">
      <c r="B31" s="67" t="s">
        <v>7</v>
      </c>
      <c r="C31" s="23" t="s">
        <v>116</v>
      </c>
      <c r="D31" s="68"/>
    </row>
    <row r="32" spans="2:4" ht="51.75" x14ac:dyDescent="0.3">
      <c r="B32" s="34" t="s">
        <v>51</v>
      </c>
      <c r="C32" s="23" t="s">
        <v>209</v>
      </c>
      <c r="D32" s="68"/>
    </row>
    <row r="33" spans="2:4" x14ac:dyDescent="0.3">
      <c r="B33" s="378" t="s">
        <v>0</v>
      </c>
      <c r="C33" s="379"/>
      <c r="D33" s="68"/>
    </row>
    <row r="34" spans="2:4" x14ac:dyDescent="0.3">
      <c r="B34" s="383" t="s">
        <v>143</v>
      </c>
      <c r="C34" s="384"/>
      <c r="D34" s="70">
        <v>-80</v>
      </c>
    </row>
    <row r="35" spans="2:4" x14ac:dyDescent="0.3">
      <c r="B35" s="112" t="s">
        <v>218</v>
      </c>
      <c r="C35" s="113"/>
      <c r="D35" s="70">
        <v>-38</v>
      </c>
    </row>
    <row r="36" spans="2:4" x14ac:dyDescent="0.3">
      <c r="B36" s="112" t="s">
        <v>219</v>
      </c>
      <c r="C36" s="113"/>
      <c r="D36" s="70">
        <v>-42</v>
      </c>
    </row>
    <row r="37" spans="2:4" x14ac:dyDescent="0.3">
      <c r="B37" s="71" t="s">
        <v>8</v>
      </c>
      <c r="C37" s="71"/>
      <c r="D37" s="72">
        <v>-4135.1000000000004</v>
      </c>
    </row>
    <row r="39" spans="2:4" ht="51.75" x14ac:dyDescent="0.3">
      <c r="B39" s="64" t="s">
        <v>4</v>
      </c>
      <c r="C39" s="23">
        <v>1146</v>
      </c>
      <c r="D39" s="65" t="s">
        <v>146</v>
      </c>
    </row>
    <row r="40" spans="2:4" x14ac:dyDescent="0.3">
      <c r="B40" s="64" t="s">
        <v>5</v>
      </c>
      <c r="C40" s="23">
        <v>12004</v>
      </c>
      <c r="D40" s="66" t="s">
        <v>12</v>
      </c>
    </row>
    <row r="41" spans="2:4" ht="34.5" x14ac:dyDescent="0.3">
      <c r="B41" s="67" t="s">
        <v>6</v>
      </c>
      <c r="C41" s="87" t="s">
        <v>68</v>
      </c>
      <c r="D41" s="68"/>
    </row>
    <row r="42" spans="2:4" ht="51.75" x14ac:dyDescent="0.3">
      <c r="B42" s="68" t="s">
        <v>10</v>
      </c>
      <c r="C42" s="87" t="s">
        <v>69</v>
      </c>
      <c r="D42" s="68"/>
    </row>
    <row r="43" spans="2:4" x14ac:dyDescent="0.3">
      <c r="B43" s="67" t="s">
        <v>7</v>
      </c>
      <c r="C43" s="87" t="s">
        <v>50</v>
      </c>
      <c r="D43" s="68"/>
    </row>
    <row r="44" spans="2:4" ht="51.75" x14ac:dyDescent="0.3">
      <c r="B44" s="34" t="s">
        <v>51</v>
      </c>
      <c r="C44" s="69" t="s">
        <v>70</v>
      </c>
      <c r="D44" s="68"/>
    </row>
    <row r="45" spans="2:4" x14ac:dyDescent="0.3">
      <c r="B45" s="378" t="s">
        <v>0</v>
      </c>
      <c r="C45" s="379"/>
      <c r="D45" s="68"/>
    </row>
    <row r="46" spans="2:4" x14ac:dyDescent="0.3">
      <c r="B46" s="395" t="s">
        <v>71</v>
      </c>
      <c r="C46" s="396"/>
      <c r="D46" s="76">
        <v>57</v>
      </c>
    </row>
    <row r="47" spans="2:4" x14ac:dyDescent="0.3">
      <c r="B47" s="108" t="s">
        <v>228</v>
      </c>
      <c r="C47" s="109"/>
      <c r="D47" s="76">
        <v>56</v>
      </c>
    </row>
    <row r="48" spans="2:4" x14ac:dyDescent="0.3">
      <c r="B48" s="108" t="s">
        <v>229</v>
      </c>
      <c r="C48" s="109"/>
      <c r="D48" s="76">
        <v>1</v>
      </c>
    </row>
    <row r="49" spans="2:4" x14ac:dyDescent="0.3">
      <c r="B49" s="71" t="s">
        <v>8</v>
      </c>
      <c r="C49" s="71"/>
      <c r="D49" s="77">
        <v>559.79999999999995</v>
      </c>
    </row>
    <row r="51" spans="2:4" x14ac:dyDescent="0.3">
      <c r="B51" s="60" t="s">
        <v>1</v>
      </c>
      <c r="C51" s="60" t="s">
        <v>2</v>
      </c>
      <c r="D51" s="61"/>
    </row>
    <row r="52" spans="2:4" x14ac:dyDescent="0.3">
      <c r="B52" s="23">
        <v>1192</v>
      </c>
      <c r="C52" s="23" t="s">
        <v>248</v>
      </c>
      <c r="D52" s="61"/>
    </row>
    <row r="54" spans="2:4" ht="34.5" x14ac:dyDescent="0.3">
      <c r="B54" s="142" t="s">
        <v>3</v>
      </c>
      <c r="C54" s="61"/>
      <c r="D54" s="61"/>
    </row>
    <row r="55" spans="2:4" ht="51.75" x14ac:dyDescent="0.3">
      <c r="B55" s="68" t="s">
        <v>4</v>
      </c>
      <c r="C55" s="69" t="s">
        <v>249</v>
      </c>
      <c r="D55" s="65" t="s">
        <v>146</v>
      </c>
    </row>
    <row r="56" spans="2:4" x14ac:dyDescent="0.3">
      <c r="B56" s="68" t="s">
        <v>5</v>
      </c>
      <c r="C56" s="69" t="s">
        <v>189</v>
      </c>
      <c r="D56" s="66" t="s">
        <v>12</v>
      </c>
    </row>
    <row r="57" spans="2:4" ht="34.5" x14ac:dyDescent="0.3">
      <c r="B57" s="67" t="s">
        <v>6</v>
      </c>
      <c r="C57" s="143" t="s">
        <v>250</v>
      </c>
      <c r="D57" s="68"/>
    </row>
    <row r="58" spans="2:4" ht="51.75" x14ac:dyDescent="0.3">
      <c r="B58" s="68" t="s">
        <v>10</v>
      </c>
      <c r="C58" s="143" t="s">
        <v>251</v>
      </c>
      <c r="D58" s="68"/>
    </row>
    <row r="59" spans="2:4" x14ac:dyDescent="0.3">
      <c r="B59" s="67" t="s">
        <v>7</v>
      </c>
      <c r="C59" s="143" t="s">
        <v>116</v>
      </c>
      <c r="D59" s="68"/>
    </row>
    <row r="60" spans="2:4" ht="51.75" x14ac:dyDescent="0.3">
      <c r="B60" s="34" t="s">
        <v>51</v>
      </c>
      <c r="C60" s="69" t="s">
        <v>252</v>
      </c>
      <c r="D60" s="68"/>
    </row>
    <row r="61" spans="2:4" x14ac:dyDescent="0.3">
      <c r="B61" s="378" t="s">
        <v>0</v>
      </c>
      <c r="C61" s="379"/>
      <c r="D61" s="68"/>
    </row>
    <row r="62" spans="2:4" x14ac:dyDescent="0.3">
      <c r="B62" s="385" t="s">
        <v>253</v>
      </c>
      <c r="C62" s="386"/>
      <c r="D62" s="68"/>
    </row>
    <row r="63" spans="2:4" x14ac:dyDescent="0.3">
      <c r="B63" s="385" t="s">
        <v>254</v>
      </c>
      <c r="C63" s="386"/>
      <c r="D63" s="68">
        <v>33</v>
      </c>
    </row>
    <row r="64" spans="2:4" x14ac:dyDescent="0.3">
      <c r="B64" s="71" t="s">
        <v>8</v>
      </c>
      <c r="C64" s="71"/>
      <c r="D64" s="144">
        <v>5033</v>
      </c>
    </row>
    <row r="66" spans="1:5" x14ac:dyDescent="0.3">
      <c r="B66" s="73"/>
      <c r="C66" s="74"/>
      <c r="D66" s="75"/>
    </row>
    <row r="67" spans="1:5" x14ac:dyDescent="0.3">
      <c r="B67" s="380" t="s">
        <v>36</v>
      </c>
      <c r="C67" s="381"/>
      <c r="D67" s="3"/>
    </row>
    <row r="68" spans="1:5" x14ac:dyDescent="0.3">
      <c r="A68" s="4"/>
      <c r="B68" s="58"/>
      <c r="C68" s="58"/>
      <c r="D68" s="59"/>
      <c r="E68" s="4"/>
    </row>
    <row r="69" spans="1:5" x14ac:dyDescent="0.3">
      <c r="B69" s="60" t="s">
        <v>1</v>
      </c>
      <c r="C69" s="60" t="s">
        <v>2</v>
      </c>
      <c r="D69" s="61"/>
    </row>
    <row r="70" spans="1:5" x14ac:dyDescent="0.3">
      <c r="B70" s="23">
        <v>1146</v>
      </c>
      <c r="C70" s="23" t="s">
        <v>48</v>
      </c>
      <c r="D70" s="61"/>
    </row>
    <row r="71" spans="1:5" x14ac:dyDescent="0.3">
      <c r="A71" s="4"/>
      <c r="B71" s="58"/>
      <c r="C71" s="58"/>
      <c r="D71" s="59"/>
      <c r="E71" s="4"/>
    </row>
    <row r="72" spans="1:5" ht="34.5" x14ac:dyDescent="0.3">
      <c r="B72" s="62" t="s">
        <v>3</v>
      </c>
      <c r="C72" s="63"/>
      <c r="D72" s="61"/>
    </row>
    <row r="73" spans="1:5" ht="69" x14ac:dyDescent="0.3">
      <c r="B73" s="64" t="s">
        <v>4</v>
      </c>
      <c r="C73" s="23">
        <v>1146</v>
      </c>
      <c r="D73" s="106" t="s">
        <v>24</v>
      </c>
    </row>
    <row r="74" spans="1:5" x14ac:dyDescent="0.3">
      <c r="B74" s="64" t="s">
        <v>5</v>
      </c>
      <c r="C74" s="23">
        <v>11001</v>
      </c>
      <c r="D74" s="66" t="s">
        <v>12</v>
      </c>
    </row>
    <row r="75" spans="1:5" ht="34.5" x14ac:dyDescent="0.3">
      <c r="B75" s="67" t="s">
        <v>6</v>
      </c>
      <c r="C75" s="23" t="s">
        <v>114</v>
      </c>
      <c r="D75" s="68"/>
    </row>
    <row r="76" spans="1:5" ht="69" x14ac:dyDescent="0.3">
      <c r="B76" s="68" t="s">
        <v>10</v>
      </c>
      <c r="C76" s="23" t="s">
        <v>115</v>
      </c>
      <c r="D76" s="68"/>
    </row>
    <row r="77" spans="1:5" x14ac:dyDescent="0.3">
      <c r="B77" s="67" t="s">
        <v>7</v>
      </c>
      <c r="C77" s="23" t="s">
        <v>116</v>
      </c>
      <c r="D77" s="68"/>
    </row>
    <row r="78" spans="1:5" ht="51.75" x14ac:dyDescent="0.3">
      <c r="B78" s="34" t="s">
        <v>51</v>
      </c>
      <c r="C78" s="23" t="s">
        <v>210</v>
      </c>
      <c r="D78" s="68"/>
    </row>
    <row r="79" spans="1:5" x14ac:dyDescent="0.3">
      <c r="B79" s="378" t="s">
        <v>0</v>
      </c>
      <c r="C79" s="379"/>
      <c r="D79" s="68"/>
    </row>
    <row r="80" spans="1:5" x14ac:dyDescent="0.3">
      <c r="B80" s="389" t="s">
        <v>137</v>
      </c>
      <c r="C80" s="390"/>
      <c r="D80" s="70">
        <v>59</v>
      </c>
    </row>
    <row r="81" spans="2:6" x14ac:dyDescent="0.3">
      <c r="B81" s="114" t="s">
        <v>218</v>
      </c>
      <c r="C81" s="115"/>
      <c r="D81" s="70">
        <v>31</v>
      </c>
    </row>
    <row r="82" spans="2:6" x14ac:dyDescent="0.3">
      <c r="B82" s="114" t="s">
        <v>219</v>
      </c>
      <c r="C82" s="115"/>
      <c r="D82" s="70">
        <v>28</v>
      </c>
    </row>
    <row r="83" spans="2:6" x14ac:dyDescent="0.3">
      <c r="B83" s="71" t="s">
        <v>8</v>
      </c>
      <c r="C83" s="71"/>
      <c r="D83" s="39">
        <v>-36511.699999999997</v>
      </c>
    </row>
    <row r="85" spans="2:6" ht="69" x14ac:dyDescent="0.3">
      <c r="B85" s="64" t="s">
        <v>4</v>
      </c>
      <c r="C85" s="23">
        <v>1146</v>
      </c>
      <c r="D85" s="106" t="s">
        <v>24</v>
      </c>
    </row>
    <row r="86" spans="2:6" x14ac:dyDescent="0.3">
      <c r="B86" s="64" t="s">
        <v>5</v>
      </c>
      <c r="C86" s="23">
        <v>11002</v>
      </c>
      <c r="D86" s="66" t="s">
        <v>12</v>
      </c>
    </row>
    <row r="87" spans="2:6" ht="34.5" x14ac:dyDescent="0.3">
      <c r="B87" s="67" t="s">
        <v>6</v>
      </c>
      <c r="C87" s="87" t="s">
        <v>119</v>
      </c>
      <c r="D87" s="68"/>
    </row>
    <row r="88" spans="2:6" ht="69" x14ac:dyDescent="0.3">
      <c r="B88" s="68" t="s">
        <v>10</v>
      </c>
      <c r="C88" s="87" t="s">
        <v>120</v>
      </c>
      <c r="D88" s="68"/>
      <c r="F88" s="118"/>
    </row>
    <row r="89" spans="2:6" x14ac:dyDescent="0.3">
      <c r="B89" s="67" t="s">
        <v>7</v>
      </c>
      <c r="C89" s="87" t="s">
        <v>116</v>
      </c>
      <c r="D89" s="68"/>
      <c r="F89" s="118"/>
    </row>
    <row r="90" spans="2:6" ht="51.75" x14ac:dyDescent="0.3">
      <c r="B90" s="34" t="s">
        <v>51</v>
      </c>
      <c r="C90" s="23" t="s">
        <v>210</v>
      </c>
      <c r="D90" s="68"/>
      <c r="F90" s="118"/>
    </row>
    <row r="91" spans="2:6" x14ac:dyDescent="0.3">
      <c r="B91" s="378" t="s">
        <v>0</v>
      </c>
      <c r="C91" s="379"/>
      <c r="D91" s="68"/>
      <c r="F91" s="118"/>
    </row>
    <row r="92" spans="2:6" ht="34.5" customHeight="1" x14ac:dyDescent="0.3">
      <c r="B92" s="376" t="s">
        <v>121</v>
      </c>
      <c r="C92" s="377"/>
      <c r="D92" s="70">
        <v>83</v>
      </c>
    </row>
    <row r="93" spans="2:6" x14ac:dyDescent="0.3">
      <c r="B93" s="114" t="s">
        <v>218</v>
      </c>
      <c r="C93" s="115"/>
      <c r="D93" s="70">
        <v>44</v>
      </c>
    </row>
    <row r="94" spans="2:6" x14ac:dyDescent="0.3">
      <c r="B94" s="114" t="s">
        <v>219</v>
      </c>
      <c r="C94" s="115"/>
      <c r="D94" s="70">
        <v>39</v>
      </c>
    </row>
    <row r="95" spans="2:6" x14ac:dyDescent="0.3">
      <c r="B95" s="71" t="s">
        <v>8</v>
      </c>
      <c r="C95" s="71"/>
      <c r="D95" s="72">
        <v>-119477.3</v>
      </c>
    </row>
    <row r="97" spans="2:4" ht="69" x14ac:dyDescent="0.3">
      <c r="B97" s="64" t="s">
        <v>4</v>
      </c>
      <c r="C97" s="23">
        <v>1146</v>
      </c>
      <c r="D97" s="106" t="s">
        <v>24</v>
      </c>
    </row>
    <row r="98" spans="2:4" x14ac:dyDescent="0.3">
      <c r="B98" s="64" t="s">
        <v>5</v>
      </c>
      <c r="C98" s="23">
        <v>11003</v>
      </c>
      <c r="D98" s="66" t="s">
        <v>12</v>
      </c>
    </row>
    <row r="99" spans="2:4" ht="34.5" x14ac:dyDescent="0.3">
      <c r="B99" s="67" t="s">
        <v>6</v>
      </c>
      <c r="C99" s="87" t="s">
        <v>122</v>
      </c>
      <c r="D99" s="68"/>
    </row>
    <row r="100" spans="2:4" ht="69" x14ac:dyDescent="0.3">
      <c r="B100" s="68" t="s">
        <v>10</v>
      </c>
      <c r="C100" s="87" t="s">
        <v>123</v>
      </c>
      <c r="D100" s="68"/>
    </row>
    <row r="101" spans="2:4" x14ac:dyDescent="0.3">
      <c r="B101" s="67" t="s">
        <v>7</v>
      </c>
      <c r="C101" s="87" t="s">
        <v>116</v>
      </c>
      <c r="D101" s="68"/>
    </row>
    <row r="102" spans="2:4" ht="51.75" x14ac:dyDescent="0.3">
      <c r="B102" s="34" t="s">
        <v>51</v>
      </c>
      <c r="C102" s="69" t="s">
        <v>210</v>
      </c>
      <c r="D102" s="68"/>
    </row>
    <row r="103" spans="2:4" x14ac:dyDescent="0.3">
      <c r="B103" s="378" t="s">
        <v>0</v>
      </c>
      <c r="C103" s="379"/>
      <c r="D103" s="68"/>
    </row>
    <row r="104" spans="2:4" ht="33" customHeight="1" x14ac:dyDescent="0.3">
      <c r="B104" s="376" t="s">
        <v>124</v>
      </c>
      <c r="C104" s="377"/>
      <c r="D104" s="70">
        <v>-134</v>
      </c>
    </row>
    <row r="105" spans="2:4" x14ac:dyDescent="0.3">
      <c r="B105" s="114" t="s">
        <v>218</v>
      </c>
      <c r="C105" s="115"/>
      <c r="D105" s="70">
        <v>-66</v>
      </c>
    </row>
    <row r="106" spans="2:4" x14ac:dyDescent="0.3">
      <c r="B106" s="114" t="s">
        <v>219</v>
      </c>
      <c r="C106" s="115"/>
      <c r="D106" s="70">
        <v>-68</v>
      </c>
    </row>
    <row r="107" spans="2:4" x14ac:dyDescent="0.3">
      <c r="B107" s="71" t="s">
        <v>8</v>
      </c>
      <c r="C107" s="71"/>
      <c r="D107" s="72">
        <v>119093.4</v>
      </c>
    </row>
    <row r="109" spans="2:4" ht="51.75" x14ac:dyDescent="0.3">
      <c r="B109" s="64" t="s">
        <v>4</v>
      </c>
      <c r="C109" s="23" t="s">
        <v>178</v>
      </c>
      <c r="D109" s="65" t="s">
        <v>145</v>
      </c>
    </row>
    <row r="110" spans="2:4" x14ac:dyDescent="0.3">
      <c r="B110" s="64" t="s">
        <v>5</v>
      </c>
      <c r="C110" s="23" t="s">
        <v>179</v>
      </c>
      <c r="D110" s="66" t="s">
        <v>12</v>
      </c>
    </row>
    <row r="111" spans="2:4" ht="34.5" x14ac:dyDescent="0.3">
      <c r="B111" s="67" t="s">
        <v>6</v>
      </c>
      <c r="C111" s="87" t="s">
        <v>180</v>
      </c>
      <c r="D111" s="68"/>
    </row>
    <row r="112" spans="2:4" ht="51.75" x14ac:dyDescent="0.3">
      <c r="B112" s="68" t="s">
        <v>10</v>
      </c>
      <c r="C112" s="87" t="s">
        <v>181</v>
      </c>
      <c r="D112" s="68"/>
    </row>
    <row r="113" spans="2:4" x14ac:dyDescent="0.3">
      <c r="B113" s="67" t="s">
        <v>7</v>
      </c>
      <c r="C113" s="88" t="s">
        <v>116</v>
      </c>
      <c r="D113" s="68"/>
    </row>
    <row r="114" spans="2:4" ht="51.75" x14ac:dyDescent="0.3">
      <c r="B114" s="34" t="s">
        <v>51</v>
      </c>
      <c r="C114" s="69" t="s">
        <v>211</v>
      </c>
      <c r="D114" s="68"/>
    </row>
    <row r="115" spans="2:4" x14ac:dyDescent="0.3">
      <c r="B115" s="378" t="s">
        <v>0</v>
      </c>
      <c r="C115" s="379"/>
      <c r="D115" s="68"/>
    </row>
    <row r="116" spans="2:4" x14ac:dyDescent="0.3">
      <c r="B116" s="376" t="s">
        <v>125</v>
      </c>
      <c r="C116" s="377"/>
      <c r="D116" s="145">
        <v>-23</v>
      </c>
    </row>
    <row r="117" spans="2:4" x14ac:dyDescent="0.3">
      <c r="B117" s="140" t="s">
        <v>218</v>
      </c>
      <c r="C117" s="138"/>
      <c r="D117" s="145">
        <v>-13</v>
      </c>
    </row>
    <row r="118" spans="2:4" x14ac:dyDescent="0.3">
      <c r="B118" s="140" t="s">
        <v>219</v>
      </c>
      <c r="C118" s="138"/>
      <c r="D118" s="145">
        <v>-10</v>
      </c>
    </row>
    <row r="119" spans="2:4" x14ac:dyDescent="0.3">
      <c r="B119" s="71" t="s">
        <v>8</v>
      </c>
      <c r="C119" s="71"/>
      <c r="D119" s="144">
        <v>-3397.2</v>
      </c>
    </row>
    <row r="121" spans="2:4" ht="51.75" x14ac:dyDescent="0.3">
      <c r="B121" s="64" t="s">
        <v>4</v>
      </c>
      <c r="C121" s="23" t="s">
        <v>178</v>
      </c>
      <c r="D121" s="65" t="s">
        <v>145</v>
      </c>
    </row>
    <row r="122" spans="2:4" x14ac:dyDescent="0.3">
      <c r="B122" s="64" t="s">
        <v>5</v>
      </c>
      <c r="C122" s="23" t="s">
        <v>182</v>
      </c>
      <c r="D122" s="66" t="s">
        <v>12</v>
      </c>
    </row>
    <row r="123" spans="2:4" ht="34.5" x14ac:dyDescent="0.3">
      <c r="B123" s="67" t="s">
        <v>6</v>
      </c>
      <c r="C123" s="87" t="s">
        <v>183</v>
      </c>
      <c r="D123" s="68"/>
    </row>
    <row r="124" spans="2:4" ht="51.75" x14ac:dyDescent="0.3">
      <c r="B124" s="68" t="s">
        <v>10</v>
      </c>
      <c r="C124" s="87" t="s">
        <v>184</v>
      </c>
      <c r="D124" s="68"/>
    </row>
    <row r="125" spans="2:4" x14ac:dyDescent="0.3">
      <c r="B125" s="67" t="s">
        <v>7</v>
      </c>
      <c r="C125" s="87" t="s">
        <v>116</v>
      </c>
      <c r="D125" s="68"/>
    </row>
    <row r="126" spans="2:4" ht="51.75" x14ac:dyDescent="0.3">
      <c r="B126" s="34" t="s">
        <v>51</v>
      </c>
      <c r="C126" s="69" t="s">
        <v>211</v>
      </c>
      <c r="D126" s="68"/>
    </row>
    <row r="127" spans="2:4" x14ac:dyDescent="0.3">
      <c r="B127" s="378" t="s">
        <v>0</v>
      </c>
      <c r="C127" s="379"/>
      <c r="D127" s="68"/>
    </row>
    <row r="128" spans="2:4" x14ac:dyDescent="0.3">
      <c r="B128" s="376" t="s">
        <v>125</v>
      </c>
      <c r="C128" s="377"/>
      <c r="D128" s="145">
        <v>20</v>
      </c>
    </row>
    <row r="129" spans="2:4" x14ac:dyDescent="0.3">
      <c r="B129" s="140" t="s">
        <v>218</v>
      </c>
      <c r="C129" s="138"/>
      <c r="D129" s="145">
        <v>13</v>
      </c>
    </row>
    <row r="130" spans="2:4" x14ac:dyDescent="0.3">
      <c r="B130" s="140" t="s">
        <v>219</v>
      </c>
      <c r="C130" s="138"/>
      <c r="D130" s="145">
        <v>7</v>
      </c>
    </row>
    <row r="131" spans="2:4" x14ac:dyDescent="0.3">
      <c r="B131" s="71" t="s">
        <v>8</v>
      </c>
      <c r="C131" s="71"/>
      <c r="D131" s="144">
        <v>110261.7</v>
      </c>
    </row>
    <row r="133" spans="2:4" ht="51.75" x14ac:dyDescent="0.3">
      <c r="B133" s="64" t="s">
        <v>4</v>
      </c>
      <c r="C133" s="23" t="s">
        <v>178</v>
      </c>
      <c r="D133" s="65" t="s">
        <v>146</v>
      </c>
    </row>
    <row r="134" spans="2:4" x14ac:dyDescent="0.3">
      <c r="B134" s="64" t="s">
        <v>5</v>
      </c>
      <c r="C134" s="23" t="s">
        <v>185</v>
      </c>
      <c r="D134" s="66" t="s">
        <v>12</v>
      </c>
    </row>
    <row r="135" spans="2:4" ht="34.5" x14ac:dyDescent="0.3">
      <c r="B135" s="67" t="s">
        <v>6</v>
      </c>
      <c r="C135" s="87" t="s">
        <v>186</v>
      </c>
      <c r="D135" s="68"/>
    </row>
    <row r="136" spans="2:4" ht="69" x14ac:dyDescent="0.3">
      <c r="B136" s="68" t="s">
        <v>10</v>
      </c>
      <c r="C136" s="87" t="s">
        <v>187</v>
      </c>
      <c r="D136" s="68"/>
    </row>
    <row r="137" spans="2:4" x14ac:dyDescent="0.3">
      <c r="B137" s="67" t="s">
        <v>7</v>
      </c>
      <c r="C137" s="87" t="s">
        <v>116</v>
      </c>
      <c r="D137" s="68"/>
    </row>
    <row r="138" spans="2:4" ht="51.75" x14ac:dyDescent="0.3">
      <c r="B138" s="34" t="s">
        <v>51</v>
      </c>
      <c r="C138" s="69" t="s">
        <v>211</v>
      </c>
      <c r="D138" s="68"/>
    </row>
    <row r="139" spans="2:4" x14ac:dyDescent="0.3">
      <c r="B139" s="378" t="s">
        <v>0</v>
      </c>
      <c r="C139" s="379"/>
      <c r="D139" s="68"/>
    </row>
    <row r="140" spans="2:4" x14ac:dyDescent="0.3">
      <c r="B140" s="376" t="s">
        <v>125</v>
      </c>
      <c r="C140" s="377"/>
      <c r="D140" s="146">
        <v>-65</v>
      </c>
    </row>
    <row r="141" spans="2:4" x14ac:dyDescent="0.3">
      <c r="B141" s="140" t="s">
        <v>218</v>
      </c>
      <c r="C141" s="138"/>
      <c r="D141" s="146">
        <v>-42</v>
      </c>
    </row>
    <row r="142" spans="2:4" x14ac:dyDescent="0.3">
      <c r="B142" s="140" t="s">
        <v>219</v>
      </c>
      <c r="C142" s="138"/>
      <c r="D142" s="146">
        <v>-23</v>
      </c>
    </row>
    <row r="143" spans="2:4" x14ac:dyDescent="0.3">
      <c r="B143" s="71" t="s">
        <v>8</v>
      </c>
      <c r="C143" s="71"/>
      <c r="D143" s="144">
        <v>-31552.2</v>
      </c>
    </row>
    <row r="145" spans="2:6" ht="51.75" x14ac:dyDescent="0.3">
      <c r="B145" s="64" t="s">
        <v>4</v>
      </c>
      <c r="C145" s="23" t="s">
        <v>178</v>
      </c>
      <c r="D145" s="65" t="s">
        <v>145</v>
      </c>
    </row>
    <row r="146" spans="2:6" x14ac:dyDescent="0.3">
      <c r="B146" s="64" t="s">
        <v>5</v>
      </c>
      <c r="C146" s="23" t="s">
        <v>189</v>
      </c>
      <c r="D146" s="66" t="s">
        <v>12</v>
      </c>
    </row>
    <row r="147" spans="2:6" ht="34.5" x14ac:dyDescent="0.3">
      <c r="B147" s="67" t="s">
        <v>6</v>
      </c>
      <c r="C147" s="87" t="s">
        <v>190</v>
      </c>
      <c r="D147" s="68"/>
    </row>
    <row r="148" spans="2:6" ht="69" x14ac:dyDescent="0.3">
      <c r="B148" s="68" t="s">
        <v>10</v>
      </c>
      <c r="C148" s="87" t="s">
        <v>191</v>
      </c>
      <c r="D148" s="68"/>
    </row>
    <row r="149" spans="2:6" x14ac:dyDescent="0.3">
      <c r="B149" s="67" t="s">
        <v>7</v>
      </c>
      <c r="C149" s="87" t="s">
        <v>116</v>
      </c>
      <c r="D149" s="68"/>
    </row>
    <row r="150" spans="2:6" ht="51.75" x14ac:dyDescent="0.3">
      <c r="B150" s="34" t="s">
        <v>51</v>
      </c>
      <c r="C150" s="69" t="s">
        <v>192</v>
      </c>
      <c r="D150" s="68"/>
    </row>
    <row r="151" spans="2:6" x14ac:dyDescent="0.3">
      <c r="B151" s="378" t="s">
        <v>0</v>
      </c>
      <c r="C151" s="379"/>
      <c r="D151" s="68"/>
    </row>
    <row r="152" spans="2:6" x14ac:dyDescent="0.3">
      <c r="B152" s="376" t="s">
        <v>125</v>
      </c>
      <c r="C152" s="377"/>
      <c r="D152" s="70">
        <v>-57</v>
      </c>
    </row>
    <row r="153" spans="2:6" x14ac:dyDescent="0.3">
      <c r="B153" s="251" t="s">
        <v>218</v>
      </c>
      <c r="C153" s="200"/>
      <c r="D153" s="70">
        <v>-23</v>
      </c>
      <c r="F153" s="201"/>
    </row>
    <row r="154" spans="2:6" x14ac:dyDescent="0.3">
      <c r="B154" s="251" t="s">
        <v>219</v>
      </c>
      <c r="C154" s="200"/>
      <c r="D154" s="70">
        <v>-34</v>
      </c>
      <c r="F154" s="201"/>
    </row>
    <row r="155" spans="2:6" x14ac:dyDescent="0.3">
      <c r="B155" s="71" t="s">
        <v>8</v>
      </c>
      <c r="C155" s="71"/>
      <c r="D155" s="72">
        <v>-70092.600000000006</v>
      </c>
    </row>
    <row r="157" spans="2:6" ht="51.75" x14ac:dyDescent="0.3">
      <c r="B157" s="64" t="s">
        <v>4</v>
      </c>
      <c r="C157" s="23" t="s">
        <v>178</v>
      </c>
      <c r="D157" s="65" t="s">
        <v>145</v>
      </c>
    </row>
    <row r="158" spans="2:6" x14ac:dyDescent="0.3">
      <c r="B158" s="64" t="s">
        <v>5</v>
      </c>
      <c r="C158" s="23" t="s">
        <v>193</v>
      </c>
      <c r="D158" s="66" t="s">
        <v>12</v>
      </c>
    </row>
    <row r="159" spans="2:6" ht="34.5" x14ac:dyDescent="0.3">
      <c r="B159" s="67" t="s">
        <v>6</v>
      </c>
      <c r="C159" s="87" t="s">
        <v>194</v>
      </c>
      <c r="D159" s="68"/>
    </row>
    <row r="160" spans="2:6" ht="69" x14ac:dyDescent="0.3">
      <c r="B160" s="68" t="s">
        <v>10</v>
      </c>
      <c r="C160" s="87" t="s">
        <v>195</v>
      </c>
      <c r="D160" s="68"/>
    </row>
    <row r="161" spans="2:4" x14ac:dyDescent="0.3">
      <c r="B161" s="67" t="s">
        <v>7</v>
      </c>
      <c r="C161" s="87" t="s">
        <v>116</v>
      </c>
      <c r="D161" s="68"/>
    </row>
    <row r="162" spans="2:4" ht="51.75" x14ac:dyDescent="0.3">
      <c r="B162" s="34" t="s">
        <v>51</v>
      </c>
      <c r="C162" s="69" t="s">
        <v>192</v>
      </c>
      <c r="D162" s="68"/>
    </row>
    <row r="163" spans="2:4" x14ac:dyDescent="0.3">
      <c r="B163" s="378" t="s">
        <v>0</v>
      </c>
      <c r="C163" s="379"/>
      <c r="D163" s="68"/>
    </row>
    <row r="164" spans="2:4" x14ac:dyDescent="0.3">
      <c r="B164" s="376" t="s">
        <v>125</v>
      </c>
      <c r="C164" s="377"/>
      <c r="D164" s="70">
        <v>-6</v>
      </c>
    </row>
    <row r="165" spans="2:4" x14ac:dyDescent="0.3">
      <c r="B165" s="251" t="s">
        <v>218</v>
      </c>
      <c r="C165" s="200"/>
      <c r="D165" s="70">
        <v>-4</v>
      </c>
    </row>
    <row r="166" spans="2:4" x14ac:dyDescent="0.3">
      <c r="B166" s="251" t="s">
        <v>219</v>
      </c>
      <c r="C166" s="200"/>
      <c r="D166" s="70">
        <v>-2</v>
      </c>
    </row>
    <row r="167" spans="2:4" x14ac:dyDescent="0.3">
      <c r="B167" s="71" t="s">
        <v>8</v>
      </c>
      <c r="C167" s="71"/>
      <c r="D167" s="72">
        <v>-8630.2999999999993</v>
      </c>
    </row>
    <row r="169" spans="2:4" ht="51.75" x14ac:dyDescent="0.3">
      <c r="B169" s="64" t="s">
        <v>4</v>
      </c>
      <c r="C169" s="23" t="s">
        <v>178</v>
      </c>
      <c r="D169" s="65" t="s">
        <v>146</v>
      </c>
    </row>
    <row r="170" spans="2:4" x14ac:dyDescent="0.3">
      <c r="B170" s="64" t="s">
        <v>5</v>
      </c>
      <c r="C170" s="23" t="s">
        <v>196</v>
      </c>
      <c r="D170" s="66" t="s">
        <v>12</v>
      </c>
    </row>
    <row r="171" spans="2:4" ht="34.5" x14ac:dyDescent="0.3">
      <c r="B171" s="67" t="s">
        <v>6</v>
      </c>
      <c r="C171" s="87" t="s">
        <v>197</v>
      </c>
      <c r="D171" s="68"/>
    </row>
    <row r="172" spans="2:4" ht="86.25" x14ac:dyDescent="0.3">
      <c r="B172" s="68" t="s">
        <v>10</v>
      </c>
      <c r="C172" s="87" t="s">
        <v>198</v>
      </c>
      <c r="D172" s="68"/>
    </row>
    <row r="173" spans="2:4" x14ac:dyDescent="0.3">
      <c r="B173" s="67" t="s">
        <v>7</v>
      </c>
      <c r="C173" s="87" t="s">
        <v>116</v>
      </c>
      <c r="D173" s="68"/>
    </row>
    <row r="174" spans="2:4" ht="51.75" x14ac:dyDescent="0.3">
      <c r="B174" s="34" t="s">
        <v>51</v>
      </c>
      <c r="C174" s="69" t="s">
        <v>192</v>
      </c>
      <c r="D174" s="68"/>
    </row>
    <row r="175" spans="2:4" x14ac:dyDescent="0.3">
      <c r="B175" s="378" t="s">
        <v>0</v>
      </c>
      <c r="C175" s="379"/>
      <c r="D175" s="68"/>
    </row>
    <row r="176" spans="2:4" x14ac:dyDescent="0.3">
      <c r="B176" s="376" t="s">
        <v>125</v>
      </c>
      <c r="C176" s="377"/>
      <c r="D176" s="70">
        <v>-14</v>
      </c>
    </row>
    <row r="177" spans="2:4" x14ac:dyDescent="0.3">
      <c r="B177" s="71" t="s">
        <v>8</v>
      </c>
      <c r="C177" s="71"/>
      <c r="D177" s="72">
        <v>-15321.2</v>
      </c>
    </row>
    <row r="178" spans="2:4" x14ac:dyDescent="0.3">
      <c r="B178" s="73"/>
      <c r="C178" s="74"/>
      <c r="D178" s="75"/>
    </row>
    <row r="179" spans="2:4" ht="55.5" customHeight="1" x14ac:dyDescent="0.3">
      <c r="B179" s="64" t="s">
        <v>4</v>
      </c>
      <c r="C179" s="23">
        <v>1146</v>
      </c>
      <c r="D179" s="65" t="s">
        <v>146</v>
      </c>
    </row>
    <row r="180" spans="2:4" x14ac:dyDescent="0.3">
      <c r="B180" s="64" t="s">
        <v>5</v>
      </c>
      <c r="C180" s="23" t="s">
        <v>140</v>
      </c>
      <c r="D180" s="66" t="s">
        <v>12</v>
      </c>
    </row>
    <row r="181" spans="2:4" ht="34.5" x14ac:dyDescent="0.3">
      <c r="B181" s="67" t="s">
        <v>6</v>
      </c>
      <c r="C181" s="23" t="s">
        <v>141</v>
      </c>
      <c r="D181" s="68"/>
    </row>
    <row r="182" spans="2:4" ht="69" x14ac:dyDescent="0.3">
      <c r="B182" s="68" t="s">
        <v>10</v>
      </c>
      <c r="C182" s="23" t="s">
        <v>142</v>
      </c>
      <c r="D182" s="68"/>
    </row>
    <row r="183" spans="2:4" x14ac:dyDescent="0.3">
      <c r="B183" s="67" t="s">
        <v>7</v>
      </c>
      <c r="C183" s="23" t="s">
        <v>116</v>
      </c>
      <c r="D183" s="68"/>
    </row>
    <row r="184" spans="2:4" ht="69" x14ac:dyDescent="0.3">
      <c r="B184" s="34" t="s">
        <v>51</v>
      </c>
      <c r="C184" s="23" t="s">
        <v>213</v>
      </c>
      <c r="D184" s="68"/>
    </row>
    <row r="185" spans="2:4" x14ac:dyDescent="0.3">
      <c r="B185" s="378" t="s">
        <v>0</v>
      </c>
      <c r="C185" s="379"/>
      <c r="D185" s="68"/>
    </row>
    <row r="186" spans="2:4" x14ac:dyDescent="0.3">
      <c r="B186" s="383" t="s">
        <v>143</v>
      </c>
      <c r="C186" s="384"/>
      <c r="D186" s="70">
        <v>94</v>
      </c>
    </row>
    <row r="187" spans="2:4" x14ac:dyDescent="0.3">
      <c r="B187" s="112" t="s">
        <v>218</v>
      </c>
      <c r="C187" s="113"/>
      <c r="D187" s="70">
        <v>52.640000000000008</v>
      </c>
    </row>
    <row r="188" spans="2:4" x14ac:dyDescent="0.3">
      <c r="B188" s="112" t="s">
        <v>219</v>
      </c>
      <c r="C188" s="113"/>
      <c r="D188" s="70">
        <v>41.359999999999992</v>
      </c>
    </row>
    <row r="189" spans="2:4" x14ac:dyDescent="0.3">
      <c r="B189" s="71" t="s">
        <v>8</v>
      </c>
      <c r="C189" s="71"/>
      <c r="D189" s="72">
        <f>'հավելված 2'!G39</f>
        <v>5211.6000000000004</v>
      </c>
    </row>
    <row r="190" spans="2:4" x14ac:dyDescent="0.3">
      <c r="B190" s="73"/>
      <c r="C190" s="74"/>
      <c r="D190" s="75"/>
    </row>
    <row r="191" spans="2:4" ht="51.75" x14ac:dyDescent="0.3">
      <c r="B191" s="64" t="s">
        <v>4</v>
      </c>
      <c r="C191" s="23" t="s">
        <v>178</v>
      </c>
      <c r="D191" s="65" t="s">
        <v>146</v>
      </c>
    </row>
    <row r="192" spans="2:4" x14ac:dyDescent="0.3">
      <c r="B192" s="64" t="s">
        <v>5</v>
      </c>
      <c r="C192" s="23" t="s">
        <v>204</v>
      </c>
      <c r="D192" s="66" t="s">
        <v>12</v>
      </c>
    </row>
    <row r="193" spans="2:4" ht="51.75" x14ac:dyDescent="0.3">
      <c r="B193" s="67" t="s">
        <v>6</v>
      </c>
      <c r="C193" s="87" t="s">
        <v>205</v>
      </c>
      <c r="D193" s="68"/>
    </row>
    <row r="194" spans="2:4" ht="51.75" x14ac:dyDescent="0.3">
      <c r="B194" s="68" t="s">
        <v>10</v>
      </c>
      <c r="C194" s="87" t="s">
        <v>206</v>
      </c>
      <c r="D194" s="68"/>
    </row>
    <row r="195" spans="2:4" x14ac:dyDescent="0.3">
      <c r="B195" s="67" t="s">
        <v>7</v>
      </c>
      <c r="C195" s="87" t="s">
        <v>207</v>
      </c>
      <c r="D195" s="68"/>
    </row>
    <row r="196" spans="2:4" ht="51.75" x14ac:dyDescent="0.3">
      <c r="B196" s="34" t="s">
        <v>51</v>
      </c>
      <c r="C196" s="69" t="s">
        <v>208</v>
      </c>
      <c r="D196" s="68"/>
    </row>
    <row r="197" spans="2:4" x14ac:dyDescent="0.3">
      <c r="B197" s="378" t="s">
        <v>0</v>
      </c>
      <c r="C197" s="379"/>
      <c r="D197" s="68"/>
    </row>
    <row r="198" spans="2:4" x14ac:dyDescent="0.3">
      <c r="B198" s="389" t="s">
        <v>220</v>
      </c>
      <c r="C198" s="390"/>
      <c r="D198" s="122">
        <v>22</v>
      </c>
    </row>
    <row r="199" spans="2:4" x14ac:dyDescent="0.3">
      <c r="B199" s="391" t="s">
        <v>230</v>
      </c>
      <c r="C199" s="392"/>
      <c r="D199" s="122">
        <v>192</v>
      </c>
    </row>
    <row r="200" spans="2:4" x14ac:dyDescent="0.3">
      <c r="B200" s="114" t="s">
        <v>222</v>
      </c>
      <c r="C200" s="116"/>
      <c r="D200" s="122">
        <v>80</v>
      </c>
    </row>
    <row r="201" spans="2:4" x14ac:dyDescent="0.3">
      <c r="B201" s="114" t="s">
        <v>223</v>
      </c>
      <c r="C201" s="116"/>
      <c r="D201" s="122">
        <v>112</v>
      </c>
    </row>
    <row r="202" spans="2:4" x14ac:dyDescent="0.3">
      <c r="B202" s="391" t="s">
        <v>224</v>
      </c>
      <c r="C202" s="392"/>
      <c r="D202" s="122">
        <v>19</v>
      </c>
    </row>
    <row r="203" spans="2:4" x14ac:dyDescent="0.3">
      <c r="B203" s="114" t="s">
        <v>225</v>
      </c>
      <c r="C203" s="116"/>
      <c r="D203" s="122">
        <v>10</v>
      </c>
    </row>
    <row r="204" spans="2:4" ht="17.25" customHeight="1" x14ac:dyDescent="0.3">
      <c r="B204" s="114" t="s">
        <v>226</v>
      </c>
      <c r="C204" s="116"/>
      <c r="D204" s="122">
        <v>9</v>
      </c>
    </row>
    <row r="205" spans="2:4" x14ac:dyDescent="0.3">
      <c r="B205" s="71" t="s">
        <v>8</v>
      </c>
      <c r="C205" s="71"/>
      <c r="D205" s="77">
        <v>7941.8</v>
      </c>
    </row>
    <row r="207" spans="2:4" ht="51.75" x14ac:dyDescent="0.3">
      <c r="B207" s="64" t="s">
        <v>4</v>
      </c>
      <c r="C207" s="23">
        <v>1146</v>
      </c>
      <c r="D207" s="100" t="s">
        <v>146</v>
      </c>
    </row>
    <row r="208" spans="2:4" x14ac:dyDescent="0.3">
      <c r="B208" s="64" t="s">
        <v>5</v>
      </c>
      <c r="C208" s="23">
        <v>12003</v>
      </c>
      <c r="D208" s="101" t="s">
        <v>12</v>
      </c>
    </row>
    <row r="209" spans="2:6" ht="51.75" x14ac:dyDescent="0.3">
      <c r="B209" s="102" t="s">
        <v>6</v>
      </c>
      <c r="C209" s="87" t="s">
        <v>239</v>
      </c>
      <c r="D209" s="64"/>
    </row>
    <row r="210" spans="2:6" ht="69" x14ac:dyDescent="0.3">
      <c r="B210" s="64" t="s">
        <v>10</v>
      </c>
      <c r="C210" s="87" t="s">
        <v>240</v>
      </c>
      <c r="D210" s="64"/>
    </row>
    <row r="211" spans="2:6" x14ac:dyDescent="0.3">
      <c r="B211" s="102" t="s">
        <v>7</v>
      </c>
      <c r="C211" s="87" t="s">
        <v>207</v>
      </c>
      <c r="D211" s="64"/>
    </row>
    <row r="212" spans="2:6" ht="51.75" x14ac:dyDescent="0.3">
      <c r="B212" s="21" t="s">
        <v>51</v>
      </c>
      <c r="C212" s="23" t="s">
        <v>241</v>
      </c>
      <c r="D212" s="64"/>
    </row>
    <row r="213" spans="2:6" x14ac:dyDescent="0.3">
      <c r="B213" s="391" t="s">
        <v>0</v>
      </c>
      <c r="C213" s="392"/>
      <c r="D213" s="64"/>
    </row>
    <row r="214" spans="2:6" ht="39.75" customHeight="1" x14ac:dyDescent="0.3">
      <c r="B214" s="397" t="s">
        <v>242</v>
      </c>
      <c r="C214" s="398"/>
      <c r="D214" s="76">
        <v>480</v>
      </c>
      <c r="F214" s="118"/>
    </row>
    <row r="215" spans="2:6" ht="17.25" customHeight="1" x14ac:dyDescent="0.3">
      <c r="B215" s="397" t="s">
        <v>243</v>
      </c>
      <c r="C215" s="398"/>
      <c r="D215" s="76">
        <v>29</v>
      </c>
    </row>
    <row r="216" spans="2:6" ht="17.25" customHeight="1" x14ac:dyDescent="0.3">
      <c r="B216" s="397" t="s">
        <v>244</v>
      </c>
      <c r="C216" s="398"/>
      <c r="D216" s="76">
        <v>7</v>
      </c>
    </row>
    <row r="217" spans="2:6" x14ac:dyDescent="0.3">
      <c r="B217" s="103" t="s">
        <v>8</v>
      </c>
      <c r="C217" s="103"/>
      <c r="D217" s="98">
        <f>'հավելված 2'!G490</f>
        <v>1738.3</v>
      </c>
    </row>
    <row r="220" spans="2:6" s="130" customFormat="1" x14ac:dyDescent="0.3">
      <c r="B220" s="149" t="s">
        <v>1</v>
      </c>
      <c r="C220" s="149" t="s">
        <v>2</v>
      </c>
      <c r="D220" s="131"/>
    </row>
    <row r="221" spans="2:6" s="130" customFormat="1" x14ac:dyDescent="0.3">
      <c r="B221" s="150">
        <v>1183</v>
      </c>
      <c r="C221" s="151" t="s">
        <v>263</v>
      </c>
      <c r="D221" s="152"/>
    </row>
    <row r="222" spans="2:6" s="130" customFormat="1" x14ac:dyDescent="0.3">
      <c r="D222" s="153"/>
    </row>
    <row r="223" spans="2:6" s="132" customFormat="1" x14ac:dyDescent="0.3">
      <c r="B223" s="374" t="s">
        <v>3</v>
      </c>
      <c r="C223" s="375"/>
      <c r="D223" s="152"/>
    </row>
    <row r="224" spans="2:6" s="132" customFormat="1" ht="58.35" customHeight="1" x14ac:dyDescent="0.3">
      <c r="B224" s="151" t="s">
        <v>4</v>
      </c>
      <c r="C224" s="154" t="s">
        <v>276</v>
      </c>
      <c r="D224" s="155" t="s">
        <v>268</v>
      </c>
    </row>
    <row r="225" spans="2:5" s="132" customFormat="1" x14ac:dyDescent="0.3">
      <c r="B225" s="151" t="s">
        <v>5</v>
      </c>
      <c r="C225" s="154" t="s">
        <v>277</v>
      </c>
      <c r="D225" s="156" t="s">
        <v>12</v>
      </c>
    </row>
    <row r="226" spans="2:5" s="132" customFormat="1" ht="34.5" x14ac:dyDescent="0.3">
      <c r="B226" s="151" t="s">
        <v>6</v>
      </c>
      <c r="C226" s="157" t="s">
        <v>278</v>
      </c>
      <c r="D226" s="367"/>
    </row>
    <row r="227" spans="2:5" s="132" customFormat="1" ht="69" x14ac:dyDescent="0.3">
      <c r="B227" s="151" t="s">
        <v>10</v>
      </c>
      <c r="C227" s="157" t="s">
        <v>279</v>
      </c>
      <c r="D227" s="368"/>
    </row>
    <row r="228" spans="2:5" s="132" customFormat="1" ht="51.75" x14ac:dyDescent="0.3">
      <c r="B228" s="151" t="s">
        <v>7</v>
      </c>
      <c r="C228" s="157" t="s">
        <v>262</v>
      </c>
      <c r="D228" s="368"/>
    </row>
    <row r="229" spans="2:5" s="132" customFormat="1" ht="51.75" x14ac:dyDescent="0.3">
      <c r="B229" s="150" t="s">
        <v>269</v>
      </c>
      <c r="C229" s="158" t="s">
        <v>272</v>
      </c>
      <c r="D229" s="368"/>
    </row>
    <row r="230" spans="2:5" s="132" customFormat="1" x14ac:dyDescent="0.3">
      <c r="B230" s="370" t="s">
        <v>0</v>
      </c>
      <c r="C230" s="371"/>
      <c r="D230" s="369"/>
    </row>
    <row r="231" spans="2:5" s="132" customFormat="1" x14ac:dyDescent="0.3">
      <c r="B231" s="372" t="s">
        <v>270</v>
      </c>
      <c r="C231" s="373"/>
      <c r="D231" s="159">
        <v>1</v>
      </c>
    </row>
    <row r="232" spans="2:5" s="132" customFormat="1" x14ac:dyDescent="0.3">
      <c r="B232" s="160" t="s">
        <v>8</v>
      </c>
      <c r="C232" s="160"/>
      <c r="D232" s="165">
        <v>7222</v>
      </c>
      <c r="E232" s="133"/>
    </row>
    <row r="233" spans="2:5" s="132" customFormat="1" x14ac:dyDescent="0.3">
      <c r="B233" s="130"/>
      <c r="C233" s="130"/>
      <c r="D233" s="153"/>
    </row>
    <row r="234" spans="2:5" s="132" customFormat="1" x14ac:dyDescent="0.3">
      <c r="B234" s="374" t="s">
        <v>3</v>
      </c>
      <c r="C234" s="375"/>
      <c r="D234" s="152"/>
    </row>
    <row r="235" spans="2:5" s="132" customFormat="1" ht="58.35" customHeight="1" x14ac:dyDescent="0.3">
      <c r="B235" s="151" t="s">
        <v>4</v>
      </c>
      <c r="C235" s="154">
        <v>1183</v>
      </c>
      <c r="D235" s="155" t="s">
        <v>268</v>
      </c>
    </row>
    <row r="236" spans="2:5" s="132" customFormat="1" x14ac:dyDescent="0.3">
      <c r="B236" s="151" t="s">
        <v>5</v>
      </c>
      <c r="C236" s="154" t="s">
        <v>271</v>
      </c>
      <c r="D236" s="156" t="s">
        <v>12</v>
      </c>
    </row>
    <row r="237" spans="2:5" s="132" customFormat="1" ht="34.5" x14ac:dyDescent="0.3">
      <c r="B237" s="151" t="s">
        <v>6</v>
      </c>
      <c r="C237" s="154" t="s">
        <v>259</v>
      </c>
      <c r="D237" s="367"/>
    </row>
    <row r="238" spans="2:5" s="132" customFormat="1" ht="34.5" x14ac:dyDescent="0.3">
      <c r="B238" s="151" t="s">
        <v>10</v>
      </c>
      <c r="C238" s="154" t="s">
        <v>261</v>
      </c>
      <c r="D238" s="368"/>
    </row>
    <row r="239" spans="2:5" s="132" customFormat="1" ht="51.75" x14ac:dyDescent="0.3">
      <c r="B239" s="151" t="s">
        <v>7</v>
      </c>
      <c r="C239" s="154" t="s">
        <v>262</v>
      </c>
      <c r="D239" s="368"/>
    </row>
    <row r="240" spans="2:5" s="132" customFormat="1" ht="51.75" x14ac:dyDescent="0.3">
      <c r="B240" s="150" t="s">
        <v>269</v>
      </c>
      <c r="C240" s="157" t="s">
        <v>272</v>
      </c>
      <c r="D240" s="368"/>
    </row>
    <row r="241" spans="2:5" s="132" customFormat="1" x14ac:dyDescent="0.3">
      <c r="B241" s="370" t="s">
        <v>0</v>
      </c>
      <c r="C241" s="371"/>
      <c r="D241" s="369"/>
    </row>
    <row r="242" spans="2:5" s="132" customFormat="1" x14ac:dyDescent="0.3">
      <c r="B242" s="372" t="s">
        <v>270</v>
      </c>
      <c r="C242" s="373"/>
      <c r="D242" s="159">
        <v>1</v>
      </c>
    </row>
    <row r="243" spans="2:5" s="132" customFormat="1" x14ac:dyDescent="0.3">
      <c r="B243" s="387" t="s">
        <v>273</v>
      </c>
      <c r="C243" s="388"/>
      <c r="D243" s="159">
        <v>90</v>
      </c>
    </row>
    <row r="244" spans="2:5" s="132" customFormat="1" x14ac:dyDescent="0.3">
      <c r="B244" s="387" t="s">
        <v>280</v>
      </c>
      <c r="C244" s="388"/>
      <c r="D244" s="159">
        <v>15</v>
      </c>
    </row>
    <row r="245" spans="2:5" s="132" customFormat="1" x14ac:dyDescent="0.3">
      <c r="B245" s="160" t="s">
        <v>8</v>
      </c>
      <c r="C245" s="160"/>
      <c r="D245" s="165">
        <v>1480</v>
      </c>
      <c r="E245" s="133"/>
    </row>
    <row r="246" spans="2:5" s="132" customFormat="1" x14ac:dyDescent="0.3">
      <c r="B246" s="162"/>
      <c r="C246" s="162"/>
      <c r="D246" s="163"/>
      <c r="E246" s="133"/>
    </row>
    <row r="247" spans="2:5" x14ac:dyDescent="0.3">
      <c r="B247" s="60" t="s">
        <v>1</v>
      </c>
      <c r="C247" s="60" t="s">
        <v>2</v>
      </c>
      <c r="D247" s="61"/>
    </row>
    <row r="248" spans="2:5" x14ac:dyDescent="0.3">
      <c r="B248" s="23">
        <v>1192</v>
      </c>
      <c r="C248" s="23" t="s">
        <v>248</v>
      </c>
      <c r="D248" s="61"/>
    </row>
    <row r="250" spans="2:5" ht="34.5" x14ac:dyDescent="0.3">
      <c r="B250" s="62" t="s">
        <v>3</v>
      </c>
      <c r="C250" s="63"/>
      <c r="D250" s="63"/>
    </row>
    <row r="251" spans="2:5" ht="51.75" x14ac:dyDescent="0.3">
      <c r="B251" s="64" t="s">
        <v>4</v>
      </c>
      <c r="C251" s="23" t="s">
        <v>249</v>
      </c>
      <c r="D251" s="100" t="s">
        <v>146</v>
      </c>
    </row>
    <row r="252" spans="2:5" x14ac:dyDescent="0.3">
      <c r="B252" s="64" t="s">
        <v>5</v>
      </c>
      <c r="C252" s="23" t="s">
        <v>189</v>
      </c>
      <c r="D252" s="101" t="s">
        <v>12</v>
      </c>
    </row>
    <row r="253" spans="2:5" ht="34.5" x14ac:dyDescent="0.3">
      <c r="B253" s="102" t="s">
        <v>6</v>
      </c>
      <c r="C253" s="87" t="s">
        <v>250</v>
      </c>
      <c r="D253" s="64"/>
    </row>
    <row r="254" spans="2:5" ht="51.75" x14ac:dyDescent="0.3">
      <c r="B254" s="64" t="s">
        <v>10</v>
      </c>
      <c r="C254" s="87" t="s">
        <v>251</v>
      </c>
      <c r="D254" s="64"/>
    </row>
    <row r="255" spans="2:5" x14ac:dyDescent="0.3">
      <c r="B255" s="102" t="s">
        <v>7</v>
      </c>
      <c r="C255" s="87" t="s">
        <v>116</v>
      </c>
      <c r="D255" s="64"/>
    </row>
    <row r="256" spans="2:5" ht="51.75" x14ac:dyDescent="0.3">
      <c r="B256" s="21" t="s">
        <v>51</v>
      </c>
      <c r="C256" s="23" t="s">
        <v>252</v>
      </c>
      <c r="D256" s="64"/>
    </row>
    <row r="257" spans="2:4" x14ac:dyDescent="0.3">
      <c r="B257" s="391" t="s">
        <v>0</v>
      </c>
      <c r="C257" s="392"/>
      <c r="D257" s="64"/>
    </row>
    <row r="258" spans="2:4" x14ac:dyDescent="0.3">
      <c r="B258" s="399" t="s">
        <v>253</v>
      </c>
      <c r="C258" s="400"/>
      <c r="D258" s="64"/>
    </row>
    <row r="259" spans="2:4" x14ac:dyDescent="0.3">
      <c r="B259" s="399" t="s">
        <v>254</v>
      </c>
      <c r="C259" s="400"/>
      <c r="D259" s="136">
        <v>-263</v>
      </c>
    </row>
    <row r="260" spans="2:4" x14ac:dyDescent="0.3">
      <c r="B260" s="103" t="s">
        <v>8</v>
      </c>
      <c r="C260" s="103"/>
      <c r="D260" s="72">
        <v>-39027</v>
      </c>
    </row>
    <row r="262" spans="2:4" x14ac:dyDescent="0.3">
      <c r="B262" s="380" t="s">
        <v>308</v>
      </c>
      <c r="C262" s="381"/>
      <c r="D262" s="3"/>
    </row>
    <row r="264" spans="2:4" x14ac:dyDescent="0.3">
      <c r="B264" s="60" t="s">
        <v>1</v>
      </c>
      <c r="C264" s="60" t="s">
        <v>2</v>
      </c>
      <c r="D264" s="61"/>
    </row>
    <row r="265" spans="2:4" x14ac:dyDescent="0.3">
      <c r="B265" s="23">
        <v>1192</v>
      </c>
      <c r="C265" s="23" t="s">
        <v>248</v>
      </c>
      <c r="D265" s="61"/>
    </row>
    <row r="267" spans="2:4" ht="34.5" x14ac:dyDescent="0.3">
      <c r="B267" s="62" t="s">
        <v>3</v>
      </c>
      <c r="C267" s="63"/>
      <c r="D267" s="63"/>
    </row>
    <row r="268" spans="2:4" ht="51.75" x14ac:dyDescent="0.3">
      <c r="B268" s="64" t="s">
        <v>4</v>
      </c>
      <c r="C268" s="23" t="s">
        <v>249</v>
      </c>
      <c r="D268" s="100" t="s">
        <v>146</v>
      </c>
    </row>
    <row r="269" spans="2:4" x14ac:dyDescent="0.3">
      <c r="B269" s="64" t="s">
        <v>5</v>
      </c>
      <c r="C269" s="23" t="s">
        <v>189</v>
      </c>
      <c r="D269" s="101" t="s">
        <v>12</v>
      </c>
    </row>
    <row r="270" spans="2:4" ht="34.5" x14ac:dyDescent="0.3">
      <c r="B270" s="102" t="s">
        <v>6</v>
      </c>
      <c r="C270" s="87" t="s">
        <v>250</v>
      </c>
      <c r="D270" s="64"/>
    </row>
    <row r="271" spans="2:4" ht="51.75" x14ac:dyDescent="0.3">
      <c r="B271" s="64" t="s">
        <v>10</v>
      </c>
      <c r="C271" s="87" t="s">
        <v>251</v>
      </c>
      <c r="D271" s="64"/>
    </row>
    <row r="272" spans="2:4" x14ac:dyDescent="0.3">
      <c r="B272" s="102" t="s">
        <v>7</v>
      </c>
      <c r="C272" s="87" t="s">
        <v>116</v>
      </c>
      <c r="D272" s="64"/>
    </row>
    <row r="273" spans="1:5" ht="51.75" x14ac:dyDescent="0.3">
      <c r="B273" s="21" t="s">
        <v>51</v>
      </c>
      <c r="C273" s="23" t="s">
        <v>252</v>
      </c>
      <c r="D273" s="64"/>
    </row>
    <row r="274" spans="1:5" x14ac:dyDescent="0.3">
      <c r="B274" s="391" t="s">
        <v>0</v>
      </c>
      <c r="C274" s="392"/>
      <c r="D274" s="64"/>
    </row>
    <row r="275" spans="1:5" x14ac:dyDescent="0.3">
      <c r="B275" s="399" t="s">
        <v>253</v>
      </c>
      <c r="C275" s="400"/>
      <c r="D275" s="64"/>
    </row>
    <row r="276" spans="1:5" x14ac:dyDescent="0.3">
      <c r="B276" s="399" t="s">
        <v>254</v>
      </c>
      <c r="C276" s="400"/>
      <c r="D276" s="136">
        <v>1</v>
      </c>
    </row>
    <row r="277" spans="1:5" x14ac:dyDescent="0.3">
      <c r="B277" s="103" t="s">
        <v>8</v>
      </c>
      <c r="C277" s="103"/>
      <c r="D277" s="72">
        <v>250</v>
      </c>
    </row>
    <row r="279" spans="1:5" x14ac:dyDescent="0.3">
      <c r="B279" s="380" t="s">
        <v>139</v>
      </c>
      <c r="C279" s="381"/>
      <c r="D279" s="3"/>
    </row>
    <row r="280" spans="1:5" x14ac:dyDescent="0.3">
      <c r="A280" s="4"/>
      <c r="B280" s="58"/>
      <c r="C280" s="58"/>
      <c r="D280" s="59"/>
      <c r="E280" s="4"/>
    </row>
    <row r="281" spans="1:5" x14ac:dyDescent="0.3">
      <c r="B281" s="60" t="s">
        <v>1</v>
      </c>
      <c r="C281" s="60" t="s">
        <v>2</v>
      </c>
      <c r="D281" s="61"/>
    </row>
    <row r="282" spans="1:5" x14ac:dyDescent="0.3">
      <c r="B282" s="23">
        <v>1146</v>
      </c>
      <c r="C282" s="23" t="s">
        <v>48</v>
      </c>
      <c r="D282" s="61"/>
    </row>
    <row r="283" spans="1:5" x14ac:dyDescent="0.3">
      <c r="A283" s="4"/>
      <c r="B283" s="58"/>
      <c r="C283" s="58"/>
      <c r="D283" s="59"/>
      <c r="E283" s="4"/>
    </row>
    <row r="284" spans="1:5" ht="34.5" x14ac:dyDescent="0.3">
      <c r="B284" s="62" t="s">
        <v>3</v>
      </c>
      <c r="C284" s="63"/>
      <c r="D284" s="61"/>
    </row>
    <row r="285" spans="1:5" ht="51.75" x14ac:dyDescent="0.3">
      <c r="B285" s="64" t="s">
        <v>4</v>
      </c>
      <c r="C285" s="23">
        <v>1146</v>
      </c>
      <c r="D285" s="65" t="s">
        <v>145</v>
      </c>
    </row>
    <row r="286" spans="1:5" x14ac:dyDescent="0.3">
      <c r="B286" s="64" t="s">
        <v>5</v>
      </c>
      <c r="C286" s="23">
        <v>11001</v>
      </c>
      <c r="D286" s="66" t="s">
        <v>12</v>
      </c>
    </row>
    <row r="287" spans="1:5" ht="34.5" x14ac:dyDescent="0.3">
      <c r="B287" s="67" t="s">
        <v>6</v>
      </c>
      <c r="C287" s="23" t="s">
        <v>114</v>
      </c>
      <c r="D287" s="68"/>
    </row>
    <row r="288" spans="1:5" ht="69" x14ac:dyDescent="0.3">
      <c r="B288" s="68" t="s">
        <v>10</v>
      </c>
      <c r="C288" s="23" t="s">
        <v>115</v>
      </c>
      <c r="D288" s="68"/>
    </row>
    <row r="289" spans="2:4" x14ac:dyDescent="0.3">
      <c r="B289" s="67" t="s">
        <v>7</v>
      </c>
      <c r="C289" s="23" t="s">
        <v>116</v>
      </c>
      <c r="D289" s="68"/>
    </row>
    <row r="290" spans="2:4" ht="51.75" x14ac:dyDescent="0.3">
      <c r="B290" s="34" t="s">
        <v>51</v>
      </c>
      <c r="C290" s="23" t="s">
        <v>138</v>
      </c>
      <c r="D290" s="68"/>
    </row>
    <row r="291" spans="2:4" x14ac:dyDescent="0.3">
      <c r="B291" s="378" t="s">
        <v>0</v>
      </c>
      <c r="C291" s="379"/>
      <c r="D291" s="68"/>
    </row>
    <row r="292" spans="2:4" ht="42" customHeight="1" x14ac:dyDescent="0.3">
      <c r="B292" s="389" t="s">
        <v>137</v>
      </c>
      <c r="C292" s="390"/>
      <c r="D292" s="70">
        <v>-238</v>
      </c>
    </row>
    <row r="293" spans="2:4" x14ac:dyDescent="0.3">
      <c r="B293" s="96" t="s">
        <v>218</v>
      </c>
      <c r="C293" s="97"/>
      <c r="D293" s="70">
        <v>-164</v>
      </c>
    </row>
    <row r="294" spans="2:4" x14ac:dyDescent="0.3">
      <c r="B294" s="96" t="s">
        <v>219</v>
      </c>
      <c r="C294" s="97"/>
      <c r="D294" s="70">
        <v>-74</v>
      </c>
    </row>
    <row r="295" spans="2:4" x14ac:dyDescent="0.3">
      <c r="B295" s="71" t="s">
        <v>8</v>
      </c>
      <c r="C295" s="71"/>
      <c r="D295" s="72">
        <v>-84731.1</v>
      </c>
    </row>
    <row r="297" spans="2:4" ht="69" x14ac:dyDescent="0.3">
      <c r="B297" s="64" t="s">
        <v>4</v>
      </c>
      <c r="C297" s="23">
        <v>1146</v>
      </c>
      <c r="D297" s="90" t="s">
        <v>24</v>
      </c>
    </row>
    <row r="298" spans="2:4" x14ac:dyDescent="0.3">
      <c r="B298" s="64" t="s">
        <v>5</v>
      </c>
      <c r="C298" s="23">
        <v>11002</v>
      </c>
      <c r="D298" s="66" t="s">
        <v>12</v>
      </c>
    </row>
    <row r="299" spans="2:4" ht="34.5" x14ac:dyDescent="0.3">
      <c r="B299" s="67" t="s">
        <v>6</v>
      </c>
      <c r="C299" s="87" t="s">
        <v>119</v>
      </c>
      <c r="D299" s="68"/>
    </row>
    <row r="300" spans="2:4" ht="69" x14ac:dyDescent="0.3">
      <c r="B300" s="68" t="s">
        <v>10</v>
      </c>
      <c r="C300" s="87" t="s">
        <v>120</v>
      </c>
      <c r="D300" s="68"/>
    </row>
    <row r="301" spans="2:4" x14ac:dyDescent="0.3">
      <c r="B301" s="67" t="s">
        <v>7</v>
      </c>
      <c r="C301" s="87" t="s">
        <v>116</v>
      </c>
      <c r="D301" s="68"/>
    </row>
    <row r="302" spans="2:4" ht="51.75" x14ac:dyDescent="0.3">
      <c r="B302" s="34" t="s">
        <v>51</v>
      </c>
      <c r="C302" s="23" t="s">
        <v>138</v>
      </c>
      <c r="D302" s="68"/>
    </row>
    <row r="303" spans="2:4" x14ac:dyDescent="0.3">
      <c r="B303" s="378" t="s">
        <v>0</v>
      </c>
      <c r="C303" s="379"/>
      <c r="D303" s="68"/>
    </row>
    <row r="304" spans="2:4" ht="36" customHeight="1" x14ac:dyDescent="0.3">
      <c r="B304" s="376" t="s">
        <v>121</v>
      </c>
      <c r="C304" s="377"/>
      <c r="D304" s="70">
        <v>269</v>
      </c>
    </row>
    <row r="305" spans="2:4" x14ac:dyDescent="0.3">
      <c r="B305" s="96" t="s">
        <v>218</v>
      </c>
      <c r="C305" s="94"/>
      <c r="D305" s="70">
        <v>-14</v>
      </c>
    </row>
    <row r="306" spans="2:4" x14ac:dyDescent="0.3">
      <c r="B306" s="96" t="s">
        <v>219</v>
      </c>
      <c r="C306" s="94"/>
      <c r="D306" s="70">
        <v>283</v>
      </c>
    </row>
    <row r="307" spans="2:4" x14ac:dyDescent="0.3">
      <c r="B307" s="71" t="s">
        <v>8</v>
      </c>
      <c r="C307" s="71"/>
      <c r="D307" s="72">
        <v>-298231.59999999998</v>
      </c>
    </row>
    <row r="309" spans="2:4" ht="51.75" x14ac:dyDescent="0.3">
      <c r="B309" s="64" t="s">
        <v>4</v>
      </c>
      <c r="C309" s="23">
        <v>1146</v>
      </c>
      <c r="D309" s="65" t="s">
        <v>145</v>
      </c>
    </row>
    <row r="310" spans="2:4" x14ac:dyDescent="0.3">
      <c r="B310" s="64" t="s">
        <v>5</v>
      </c>
      <c r="C310" s="23">
        <v>11003</v>
      </c>
      <c r="D310" s="66" t="s">
        <v>12</v>
      </c>
    </row>
    <row r="311" spans="2:4" ht="34.5" x14ac:dyDescent="0.3">
      <c r="B311" s="67" t="s">
        <v>6</v>
      </c>
      <c r="C311" s="87" t="s">
        <v>122</v>
      </c>
      <c r="D311" s="68"/>
    </row>
    <row r="312" spans="2:4" ht="69" x14ac:dyDescent="0.3">
      <c r="B312" s="68" t="s">
        <v>10</v>
      </c>
      <c r="C312" s="87" t="s">
        <v>123</v>
      </c>
      <c r="D312" s="68"/>
    </row>
    <row r="313" spans="2:4" x14ac:dyDescent="0.3">
      <c r="B313" s="67" t="s">
        <v>7</v>
      </c>
      <c r="C313" s="87" t="s">
        <v>116</v>
      </c>
      <c r="D313" s="68"/>
    </row>
    <row r="314" spans="2:4" ht="51.75" x14ac:dyDescent="0.3">
      <c r="B314" s="34" t="s">
        <v>51</v>
      </c>
      <c r="C314" s="69" t="s">
        <v>138</v>
      </c>
      <c r="D314" s="68"/>
    </row>
    <row r="315" spans="2:4" x14ac:dyDescent="0.3">
      <c r="B315" s="378" t="s">
        <v>0</v>
      </c>
      <c r="C315" s="379"/>
      <c r="D315" s="68"/>
    </row>
    <row r="316" spans="2:4" ht="35.25" customHeight="1" x14ac:dyDescent="0.3">
      <c r="B316" s="376" t="s">
        <v>124</v>
      </c>
      <c r="C316" s="377"/>
      <c r="D316" s="70">
        <v>-41</v>
      </c>
    </row>
    <row r="317" spans="2:4" x14ac:dyDescent="0.3">
      <c r="B317" s="96" t="s">
        <v>218</v>
      </c>
      <c r="C317" s="94"/>
      <c r="D317" s="70">
        <v>-13</v>
      </c>
    </row>
    <row r="318" spans="2:4" x14ac:dyDescent="0.3">
      <c r="B318" s="96" t="s">
        <v>219</v>
      </c>
      <c r="C318" s="94"/>
      <c r="D318" s="70">
        <v>-28</v>
      </c>
    </row>
    <row r="319" spans="2:4" x14ac:dyDescent="0.3">
      <c r="B319" s="71" t="s">
        <v>8</v>
      </c>
      <c r="C319" s="71"/>
      <c r="D319" s="72">
        <v>-14692.6</v>
      </c>
    </row>
    <row r="320" spans="2:4" x14ac:dyDescent="0.3">
      <c r="B320" s="73"/>
      <c r="C320" s="74"/>
      <c r="D320" s="75"/>
    </row>
    <row r="321" spans="2:4" ht="51.75" x14ac:dyDescent="0.3">
      <c r="B321" s="64" t="s">
        <v>4</v>
      </c>
      <c r="C321" s="23">
        <v>1146</v>
      </c>
      <c r="D321" s="65" t="s">
        <v>145</v>
      </c>
    </row>
    <row r="322" spans="2:4" x14ac:dyDescent="0.3">
      <c r="B322" s="64" t="s">
        <v>5</v>
      </c>
      <c r="C322" s="23" t="s">
        <v>140</v>
      </c>
      <c r="D322" s="66" t="s">
        <v>12</v>
      </c>
    </row>
    <row r="323" spans="2:4" ht="34.5" x14ac:dyDescent="0.3">
      <c r="B323" s="67" t="s">
        <v>6</v>
      </c>
      <c r="C323" s="23" t="s">
        <v>141</v>
      </c>
      <c r="D323" s="68"/>
    </row>
    <row r="324" spans="2:4" ht="69" x14ac:dyDescent="0.3">
      <c r="B324" s="68" t="s">
        <v>10</v>
      </c>
      <c r="C324" s="23" t="s">
        <v>142</v>
      </c>
      <c r="D324" s="68"/>
    </row>
    <row r="325" spans="2:4" x14ac:dyDescent="0.3">
      <c r="B325" s="67" t="s">
        <v>7</v>
      </c>
      <c r="C325" s="23" t="s">
        <v>116</v>
      </c>
      <c r="D325" s="68"/>
    </row>
    <row r="326" spans="2:4" ht="51.75" x14ac:dyDescent="0.3">
      <c r="B326" s="34" t="s">
        <v>51</v>
      </c>
      <c r="C326" s="23" t="s">
        <v>214</v>
      </c>
      <c r="D326" s="68"/>
    </row>
    <row r="327" spans="2:4" x14ac:dyDescent="0.3">
      <c r="B327" s="378" t="s">
        <v>0</v>
      </c>
      <c r="C327" s="379"/>
      <c r="D327" s="68"/>
    </row>
    <row r="328" spans="2:4" x14ac:dyDescent="0.3">
      <c r="B328" s="383" t="s">
        <v>143</v>
      </c>
      <c r="C328" s="384"/>
      <c r="D328" s="70">
        <v>-121</v>
      </c>
    </row>
    <row r="329" spans="2:4" x14ac:dyDescent="0.3">
      <c r="B329" s="96" t="s">
        <v>218</v>
      </c>
      <c r="C329" s="94"/>
      <c r="D329" s="70">
        <v>-76</v>
      </c>
    </row>
    <row r="330" spans="2:4" x14ac:dyDescent="0.3">
      <c r="B330" s="96" t="s">
        <v>219</v>
      </c>
      <c r="C330" s="94"/>
      <c r="D330" s="70">
        <v>-45</v>
      </c>
    </row>
    <row r="331" spans="2:4" x14ac:dyDescent="0.3">
      <c r="B331" s="71" t="s">
        <v>8</v>
      </c>
      <c r="C331" s="71"/>
      <c r="D331" s="72">
        <v>-11817.6</v>
      </c>
    </row>
    <row r="332" spans="2:4" x14ac:dyDescent="0.3">
      <c r="B332" s="73"/>
      <c r="C332" s="74"/>
      <c r="D332" s="75"/>
    </row>
    <row r="333" spans="2:4" ht="51.75" x14ac:dyDescent="0.3">
      <c r="B333" s="64" t="s">
        <v>4</v>
      </c>
      <c r="C333" s="23" t="s">
        <v>178</v>
      </c>
      <c r="D333" s="65" t="s">
        <v>146</v>
      </c>
    </row>
    <row r="334" spans="2:4" x14ac:dyDescent="0.3">
      <c r="B334" s="64" t="s">
        <v>5</v>
      </c>
      <c r="C334" s="23" t="s">
        <v>204</v>
      </c>
      <c r="D334" s="66" t="s">
        <v>12</v>
      </c>
    </row>
    <row r="335" spans="2:4" ht="51.75" x14ac:dyDescent="0.3">
      <c r="B335" s="67" t="s">
        <v>6</v>
      </c>
      <c r="C335" s="87" t="s">
        <v>205</v>
      </c>
      <c r="D335" s="68"/>
    </row>
    <row r="336" spans="2:4" ht="51.75" x14ac:dyDescent="0.3">
      <c r="B336" s="68" t="s">
        <v>10</v>
      </c>
      <c r="C336" s="87" t="s">
        <v>206</v>
      </c>
      <c r="D336" s="68"/>
    </row>
    <row r="337" spans="2:4" x14ac:dyDescent="0.3">
      <c r="B337" s="67" t="s">
        <v>7</v>
      </c>
      <c r="C337" s="87" t="s">
        <v>207</v>
      </c>
      <c r="D337" s="68"/>
    </row>
    <row r="338" spans="2:4" ht="51.75" x14ac:dyDescent="0.3">
      <c r="B338" s="34" t="s">
        <v>51</v>
      </c>
      <c r="C338" s="69" t="s">
        <v>208</v>
      </c>
      <c r="D338" s="68"/>
    </row>
    <row r="339" spans="2:4" x14ac:dyDescent="0.3">
      <c r="B339" s="378" t="s">
        <v>0</v>
      </c>
      <c r="C339" s="379"/>
      <c r="D339" s="68"/>
    </row>
    <row r="340" spans="2:4" ht="17.25" customHeight="1" x14ac:dyDescent="0.3">
      <c r="B340" s="399" t="s">
        <v>220</v>
      </c>
      <c r="C340" s="400"/>
      <c r="D340" s="68">
        <v>21</v>
      </c>
    </row>
    <row r="341" spans="2:4" ht="39.75" customHeight="1" x14ac:dyDescent="0.3">
      <c r="B341" s="399" t="s">
        <v>221</v>
      </c>
      <c r="C341" s="400"/>
      <c r="D341" s="68">
        <v>440</v>
      </c>
    </row>
    <row r="342" spans="2:4" x14ac:dyDescent="0.3">
      <c r="B342" s="87" t="s">
        <v>222</v>
      </c>
      <c r="C342" s="87"/>
      <c r="D342" s="122">
        <v>272</v>
      </c>
    </row>
    <row r="343" spans="2:4" x14ac:dyDescent="0.3">
      <c r="B343" s="87" t="s">
        <v>223</v>
      </c>
      <c r="C343" s="87"/>
      <c r="D343" s="122">
        <v>168</v>
      </c>
    </row>
    <row r="344" spans="2:4" ht="36.75" customHeight="1" x14ac:dyDescent="0.3">
      <c r="B344" s="399" t="s">
        <v>224</v>
      </c>
      <c r="C344" s="400"/>
      <c r="D344" s="68">
        <v>207</v>
      </c>
    </row>
    <row r="345" spans="2:4" x14ac:dyDescent="0.3">
      <c r="B345" s="87" t="s">
        <v>225</v>
      </c>
      <c r="C345" s="87"/>
      <c r="D345" s="122">
        <v>42</v>
      </c>
    </row>
    <row r="346" spans="2:4" x14ac:dyDescent="0.3">
      <c r="B346" s="87" t="s">
        <v>226</v>
      </c>
      <c r="C346" s="87"/>
      <c r="D346" s="76">
        <v>165</v>
      </c>
    </row>
    <row r="347" spans="2:4" x14ac:dyDescent="0.3">
      <c r="B347" s="71" t="s">
        <v>8</v>
      </c>
      <c r="C347" s="71"/>
      <c r="D347" s="77">
        <v>16471.8</v>
      </c>
    </row>
    <row r="349" spans="2:4" ht="51.75" x14ac:dyDescent="0.3">
      <c r="B349" s="64" t="s">
        <v>4</v>
      </c>
      <c r="C349" s="23">
        <v>1146</v>
      </c>
      <c r="D349" s="65" t="s">
        <v>146</v>
      </c>
    </row>
    <row r="350" spans="2:4" x14ac:dyDescent="0.3">
      <c r="B350" s="64" t="s">
        <v>5</v>
      </c>
      <c r="C350" s="23">
        <v>12004</v>
      </c>
      <c r="D350" s="66" t="s">
        <v>12</v>
      </c>
    </row>
    <row r="351" spans="2:4" ht="34.5" x14ac:dyDescent="0.3">
      <c r="B351" s="67" t="s">
        <v>6</v>
      </c>
      <c r="C351" s="87" t="s">
        <v>68</v>
      </c>
      <c r="D351" s="68"/>
    </row>
    <row r="352" spans="2:4" ht="51.75" x14ac:dyDescent="0.3">
      <c r="B352" s="68" t="s">
        <v>10</v>
      </c>
      <c r="C352" s="87" t="s">
        <v>69</v>
      </c>
      <c r="D352" s="68"/>
    </row>
    <row r="353" spans="2:4" x14ac:dyDescent="0.3">
      <c r="B353" s="67" t="s">
        <v>7</v>
      </c>
      <c r="C353" s="87" t="s">
        <v>50</v>
      </c>
      <c r="D353" s="68"/>
    </row>
    <row r="354" spans="2:4" ht="51.75" x14ac:dyDescent="0.3">
      <c r="B354" s="34" t="s">
        <v>51</v>
      </c>
      <c r="C354" s="69" t="s">
        <v>70</v>
      </c>
      <c r="D354" s="68"/>
    </row>
    <row r="355" spans="2:4" x14ac:dyDescent="0.3">
      <c r="B355" s="378" t="s">
        <v>0</v>
      </c>
      <c r="C355" s="379"/>
      <c r="D355" s="68"/>
    </row>
    <row r="356" spans="2:4" x14ac:dyDescent="0.3">
      <c r="B356" s="395" t="s">
        <v>71</v>
      </c>
      <c r="C356" s="396"/>
      <c r="D356" s="76">
        <v>1</v>
      </c>
    </row>
    <row r="357" spans="2:4" x14ac:dyDescent="0.3">
      <c r="B357" s="87" t="s">
        <v>225</v>
      </c>
      <c r="C357" s="92"/>
      <c r="D357" s="76">
        <v>0</v>
      </c>
    </row>
    <row r="358" spans="2:4" x14ac:dyDescent="0.3">
      <c r="B358" s="87" t="s">
        <v>226</v>
      </c>
      <c r="C358" s="92"/>
      <c r="D358" s="76">
        <v>1</v>
      </c>
    </row>
    <row r="359" spans="2:4" x14ac:dyDescent="0.3">
      <c r="B359" s="71" t="s">
        <v>8</v>
      </c>
      <c r="C359" s="71"/>
      <c r="D359" s="77">
        <v>1468</v>
      </c>
    </row>
    <row r="361" spans="2:4" x14ac:dyDescent="0.3">
      <c r="B361" s="60" t="s">
        <v>1</v>
      </c>
      <c r="C361" s="60" t="s">
        <v>2</v>
      </c>
      <c r="D361" s="61"/>
    </row>
    <row r="362" spans="2:4" x14ac:dyDescent="0.3">
      <c r="B362" s="23">
        <v>1192</v>
      </c>
      <c r="C362" s="23" t="s">
        <v>248</v>
      </c>
      <c r="D362" s="61"/>
    </row>
    <row r="364" spans="2:4" ht="34.5" x14ac:dyDescent="0.3">
      <c r="B364" s="142" t="s">
        <v>3</v>
      </c>
      <c r="C364" s="61"/>
      <c r="D364" s="61"/>
    </row>
    <row r="365" spans="2:4" ht="51.75" x14ac:dyDescent="0.3">
      <c r="B365" s="68" t="s">
        <v>4</v>
      </c>
      <c r="C365" s="69" t="s">
        <v>249</v>
      </c>
      <c r="D365" s="65" t="s">
        <v>146</v>
      </c>
    </row>
    <row r="366" spans="2:4" x14ac:dyDescent="0.3">
      <c r="B366" s="68" t="s">
        <v>5</v>
      </c>
      <c r="C366" s="69" t="s">
        <v>189</v>
      </c>
      <c r="D366" s="66" t="s">
        <v>12</v>
      </c>
    </row>
    <row r="367" spans="2:4" ht="34.5" x14ac:dyDescent="0.3">
      <c r="B367" s="67" t="s">
        <v>6</v>
      </c>
      <c r="C367" s="143" t="s">
        <v>250</v>
      </c>
      <c r="D367" s="68"/>
    </row>
    <row r="368" spans="2:4" ht="51.75" x14ac:dyDescent="0.3">
      <c r="B368" s="68" t="s">
        <v>10</v>
      </c>
      <c r="C368" s="143" t="s">
        <v>251</v>
      </c>
      <c r="D368" s="68"/>
    </row>
    <row r="369" spans="1:5" x14ac:dyDescent="0.3">
      <c r="B369" s="67" t="s">
        <v>7</v>
      </c>
      <c r="C369" s="143" t="s">
        <v>116</v>
      </c>
      <c r="D369" s="68"/>
    </row>
    <row r="370" spans="1:5" ht="51.75" x14ac:dyDescent="0.3">
      <c r="B370" s="34" t="s">
        <v>51</v>
      </c>
      <c r="C370" s="69" t="s">
        <v>252</v>
      </c>
      <c r="D370" s="68"/>
    </row>
    <row r="371" spans="1:5" x14ac:dyDescent="0.3">
      <c r="B371" s="378" t="s">
        <v>0</v>
      </c>
      <c r="C371" s="379"/>
      <c r="D371" s="68"/>
    </row>
    <row r="372" spans="1:5" x14ac:dyDescent="0.3">
      <c r="B372" s="385" t="s">
        <v>253</v>
      </c>
      <c r="C372" s="386"/>
      <c r="D372" s="68"/>
    </row>
    <row r="373" spans="1:5" x14ac:dyDescent="0.3">
      <c r="B373" s="385" t="s">
        <v>254</v>
      </c>
      <c r="C373" s="386"/>
      <c r="D373" s="68">
        <v>13</v>
      </c>
    </row>
    <row r="374" spans="1:5" x14ac:dyDescent="0.3">
      <c r="B374" s="71" t="s">
        <v>8</v>
      </c>
      <c r="C374" s="71"/>
      <c r="D374" s="144">
        <v>1898</v>
      </c>
    </row>
    <row r="376" spans="1:5" x14ac:dyDescent="0.3">
      <c r="B376" s="380" t="s">
        <v>52</v>
      </c>
      <c r="C376" s="381"/>
      <c r="D376" s="3"/>
    </row>
    <row r="377" spans="1:5" x14ac:dyDescent="0.3">
      <c r="A377" s="4"/>
      <c r="B377" s="58"/>
      <c r="C377" s="58"/>
      <c r="D377" s="59"/>
      <c r="E377" s="4"/>
    </row>
    <row r="378" spans="1:5" x14ac:dyDescent="0.3">
      <c r="B378" s="60" t="s">
        <v>1</v>
      </c>
      <c r="C378" s="60" t="s">
        <v>2</v>
      </c>
      <c r="D378" s="61"/>
    </row>
    <row r="379" spans="1:5" x14ac:dyDescent="0.3">
      <c r="B379" s="23">
        <v>1146</v>
      </c>
      <c r="C379" s="23" t="s">
        <v>48</v>
      </c>
      <c r="D379" s="61"/>
    </row>
    <row r="380" spans="1:5" x14ac:dyDescent="0.3">
      <c r="A380" s="4"/>
      <c r="B380" s="58"/>
      <c r="C380" s="58"/>
      <c r="D380" s="59"/>
      <c r="E380" s="4"/>
    </row>
    <row r="381" spans="1:5" ht="34.5" x14ac:dyDescent="0.3">
      <c r="B381" s="62" t="s">
        <v>3</v>
      </c>
      <c r="C381" s="63"/>
      <c r="D381" s="61"/>
    </row>
    <row r="382" spans="1:5" ht="51.75" x14ac:dyDescent="0.3">
      <c r="B382" s="64" t="s">
        <v>4</v>
      </c>
      <c r="C382" s="23">
        <v>1146</v>
      </c>
      <c r="D382" s="65" t="s">
        <v>145</v>
      </c>
    </row>
    <row r="383" spans="1:5" x14ac:dyDescent="0.3">
      <c r="B383" s="64" t="s">
        <v>5</v>
      </c>
      <c r="C383" s="23">
        <v>11001</v>
      </c>
      <c r="D383" s="66" t="s">
        <v>12</v>
      </c>
    </row>
    <row r="384" spans="1:5" ht="34.5" x14ac:dyDescent="0.3">
      <c r="B384" s="67" t="s">
        <v>6</v>
      </c>
      <c r="C384" s="23" t="s">
        <v>114</v>
      </c>
      <c r="D384" s="68"/>
    </row>
    <row r="385" spans="2:4" ht="69" x14ac:dyDescent="0.3">
      <c r="B385" s="68" t="s">
        <v>10</v>
      </c>
      <c r="C385" s="23" t="s">
        <v>115</v>
      </c>
      <c r="D385" s="68"/>
    </row>
    <row r="386" spans="2:4" x14ac:dyDescent="0.3">
      <c r="B386" s="67" t="s">
        <v>7</v>
      </c>
      <c r="C386" s="23" t="s">
        <v>116</v>
      </c>
      <c r="D386" s="68"/>
    </row>
    <row r="387" spans="2:4" ht="51.75" x14ac:dyDescent="0.3">
      <c r="B387" s="34" t="s">
        <v>51</v>
      </c>
      <c r="C387" s="23" t="s">
        <v>138</v>
      </c>
      <c r="D387" s="68"/>
    </row>
    <row r="388" spans="2:4" x14ac:dyDescent="0.3">
      <c r="B388" s="378" t="s">
        <v>0</v>
      </c>
      <c r="C388" s="379"/>
      <c r="D388" s="68"/>
    </row>
    <row r="389" spans="2:4" ht="38.25" customHeight="1" x14ac:dyDescent="0.3">
      <c r="B389" s="389" t="s">
        <v>227</v>
      </c>
      <c r="C389" s="390"/>
      <c r="D389" s="70">
        <v>-123</v>
      </c>
    </row>
    <row r="390" spans="2:4" x14ac:dyDescent="0.3">
      <c r="B390" s="96" t="s">
        <v>218</v>
      </c>
      <c r="C390" s="97"/>
      <c r="D390" s="70">
        <v>-65</v>
      </c>
    </row>
    <row r="391" spans="2:4" x14ac:dyDescent="0.3">
      <c r="B391" s="96" t="s">
        <v>219</v>
      </c>
      <c r="C391" s="97"/>
      <c r="D391" s="70">
        <v>-58</v>
      </c>
    </row>
    <row r="392" spans="2:4" x14ac:dyDescent="0.3">
      <c r="B392" s="71" t="s">
        <v>8</v>
      </c>
      <c r="C392" s="71"/>
      <c r="D392" s="72">
        <v>-211219.4</v>
      </c>
    </row>
    <row r="394" spans="2:4" ht="51.75" x14ac:dyDescent="0.3">
      <c r="B394" s="64" t="s">
        <v>4</v>
      </c>
      <c r="C394" s="23">
        <v>1146</v>
      </c>
      <c r="D394" s="65" t="s">
        <v>146</v>
      </c>
    </row>
    <row r="395" spans="2:4" x14ac:dyDescent="0.3">
      <c r="B395" s="64" t="s">
        <v>5</v>
      </c>
      <c r="C395" s="23">
        <v>11002</v>
      </c>
      <c r="D395" s="66" t="s">
        <v>12</v>
      </c>
    </row>
    <row r="396" spans="2:4" ht="34.5" x14ac:dyDescent="0.3">
      <c r="B396" s="67" t="s">
        <v>6</v>
      </c>
      <c r="C396" s="87" t="s">
        <v>119</v>
      </c>
      <c r="D396" s="68"/>
    </row>
    <row r="397" spans="2:4" ht="69" x14ac:dyDescent="0.3">
      <c r="B397" s="68" t="s">
        <v>10</v>
      </c>
      <c r="C397" s="87" t="s">
        <v>120</v>
      </c>
      <c r="D397" s="68"/>
    </row>
    <row r="398" spans="2:4" x14ac:dyDescent="0.3">
      <c r="B398" s="67" t="s">
        <v>7</v>
      </c>
      <c r="C398" s="87" t="s">
        <v>116</v>
      </c>
      <c r="D398" s="68"/>
    </row>
    <row r="399" spans="2:4" ht="51.75" x14ac:dyDescent="0.3">
      <c r="B399" s="34" t="s">
        <v>51</v>
      </c>
      <c r="C399" s="23" t="s">
        <v>138</v>
      </c>
      <c r="D399" s="68"/>
    </row>
    <row r="400" spans="2:4" x14ac:dyDescent="0.3">
      <c r="B400" s="378" t="s">
        <v>0</v>
      </c>
      <c r="C400" s="379"/>
      <c r="D400" s="68"/>
    </row>
    <row r="401" spans="2:4" ht="39.75" customHeight="1" x14ac:dyDescent="0.3">
      <c r="B401" s="376" t="s">
        <v>121</v>
      </c>
      <c r="C401" s="377"/>
      <c r="D401" s="70">
        <v>156</v>
      </c>
    </row>
    <row r="402" spans="2:4" x14ac:dyDescent="0.3">
      <c r="B402" s="96" t="s">
        <v>218</v>
      </c>
      <c r="C402" s="97"/>
      <c r="D402" s="70">
        <v>83</v>
      </c>
    </row>
    <row r="403" spans="2:4" x14ac:dyDescent="0.3">
      <c r="B403" s="96" t="s">
        <v>219</v>
      </c>
      <c r="C403" s="97"/>
      <c r="D403" s="70">
        <v>73</v>
      </c>
    </row>
    <row r="404" spans="2:4" x14ac:dyDescent="0.3">
      <c r="B404" s="71" t="s">
        <v>8</v>
      </c>
      <c r="C404" s="71"/>
      <c r="D404" s="72">
        <v>34284.5</v>
      </c>
    </row>
    <row r="406" spans="2:4" ht="69" x14ac:dyDescent="0.3">
      <c r="B406" s="64" t="s">
        <v>4</v>
      </c>
      <c r="C406" s="23">
        <v>1146</v>
      </c>
      <c r="D406" s="65" t="s">
        <v>24</v>
      </c>
    </row>
    <row r="407" spans="2:4" x14ac:dyDescent="0.3">
      <c r="B407" s="64" t="s">
        <v>5</v>
      </c>
      <c r="C407" s="23">
        <v>11003</v>
      </c>
      <c r="D407" s="66" t="s">
        <v>12</v>
      </c>
    </row>
    <row r="408" spans="2:4" ht="34.5" x14ac:dyDescent="0.3">
      <c r="B408" s="67" t="s">
        <v>6</v>
      </c>
      <c r="C408" s="87" t="s">
        <v>122</v>
      </c>
      <c r="D408" s="68"/>
    </row>
    <row r="409" spans="2:4" ht="69" x14ac:dyDescent="0.3">
      <c r="B409" s="68" t="s">
        <v>10</v>
      </c>
      <c r="C409" s="87" t="s">
        <v>123</v>
      </c>
      <c r="D409" s="68"/>
    </row>
    <row r="410" spans="2:4" x14ac:dyDescent="0.3">
      <c r="B410" s="67" t="s">
        <v>7</v>
      </c>
      <c r="C410" s="87" t="s">
        <v>116</v>
      </c>
      <c r="D410" s="68"/>
    </row>
    <row r="411" spans="2:4" ht="51.75" x14ac:dyDescent="0.3">
      <c r="B411" s="34" t="s">
        <v>51</v>
      </c>
      <c r="C411" s="69" t="s">
        <v>138</v>
      </c>
      <c r="D411" s="68"/>
    </row>
    <row r="412" spans="2:4" x14ac:dyDescent="0.3">
      <c r="B412" s="378" t="s">
        <v>0</v>
      </c>
      <c r="C412" s="379"/>
      <c r="D412" s="68"/>
    </row>
    <row r="413" spans="2:4" x14ac:dyDescent="0.3">
      <c r="B413" s="376" t="s">
        <v>124</v>
      </c>
      <c r="C413" s="377"/>
      <c r="D413" s="70">
        <v>-716</v>
      </c>
    </row>
    <row r="414" spans="2:4" x14ac:dyDescent="0.3">
      <c r="B414" s="96" t="s">
        <v>218</v>
      </c>
      <c r="C414" s="97"/>
      <c r="D414" s="70">
        <v>-349</v>
      </c>
    </row>
    <row r="415" spans="2:4" x14ac:dyDescent="0.3">
      <c r="B415" s="96" t="s">
        <v>219</v>
      </c>
      <c r="C415" s="97"/>
      <c r="D415" s="70">
        <v>-367</v>
      </c>
    </row>
    <row r="416" spans="2:4" x14ac:dyDescent="0.3">
      <c r="B416" s="71" t="s">
        <v>8</v>
      </c>
      <c r="C416" s="71"/>
      <c r="D416" s="72">
        <v>44354.2</v>
      </c>
    </row>
    <row r="417" spans="2:4" x14ac:dyDescent="0.3">
      <c r="B417" s="73"/>
      <c r="C417" s="74"/>
      <c r="D417" s="75"/>
    </row>
    <row r="418" spans="2:4" ht="111" customHeight="1" x14ac:dyDescent="0.3">
      <c r="B418" s="64" t="s">
        <v>4</v>
      </c>
      <c r="C418" s="23">
        <v>1146</v>
      </c>
      <c r="D418" s="65" t="s">
        <v>24</v>
      </c>
    </row>
    <row r="419" spans="2:4" x14ac:dyDescent="0.3">
      <c r="B419" s="64" t="s">
        <v>5</v>
      </c>
      <c r="C419" s="23" t="s">
        <v>140</v>
      </c>
      <c r="D419" s="66" t="s">
        <v>12</v>
      </c>
    </row>
    <row r="420" spans="2:4" ht="34.5" x14ac:dyDescent="0.3">
      <c r="B420" s="67" t="s">
        <v>6</v>
      </c>
      <c r="C420" s="23" t="s">
        <v>141</v>
      </c>
      <c r="D420" s="68"/>
    </row>
    <row r="421" spans="2:4" ht="69" x14ac:dyDescent="0.3">
      <c r="B421" s="68" t="s">
        <v>10</v>
      </c>
      <c r="C421" s="23" t="s">
        <v>142</v>
      </c>
      <c r="D421" s="68"/>
    </row>
    <row r="422" spans="2:4" x14ac:dyDescent="0.3">
      <c r="B422" s="67" t="s">
        <v>7</v>
      </c>
      <c r="C422" s="23" t="s">
        <v>116</v>
      </c>
      <c r="D422" s="68"/>
    </row>
    <row r="423" spans="2:4" ht="51.75" x14ac:dyDescent="0.3">
      <c r="B423" s="34" t="s">
        <v>51</v>
      </c>
      <c r="C423" s="23" t="s">
        <v>214</v>
      </c>
      <c r="D423" s="68"/>
    </row>
    <row r="424" spans="2:4" x14ac:dyDescent="0.3">
      <c r="B424" s="378" t="s">
        <v>0</v>
      </c>
      <c r="C424" s="379"/>
      <c r="D424" s="68"/>
    </row>
    <row r="425" spans="2:4" x14ac:dyDescent="0.3">
      <c r="B425" s="383" t="s">
        <v>143</v>
      </c>
      <c r="C425" s="384"/>
      <c r="D425" s="70">
        <v>-65</v>
      </c>
    </row>
    <row r="426" spans="2:4" x14ac:dyDescent="0.3">
      <c r="B426" s="96" t="s">
        <v>218</v>
      </c>
      <c r="C426" s="95"/>
      <c r="D426" s="70">
        <v>-36</v>
      </c>
    </row>
    <row r="427" spans="2:4" x14ac:dyDescent="0.3">
      <c r="B427" s="96" t="s">
        <v>219</v>
      </c>
      <c r="C427" s="95"/>
      <c r="D427" s="70">
        <v>-29</v>
      </c>
    </row>
    <row r="428" spans="2:4" x14ac:dyDescent="0.3">
      <c r="B428" s="71" t="s">
        <v>8</v>
      </c>
      <c r="C428" s="71"/>
      <c r="D428" s="72">
        <v>7554.8</v>
      </c>
    </row>
    <row r="429" spans="2:4" x14ac:dyDescent="0.3">
      <c r="B429" s="73"/>
      <c r="C429" s="74"/>
      <c r="D429" s="75"/>
    </row>
    <row r="430" spans="2:4" ht="51.75" x14ac:dyDescent="0.3">
      <c r="B430" s="68" t="s">
        <v>4</v>
      </c>
      <c r="C430" s="69" t="s">
        <v>178</v>
      </c>
      <c r="D430" s="65" t="s">
        <v>146</v>
      </c>
    </row>
    <row r="431" spans="2:4" x14ac:dyDescent="0.3">
      <c r="B431" s="68" t="s">
        <v>5</v>
      </c>
      <c r="C431" s="69" t="s">
        <v>204</v>
      </c>
      <c r="D431" s="66" t="s">
        <v>12</v>
      </c>
    </row>
    <row r="432" spans="2:4" ht="51.75" x14ac:dyDescent="0.3">
      <c r="B432" s="67" t="s">
        <v>6</v>
      </c>
      <c r="C432" s="143" t="s">
        <v>205</v>
      </c>
      <c r="D432" s="68"/>
    </row>
    <row r="433" spans="2:4" ht="51.75" x14ac:dyDescent="0.3">
      <c r="B433" s="68" t="s">
        <v>10</v>
      </c>
      <c r="C433" s="143" t="s">
        <v>206</v>
      </c>
      <c r="D433" s="68"/>
    </row>
    <row r="434" spans="2:4" x14ac:dyDescent="0.3">
      <c r="B434" s="67" t="s">
        <v>7</v>
      </c>
      <c r="C434" s="143" t="s">
        <v>207</v>
      </c>
      <c r="D434" s="68"/>
    </row>
    <row r="435" spans="2:4" ht="51.75" x14ac:dyDescent="0.3">
      <c r="B435" s="34" t="s">
        <v>51</v>
      </c>
      <c r="C435" s="69" t="s">
        <v>208</v>
      </c>
      <c r="D435" s="68"/>
    </row>
    <row r="436" spans="2:4" x14ac:dyDescent="0.3">
      <c r="B436" s="378" t="s">
        <v>0</v>
      </c>
      <c r="C436" s="379"/>
      <c r="D436" s="68"/>
    </row>
    <row r="437" spans="2:4" x14ac:dyDescent="0.3">
      <c r="B437" s="395" t="s">
        <v>220</v>
      </c>
      <c r="C437" s="396"/>
      <c r="D437" s="68">
        <v>9</v>
      </c>
    </row>
    <row r="438" spans="2:4" x14ac:dyDescent="0.3">
      <c r="B438" s="378" t="s">
        <v>230</v>
      </c>
      <c r="C438" s="379"/>
      <c r="D438" s="99">
        <v>427</v>
      </c>
    </row>
    <row r="439" spans="2:4" x14ac:dyDescent="0.3">
      <c r="B439" s="140" t="s">
        <v>222</v>
      </c>
      <c r="C439" s="139"/>
      <c r="D439" s="99">
        <v>257</v>
      </c>
    </row>
    <row r="440" spans="2:4" x14ac:dyDescent="0.3">
      <c r="B440" s="140" t="s">
        <v>223</v>
      </c>
      <c r="C440" s="139"/>
      <c r="D440" s="99">
        <v>170</v>
      </c>
    </row>
    <row r="441" spans="2:4" x14ac:dyDescent="0.3">
      <c r="B441" s="378" t="s">
        <v>224</v>
      </c>
      <c r="C441" s="379"/>
      <c r="D441" s="148">
        <v>-50</v>
      </c>
    </row>
    <row r="442" spans="2:4" x14ac:dyDescent="0.3">
      <c r="B442" s="140" t="s">
        <v>225</v>
      </c>
      <c r="C442" s="139"/>
      <c r="D442" s="148">
        <v>-10</v>
      </c>
    </row>
    <row r="443" spans="2:4" ht="17.25" customHeight="1" x14ac:dyDescent="0.3">
      <c r="B443" s="140" t="s">
        <v>226</v>
      </c>
      <c r="C443" s="139"/>
      <c r="D443" s="148">
        <v>-40</v>
      </c>
    </row>
    <row r="444" spans="2:4" x14ac:dyDescent="0.3">
      <c r="B444" s="71" t="s">
        <v>8</v>
      </c>
      <c r="C444" s="71"/>
      <c r="D444" s="147">
        <v>3365.8</v>
      </c>
    </row>
    <row r="446" spans="2:4" ht="51.75" x14ac:dyDescent="0.3">
      <c r="B446" s="64" t="s">
        <v>4</v>
      </c>
      <c r="C446" s="23">
        <v>1146</v>
      </c>
      <c r="D446" s="65" t="s">
        <v>146</v>
      </c>
    </row>
    <row r="447" spans="2:4" x14ac:dyDescent="0.3">
      <c r="B447" s="64" t="s">
        <v>5</v>
      </c>
      <c r="C447" s="23">
        <v>12004</v>
      </c>
      <c r="D447" s="66" t="s">
        <v>12</v>
      </c>
    </row>
    <row r="448" spans="2:4" ht="34.5" x14ac:dyDescent="0.3">
      <c r="B448" s="67" t="s">
        <v>6</v>
      </c>
      <c r="C448" s="87" t="s">
        <v>68</v>
      </c>
      <c r="D448" s="68"/>
    </row>
    <row r="449" spans="2:4" ht="51.75" x14ac:dyDescent="0.3">
      <c r="B449" s="68" t="s">
        <v>10</v>
      </c>
      <c r="C449" s="87" t="s">
        <v>69</v>
      </c>
      <c r="D449" s="68"/>
    </row>
    <row r="450" spans="2:4" x14ac:dyDescent="0.3">
      <c r="B450" s="67" t="s">
        <v>7</v>
      </c>
      <c r="C450" s="87" t="s">
        <v>50</v>
      </c>
      <c r="D450" s="68"/>
    </row>
    <row r="451" spans="2:4" ht="51.75" x14ac:dyDescent="0.3">
      <c r="B451" s="34" t="s">
        <v>51</v>
      </c>
      <c r="C451" s="69" t="s">
        <v>70</v>
      </c>
      <c r="D451" s="68"/>
    </row>
    <row r="452" spans="2:4" ht="15" customHeight="1" x14ac:dyDescent="0.3">
      <c r="B452" s="378" t="s">
        <v>0</v>
      </c>
      <c r="C452" s="379"/>
      <c r="D452" s="68"/>
    </row>
    <row r="453" spans="2:4" x14ac:dyDescent="0.3">
      <c r="B453" s="395" t="s">
        <v>71</v>
      </c>
      <c r="C453" s="396"/>
      <c r="D453" s="76">
        <v>15</v>
      </c>
    </row>
    <row r="454" spans="2:4" x14ac:dyDescent="0.3">
      <c r="B454" s="91" t="s">
        <v>228</v>
      </c>
      <c r="C454" s="92"/>
      <c r="D454" s="76">
        <v>0</v>
      </c>
    </row>
    <row r="455" spans="2:4" x14ac:dyDescent="0.3">
      <c r="B455" s="91" t="s">
        <v>229</v>
      </c>
      <c r="C455" s="92"/>
      <c r="D455" s="76">
        <v>15</v>
      </c>
    </row>
    <row r="456" spans="2:4" x14ac:dyDescent="0.3">
      <c r="B456" s="71" t="s">
        <v>8</v>
      </c>
      <c r="C456" s="71"/>
      <c r="D456" s="77">
        <v>2130.6999999999998</v>
      </c>
    </row>
    <row r="458" spans="2:4" x14ac:dyDescent="0.3">
      <c r="B458" s="60" t="s">
        <v>1</v>
      </c>
      <c r="C458" s="60" t="s">
        <v>2</v>
      </c>
      <c r="D458" s="61"/>
    </row>
    <row r="459" spans="2:4" x14ac:dyDescent="0.3">
      <c r="B459" s="23">
        <v>1192</v>
      </c>
      <c r="C459" s="23" t="s">
        <v>248</v>
      </c>
      <c r="D459" s="61"/>
    </row>
    <row r="461" spans="2:4" ht="34.5" x14ac:dyDescent="0.3">
      <c r="B461" s="142" t="s">
        <v>3</v>
      </c>
      <c r="C461" s="61"/>
      <c r="D461" s="61"/>
    </row>
    <row r="462" spans="2:4" ht="51.75" x14ac:dyDescent="0.3">
      <c r="B462" s="68" t="s">
        <v>4</v>
      </c>
      <c r="C462" s="69" t="s">
        <v>249</v>
      </c>
      <c r="D462" s="65" t="s">
        <v>146</v>
      </c>
    </row>
    <row r="463" spans="2:4" x14ac:dyDescent="0.3">
      <c r="B463" s="68" t="s">
        <v>5</v>
      </c>
      <c r="C463" s="69" t="s">
        <v>189</v>
      </c>
      <c r="D463" s="66" t="s">
        <v>12</v>
      </c>
    </row>
    <row r="464" spans="2:4" ht="34.5" x14ac:dyDescent="0.3">
      <c r="B464" s="67" t="s">
        <v>6</v>
      </c>
      <c r="C464" s="143" t="s">
        <v>250</v>
      </c>
      <c r="D464" s="68"/>
    </row>
    <row r="465" spans="2:4" ht="51.75" x14ac:dyDescent="0.3">
      <c r="B465" s="68" t="s">
        <v>10</v>
      </c>
      <c r="C465" s="143" t="s">
        <v>251</v>
      </c>
      <c r="D465" s="68"/>
    </row>
    <row r="466" spans="2:4" x14ac:dyDescent="0.3">
      <c r="B466" s="67" t="s">
        <v>7</v>
      </c>
      <c r="C466" s="143" t="s">
        <v>116</v>
      </c>
      <c r="D466" s="68"/>
    </row>
    <row r="467" spans="2:4" ht="51.75" x14ac:dyDescent="0.3">
      <c r="B467" s="34" t="s">
        <v>51</v>
      </c>
      <c r="C467" s="69" t="s">
        <v>252</v>
      </c>
      <c r="D467" s="68"/>
    </row>
    <row r="468" spans="2:4" x14ac:dyDescent="0.3">
      <c r="B468" s="378" t="s">
        <v>0</v>
      </c>
      <c r="C468" s="379"/>
      <c r="D468" s="68"/>
    </row>
    <row r="469" spans="2:4" x14ac:dyDescent="0.3">
      <c r="B469" s="385" t="s">
        <v>253</v>
      </c>
      <c r="C469" s="386"/>
      <c r="D469" s="68"/>
    </row>
    <row r="470" spans="2:4" x14ac:dyDescent="0.3">
      <c r="B470" s="385" t="s">
        <v>254</v>
      </c>
      <c r="C470" s="386"/>
      <c r="D470" s="68">
        <v>24</v>
      </c>
    </row>
    <row r="471" spans="2:4" x14ac:dyDescent="0.3">
      <c r="B471" s="71" t="s">
        <v>8</v>
      </c>
      <c r="C471" s="71"/>
      <c r="D471" s="144">
        <v>3341</v>
      </c>
    </row>
    <row r="473" spans="2:4" x14ac:dyDescent="0.3">
      <c r="B473" s="380" t="s">
        <v>53</v>
      </c>
      <c r="C473" s="381"/>
    </row>
    <row r="475" spans="2:4" x14ac:dyDescent="0.3">
      <c r="B475" s="60" t="s">
        <v>1</v>
      </c>
      <c r="C475" s="60" t="s">
        <v>2</v>
      </c>
      <c r="D475" s="61"/>
    </row>
    <row r="476" spans="2:4" x14ac:dyDescent="0.3">
      <c r="B476" s="23">
        <v>1146</v>
      </c>
      <c r="C476" s="23" t="s">
        <v>48</v>
      </c>
      <c r="D476" s="61"/>
    </row>
    <row r="477" spans="2:4" ht="34.5" x14ac:dyDescent="0.3">
      <c r="B477" s="62" t="s">
        <v>3</v>
      </c>
      <c r="C477" s="63"/>
      <c r="D477" s="61"/>
    </row>
    <row r="478" spans="2:4" ht="69" x14ac:dyDescent="0.3">
      <c r="B478" s="64" t="s">
        <v>4</v>
      </c>
      <c r="C478" s="23">
        <v>1146</v>
      </c>
      <c r="D478" s="106" t="s">
        <v>24</v>
      </c>
    </row>
    <row r="479" spans="2:4" x14ac:dyDescent="0.3">
      <c r="B479" s="64" t="s">
        <v>5</v>
      </c>
      <c r="C479" s="23">
        <v>11002</v>
      </c>
      <c r="D479" s="66" t="s">
        <v>12</v>
      </c>
    </row>
    <row r="480" spans="2:4" ht="34.5" x14ac:dyDescent="0.3">
      <c r="B480" s="67" t="s">
        <v>6</v>
      </c>
      <c r="C480" s="87" t="s">
        <v>119</v>
      </c>
      <c r="D480" s="68"/>
    </row>
    <row r="481" spans="2:4" ht="69" x14ac:dyDescent="0.3">
      <c r="B481" s="68" t="s">
        <v>10</v>
      </c>
      <c r="C481" s="87" t="s">
        <v>120</v>
      </c>
      <c r="D481" s="68"/>
    </row>
    <row r="482" spans="2:4" x14ac:dyDescent="0.3">
      <c r="B482" s="67" t="s">
        <v>7</v>
      </c>
      <c r="C482" s="87" t="s">
        <v>116</v>
      </c>
      <c r="D482" s="68"/>
    </row>
    <row r="483" spans="2:4" ht="51.75" x14ac:dyDescent="0.3">
      <c r="B483" s="34" t="s">
        <v>51</v>
      </c>
      <c r="C483" s="23" t="s">
        <v>138</v>
      </c>
      <c r="D483" s="68"/>
    </row>
    <row r="484" spans="2:4" x14ac:dyDescent="0.3">
      <c r="B484" s="378" t="s">
        <v>0</v>
      </c>
      <c r="C484" s="379"/>
      <c r="D484" s="68"/>
    </row>
    <row r="485" spans="2:4" ht="33" customHeight="1" x14ac:dyDescent="0.3">
      <c r="B485" s="376" t="s">
        <v>232</v>
      </c>
      <c r="C485" s="377"/>
      <c r="D485" s="70">
        <v>58</v>
      </c>
    </row>
    <row r="486" spans="2:4" x14ac:dyDescent="0.3">
      <c r="B486" s="114" t="s">
        <v>218</v>
      </c>
      <c r="C486" s="115"/>
      <c r="D486" s="76">
        <v>31</v>
      </c>
    </row>
    <row r="487" spans="2:4" x14ac:dyDescent="0.3">
      <c r="B487" s="114" t="s">
        <v>219</v>
      </c>
      <c r="C487" s="115"/>
      <c r="D487" s="76">
        <v>27</v>
      </c>
    </row>
    <row r="488" spans="2:4" x14ac:dyDescent="0.3">
      <c r="B488" s="71" t="s">
        <v>8</v>
      </c>
      <c r="C488" s="71"/>
      <c r="D488" s="72">
        <v>-51307.5</v>
      </c>
    </row>
    <row r="490" spans="2:4" ht="51.75" x14ac:dyDescent="0.3">
      <c r="B490" s="64" t="s">
        <v>4</v>
      </c>
      <c r="C490" s="23">
        <v>1146</v>
      </c>
      <c r="D490" s="65" t="s">
        <v>145</v>
      </c>
    </row>
    <row r="491" spans="2:4" x14ac:dyDescent="0.3">
      <c r="B491" s="64" t="s">
        <v>5</v>
      </c>
      <c r="C491" s="23">
        <v>11003</v>
      </c>
      <c r="D491" s="66" t="s">
        <v>12</v>
      </c>
    </row>
    <row r="492" spans="2:4" ht="34.5" x14ac:dyDescent="0.3">
      <c r="B492" s="67" t="s">
        <v>6</v>
      </c>
      <c r="C492" s="87" t="s">
        <v>122</v>
      </c>
      <c r="D492" s="68"/>
    </row>
    <row r="493" spans="2:4" ht="69" x14ac:dyDescent="0.3">
      <c r="B493" s="68" t="s">
        <v>10</v>
      </c>
      <c r="C493" s="87" t="s">
        <v>123</v>
      </c>
      <c r="D493" s="68"/>
    </row>
    <row r="494" spans="2:4" x14ac:dyDescent="0.3">
      <c r="B494" s="67" t="s">
        <v>7</v>
      </c>
      <c r="C494" s="87" t="s">
        <v>116</v>
      </c>
      <c r="D494" s="68"/>
    </row>
    <row r="495" spans="2:4" ht="51.75" x14ac:dyDescent="0.3">
      <c r="B495" s="34" t="s">
        <v>51</v>
      </c>
      <c r="C495" s="69" t="s">
        <v>138</v>
      </c>
      <c r="D495" s="68"/>
    </row>
    <row r="496" spans="2:4" x14ac:dyDescent="0.3">
      <c r="B496" s="378" t="s">
        <v>0</v>
      </c>
      <c r="C496" s="379"/>
      <c r="D496" s="68"/>
    </row>
    <row r="497" spans="2:4" ht="36" customHeight="1" x14ac:dyDescent="0.3">
      <c r="B497" s="376" t="s">
        <v>124</v>
      </c>
      <c r="C497" s="377"/>
      <c r="D497" s="70">
        <v>-615</v>
      </c>
    </row>
    <row r="498" spans="2:4" x14ac:dyDescent="0.3">
      <c r="B498" s="114" t="s">
        <v>218</v>
      </c>
      <c r="C498" s="115"/>
      <c r="D498" s="76">
        <v>-301</v>
      </c>
    </row>
    <row r="499" spans="2:4" x14ac:dyDescent="0.3">
      <c r="B499" s="114" t="s">
        <v>219</v>
      </c>
      <c r="C499" s="115"/>
      <c r="D499" s="76">
        <v>-314</v>
      </c>
    </row>
    <row r="500" spans="2:4" x14ac:dyDescent="0.3">
      <c r="B500" s="71" t="s">
        <v>8</v>
      </c>
      <c r="C500" s="71"/>
      <c r="D500" s="72">
        <v>-2870.2</v>
      </c>
    </row>
    <row r="501" spans="2:4" x14ac:dyDescent="0.3">
      <c r="B501" s="73"/>
      <c r="C501" s="74"/>
      <c r="D501" s="75"/>
    </row>
    <row r="502" spans="2:4" ht="55.5" customHeight="1" x14ac:dyDescent="0.3">
      <c r="B502" s="64" t="s">
        <v>4</v>
      </c>
      <c r="C502" s="23">
        <v>1146</v>
      </c>
      <c r="D502" s="65" t="s">
        <v>145</v>
      </c>
    </row>
    <row r="503" spans="2:4" x14ac:dyDescent="0.3">
      <c r="B503" s="64" t="s">
        <v>5</v>
      </c>
      <c r="C503" s="23" t="s">
        <v>140</v>
      </c>
      <c r="D503" s="66" t="s">
        <v>12</v>
      </c>
    </row>
    <row r="504" spans="2:4" ht="34.5" x14ac:dyDescent="0.3">
      <c r="B504" s="67" t="s">
        <v>6</v>
      </c>
      <c r="C504" s="23" t="s">
        <v>141</v>
      </c>
      <c r="D504" s="68"/>
    </row>
    <row r="505" spans="2:4" ht="69" x14ac:dyDescent="0.3">
      <c r="B505" s="68" t="s">
        <v>10</v>
      </c>
      <c r="C505" s="23" t="s">
        <v>142</v>
      </c>
      <c r="D505" s="68"/>
    </row>
    <row r="506" spans="2:4" x14ac:dyDescent="0.3">
      <c r="B506" s="67" t="s">
        <v>7</v>
      </c>
      <c r="C506" s="23" t="s">
        <v>116</v>
      </c>
      <c r="D506" s="68"/>
    </row>
    <row r="507" spans="2:4" ht="51.75" x14ac:dyDescent="0.3">
      <c r="B507" s="34" t="s">
        <v>51</v>
      </c>
      <c r="C507" s="23" t="s">
        <v>214</v>
      </c>
      <c r="D507" s="68"/>
    </row>
    <row r="508" spans="2:4" x14ac:dyDescent="0.3">
      <c r="B508" s="378" t="s">
        <v>0</v>
      </c>
      <c r="C508" s="379"/>
      <c r="D508" s="68"/>
    </row>
    <row r="509" spans="2:4" x14ac:dyDescent="0.3">
      <c r="B509" s="383" t="s">
        <v>143</v>
      </c>
      <c r="C509" s="384"/>
      <c r="D509" s="76">
        <v>-66</v>
      </c>
    </row>
    <row r="510" spans="2:4" x14ac:dyDescent="0.3">
      <c r="B510" s="114" t="s">
        <v>218</v>
      </c>
      <c r="C510" s="115"/>
      <c r="D510" s="76">
        <v>-36</v>
      </c>
    </row>
    <row r="511" spans="2:4" x14ac:dyDescent="0.3">
      <c r="B511" s="114" t="s">
        <v>219</v>
      </c>
      <c r="C511" s="115"/>
      <c r="D511" s="76">
        <v>-30</v>
      </c>
    </row>
    <row r="512" spans="2:4" x14ac:dyDescent="0.3">
      <c r="B512" s="71" t="s">
        <v>8</v>
      </c>
      <c r="C512" s="71"/>
      <c r="D512" s="77">
        <v>21116.3</v>
      </c>
    </row>
    <row r="513" spans="2:6" x14ac:dyDescent="0.3">
      <c r="B513" s="73"/>
      <c r="C513" s="74"/>
      <c r="D513" s="75"/>
    </row>
    <row r="514" spans="2:6" ht="51.75" x14ac:dyDescent="0.3">
      <c r="B514" s="64" t="s">
        <v>4</v>
      </c>
      <c r="C514" s="23" t="s">
        <v>178</v>
      </c>
      <c r="D514" s="65" t="s">
        <v>146</v>
      </c>
    </row>
    <row r="515" spans="2:6" x14ac:dyDescent="0.3">
      <c r="B515" s="64" t="s">
        <v>5</v>
      </c>
      <c r="C515" s="23" t="s">
        <v>204</v>
      </c>
      <c r="D515" s="66" t="s">
        <v>12</v>
      </c>
    </row>
    <row r="516" spans="2:6" ht="51.75" x14ac:dyDescent="0.3">
      <c r="B516" s="67" t="s">
        <v>6</v>
      </c>
      <c r="C516" s="87" t="s">
        <v>205</v>
      </c>
      <c r="D516" s="68"/>
    </row>
    <row r="517" spans="2:6" ht="51.75" x14ac:dyDescent="0.3">
      <c r="B517" s="68" t="s">
        <v>10</v>
      </c>
      <c r="C517" s="87" t="s">
        <v>206</v>
      </c>
      <c r="D517" s="68"/>
    </row>
    <row r="518" spans="2:6" x14ac:dyDescent="0.3">
      <c r="B518" s="67" t="s">
        <v>7</v>
      </c>
      <c r="C518" s="87" t="s">
        <v>207</v>
      </c>
      <c r="D518" s="68"/>
    </row>
    <row r="519" spans="2:6" ht="51.75" x14ac:dyDescent="0.3">
      <c r="B519" s="34" t="s">
        <v>51</v>
      </c>
      <c r="C519" s="69" t="s">
        <v>208</v>
      </c>
      <c r="D519" s="68"/>
    </row>
    <row r="520" spans="2:6" x14ac:dyDescent="0.3">
      <c r="B520" s="378" t="s">
        <v>0</v>
      </c>
      <c r="C520" s="379"/>
      <c r="D520" s="68"/>
    </row>
    <row r="521" spans="2:6" ht="17.25" customHeight="1" x14ac:dyDescent="0.3">
      <c r="B521" s="401" t="s">
        <v>220</v>
      </c>
      <c r="C521" s="402"/>
      <c r="D521" s="61">
        <v>41</v>
      </c>
    </row>
    <row r="522" spans="2:6" ht="17.25" customHeight="1" x14ac:dyDescent="0.3">
      <c r="B522" s="401" t="s">
        <v>221</v>
      </c>
      <c r="C522" s="402"/>
      <c r="D522" s="68">
        <v>118</v>
      </c>
    </row>
    <row r="523" spans="2:6" x14ac:dyDescent="0.3">
      <c r="B523" s="69" t="s">
        <v>222</v>
      </c>
      <c r="C523" s="69"/>
      <c r="D523" s="68">
        <v>68</v>
      </c>
      <c r="F523" s="123"/>
    </row>
    <row r="524" spans="2:6" x14ac:dyDescent="0.3">
      <c r="B524" s="69" t="s">
        <v>223</v>
      </c>
      <c r="C524" s="69"/>
      <c r="D524" s="68">
        <v>50</v>
      </c>
      <c r="F524" s="123"/>
    </row>
    <row r="525" spans="2:6" ht="17.25" customHeight="1" x14ac:dyDescent="0.3">
      <c r="B525" s="401" t="s">
        <v>224</v>
      </c>
      <c r="C525" s="402"/>
      <c r="D525" s="68">
        <v>235</v>
      </c>
      <c r="F525" s="123"/>
    </row>
    <row r="526" spans="2:6" x14ac:dyDescent="0.3">
      <c r="B526" s="69" t="s">
        <v>225</v>
      </c>
      <c r="C526" s="69"/>
      <c r="D526" s="68">
        <v>47</v>
      </c>
      <c r="F526" s="123"/>
    </row>
    <row r="527" spans="2:6" ht="17.25" customHeight="1" x14ac:dyDescent="0.3">
      <c r="B527" s="69" t="s">
        <v>226</v>
      </c>
      <c r="C527" s="69"/>
      <c r="D527" s="68">
        <v>188</v>
      </c>
      <c r="F527" s="123"/>
    </row>
    <row r="528" spans="2:6" x14ac:dyDescent="0.3">
      <c r="B528" s="71" t="s">
        <v>8</v>
      </c>
      <c r="C528" s="71"/>
      <c r="D528" s="77">
        <v>20438.099999999999</v>
      </c>
    </row>
    <row r="530" spans="2:4" ht="51.75" x14ac:dyDescent="0.3">
      <c r="B530" s="64" t="s">
        <v>4</v>
      </c>
      <c r="C530" s="23">
        <v>1146</v>
      </c>
      <c r="D530" s="65" t="s">
        <v>146</v>
      </c>
    </row>
    <row r="531" spans="2:4" x14ac:dyDescent="0.3">
      <c r="B531" s="64" t="s">
        <v>5</v>
      </c>
      <c r="C531" s="23">
        <v>12004</v>
      </c>
      <c r="D531" s="66" t="s">
        <v>12</v>
      </c>
    </row>
    <row r="532" spans="2:4" ht="34.5" x14ac:dyDescent="0.3">
      <c r="B532" s="67" t="s">
        <v>6</v>
      </c>
      <c r="C532" s="87" t="s">
        <v>68</v>
      </c>
      <c r="D532" s="68"/>
    </row>
    <row r="533" spans="2:4" ht="51.75" x14ac:dyDescent="0.3">
      <c r="B533" s="68" t="s">
        <v>10</v>
      </c>
      <c r="C533" s="87" t="s">
        <v>69</v>
      </c>
      <c r="D533" s="68"/>
    </row>
    <row r="534" spans="2:4" x14ac:dyDescent="0.3">
      <c r="B534" s="67" t="s">
        <v>7</v>
      </c>
      <c r="C534" s="87" t="s">
        <v>50</v>
      </c>
      <c r="D534" s="68"/>
    </row>
    <row r="535" spans="2:4" ht="51.75" x14ac:dyDescent="0.3">
      <c r="B535" s="34" t="s">
        <v>51</v>
      </c>
      <c r="C535" s="69" t="s">
        <v>70</v>
      </c>
      <c r="D535" s="68"/>
    </row>
    <row r="536" spans="2:4" x14ac:dyDescent="0.3">
      <c r="B536" s="378" t="s">
        <v>0</v>
      </c>
      <c r="C536" s="379"/>
      <c r="D536" s="68"/>
    </row>
    <row r="537" spans="2:4" x14ac:dyDescent="0.3">
      <c r="B537" s="395" t="s">
        <v>71</v>
      </c>
      <c r="C537" s="396"/>
      <c r="D537" s="76">
        <v>-8</v>
      </c>
    </row>
    <row r="538" spans="2:4" x14ac:dyDescent="0.3">
      <c r="B538" s="108" t="s">
        <v>228</v>
      </c>
      <c r="C538" s="109"/>
      <c r="D538" s="76">
        <v>-4</v>
      </c>
    </row>
    <row r="539" spans="2:4" x14ac:dyDescent="0.3">
      <c r="B539" s="108" t="s">
        <v>229</v>
      </c>
      <c r="C539" s="109"/>
      <c r="D539" s="76">
        <v>-4</v>
      </c>
    </row>
    <row r="540" spans="2:4" x14ac:dyDescent="0.3">
      <c r="B540" s="71" t="s">
        <v>8</v>
      </c>
      <c r="C540" s="71"/>
      <c r="D540" s="77">
        <v>-2571.4</v>
      </c>
    </row>
    <row r="542" spans="2:4" x14ac:dyDescent="0.3">
      <c r="B542" s="60" t="s">
        <v>1</v>
      </c>
      <c r="C542" s="60" t="s">
        <v>2</v>
      </c>
      <c r="D542" s="61"/>
    </row>
    <row r="543" spans="2:4" x14ac:dyDescent="0.3">
      <c r="B543" s="23">
        <v>1192</v>
      </c>
      <c r="C543" s="23" t="s">
        <v>248</v>
      </c>
      <c r="D543" s="61"/>
    </row>
    <row r="545" spans="2:4" ht="34.5" x14ac:dyDescent="0.3">
      <c r="B545" s="142" t="s">
        <v>3</v>
      </c>
      <c r="C545" s="61"/>
      <c r="D545" s="61"/>
    </row>
    <row r="546" spans="2:4" ht="51.75" x14ac:dyDescent="0.3">
      <c r="B546" s="68" t="s">
        <v>4</v>
      </c>
      <c r="C546" s="69" t="s">
        <v>249</v>
      </c>
      <c r="D546" s="65" t="s">
        <v>146</v>
      </c>
    </row>
    <row r="547" spans="2:4" x14ac:dyDescent="0.3">
      <c r="B547" s="68" t="s">
        <v>5</v>
      </c>
      <c r="C547" s="69" t="s">
        <v>189</v>
      </c>
      <c r="D547" s="66" t="s">
        <v>12</v>
      </c>
    </row>
    <row r="548" spans="2:4" ht="34.5" x14ac:dyDescent="0.3">
      <c r="B548" s="67" t="s">
        <v>6</v>
      </c>
      <c r="C548" s="143" t="s">
        <v>250</v>
      </c>
      <c r="D548" s="68"/>
    </row>
    <row r="549" spans="2:4" ht="51.75" x14ac:dyDescent="0.3">
      <c r="B549" s="68" t="s">
        <v>10</v>
      </c>
      <c r="C549" s="143" t="s">
        <v>251</v>
      </c>
      <c r="D549" s="68"/>
    </row>
    <row r="550" spans="2:4" x14ac:dyDescent="0.3">
      <c r="B550" s="67" t="s">
        <v>7</v>
      </c>
      <c r="C550" s="143" t="s">
        <v>116</v>
      </c>
      <c r="D550" s="68"/>
    </row>
    <row r="551" spans="2:4" ht="51.75" x14ac:dyDescent="0.3">
      <c r="B551" s="34" t="s">
        <v>51</v>
      </c>
      <c r="C551" s="69" t="s">
        <v>252</v>
      </c>
      <c r="D551" s="68"/>
    </row>
    <row r="552" spans="2:4" x14ac:dyDescent="0.3">
      <c r="B552" s="378" t="s">
        <v>0</v>
      </c>
      <c r="C552" s="379"/>
      <c r="D552" s="68"/>
    </row>
    <row r="553" spans="2:4" x14ac:dyDescent="0.3">
      <c r="B553" s="385" t="s">
        <v>253</v>
      </c>
      <c r="C553" s="386"/>
      <c r="D553" s="68"/>
    </row>
    <row r="554" spans="2:4" x14ac:dyDescent="0.3">
      <c r="B554" s="385" t="s">
        <v>254</v>
      </c>
      <c r="C554" s="386"/>
      <c r="D554" s="68">
        <v>31</v>
      </c>
    </row>
    <row r="555" spans="2:4" x14ac:dyDescent="0.3">
      <c r="B555" s="71" t="s">
        <v>8</v>
      </c>
      <c r="C555" s="71"/>
      <c r="D555" s="144">
        <v>4703</v>
      </c>
    </row>
    <row r="557" spans="2:4" x14ac:dyDescent="0.3">
      <c r="B557" s="380" t="s">
        <v>54</v>
      </c>
      <c r="C557" s="381"/>
    </row>
    <row r="559" spans="2:4" x14ac:dyDescent="0.3">
      <c r="B559" s="60" t="s">
        <v>1</v>
      </c>
      <c r="C559" s="60" t="s">
        <v>2</v>
      </c>
      <c r="D559" s="61"/>
    </row>
    <row r="560" spans="2:4" x14ac:dyDescent="0.3">
      <c r="B560" s="23">
        <v>1146</v>
      </c>
      <c r="C560" s="23" t="s">
        <v>48</v>
      </c>
      <c r="D560" s="61"/>
    </row>
    <row r="561" spans="1:5" ht="34.5" x14ac:dyDescent="0.3">
      <c r="B561" s="62" t="s">
        <v>3</v>
      </c>
      <c r="C561" s="63"/>
      <c r="D561" s="61"/>
    </row>
    <row r="562" spans="1:5" ht="51.75" x14ac:dyDescent="0.3">
      <c r="B562" s="64" t="s">
        <v>4</v>
      </c>
      <c r="C562" s="23">
        <v>1146</v>
      </c>
      <c r="D562" s="65" t="s">
        <v>145</v>
      </c>
    </row>
    <row r="563" spans="1:5" x14ac:dyDescent="0.3">
      <c r="B563" s="64" t="s">
        <v>5</v>
      </c>
      <c r="C563" s="23">
        <v>11001</v>
      </c>
      <c r="D563" s="66" t="s">
        <v>12</v>
      </c>
    </row>
    <row r="564" spans="1:5" ht="34.5" x14ac:dyDescent="0.3">
      <c r="B564" s="67" t="s">
        <v>6</v>
      </c>
      <c r="C564" s="23" t="s">
        <v>114</v>
      </c>
      <c r="D564" s="68"/>
    </row>
    <row r="565" spans="1:5" ht="69" x14ac:dyDescent="0.3">
      <c r="B565" s="68" t="s">
        <v>10</v>
      </c>
      <c r="C565" s="23" t="s">
        <v>115</v>
      </c>
      <c r="D565" s="68"/>
    </row>
    <row r="566" spans="1:5" x14ac:dyDescent="0.3">
      <c r="B566" s="67" t="s">
        <v>7</v>
      </c>
      <c r="C566" s="23" t="s">
        <v>116</v>
      </c>
      <c r="D566" s="68"/>
    </row>
    <row r="567" spans="1:5" ht="51.75" x14ac:dyDescent="0.3">
      <c r="B567" s="34" t="s">
        <v>51</v>
      </c>
      <c r="C567" s="23" t="s">
        <v>138</v>
      </c>
      <c r="D567" s="68"/>
    </row>
    <row r="568" spans="1:5" x14ac:dyDescent="0.3">
      <c r="B568" s="378" t="s">
        <v>0</v>
      </c>
      <c r="C568" s="379"/>
      <c r="D568" s="68"/>
    </row>
    <row r="569" spans="1:5" x14ac:dyDescent="0.3">
      <c r="B569" s="389" t="s">
        <v>137</v>
      </c>
      <c r="C569" s="390"/>
      <c r="D569" s="76">
        <v>-390</v>
      </c>
    </row>
    <row r="570" spans="1:5" x14ac:dyDescent="0.3">
      <c r="B570" s="114" t="s">
        <v>218</v>
      </c>
      <c r="C570" s="115"/>
      <c r="D570" s="76">
        <v>-205</v>
      </c>
    </row>
    <row r="571" spans="1:5" x14ac:dyDescent="0.3">
      <c r="B571" s="114" t="s">
        <v>219</v>
      </c>
      <c r="C571" s="115"/>
      <c r="D571" s="76">
        <v>-185</v>
      </c>
    </row>
    <row r="572" spans="1:5" x14ac:dyDescent="0.3">
      <c r="B572" s="71" t="s">
        <v>8</v>
      </c>
      <c r="C572" s="71"/>
      <c r="D572" s="72">
        <v>-42300.3</v>
      </c>
    </row>
    <row r="573" spans="1:5" x14ac:dyDescent="0.3">
      <c r="A573" s="4"/>
      <c r="B573" s="58"/>
      <c r="C573" s="58"/>
      <c r="D573" s="59"/>
      <c r="E573" s="4"/>
    </row>
    <row r="574" spans="1:5" x14ac:dyDescent="0.3">
      <c r="A574" s="4"/>
      <c r="B574" s="58"/>
      <c r="C574" s="58"/>
      <c r="D574" s="59"/>
      <c r="E574" s="4"/>
    </row>
    <row r="575" spans="1:5" ht="51.75" x14ac:dyDescent="0.3">
      <c r="B575" s="64" t="s">
        <v>4</v>
      </c>
      <c r="C575" s="23">
        <v>1146</v>
      </c>
      <c r="D575" s="65" t="s">
        <v>145</v>
      </c>
    </row>
    <row r="576" spans="1:5" x14ac:dyDescent="0.3">
      <c r="B576" s="64" t="s">
        <v>5</v>
      </c>
      <c r="C576" s="23">
        <v>11002</v>
      </c>
      <c r="D576" s="66" t="s">
        <v>12</v>
      </c>
    </row>
    <row r="577" spans="2:4" ht="34.5" x14ac:dyDescent="0.3">
      <c r="B577" s="67" t="s">
        <v>6</v>
      </c>
      <c r="C577" s="87" t="s">
        <v>119</v>
      </c>
      <c r="D577" s="68"/>
    </row>
    <row r="578" spans="2:4" ht="69" x14ac:dyDescent="0.3">
      <c r="B578" s="68" t="s">
        <v>10</v>
      </c>
      <c r="C578" s="87" t="s">
        <v>120</v>
      </c>
      <c r="D578" s="68"/>
    </row>
    <row r="579" spans="2:4" x14ac:dyDescent="0.3">
      <c r="B579" s="67" t="s">
        <v>7</v>
      </c>
      <c r="C579" s="87" t="s">
        <v>116</v>
      </c>
      <c r="D579" s="68"/>
    </row>
    <row r="580" spans="2:4" ht="51.75" x14ac:dyDescent="0.3">
      <c r="B580" s="34" t="s">
        <v>51</v>
      </c>
      <c r="C580" s="23" t="s">
        <v>138</v>
      </c>
      <c r="D580" s="68"/>
    </row>
    <row r="581" spans="2:4" x14ac:dyDescent="0.3">
      <c r="B581" s="378" t="s">
        <v>0</v>
      </c>
      <c r="C581" s="379"/>
      <c r="D581" s="68"/>
    </row>
    <row r="582" spans="2:4" x14ac:dyDescent="0.3">
      <c r="B582" s="376" t="s">
        <v>121</v>
      </c>
      <c r="C582" s="377"/>
      <c r="D582" s="70">
        <v>95</v>
      </c>
    </row>
    <row r="583" spans="2:4" x14ac:dyDescent="0.3">
      <c r="B583" s="114" t="s">
        <v>218</v>
      </c>
      <c r="C583" s="115"/>
      <c r="D583" s="76">
        <v>50</v>
      </c>
    </row>
    <row r="584" spans="2:4" x14ac:dyDescent="0.3">
      <c r="B584" s="114" t="s">
        <v>219</v>
      </c>
      <c r="C584" s="115"/>
      <c r="D584" s="76">
        <v>45</v>
      </c>
    </row>
    <row r="585" spans="2:4" x14ac:dyDescent="0.3">
      <c r="B585" s="71" t="s">
        <v>8</v>
      </c>
      <c r="C585" s="71"/>
      <c r="D585" s="72">
        <v>-47735.3</v>
      </c>
    </row>
    <row r="587" spans="2:4" ht="51.75" x14ac:dyDescent="0.3">
      <c r="B587" s="64" t="s">
        <v>4</v>
      </c>
      <c r="C587" s="23">
        <v>1146</v>
      </c>
      <c r="D587" s="65" t="s">
        <v>145</v>
      </c>
    </row>
    <row r="588" spans="2:4" x14ac:dyDescent="0.3">
      <c r="B588" s="64" t="s">
        <v>5</v>
      </c>
      <c r="C588" s="23">
        <v>11003</v>
      </c>
      <c r="D588" s="66" t="s">
        <v>12</v>
      </c>
    </row>
    <row r="589" spans="2:4" ht="34.5" x14ac:dyDescent="0.3">
      <c r="B589" s="67" t="s">
        <v>6</v>
      </c>
      <c r="C589" s="87" t="s">
        <v>122</v>
      </c>
      <c r="D589" s="68"/>
    </row>
    <row r="590" spans="2:4" ht="69" x14ac:dyDescent="0.3">
      <c r="B590" s="68" t="s">
        <v>10</v>
      </c>
      <c r="C590" s="87" t="s">
        <v>123</v>
      </c>
      <c r="D590" s="68"/>
    </row>
    <row r="591" spans="2:4" x14ac:dyDescent="0.3">
      <c r="B591" s="67" t="s">
        <v>7</v>
      </c>
      <c r="C591" s="87" t="s">
        <v>116</v>
      </c>
      <c r="D591" s="68"/>
    </row>
    <row r="592" spans="2:4" ht="51.75" x14ac:dyDescent="0.3">
      <c r="B592" s="34" t="s">
        <v>51</v>
      </c>
      <c r="C592" s="69" t="s">
        <v>138</v>
      </c>
      <c r="D592" s="68"/>
    </row>
    <row r="593" spans="2:4" x14ac:dyDescent="0.3">
      <c r="B593" s="378" t="s">
        <v>0</v>
      </c>
      <c r="C593" s="379"/>
      <c r="D593" s="68"/>
    </row>
    <row r="594" spans="2:4" x14ac:dyDescent="0.3">
      <c r="B594" s="376" t="s">
        <v>124</v>
      </c>
      <c r="C594" s="377"/>
      <c r="D594" s="70">
        <v>-558</v>
      </c>
    </row>
    <row r="595" spans="2:4" x14ac:dyDescent="0.3">
      <c r="B595" s="114" t="s">
        <v>218</v>
      </c>
      <c r="C595" s="115"/>
      <c r="D595" s="76">
        <v>-272</v>
      </c>
    </row>
    <row r="596" spans="2:4" x14ac:dyDescent="0.3">
      <c r="B596" s="114" t="s">
        <v>219</v>
      </c>
      <c r="C596" s="115"/>
      <c r="D596" s="76">
        <v>-286</v>
      </c>
    </row>
    <row r="597" spans="2:4" x14ac:dyDescent="0.3">
      <c r="B597" s="71" t="s">
        <v>8</v>
      </c>
      <c r="C597" s="71"/>
      <c r="D597" s="72">
        <v>-293254.5</v>
      </c>
    </row>
    <row r="598" spans="2:4" x14ac:dyDescent="0.3">
      <c r="B598" s="73"/>
      <c r="C598" s="74"/>
      <c r="D598" s="75"/>
    </row>
    <row r="599" spans="2:4" ht="55.5" customHeight="1" x14ac:dyDescent="0.3">
      <c r="B599" s="64" t="s">
        <v>4</v>
      </c>
      <c r="C599" s="23">
        <v>1146</v>
      </c>
      <c r="D599" s="65" t="s">
        <v>145</v>
      </c>
    </row>
    <row r="600" spans="2:4" x14ac:dyDescent="0.3">
      <c r="B600" s="64" t="s">
        <v>5</v>
      </c>
      <c r="C600" s="23" t="s">
        <v>140</v>
      </c>
      <c r="D600" s="66" t="s">
        <v>12</v>
      </c>
    </row>
    <row r="601" spans="2:4" ht="34.5" x14ac:dyDescent="0.3">
      <c r="B601" s="67" t="s">
        <v>6</v>
      </c>
      <c r="C601" s="23" t="s">
        <v>141</v>
      </c>
      <c r="D601" s="68"/>
    </row>
    <row r="602" spans="2:4" ht="69" x14ac:dyDescent="0.3">
      <c r="B602" s="68" t="s">
        <v>10</v>
      </c>
      <c r="C602" s="23" t="s">
        <v>142</v>
      </c>
      <c r="D602" s="68"/>
    </row>
    <row r="603" spans="2:4" x14ac:dyDescent="0.3">
      <c r="B603" s="67" t="s">
        <v>7</v>
      </c>
      <c r="C603" s="23" t="s">
        <v>116</v>
      </c>
      <c r="D603" s="68"/>
    </row>
    <row r="604" spans="2:4" ht="51.75" x14ac:dyDescent="0.3">
      <c r="B604" s="34" t="s">
        <v>51</v>
      </c>
      <c r="C604" s="23" t="s">
        <v>214</v>
      </c>
      <c r="D604" s="68"/>
    </row>
    <row r="605" spans="2:4" x14ac:dyDescent="0.3">
      <c r="B605" s="378" t="s">
        <v>0</v>
      </c>
      <c r="C605" s="379"/>
      <c r="D605" s="68"/>
    </row>
    <row r="606" spans="2:4" x14ac:dyDescent="0.3">
      <c r="B606" s="383" t="s">
        <v>143</v>
      </c>
      <c r="C606" s="384"/>
      <c r="D606" s="70">
        <v>-18</v>
      </c>
    </row>
    <row r="607" spans="2:4" x14ac:dyDescent="0.3">
      <c r="B607" s="114" t="s">
        <v>218</v>
      </c>
      <c r="C607" s="115"/>
      <c r="D607" s="76">
        <v>-10</v>
      </c>
    </row>
    <row r="608" spans="2:4" x14ac:dyDescent="0.3">
      <c r="B608" s="114" t="s">
        <v>219</v>
      </c>
      <c r="C608" s="115"/>
      <c r="D608" s="76">
        <v>-8</v>
      </c>
    </row>
    <row r="609" spans="2:4" x14ac:dyDescent="0.3">
      <c r="B609" s="71" t="s">
        <v>8</v>
      </c>
      <c r="C609" s="71"/>
      <c r="D609" s="72">
        <v>-28209</v>
      </c>
    </row>
    <row r="610" spans="2:4" x14ac:dyDescent="0.3">
      <c r="B610" s="73"/>
      <c r="C610" s="74"/>
      <c r="D610" s="75"/>
    </row>
    <row r="611" spans="2:4" ht="51.75" x14ac:dyDescent="0.3">
      <c r="B611" s="64" t="s">
        <v>4</v>
      </c>
      <c r="C611" s="23" t="s">
        <v>178</v>
      </c>
      <c r="D611" s="65" t="s">
        <v>146</v>
      </c>
    </row>
    <row r="612" spans="2:4" x14ac:dyDescent="0.3">
      <c r="B612" s="64" t="s">
        <v>5</v>
      </c>
      <c r="C612" s="23" t="s">
        <v>204</v>
      </c>
      <c r="D612" s="66" t="s">
        <v>12</v>
      </c>
    </row>
    <row r="613" spans="2:4" ht="51.75" x14ac:dyDescent="0.3">
      <c r="B613" s="67" t="s">
        <v>6</v>
      </c>
      <c r="C613" s="87" t="s">
        <v>205</v>
      </c>
      <c r="D613" s="68"/>
    </row>
    <row r="614" spans="2:4" ht="51.75" x14ac:dyDescent="0.3">
      <c r="B614" s="68" t="s">
        <v>10</v>
      </c>
      <c r="C614" s="87" t="s">
        <v>206</v>
      </c>
      <c r="D614" s="68"/>
    </row>
    <row r="615" spans="2:4" x14ac:dyDescent="0.3">
      <c r="B615" s="67" t="s">
        <v>7</v>
      </c>
      <c r="C615" s="87" t="s">
        <v>207</v>
      </c>
      <c r="D615" s="68"/>
    </row>
    <row r="616" spans="2:4" ht="51.75" x14ac:dyDescent="0.3">
      <c r="B616" s="34" t="s">
        <v>51</v>
      </c>
      <c r="C616" s="69" t="s">
        <v>208</v>
      </c>
      <c r="D616" s="68"/>
    </row>
    <row r="617" spans="2:4" x14ac:dyDescent="0.3">
      <c r="B617" s="378" t="s">
        <v>0</v>
      </c>
      <c r="C617" s="379"/>
      <c r="D617" s="68"/>
    </row>
    <row r="618" spans="2:4" x14ac:dyDescent="0.3">
      <c r="B618" s="389" t="s">
        <v>220</v>
      </c>
      <c r="C618" s="390"/>
      <c r="D618" s="68">
        <v>4</v>
      </c>
    </row>
    <row r="619" spans="2:4" x14ac:dyDescent="0.3">
      <c r="B619" s="391" t="s">
        <v>230</v>
      </c>
      <c r="C619" s="392"/>
      <c r="D619" s="99">
        <v>12</v>
      </c>
    </row>
    <row r="620" spans="2:4" x14ac:dyDescent="0.3">
      <c r="B620" s="114" t="s">
        <v>222</v>
      </c>
      <c r="C620" s="116"/>
      <c r="D620" s="99">
        <v>7</v>
      </c>
    </row>
    <row r="621" spans="2:4" x14ac:dyDescent="0.3">
      <c r="B621" s="114" t="s">
        <v>223</v>
      </c>
      <c r="C621" s="116"/>
      <c r="D621" s="99">
        <v>5</v>
      </c>
    </row>
    <row r="622" spans="2:4" x14ac:dyDescent="0.3">
      <c r="B622" s="391" t="s">
        <v>224</v>
      </c>
      <c r="C622" s="392"/>
      <c r="D622" s="68">
        <v>103</v>
      </c>
    </row>
    <row r="623" spans="2:4" x14ac:dyDescent="0.3">
      <c r="B623" s="114" t="s">
        <v>225</v>
      </c>
      <c r="C623" s="116"/>
      <c r="D623" s="68">
        <v>21</v>
      </c>
    </row>
    <row r="624" spans="2:4" ht="17.25" customHeight="1" x14ac:dyDescent="0.3">
      <c r="B624" s="114" t="s">
        <v>226</v>
      </c>
      <c r="C624" s="116"/>
      <c r="D624" s="76">
        <v>82</v>
      </c>
    </row>
    <row r="625" spans="2:4" x14ac:dyDescent="0.3">
      <c r="B625" s="71" t="s">
        <v>8</v>
      </c>
      <c r="C625" s="71"/>
      <c r="D625" s="77">
        <v>13479.9</v>
      </c>
    </row>
    <row r="627" spans="2:4" ht="51.75" x14ac:dyDescent="0.3">
      <c r="B627" s="64" t="s">
        <v>4</v>
      </c>
      <c r="C627" s="23">
        <v>1146</v>
      </c>
      <c r="D627" s="65" t="s">
        <v>146</v>
      </c>
    </row>
    <row r="628" spans="2:4" x14ac:dyDescent="0.3">
      <c r="B628" s="64" t="s">
        <v>5</v>
      </c>
      <c r="C628" s="23">
        <v>12004</v>
      </c>
      <c r="D628" s="66" t="s">
        <v>12</v>
      </c>
    </row>
    <row r="629" spans="2:4" ht="34.5" x14ac:dyDescent="0.3">
      <c r="B629" s="67" t="s">
        <v>6</v>
      </c>
      <c r="C629" s="87" t="s">
        <v>68</v>
      </c>
      <c r="D629" s="68"/>
    </row>
    <row r="630" spans="2:4" ht="51.75" x14ac:dyDescent="0.3">
      <c r="B630" s="68" t="s">
        <v>10</v>
      </c>
      <c r="C630" s="87" t="s">
        <v>69</v>
      </c>
      <c r="D630" s="68"/>
    </row>
    <row r="631" spans="2:4" x14ac:dyDescent="0.3">
      <c r="B631" s="67" t="s">
        <v>7</v>
      </c>
      <c r="C631" s="87" t="s">
        <v>50</v>
      </c>
      <c r="D631" s="68"/>
    </row>
    <row r="632" spans="2:4" ht="51.75" x14ac:dyDescent="0.3">
      <c r="B632" s="34" t="s">
        <v>51</v>
      </c>
      <c r="C632" s="69" t="s">
        <v>70</v>
      </c>
      <c r="D632" s="68"/>
    </row>
    <row r="633" spans="2:4" ht="15" customHeight="1" x14ac:dyDescent="0.3">
      <c r="B633" s="378" t="s">
        <v>0</v>
      </c>
      <c r="C633" s="379"/>
      <c r="D633" s="68"/>
    </row>
    <row r="634" spans="2:4" x14ac:dyDescent="0.3">
      <c r="B634" s="395" t="s">
        <v>71</v>
      </c>
      <c r="C634" s="396"/>
      <c r="D634" s="76">
        <v>11</v>
      </c>
    </row>
    <row r="635" spans="2:4" x14ac:dyDescent="0.3">
      <c r="B635" s="108" t="s">
        <v>228</v>
      </c>
      <c r="C635" s="109"/>
      <c r="D635" s="76">
        <v>1</v>
      </c>
    </row>
    <row r="636" spans="2:4" x14ac:dyDescent="0.3">
      <c r="B636" s="108" t="s">
        <v>229</v>
      </c>
      <c r="C636" s="109"/>
      <c r="D636" s="76">
        <v>10</v>
      </c>
    </row>
    <row r="637" spans="2:4" x14ac:dyDescent="0.3">
      <c r="B637" s="71" t="s">
        <v>8</v>
      </c>
      <c r="C637" s="71"/>
      <c r="D637" s="77">
        <v>416.3</v>
      </c>
    </row>
    <row r="639" spans="2:4" s="130" customFormat="1" x14ac:dyDescent="0.3">
      <c r="B639" s="149" t="s">
        <v>1</v>
      </c>
      <c r="C639" s="149" t="s">
        <v>2</v>
      </c>
      <c r="D639" s="131"/>
    </row>
    <row r="640" spans="2:4" s="130" customFormat="1" x14ac:dyDescent="0.3">
      <c r="B640" s="150">
        <v>1183</v>
      </c>
      <c r="C640" s="151" t="s">
        <v>263</v>
      </c>
      <c r="D640" s="152"/>
    </row>
    <row r="641" spans="2:5" s="130" customFormat="1" x14ac:dyDescent="0.3">
      <c r="D641" s="153"/>
    </row>
    <row r="642" spans="2:5" s="132" customFormat="1" x14ac:dyDescent="0.3">
      <c r="B642" s="374" t="s">
        <v>3</v>
      </c>
      <c r="C642" s="375"/>
      <c r="D642" s="152"/>
    </row>
    <row r="643" spans="2:5" s="132" customFormat="1" ht="58.35" customHeight="1" x14ac:dyDescent="0.3">
      <c r="B643" s="151" t="s">
        <v>4</v>
      </c>
      <c r="C643" s="154">
        <v>1183</v>
      </c>
      <c r="D643" s="155" t="s">
        <v>268</v>
      </c>
    </row>
    <row r="644" spans="2:5" s="132" customFormat="1" x14ac:dyDescent="0.3">
      <c r="B644" s="151" t="s">
        <v>5</v>
      </c>
      <c r="C644" s="154" t="s">
        <v>277</v>
      </c>
      <c r="D644" s="156" t="s">
        <v>12</v>
      </c>
    </row>
    <row r="645" spans="2:5" s="132" customFormat="1" ht="34.5" x14ac:dyDescent="0.3">
      <c r="B645" s="151" t="s">
        <v>6</v>
      </c>
      <c r="C645" s="157" t="s">
        <v>278</v>
      </c>
      <c r="D645" s="367"/>
    </row>
    <row r="646" spans="2:5" s="132" customFormat="1" ht="69" x14ac:dyDescent="0.3">
      <c r="B646" s="151" t="s">
        <v>10</v>
      </c>
      <c r="C646" s="157" t="s">
        <v>279</v>
      </c>
      <c r="D646" s="368"/>
    </row>
    <row r="647" spans="2:5" s="132" customFormat="1" ht="51.75" x14ac:dyDescent="0.3">
      <c r="B647" s="151" t="s">
        <v>7</v>
      </c>
      <c r="C647" s="157" t="s">
        <v>262</v>
      </c>
      <c r="D647" s="368"/>
    </row>
    <row r="648" spans="2:5" s="132" customFormat="1" ht="51.75" x14ac:dyDescent="0.3">
      <c r="B648" s="150" t="s">
        <v>269</v>
      </c>
      <c r="C648" s="158" t="s">
        <v>272</v>
      </c>
      <c r="D648" s="368"/>
    </row>
    <row r="649" spans="2:5" s="132" customFormat="1" x14ac:dyDescent="0.3">
      <c r="B649" s="370" t="s">
        <v>0</v>
      </c>
      <c r="C649" s="371"/>
      <c r="D649" s="369"/>
    </row>
    <row r="650" spans="2:5" s="132" customFormat="1" x14ac:dyDescent="0.3">
      <c r="B650" s="372" t="s">
        <v>270</v>
      </c>
      <c r="C650" s="373"/>
      <c r="D650" s="159">
        <v>22</v>
      </c>
    </row>
    <row r="651" spans="2:5" s="132" customFormat="1" x14ac:dyDescent="0.3">
      <c r="B651" s="160" t="s">
        <v>8</v>
      </c>
      <c r="C651" s="160"/>
      <c r="D651" s="166">
        <f>'հավելված 3'!G57</f>
        <v>220582.69999999998</v>
      </c>
      <c r="E651" s="133"/>
    </row>
    <row r="652" spans="2:5" s="132" customFormat="1" x14ac:dyDescent="0.3">
      <c r="B652" s="134"/>
      <c r="C652" s="134"/>
      <c r="D652" s="135"/>
    </row>
    <row r="653" spans="2:5" s="132" customFormat="1" x14ac:dyDescent="0.3">
      <c r="B653" s="374" t="s">
        <v>3</v>
      </c>
      <c r="C653" s="375"/>
      <c r="D653" s="152"/>
    </row>
    <row r="654" spans="2:5" s="132" customFormat="1" ht="58.35" customHeight="1" x14ac:dyDescent="0.3">
      <c r="B654" s="151" t="s">
        <v>4</v>
      </c>
      <c r="C654" s="154">
        <v>1183</v>
      </c>
      <c r="D654" s="155" t="s">
        <v>268</v>
      </c>
    </row>
    <row r="655" spans="2:5" s="132" customFormat="1" x14ac:dyDescent="0.3">
      <c r="B655" s="151" t="s">
        <v>5</v>
      </c>
      <c r="C655" s="154" t="s">
        <v>271</v>
      </c>
      <c r="D655" s="156" t="s">
        <v>12</v>
      </c>
    </row>
    <row r="656" spans="2:5" s="132" customFormat="1" ht="34.5" x14ac:dyDescent="0.3">
      <c r="B656" s="151" t="s">
        <v>6</v>
      </c>
      <c r="C656" s="154" t="s">
        <v>259</v>
      </c>
      <c r="D656" s="367"/>
    </row>
    <row r="657" spans="2:5" s="132" customFormat="1" ht="34.5" x14ac:dyDescent="0.3">
      <c r="B657" s="151" t="s">
        <v>10</v>
      </c>
      <c r="C657" s="154" t="s">
        <v>261</v>
      </c>
      <c r="D657" s="368"/>
    </row>
    <row r="658" spans="2:5" s="132" customFormat="1" ht="51.75" x14ac:dyDescent="0.3">
      <c r="B658" s="151" t="s">
        <v>7</v>
      </c>
      <c r="C658" s="154" t="s">
        <v>262</v>
      </c>
      <c r="D658" s="368"/>
    </row>
    <row r="659" spans="2:5" s="132" customFormat="1" ht="51.75" x14ac:dyDescent="0.3">
      <c r="B659" s="150" t="s">
        <v>269</v>
      </c>
      <c r="C659" s="157" t="s">
        <v>272</v>
      </c>
      <c r="D659" s="368"/>
    </row>
    <row r="660" spans="2:5" s="132" customFormat="1" x14ac:dyDescent="0.3">
      <c r="B660" s="370" t="s">
        <v>0</v>
      </c>
      <c r="C660" s="371"/>
      <c r="D660" s="369"/>
    </row>
    <row r="661" spans="2:5" s="132" customFormat="1" x14ac:dyDescent="0.3">
      <c r="B661" s="372" t="s">
        <v>270</v>
      </c>
      <c r="C661" s="373"/>
      <c r="D661" s="159">
        <v>23</v>
      </c>
    </row>
    <row r="662" spans="2:5" s="132" customFormat="1" x14ac:dyDescent="0.3">
      <c r="B662" s="387" t="s">
        <v>273</v>
      </c>
      <c r="C662" s="388"/>
      <c r="D662" s="167">
        <v>1483</v>
      </c>
    </row>
    <row r="663" spans="2:5" s="132" customFormat="1" x14ac:dyDescent="0.3">
      <c r="B663" s="387" t="s">
        <v>280</v>
      </c>
      <c r="C663" s="388"/>
      <c r="D663" s="167">
        <v>255</v>
      </c>
    </row>
    <row r="664" spans="2:5" s="132" customFormat="1" x14ac:dyDescent="0.3">
      <c r="B664" s="160" t="s">
        <v>8</v>
      </c>
      <c r="C664" s="160"/>
      <c r="D664" s="261">
        <f>'հավելված 3'!G83</f>
        <v>24714.000000000007</v>
      </c>
      <c r="E664" s="133"/>
    </row>
    <row r="665" spans="2:5" s="132" customFormat="1" x14ac:dyDescent="0.3">
      <c r="B665" s="162"/>
      <c r="C665" s="162"/>
      <c r="D665" s="163"/>
      <c r="E665" s="133"/>
    </row>
    <row r="666" spans="2:5" x14ac:dyDescent="0.3">
      <c r="B666" s="164" t="s">
        <v>1</v>
      </c>
      <c r="C666" s="164" t="s">
        <v>2</v>
      </c>
      <c r="D666" s="61"/>
    </row>
    <row r="667" spans="2:5" x14ac:dyDescent="0.3">
      <c r="B667" s="69">
        <v>1192</v>
      </c>
      <c r="C667" s="69" t="s">
        <v>248</v>
      </c>
      <c r="D667" s="61"/>
    </row>
    <row r="669" spans="2:5" ht="34.5" x14ac:dyDescent="0.3">
      <c r="B669" s="142" t="s">
        <v>3</v>
      </c>
      <c r="C669" s="61"/>
      <c r="D669" s="61"/>
    </row>
    <row r="670" spans="2:5" ht="51.75" x14ac:dyDescent="0.3">
      <c r="B670" s="68" t="s">
        <v>4</v>
      </c>
      <c r="C670" s="69" t="s">
        <v>249</v>
      </c>
      <c r="D670" s="65" t="s">
        <v>146</v>
      </c>
    </row>
    <row r="671" spans="2:5" x14ac:dyDescent="0.3">
      <c r="B671" s="68" t="s">
        <v>5</v>
      </c>
      <c r="C671" s="69" t="s">
        <v>189</v>
      </c>
      <c r="D671" s="66" t="s">
        <v>12</v>
      </c>
    </row>
    <row r="672" spans="2:5" ht="34.5" x14ac:dyDescent="0.3">
      <c r="B672" s="67" t="s">
        <v>6</v>
      </c>
      <c r="C672" s="143" t="s">
        <v>250</v>
      </c>
      <c r="D672" s="68"/>
    </row>
    <row r="673" spans="2:4" ht="51.75" x14ac:dyDescent="0.3">
      <c r="B673" s="68" t="s">
        <v>10</v>
      </c>
      <c r="C673" s="143" t="s">
        <v>251</v>
      </c>
      <c r="D673" s="68"/>
    </row>
    <row r="674" spans="2:4" x14ac:dyDescent="0.3">
      <c r="B674" s="67" t="s">
        <v>7</v>
      </c>
      <c r="C674" s="143" t="s">
        <v>116</v>
      </c>
      <c r="D674" s="68"/>
    </row>
    <row r="675" spans="2:4" ht="51.75" x14ac:dyDescent="0.3">
      <c r="B675" s="34" t="s">
        <v>51</v>
      </c>
      <c r="C675" s="69" t="s">
        <v>252</v>
      </c>
      <c r="D675" s="68"/>
    </row>
    <row r="676" spans="2:4" x14ac:dyDescent="0.3">
      <c r="B676" s="378" t="s">
        <v>0</v>
      </c>
      <c r="C676" s="379"/>
      <c r="D676" s="68"/>
    </row>
    <row r="677" spans="2:4" x14ac:dyDescent="0.3">
      <c r="B677" s="385" t="s">
        <v>253</v>
      </c>
      <c r="C677" s="386"/>
      <c r="D677" s="68"/>
    </row>
    <row r="678" spans="2:4" x14ac:dyDescent="0.3">
      <c r="B678" s="385" t="s">
        <v>254</v>
      </c>
      <c r="C678" s="386"/>
      <c r="D678" s="68">
        <v>31</v>
      </c>
    </row>
    <row r="679" spans="2:4" x14ac:dyDescent="0.3">
      <c r="B679" s="71" t="s">
        <v>8</v>
      </c>
      <c r="C679" s="71"/>
      <c r="D679" s="144">
        <v>4373</v>
      </c>
    </row>
    <row r="681" spans="2:4" x14ac:dyDescent="0.3">
      <c r="B681" s="380" t="s">
        <v>55</v>
      </c>
      <c r="C681" s="381"/>
    </row>
    <row r="683" spans="2:4" x14ac:dyDescent="0.3">
      <c r="B683" s="164" t="s">
        <v>1</v>
      </c>
      <c r="C683" s="164" t="s">
        <v>2</v>
      </c>
      <c r="D683" s="61"/>
    </row>
    <row r="684" spans="2:4" x14ac:dyDescent="0.3">
      <c r="B684" s="69">
        <v>1146</v>
      </c>
      <c r="C684" s="69" t="s">
        <v>48</v>
      </c>
      <c r="D684" s="61"/>
    </row>
    <row r="685" spans="2:4" ht="34.5" x14ac:dyDescent="0.3">
      <c r="B685" s="142" t="s">
        <v>3</v>
      </c>
      <c r="C685" s="61"/>
      <c r="D685" s="61"/>
    </row>
    <row r="686" spans="2:4" ht="51.75" x14ac:dyDescent="0.3">
      <c r="B686" s="68" t="s">
        <v>4</v>
      </c>
      <c r="C686" s="69">
        <v>1146</v>
      </c>
      <c r="D686" s="65" t="s">
        <v>145</v>
      </c>
    </row>
    <row r="687" spans="2:4" x14ac:dyDescent="0.3">
      <c r="B687" s="68" t="s">
        <v>5</v>
      </c>
      <c r="C687" s="69">
        <v>11001</v>
      </c>
      <c r="D687" s="66" t="s">
        <v>12</v>
      </c>
    </row>
    <row r="688" spans="2:4" ht="34.5" x14ac:dyDescent="0.3">
      <c r="B688" s="67" t="s">
        <v>6</v>
      </c>
      <c r="C688" s="69" t="s">
        <v>114</v>
      </c>
      <c r="D688" s="68"/>
    </row>
    <row r="689" spans="1:6" ht="69" x14ac:dyDescent="0.3">
      <c r="B689" s="68" t="s">
        <v>10</v>
      </c>
      <c r="C689" s="69" t="s">
        <v>115</v>
      </c>
      <c r="D689" s="68"/>
      <c r="F689" s="78"/>
    </row>
    <row r="690" spans="1:6" x14ac:dyDescent="0.3">
      <c r="B690" s="67" t="s">
        <v>7</v>
      </c>
      <c r="C690" s="69" t="s">
        <v>116</v>
      </c>
      <c r="D690" s="68"/>
    </row>
    <row r="691" spans="1:6" ht="51.75" x14ac:dyDescent="0.3">
      <c r="B691" s="34" t="s">
        <v>51</v>
      </c>
      <c r="C691" s="69" t="s">
        <v>138</v>
      </c>
      <c r="D691" s="68"/>
    </row>
    <row r="692" spans="1:6" x14ac:dyDescent="0.3">
      <c r="B692" s="378" t="s">
        <v>0</v>
      </c>
      <c r="C692" s="379"/>
      <c r="D692" s="68"/>
    </row>
    <row r="693" spans="1:6" ht="36" customHeight="1" x14ac:dyDescent="0.3">
      <c r="B693" s="395" t="s">
        <v>137</v>
      </c>
      <c r="C693" s="396"/>
      <c r="D693" s="148">
        <v>-330</v>
      </c>
    </row>
    <row r="694" spans="1:6" x14ac:dyDescent="0.3">
      <c r="B694" s="140" t="s">
        <v>218</v>
      </c>
      <c r="C694" s="141"/>
      <c r="D694" s="148">
        <v>-217</v>
      </c>
    </row>
    <row r="695" spans="1:6" x14ac:dyDescent="0.3">
      <c r="B695" s="140" t="s">
        <v>219</v>
      </c>
      <c r="C695" s="141"/>
      <c r="D695" s="148">
        <v>-113</v>
      </c>
    </row>
    <row r="696" spans="1:6" x14ac:dyDescent="0.3">
      <c r="B696" s="71" t="s">
        <v>8</v>
      </c>
      <c r="C696" s="71"/>
      <c r="D696" s="144">
        <v>-307299.20000000001</v>
      </c>
    </row>
    <row r="697" spans="1:6" x14ac:dyDescent="0.3">
      <c r="A697" s="4"/>
      <c r="B697" s="58"/>
      <c r="C697" s="58"/>
      <c r="D697" s="168"/>
      <c r="E697" s="4"/>
    </row>
    <row r="698" spans="1:6" ht="51.75" x14ac:dyDescent="0.3">
      <c r="B698" s="68" t="s">
        <v>4</v>
      </c>
      <c r="C698" s="69">
        <v>1146</v>
      </c>
      <c r="D698" s="65" t="s">
        <v>145</v>
      </c>
    </row>
    <row r="699" spans="1:6" x14ac:dyDescent="0.3">
      <c r="B699" s="68" t="s">
        <v>5</v>
      </c>
      <c r="C699" s="69">
        <v>11002</v>
      </c>
      <c r="D699" s="66" t="s">
        <v>12</v>
      </c>
    </row>
    <row r="700" spans="1:6" ht="34.5" x14ac:dyDescent="0.3">
      <c r="B700" s="67" t="s">
        <v>6</v>
      </c>
      <c r="C700" s="143" t="s">
        <v>119</v>
      </c>
      <c r="D700" s="68"/>
    </row>
    <row r="701" spans="1:6" ht="69" x14ac:dyDescent="0.3">
      <c r="B701" s="68" t="s">
        <v>10</v>
      </c>
      <c r="C701" s="143" t="s">
        <v>120</v>
      </c>
      <c r="D701" s="68"/>
    </row>
    <row r="702" spans="1:6" x14ac:dyDescent="0.3">
      <c r="B702" s="67" t="s">
        <v>7</v>
      </c>
      <c r="C702" s="143" t="s">
        <v>116</v>
      </c>
      <c r="D702" s="68"/>
    </row>
    <row r="703" spans="1:6" ht="51.75" x14ac:dyDescent="0.3">
      <c r="B703" s="34" t="s">
        <v>51</v>
      </c>
      <c r="C703" s="69" t="s">
        <v>138</v>
      </c>
      <c r="D703" s="68"/>
    </row>
    <row r="704" spans="1:6" x14ac:dyDescent="0.3">
      <c r="B704" s="378" t="s">
        <v>0</v>
      </c>
      <c r="C704" s="379"/>
      <c r="D704" s="68"/>
    </row>
    <row r="705" spans="2:4" x14ac:dyDescent="0.3">
      <c r="B705" s="376" t="s">
        <v>121</v>
      </c>
      <c r="C705" s="377"/>
      <c r="D705" s="146">
        <v>-594</v>
      </c>
    </row>
    <row r="706" spans="2:4" x14ac:dyDescent="0.3">
      <c r="B706" s="140" t="s">
        <v>218</v>
      </c>
      <c r="C706" s="141"/>
      <c r="D706" s="148">
        <v>-445</v>
      </c>
    </row>
    <row r="707" spans="2:4" x14ac:dyDescent="0.3">
      <c r="B707" s="140" t="s">
        <v>219</v>
      </c>
      <c r="C707" s="141"/>
      <c r="D707" s="148">
        <v>-149</v>
      </c>
    </row>
    <row r="708" spans="2:4" x14ac:dyDescent="0.3">
      <c r="B708" s="71" t="s">
        <v>8</v>
      </c>
      <c r="C708" s="71"/>
      <c r="D708" s="144">
        <v>-184993.7</v>
      </c>
    </row>
    <row r="710" spans="2:4" ht="51.75" x14ac:dyDescent="0.3">
      <c r="B710" s="64" t="s">
        <v>4</v>
      </c>
      <c r="C710" s="23">
        <v>1146</v>
      </c>
      <c r="D710" s="65" t="s">
        <v>145</v>
      </c>
    </row>
    <row r="711" spans="2:4" x14ac:dyDescent="0.3">
      <c r="B711" s="64" t="s">
        <v>5</v>
      </c>
      <c r="C711" s="23">
        <v>11003</v>
      </c>
      <c r="D711" s="66" t="s">
        <v>12</v>
      </c>
    </row>
    <row r="712" spans="2:4" ht="34.5" x14ac:dyDescent="0.3">
      <c r="B712" s="67" t="s">
        <v>6</v>
      </c>
      <c r="C712" s="87" t="s">
        <v>122</v>
      </c>
      <c r="D712" s="68"/>
    </row>
    <row r="713" spans="2:4" ht="69" x14ac:dyDescent="0.3">
      <c r="B713" s="68" t="s">
        <v>10</v>
      </c>
      <c r="C713" s="87" t="s">
        <v>123</v>
      </c>
      <c r="D713" s="68"/>
    </row>
    <row r="714" spans="2:4" x14ac:dyDescent="0.3">
      <c r="B714" s="67" t="s">
        <v>7</v>
      </c>
      <c r="C714" s="87" t="s">
        <v>116</v>
      </c>
      <c r="D714" s="68"/>
    </row>
    <row r="715" spans="2:4" ht="51.75" x14ac:dyDescent="0.3">
      <c r="B715" s="34" t="s">
        <v>51</v>
      </c>
      <c r="C715" s="69" t="s">
        <v>138</v>
      </c>
      <c r="D715" s="68"/>
    </row>
    <row r="716" spans="2:4" x14ac:dyDescent="0.3">
      <c r="B716" s="378" t="s">
        <v>0</v>
      </c>
      <c r="C716" s="379"/>
      <c r="D716" s="68"/>
    </row>
    <row r="717" spans="2:4" x14ac:dyDescent="0.3">
      <c r="B717" s="376" t="s">
        <v>124</v>
      </c>
      <c r="C717" s="377"/>
      <c r="D717" s="70">
        <v>-452</v>
      </c>
    </row>
    <row r="718" spans="2:4" x14ac:dyDescent="0.3">
      <c r="B718" s="96" t="s">
        <v>218</v>
      </c>
      <c r="C718" s="97"/>
      <c r="D718" s="76">
        <v>-238</v>
      </c>
    </row>
    <row r="719" spans="2:4" x14ac:dyDescent="0.3">
      <c r="B719" s="96" t="s">
        <v>219</v>
      </c>
      <c r="C719" s="97"/>
      <c r="D719" s="76">
        <v>-214</v>
      </c>
    </row>
    <row r="720" spans="2:4" x14ac:dyDescent="0.3">
      <c r="B720" s="71" t="s">
        <v>8</v>
      </c>
      <c r="C720" s="71"/>
      <c r="D720" s="72">
        <v>-5695.7</v>
      </c>
    </row>
    <row r="721" spans="2:4" x14ac:dyDescent="0.3">
      <c r="B721" s="73"/>
      <c r="C721" s="74"/>
      <c r="D721" s="75"/>
    </row>
    <row r="722" spans="2:4" ht="73.5" customHeight="1" x14ac:dyDescent="0.3">
      <c r="B722" s="64" t="s">
        <v>4</v>
      </c>
      <c r="C722" s="23">
        <v>1146</v>
      </c>
      <c r="D722" s="65" t="s">
        <v>145</v>
      </c>
    </row>
    <row r="723" spans="2:4" x14ac:dyDescent="0.3">
      <c r="B723" s="64" t="s">
        <v>5</v>
      </c>
      <c r="C723" s="23" t="s">
        <v>140</v>
      </c>
      <c r="D723" s="66" t="s">
        <v>12</v>
      </c>
    </row>
    <row r="724" spans="2:4" ht="34.5" x14ac:dyDescent="0.3">
      <c r="B724" s="67" t="s">
        <v>6</v>
      </c>
      <c r="C724" s="23" t="s">
        <v>141</v>
      </c>
      <c r="D724" s="68"/>
    </row>
    <row r="725" spans="2:4" ht="69" x14ac:dyDescent="0.3">
      <c r="B725" s="68" t="s">
        <v>10</v>
      </c>
      <c r="C725" s="23" t="s">
        <v>142</v>
      </c>
      <c r="D725" s="68"/>
    </row>
    <row r="726" spans="2:4" x14ac:dyDescent="0.3">
      <c r="B726" s="67" t="s">
        <v>7</v>
      </c>
      <c r="C726" s="23" t="s">
        <v>116</v>
      </c>
      <c r="D726" s="68"/>
    </row>
    <row r="727" spans="2:4" ht="51.75" x14ac:dyDescent="0.3">
      <c r="B727" s="34" t="s">
        <v>51</v>
      </c>
      <c r="C727" s="23" t="s">
        <v>214</v>
      </c>
      <c r="D727" s="68"/>
    </row>
    <row r="728" spans="2:4" x14ac:dyDescent="0.3">
      <c r="B728" s="378" t="s">
        <v>0</v>
      </c>
      <c r="C728" s="379"/>
      <c r="D728" s="68"/>
    </row>
    <row r="729" spans="2:4" x14ac:dyDescent="0.3">
      <c r="B729" s="383" t="s">
        <v>143</v>
      </c>
      <c r="C729" s="384"/>
      <c r="D729" s="70">
        <v>-101</v>
      </c>
    </row>
    <row r="730" spans="2:4" x14ac:dyDescent="0.3">
      <c r="B730" s="96" t="s">
        <v>218</v>
      </c>
      <c r="C730" s="97"/>
      <c r="D730" s="76">
        <v>-94</v>
      </c>
    </row>
    <row r="731" spans="2:4" x14ac:dyDescent="0.3">
      <c r="B731" s="96" t="s">
        <v>219</v>
      </c>
      <c r="C731" s="97"/>
      <c r="D731" s="76">
        <v>-7</v>
      </c>
    </row>
    <row r="732" spans="2:4" x14ac:dyDescent="0.3">
      <c r="B732" s="71" t="s">
        <v>8</v>
      </c>
      <c r="C732" s="71"/>
      <c r="D732" s="72">
        <v>-7758.9</v>
      </c>
    </row>
    <row r="733" spans="2:4" x14ac:dyDescent="0.3">
      <c r="B733" s="73"/>
      <c r="C733" s="74"/>
      <c r="D733" s="75"/>
    </row>
    <row r="734" spans="2:4" ht="69" x14ac:dyDescent="0.3">
      <c r="B734" s="64" t="s">
        <v>4</v>
      </c>
      <c r="C734" s="23" t="s">
        <v>178</v>
      </c>
      <c r="D734" s="65" t="s">
        <v>24</v>
      </c>
    </row>
    <row r="735" spans="2:4" x14ac:dyDescent="0.3">
      <c r="B735" s="64" t="s">
        <v>5</v>
      </c>
      <c r="C735" s="23" t="s">
        <v>204</v>
      </c>
      <c r="D735" s="66" t="s">
        <v>12</v>
      </c>
    </row>
    <row r="736" spans="2:4" ht="51.75" x14ac:dyDescent="0.3">
      <c r="B736" s="67" t="s">
        <v>6</v>
      </c>
      <c r="C736" s="87" t="s">
        <v>205</v>
      </c>
      <c r="D736" s="68"/>
    </row>
    <row r="737" spans="2:4" ht="51.75" x14ac:dyDescent="0.3">
      <c r="B737" s="68" t="s">
        <v>10</v>
      </c>
      <c r="C737" s="87" t="s">
        <v>206</v>
      </c>
      <c r="D737" s="68"/>
    </row>
    <row r="738" spans="2:4" x14ac:dyDescent="0.3">
      <c r="B738" s="67" t="s">
        <v>7</v>
      </c>
      <c r="C738" s="87" t="s">
        <v>207</v>
      </c>
      <c r="D738" s="68"/>
    </row>
    <row r="739" spans="2:4" ht="51.75" x14ac:dyDescent="0.3">
      <c r="B739" s="34" t="s">
        <v>51</v>
      </c>
      <c r="C739" s="69" t="s">
        <v>208</v>
      </c>
      <c r="D739" s="68"/>
    </row>
    <row r="740" spans="2:4" x14ac:dyDescent="0.3">
      <c r="B740" s="378" t="s">
        <v>0</v>
      </c>
      <c r="C740" s="379"/>
      <c r="D740" s="68"/>
    </row>
    <row r="741" spans="2:4" x14ac:dyDescent="0.3">
      <c r="B741" s="395" t="s">
        <v>220</v>
      </c>
      <c r="C741" s="396"/>
      <c r="D741" s="68">
        <v>18</v>
      </c>
    </row>
    <row r="742" spans="2:4" x14ac:dyDescent="0.3">
      <c r="B742" s="378" t="s">
        <v>230</v>
      </c>
      <c r="C742" s="379"/>
      <c r="D742" s="99">
        <v>-89</v>
      </c>
    </row>
    <row r="743" spans="2:4" x14ac:dyDescent="0.3">
      <c r="B743" s="91" t="s">
        <v>222</v>
      </c>
      <c r="C743" s="93"/>
      <c r="D743" s="99">
        <v>-73</v>
      </c>
    </row>
    <row r="744" spans="2:4" x14ac:dyDescent="0.3">
      <c r="B744" s="91" t="s">
        <v>223</v>
      </c>
      <c r="C744" s="93"/>
      <c r="D744" s="99">
        <v>-16</v>
      </c>
    </row>
    <row r="745" spans="2:4" x14ac:dyDescent="0.3">
      <c r="B745" s="378" t="s">
        <v>224</v>
      </c>
      <c r="C745" s="379"/>
      <c r="D745" s="68">
        <v>129</v>
      </c>
    </row>
    <row r="746" spans="2:4" x14ac:dyDescent="0.3">
      <c r="B746" s="91" t="s">
        <v>225</v>
      </c>
      <c r="C746" s="93"/>
      <c r="D746" s="68">
        <v>1</v>
      </c>
    </row>
    <row r="747" spans="2:4" x14ac:dyDescent="0.3">
      <c r="B747" s="91" t="s">
        <v>226</v>
      </c>
      <c r="C747" s="93"/>
      <c r="D747" s="68">
        <v>128</v>
      </c>
    </row>
    <row r="748" spans="2:4" x14ac:dyDescent="0.3">
      <c r="B748" s="395" t="s">
        <v>8</v>
      </c>
      <c r="C748" s="396"/>
      <c r="D748" s="98">
        <v>3061.3</v>
      </c>
    </row>
    <row r="750" spans="2:4" ht="51.75" x14ac:dyDescent="0.3">
      <c r="B750" s="68" t="s">
        <v>4</v>
      </c>
      <c r="C750" s="69">
        <v>1146</v>
      </c>
      <c r="D750" s="65" t="s">
        <v>146</v>
      </c>
    </row>
    <row r="751" spans="2:4" x14ac:dyDescent="0.3">
      <c r="B751" s="68" t="s">
        <v>5</v>
      </c>
      <c r="C751" s="69">
        <v>12004</v>
      </c>
      <c r="D751" s="66" t="s">
        <v>12</v>
      </c>
    </row>
    <row r="752" spans="2:4" ht="34.5" x14ac:dyDescent="0.3">
      <c r="B752" s="67" t="s">
        <v>6</v>
      </c>
      <c r="C752" s="143" t="s">
        <v>68</v>
      </c>
      <c r="D752" s="68"/>
    </row>
    <row r="753" spans="2:4" ht="51.75" x14ac:dyDescent="0.3">
      <c r="B753" s="68" t="s">
        <v>10</v>
      </c>
      <c r="C753" s="143" t="s">
        <v>69</v>
      </c>
      <c r="D753" s="68"/>
    </row>
    <row r="754" spans="2:4" x14ac:dyDescent="0.3">
      <c r="B754" s="67" t="s">
        <v>7</v>
      </c>
      <c r="C754" s="143" t="s">
        <v>50</v>
      </c>
      <c r="D754" s="68"/>
    </row>
    <row r="755" spans="2:4" ht="51.75" x14ac:dyDescent="0.3">
      <c r="B755" s="34" t="s">
        <v>51</v>
      </c>
      <c r="C755" s="69" t="s">
        <v>70</v>
      </c>
      <c r="D755" s="68"/>
    </row>
    <row r="756" spans="2:4" x14ac:dyDescent="0.3">
      <c r="B756" s="378" t="s">
        <v>0</v>
      </c>
      <c r="C756" s="379"/>
      <c r="D756" s="68"/>
    </row>
    <row r="757" spans="2:4" x14ac:dyDescent="0.3">
      <c r="B757" s="395" t="s">
        <v>71</v>
      </c>
      <c r="C757" s="396"/>
      <c r="D757" s="148">
        <v>27</v>
      </c>
    </row>
    <row r="758" spans="2:4" x14ac:dyDescent="0.3">
      <c r="B758" s="140" t="s">
        <v>228</v>
      </c>
      <c r="C758" s="141"/>
      <c r="D758" s="148">
        <v>-14</v>
      </c>
    </row>
    <row r="759" spans="2:4" x14ac:dyDescent="0.3">
      <c r="B759" s="140" t="s">
        <v>229</v>
      </c>
      <c r="C759" s="141"/>
      <c r="D759" s="148">
        <v>41</v>
      </c>
    </row>
    <row r="760" spans="2:4" x14ac:dyDescent="0.3">
      <c r="B760" s="71" t="s">
        <v>8</v>
      </c>
      <c r="C760" s="71"/>
      <c r="D760" s="147">
        <v>0</v>
      </c>
    </row>
    <row r="762" spans="2:4" x14ac:dyDescent="0.3">
      <c r="B762" s="60" t="s">
        <v>1</v>
      </c>
      <c r="C762" s="60" t="s">
        <v>2</v>
      </c>
      <c r="D762" s="61"/>
    </row>
    <row r="763" spans="2:4" x14ac:dyDescent="0.3">
      <c r="B763" s="23">
        <v>1192</v>
      </c>
      <c r="C763" s="23" t="s">
        <v>248</v>
      </c>
      <c r="D763" s="61"/>
    </row>
    <row r="765" spans="2:4" ht="34.5" x14ac:dyDescent="0.3">
      <c r="B765" s="142" t="s">
        <v>3</v>
      </c>
      <c r="C765" s="61"/>
      <c r="D765" s="61"/>
    </row>
    <row r="766" spans="2:4" ht="51.75" x14ac:dyDescent="0.3">
      <c r="B766" s="68" t="s">
        <v>4</v>
      </c>
      <c r="C766" s="69" t="s">
        <v>249</v>
      </c>
      <c r="D766" s="65" t="s">
        <v>146</v>
      </c>
    </row>
    <row r="767" spans="2:4" x14ac:dyDescent="0.3">
      <c r="B767" s="68" t="s">
        <v>5</v>
      </c>
      <c r="C767" s="69" t="s">
        <v>189</v>
      </c>
      <c r="D767" s="66" t="s">
        <v>12</v>
      </c>
    </row>
    <row r="768" spans="2:4" ht="34.5" x14ac:dyDescent="0.3">
      <c r="B768" s="67" t="s">
        <v>6</v>
      </c>
      <c r="C768" s="143" t="s">
        <v>250</v>
      </c>
      <c r="D768" s="68"/>
    </row>
    <row r="769" spans="1:5" ht="51.75" x14ac:dyDescent="0.3">
      <c r="B769" s="68" t="s">
        <v>10</v>
      </c>
      <c r="C769" s="143" t="s">
        <v>251</v>
      </c>
      <c r="D769" s="68"/>
    </row>
    <row r="770" spans="1:5" x14ac:dyDescent="0.3">
      <c r="B770" s="67" t="s">
        <v>7</v>
      </c>
      <c r="C770" s="143" t="s">
        <v>116</v>
      </c>
      <c r="D770" s="68"/>
    </row>
    <row r="771" spans="1:5" ht="51.75" x14ac:dyDescent="0.3">
      <c r="B771" s="34" t="s">
        <v>51</v>
      </c>
      <c r="C771" s="69" t="s">
        <v>252</v>
      </c>
      <c r="D771" s="68"/>
    </row>
    <row r="772" spans="1:5" x14ac:dyDescent="0.3">
      <c r="B772" s="378" t="s">
        <v>0</v>
      </c>
      <c r="C772" s="379"/>
      <c r="D772" s="68"/>
    </row>
    <row r="773" spans="1:5" x14ac:dyDescent="0.3">
      <c r="B773" s="385" t="s">
        <v>253</v>
      </c>
      <c r="C773" s="386"/>
      <c r="D773" s="68"/>
    </row>
    <row r="774" spans="1:5" x14ac:dyDescent="0.3">
      <c r="B774" s="385" t="s">
        <v>254</v>
      </c>
      <c r="C774" s="386"/>
      <c r="D774" s="68">
        <v>28</v>
      </c>
    </row>
    <row r="775" spans="1:5" x14ac:dyDescent="0.3">
      <c r="B775" s="71" t="s">
        <v>8</v>
      </c>
      <c r="C775" s="71"/>
      <c r="D775" s="144">
        <v>4290</v>
      </c>
    </row>
    <row r="777" spans="1:5" x14ac:dyDescent="0.3">
      <c r="A777" s="4"/>
      <c r="B777" s="58"/>
      <c r="C777" s="58"/>
      <c r="D777" s="59"/>
      <c r="E777" s="4"/>
    </row>
    <row r="778" spans="1:5" x14ac:dyDescent="0.3">
      <c r="B778" s="380" t="s">
        <v>56</v>
      </c>
      <c r="C778" s="381"/>
    </row>
    <row r="780" spans="1:5" x14ac:dyDescent="0.3">
      <c r="B780" s="60" t="s">
        <v>1</v>
      </c>
      <c r="C780" s="60" t="s">
        <v>2</v>
      </c>
      <c r="D780" s="61"/>
    </row>
    <row r="781" spans="1:5" x14ac:dyDescent="0.3">
      <c r="B781" s="23">
        <v>1146</v>
      </c>
      <c r="C781" s="23" t="s">
        <v>48</v>
      </c>
      <c r="D781" s="61"/>
    </row>
    <row r="782" spans="1:5" ht="34.5" x14ac:dyDescent="0.3">
      <c r="B782" s="62" t="s">
        <v>3</v>
      </c>
      <c r="C782" s="63"/>
      <c r="D782" s="61"/>
    </row>
    <row r="783" spans="1:5" ht="51.75" x14ac:dyDescent="0.3">
      <c r="B783" s="64" t="s">
        <v>4</v>
      </c>
      <c r="C783" s="23">
        <v>1146</v>
      </c>
      <c r="D783" s="65" t="s">
        <v>145</v>
      </c>
    </row>
    <row r="784" spans="1:5" x14ac:dyDescent="0.3">
      <c r="B784" s="64" t="s">
        <v>5</v>
      </c>
      <c r="C784" s="23">
        <v>11001</v>
      </c>
      <c r="D784" s="66" t="s">
        <v>12</v>
      </c>
    </row>
    <row r="785" spans="2:4" ht="34.5" x14ac:dyDescent="0.3">
      <c r="B785" s="67" t="s">
        <v>6</v>
      </c>
      <c r="C785" s="23" t="s">
        <v>114</v>
      </c>
      <c r="D785" s="68"/>
    </row>
    <row r="786" spans="2:4" ht="69" x14ac:dyDescent="0.3">
      <c r="B786" s="68" t="s">
        <v>10</v>
      </c>
      <c r="C786" s="23" t="s">
        <v>115</v>
      </c>
      <c r="D786" s="68"/>
    </row>
    <row r="787" spans="2:4" x14ac:dyDescent="0.3">
      <c r="B787" s="67" t="s">
        <v>7</v>
      </c>
      <c r="C787" s="23" t="s">
        <v>116</v>
      </c>
      <c r="D787" s="68"/>
    </row>
    <row r="788" spans="2:4" ht="51.75" x14ac:dyDescent="0.3">
      <c r="B788" s="34" t="s">
        <v>51</v>
      </c>
      <c r="C788" s="23" t="s">
        <v>138</v>
      </c>
      <c r="D788" s="68"/>
    </row>
    <row r="789" spans="2:4" ht="15" customHeight="1" x14ac:dyDescent="0.3">
      <c r="B789" s="378" t="s">
        <v>0</v>
      </c>
      <c r="C789" s="379"/>
      <c r="D789" s="68"/>
    </row>
    <row r="790" spans="2:4" ht="20.25" customHeight="1" x14ac:dyDescent="0.3">
      <c r="B790" s="389" t="s">
        <v>137</v>
      </c>
      <c r="C790" s="390"/>
      <c r="D790" s="76">
        <v>-277</v>
      </c>
    </row>
    <row r="791" spans="2:4" ht="20.25" customHeight="1" x14ac:dyDescent="0.3">
      <c r="B791" s="114" t="s">
        <v>218</v>
      </c>
      <c r="C791" s="115"/>
      <c r="D791" s="76">
        <v>-221</v>
      </c>
    </row>
    <row r="792" spans="2:4" ht="20.25" customHeight="1" x14ac:dyDescent="0.3">
      <c r="B792" s="114" t="s">
        <v>219</v>
      </c>
      <c r="C792" s="115"/>
      <c r="D792" s="76">
        <v>-56</v>
      </c>
    </row>
    <row r="793" spans="2:4" x14ac:dyDescent="0.3">
      <c r="B793" s="71" t="s">
        <v>8</v>
      </c>
      <c r="C793" s="71"/>
      <c r="D793" s="72">
        <v>312931</v>
      </c>
    </row>
    <row r="795" spans="2:4" ht="51.75" x14ac:dyDescent="0.3">
      <c r="B795" s="64" t="s">
        <v>4</v>
      </c>
      <c r="C795" s="23">
        <v>1146</v>
      </c>
      <c r="D795" s="65" t="s">
        <v>145</v>
      </c>
    </row>
    <row r="796" spans="2:4" x14ac:dyDescent="0.3">
      <c r="B796" s="64" t="s">
        <v>5</v>
      </c>
      <c r="C796" s="23">
        <v>11002</v>
      </c>
      <c r="D796" s="66" t="s">
        <v>12</v>
      </c>
    </row>
    <row r="797" spans="2:4" ht="34.5" x14ac:dyDescent="0.3">
      <c r="B797" s="67" t="s">
        <v>6</v>
      </c>
      <c r="C797" s="87" t="s">
        <v>119</v>
      </c>
      <c r="D797" s="68"/>
    </row>
    <row r="798" spans="2:4" ht="69" x14ac:dyDescent="0.3">
      <c r="B798" s="68" t="s">
        <v>10</v>
      </c>
      <c r="C798" s="87" t="s">
        <v>120</v>
      </c>
      <c r="D798" s="68"/>
    </row>
    <row r="799" spans="2:4" x14ac:dyDescent="0.3">
      <c r="B799" s="67" t="s">
        <v>7</v>
      </c>
      <c r="C799" s="87" t="s">
        <v>116</v>
      </c>
      <c r="D799" s="68"/>
    </row>
    <row r="800" spans="2:4" ht="51.75" x14ac:dyDescent="0.3">
      <c r="B800" s="34" t="s">
        <v>51</v>
      </c>
      <c r="C800" s="23" t="s">
        <v>138</v>
      </c>
      <c r="D800" s="68"/>
    </row>
    <row r="801" spans="2:4" x14ac:dyDescent="0.3">
      <c r="B801" s="378" t="s">
        <v>0</v>
      </c>
      <c r="C801" s="379"/>
      <c r="D801" s="68"/>
    </row>
    <row r="802" spans="2:4" x14ac:dyDescent="0.3">
      <c r="B802" s="376" t="s">
        <v>121</v>
      </c>
      <c r="C802" s="377"/>
      <c r="D802" s="70">
        <v>102</v>
      </c>
    </row>
    <row r="803" spans="2:4" ht="20.25" customHeight="1" x14ac:dyDescent="0.3">
      <c r="B803" s="114" t="s">
        <v>218</v>
      </c>
      <c r="C803" s="115"/>
      <c r="D803" s="76">
        <v>61</v>
      </c>
    </row>
    <row r="804" spans="2:4" ht="20.25" customHeight="1" x14ac:dyDescent="0.3">
      <c r="B804" s="114" t="s">
        <v>219</v>
      </c>
      <c r="C804" s="115"/>
      <c r="D804" s="76">
        <v>41</v>
      </c>
    </row>
    <row r="805" spans="2:4" x14ac:dyDescent="0.3">
      <c r="B805" s="71" t="s">
        <v>8</v>
      </c>
      <c r="C805" s="71"/>
      <c r="D805" s="72">
        <v>-90000</v>
      </c>
    </row>
    <row r="807" spans="2:4" ht="51.75" x14ac:dyDescent="0.3">
      <c r="B807" s="64" t="s">
        <v>4</v>
      </c>
      <c r="C807" s="23">
        <v>1146</v>
      </c>
      <c r="D807" s="65" t="s">
        <v>145</v>
      </c>
    </row>
    <row r="808" spans="2:4" x14ac:dyDescent="0.3">
      <c r="B808" s="64" t="s">
        <v>5</v>
      </c>
      <c r="C808" s="23">
        <v>11003</v>
      </c>
      <c r="D808" s="66" t="s">
        <v>12</v>
      </c>
    </row>
    <row r="809" spans="2:4" ht="34.5" x14ac:dyDescent="0.3">
      <c r="B809" s="67" t="s">
        <v>6</v>
      </c>
      <c r="C809" s="87" t="s">
        <v>122</v>
      </c>
      <c r="D809" s="68"/>
    </row>
    <row r="810" spans="2:4" ht="69" x14ac:dyDescent="0.3">
      <c r="B810" s="68" t="s">
        <v>10</v>
      </c>
      <c r="C810" s="87" t="s">
        <v>123</v>
      </c>
      <c r="D810" s="68"/>
    </row>
    <row r="811" spans="2:4" x14ac:dyDescent="0.3">
      <c r="B811" s="67" t="s">
        <v>7</v>
      </c>
      <c r="C811" s="87" t="s">
        <v>116</v>
      </c>
      <c r="D811" s="68"/>
    </row>
    <row r="812" spans="2:4" ht="51.75" x14ac:dyDescent="0.3">
      <c r="B812" s="34" t="s">
        <v>51</v>
      </c>
      <c r="C812" s="69" t="s">
        <v>138</v>
      </c>
      <c r="D812" s="68"/>
    </row>
    <row r="813" spans="2:4" x14ac:dyDescent="0.3">
      <c r="B813" s="378" t="s">
        <v>0</v>
      </c>
      <c r="C813" s="379"/>
      <c r="D813" s="68"/>
    </row>
    <row r="814" spans="2:4" x14ac:dyDescent="0.3">
      <c r="B814" s="376" t="s">
        <v>124</v>
      </c>
      <c r="C814" s="377"/>
      <c r="D814" s="70">
        <v>-791</v>
      </c>
    </row>
    <row r="815" spans="2:4" ht="20.25" customHeight="1" x14ac:dyDescent="0.3">
      <c r="B815" s="114" t="s">
        <v>218</v>
      </c>
      <c r="C815" s="115"/>
      <c r="D815" s="76">
        <v>-140</v>
      </c>
    </row>
    <row r="816" spans="2:4" ht="20.25" customHeight="1" x14ac:dyDescent="0.3">
      <c r="B816" s="114" t="s">
        <v>219</v>
      </c>
      <c r="C816" s="115"/>
      <c r="D816" s="76">
        <v>-651</v>
      </c>
    </row>
    <row r="817" spans="2:4" x14ac:dyDescent="0.3">
      <c r="B817" s="71" t="s">
        <v>8</v>
      </c>
      <c r="C817" s="71"/>
      <c r="D817" s="72">
        <v>204676.4</v>
      </c>
    </row>
    <row r="818" spans="2:4" x14ac:dyDescent="0.3">
      <c r="B818" s="73"/>
      <c r="C818" s="74"/>
      <c r="D818" s="75"/>
    </row>
    <row r="819" spans="2:4" ht="55.5" customHeight="1" x14ac:dyDescent="0.3">
      <c r="B819" s="64" t="s">
        <v>4</v>
      </c>
      <c r="C819" s="23">
        <v>1146</v>
      </c>
      <c r="D819" s="65" t="s">
        <v>145</v>
      </c>
    </row>
    <row r="820" spans="2:4" x14ac:dyDescent="0.3">
      <c r="B820" s="64" t="s">
        <v>5</v>
      </c>
      <c r="C820" s="23" t="s">
        <v>140</v>
      </c>
      <c r="D820" s="66" t="s">
        <v>12</v>
      </c>
    </row>
    <row r="821" spans="2:4" ht="34.5" x14ac:dyDescent="0.3">
      <c r="B821" s="67" t="s">
        <v>6</v>
      </c>
      <c r="C821" s="23" t="s">
        <v>141</v>
      </c>
      <c r="D821" s="68"/>
    </row>
    <row r="822" spans="2:4" ht="69" x14ac:dyDescent="0.3">
      <c r="B822" s="68" t="s">
        <v>10</v>
      </c>
      <c r="C822" s="23" t="s">
        <v>142</v>
      </c>
      <c r="D822" s="68"/>
    </row>
    <row r="823" spans="2:4" x14ac:dyDescent="0.3">
      <c r="B823" s="67" t="s">
        <v>7</v>
      </c>
      <c r="C823" s="23" t="s">
        <v>116</v>
      </c>
      <c r="D823" s="68"/>
    </row>
    <row r="824" spans="2:4" ht="51.75" x14ac:dyDescent="0.3">
      <c r="B824" s="34" t="s">
        <v>51</v>
      </c>
      <c r="C824" s="23" t="s">
        <v>214</v>
      </c>
      <c r="D824" s="68"/>
    </row>
    <row r="825" spans="2:4" x14ac:dyDescent="0.3">
      <c r="B825" s="378" t="s">
        <v>0</v>
      </c>
      <c r="C825" s="379"/>
      <c r="D825" s="68"/>
    </row>
    <row r="826" spans="2:4" x14ac:dyDescent="0.3">
      <c r="B826" s="383" t="s">
        <v>143</v>
      </c>
      <c r="C826" s="384"/>
      <c r="D826" s="70">
        <v>-60</v>
      </c>
    </row>
    <row r="827" spans="2:4" ht="20.25" customHeight="1" x14ac:dyDescent="0.3">
      <c r="B827" s="114" t="s">
        <v>218</v>
      </c>
      <c r="C827" s="115"/>
      <c r="D827" s="76">
        <v>-40</v>
      </c>
    </row>
    <row r="828" spans="2:4" ht="20.25" customHeight="1" x14ac:dyDescent="0.3">
      <c r="B828" s="114" t="s">
        <v>219</v>
      </c>
      <c r="C828" s="115"/>
      <c r="D828" s="76">
        <v>-20</v>
      </c>
    </row>
    <row r="829" spans="2:4" x14ac:dyDescent="0.3">
      <c r="B829" s="71" t="s">
        <v>8</v>
      </c>
      <c r="C829" s="71"/>
      <c r="D829" s="72">
        <v>1915.7</v>
      </c>
    </row>
    <row r="830" spans="2:4" x14ac:dyDescent="0.3">
      <c r="B830" s="73"/>
      <c r="C830" s="74"/>
      <c r="D830" s="75"/>
    </row>
    <row r="831" spans="2:4" ht="51.75" x14ac:dyDescent="0.3">
      <c r="B831" s="64" t="s">
        <v>4</v>
      </c>
      <c r="C831" s="23" t="s">
        <v>178</v>
      </c>
      <c r="D831" s="65" t="s">
        <v>146</v>
      </c>
    </row>
    <row r="832" spans="2:4" x14ac:dyDescent="0.3">
      <c r="B832" s="64" t="s">
        <v>5</v>
      </c>
      <c r="C832" s="23" t="s">
        <v>204</v>
      </c>
      <c r="D832" s="66" t="s">
        <v>12</v>
      </c>
    </row>
    <row r="833" spans="2:4" ht="51.75" x14ac:dyDescent="0.3">
      <c r="B833" s="67" t="s">
        <v>6</v>
      </c>
      <c r="C833" s="87" t="s">
        <v>205</v>
      </c>
      <c r="D833" s="68"/>
    </row>
    <row r="834" spans="2:4" ht="51.75" x14ac:dyDescent="0.3">
      <c r="B834" s="68" t="s">
        <v>10</v>
      </c>
      <c r="C834" s="87" t="s">
        <v>206</v>
      </c>
      <c r="D834" s="68"/>
    </row>
    <row r="835" spans="2:4" x14ac:dyDescent="0.3">
      <c r="B835" s="67" t="s">
        <v>7</v>
      </c>
      <c r="C835" s="87" t="s">
        <v>207</v>
      </c>
      <c r="D835" s="68"/>
    </row>
    <row r="836" spans="2:4" ht="51.75" x14ac:dyDescent="0.3">
      <c r="B836" s="34" t="s">
        <v>51</v>
      </c>
      <c r="C836" s="69" t="s">
        <v>208</v>
      </c>
      <c r="D836" s="68"/>
    </row>
    <row r="837" spans="2:4" x14ac:dyDescent="0.3">
      <c r="B837" s="378" t="s">
        <v>0</v>
      </c>
      <c r="C837" s="379"/>
      <c r="D837" s="68"/>
    </row>
    <row r="838" spans="2:4" x14ac:dyDescent="0.3">
      <c r="B838" s="389" t="s">
        <v>220</v>
      </c>
      <c r="C838" s="390"/>
      <c r="D838" s="68">
        <v>0</v>
      </c>
    </row>
    <row r="839" spans="2:4" x14ac:dyDescent="0.3">
      <c r="B839" s="391" t="s">
        <v>230</v>
      </c>
      <c r="C839" s="392"/>
      <c r="D839" s="99">
        <v>81</v>
      </c>
    </row>
    <row r="840" spans="2:4" x14ac:dyDescent="0.3">
      <c r="B840" s="114" t="s">
        <v>222</v>
      </c>
      <c r="C840" s="116"/>
      <c r="D840" s="99">
        <v>46</v>
      </c>
    </row>
    <row r="841" spans="2:4" x14ac:dyDescent="0.3">
      <c r="B841" s="114" t="s">
        <v>223</v>
      </c>
      <c r="C841" s="116"/>
      <c r="D841" s="99">
        <v>35</v>
      </c>
    </row>
    <row r="842" spans="2:4" x14ac:dyDescent="0.3">
      <c r="B842" s="391" t="s">
        <v>224</v>
      </c>
      <c r="C842" s="392"/>
      <c r="D842" s="68">
        <v>51</v>
      </c>
    </row>
    <row r="843" spans="2:4" x14ac:dyDescent="0.3">
      <c r="B843" s="114" t="s">
        <v>225</v>
      </c>
      <c r="C843" s="116"/>
      <c r="D843" s="68">
        <v>10</v>
      </c>
    </row>
    <row r="844" spans="2:4" ht="17.25" customHeight="1" x14ac:dyDescent="0.3">
      <c r="B844" s="114" t="s">
        <v>226</v>
      </c>
      <c r="C844" s="116"/>
      <c r="D844" s="76">
        <v>41</v>
      </c>
    </row>
    <row r="845" spans="2:4" x14ac:dyDescent="0.3">
      <c r="B845" s="71" t="s">
        <v>8</v>
      </c>
      <c r="C845" s="71"/>
      <c r="D845" s="77">
        <v>2009.3</v>
      </c>
    </row>
    <row r="847" spans="2:4" ht="51.75" x14ac:dyDescent="0.3">
      <c r="B847" s="64" t="s">
        <v>4</v>
      </c>
      <c r="C847" s="23">
        <v>1146</v>
      </c>
      <c r="D847" s="65" t="s">
        <v>146</v>
      </c>
    </row>
    <row r="848" spans="2:4" x14ac:dyDescent="0.3">
      <c r="B848" s="64" t="s">
        <v>5</v>
      </c>
      <c r="C848" s="23">
        <v>12004</v>
      </c>
      <c r="D848" s="66" t="s">
        <v>12</v>
      </c>
    </row>
    <row r="849" spans="2:4" ht="34.5" x14ac:dyDescent="0.3">
      <c r="B849" s="67" t="s">
        <v>6</v>
      </c>
      <c r="C849" s="87" t="s">
        <v>68</v>
      </c>
      <c r="D849" s="68"/>
    </row>
    <row r="850" spans="2:4" ht="51.75" x14ac:dyDescent="0.3">
      <c r="B850" s="68" t="s">
        <v>10</v>
      </c>
      <c r="C850" s="87" t="s">
        <v>69</v>
      </c>
      <c r="D850" s="68"/>
    </row>
    <row r="851" spans="2:4" x14ac:dyDescent="0.3">
      <c r="B851" s="67" t="s">
        <v>7</v>
      </c>
      <c r="C851" s="87" t="s">
        <v>50</v>
      </c>
      <c r="D851" s="68"/>
    </row>
    <row r="852" spans="2:4" ht="51.75" x14ac:dyDescent="0.3">
      <c r="B852" s="34" t="s">
        <v>51</v>
      </c>
      <c r="C852" s="69" t="s">
        <v>70</v>
      </c>
      <c r="D852" s="68"/>
    </row>
    <row r="853" spans="2:4" ht="15" customHeight="1" x14ac:dyDescent="0.3">
      <c r="B853" s="378" t="s">
        <v>0</v>
      </c>
      <c r="C853" s="379"/>
      <c r="D853" s="68"/>
    </row>
    <row r="854" spans="2:4" x14ac:dyDescent="0.3">
      <c r="B854" s="395" t="s">
        <v>71</v>
      </c>
      <c r="C854" s="396"/>
      <c r="D854" s="76">
        <v>94</v>
      </c>
    </row>
    <row r="855" spans="2:4" x14ac:dyDescent="0.3">
      <c r="B855" s="108" t="s">
        <v>228</v>
      </c>
      <c r="C855" s="109"/>
      <c r="D855" s="76">
        <v>0</v>
      </c>
    </row>
    <row r="856" spans="2:4" x14ac:dyDescent="0.3">
      <c r="B856" s="108" t="s">
        <v>229</v>
      </c>
      <c r="C856" s="109"/>
      <c r="D856" s="76">
        <v>94</v>
      </c>
    </row>
    <row r="857" spans="2:4" x14ac:dyDescent="0.3">
      <c r="B857" s="71" t="s">
        <v>8</v>
      </c>
      <c r="C857" s="71"/>
      <c r="D857" s="77">
        <v>15554.9</v>
      </c>
    </row>
    <row r="859" spans="2:4" x14ac:dyDescent="0.3">
      <c r="B859" s="60" t="s">
        <v>1</v>
      </c>
      <c r="C859" s="60" t="s">
        <v>2</v>
      </c>
      <c r="D859" s="61"/>
    </row>
    <row r="860" spans="2:4" x14ac:dyDescent="0.3">
      <c r="B860" s="23">
        <v>1192</v>
      </c>
      <c r="C860" s="23" t="s">
        <v>248</v>
      </c>
      <c r="D860" s="61"/>
    </row>
    <row r="862" spans="2:4" ht="34.5" x14ac:dyDescent="0.3">
      <c r="B862" s="62" t="s">
        <v>3</v>
      </c>
      <c r="C862" s="63"/>
      <c r="D862" s="61"/>
    </row>
    <row r="863" spans="2:4" ht="51.75" x14ac:dyDescent="0.3">
      <c r="B863" s="68" t="s">
        <v>4</v>
      </c>
      <c r="C863" s="69" t="s">
        <v>249</v>
      </c>
      <c r="D863" s="65" t="s">
        <v>146</v>
      </c>
    </row>
    <row r="864" spans="2:4" x14ac:dyDescent="0.3">
      <c r="B864" s="68" t="s">
        <v>5</v>
      </c>
      <c r="C864" s="69" t="s">
        <v>189</v>
      </c>
      <c r="D864" s="66" t="s">
        <v>12</v>
      </c>
    </row>
    <row r="865" spans="1:5" ht="34.5" x14ac:dyDescent="0.3">
      <c r="B865" s="67" t="s">
        <v>6</v>
      </c>
      <c r="C865" s="143" t="s">
        <v>250</v>
      </c>
      <c r="D865" s="68"/>
    </row>
    <row r="866" spans="1:5" ht="51.75" x14ac:dyDescent="0.3">
      <c r="B866" s="68" t="s">
        <v>10</v>
      </c>
      <c r="C866" s="143" t="s">
        <v>251</v>
      </c>
      <c r="D866" s="68"/>
    </row>
    <row r="867" spans="1:5" x14ac:dyDescent="0.3">
      <c r="B867" s="67" t="s">
        <v>7</v>
      </c>
      <c r="C867" s="143" t="s">
        <v>116</v>
      </c>
      <c r="D867" s="68"/>
    </row>
    <row r="868" spans="1:5" ht="51.75" x14ac:dyDescent="0.3">
      <c r="B868" s="34" t="s">
        <v>51</v>
      </c>
      <c r="C868" s="69" t="s">
        <v>252</v>
      </c>
      <c r="D868" s="68"/>
    </row>
    <row r="869" spans="1:5" x14ac:dyDescent="0.3">
      <c r="B869" s="378" t="s">
        <v>0</v>
      </c>
      <c r="C869" s="379"/>
      <c r="D869" s="68"/>
    </row>
    <row r="870" spans="1:5" x14ac:dyDescent="0.3">
      <c r="B870" s="385" t="s">
        <v>253</v>
      </c>
      <c r="C870" s="386"/>
      <c r="D870" s="68"/>
    </row>
    <row r="871" spans="1:5" x14ac:dyDescent="0.3">
      <c r="B871" s="385" t="s">
        <v>254</v>
      </c>
      <c r="C871" s="386"/>
      <c r="D871" s="68">
        <v>36</v>
      </c>
    </row>
    <row r="872" spans="1:5" x14ac:dyDescent="0.3">
      <c r="B872" s="71" t="s">
        <v>8</v>
      </c>
      <c r="C872" s="71"/>
      <c r="D872" s="144">
        <v>5363</v>
      </c>
    </row>
    <row r="874" spans="1:5" x14ac:dyDescent="0.3">
      <c r="A874" s="4"/>
      <c r="B874" s="58"/>
      <c r="C874" s="58"/>
      <c r="D874" s="59"/>
      <c r="E874" s="4"/>
    </row>
    <row r="875" spans="1:5" x14ac:dyDescent="0.3">
      <c r="B875" s="380" t="s">
        <v>57</v>
      </c>
      <c r="C875" s="381"/>
    </row>
    <row r="877" spans="1:5" x14ac:dyDescent="0.3">
      <c r="B877" s="60" t="s">
        <v>1</v>
      </c>
      <c r="C877" s="60" t="s">
        <v>2</v>
      </c>
      <c r="D877" s="61"/>
    </row>
    <row r="878" spans="1:5" x14ac:dyDescent="0.3">
      <c r="B878" s="23">
        <v>1146</v>
      </c>
      <c r="C878" s="23" t="s">
        <v>48</v>
      </c>
      <c r="D878" s="61"/>
    </row>
    <row r="879" spans="1:5" ht="34.5" x14ac:dyDescent="0.3">
      <c r="B879" s="62" t="s">
        <v>3</v>
      </c>
      <c r="C879" s="63"/>
      <c r="D879" s="61"/>
    </row>
    <row r="880" spans="1:5" ht="51.75" x14ac:dyDescent="0.3">
      <c r="B880" s="64" t="s">
        <v>4</v>
      </c>
      <c r="C880" s="23">
        <v>1146</v>
      </c>
      <c r="D880" s="65" t="s">
        <v>145</v>
      </c>
    </row>
    <row r="881" spans="2:4" x14ac:dyDescent="0.3">
      <c r="B881" s="64" t="s">
        <v>5</v>
      </c>
      <c r="C881" s="23">
        <v>11002</v>
      </c>
      <c r="D881" s="66" t="s">
        <v>12</v>
      </c>
    </row>
    <row r="882" spans="2:4" ht="34.5" x14ac:dyDescent="0.3">
      <c r="B882" s="67" t="s">
        <v>6</v>
      </c>
      <c r="C882" s="87" t="s">
        <v>119</v>
      </c>
      <c r="D882" s="68"/>
    </row>
    <row r="883" spans="2:4" ht="69" x14ac:dyDescent="0.3">
      <c r="B883" s="68" t="s">
        <v>10</v>
      </c>
      <c r="C883" s="87" t="s">
        <v>120</v>
      </c>
      <c r="D883" s="68"/>
    </row>
    <row r="884" spans="2:4" x14ac:dyDescent="0.3">
      <c r="B884" s="67" t="s">
        <v>7</v>
      </c>
      <c r="C884" s="87" t="s">
        <v>116</v>
      </c>
      <c r="D884" s="68"/>
    </row>
    <row r="885" spans="2:4" ht="51.75" x14ac:dyDescent="0.3">
      <c r="B885" s="34" t="s">
        <v>51</v>
      </c>
      <c r="C885" s="23" t="s">
        <v>138</v>
      </c>
      <c r="D885" s="68"/>
    </row>
    <row r="886" spans="2:4" x14ac:dyDescent="0.3">
      <c r="B886" s="378" t="s">
        <v>0</v>
      </c>
      <c r="C886" s="379"/>
      <c r="D886" s="68"/>
    </row>
    <row r="887" spans="2:4" x14ac:dyDescent="0.3">
      <c r="B887" s="376" t="s">
        <v>121</v>
      </c>
      <c r="C887" s="377"/>
      <c r="D887" s="70">
        <v>-354</v>
      </c>
    </row>
    <row r="888" spans="2:4" x14ac:dyDescent="0.3">
      <c r="B888" s="96" t="s">
        <v>218</v>
      </c>
      <c r="C888" s="97"/>
      <c r="D888" s="76">
        <v>-187</v>
      </c>
    </row>
    <row r="889" spans="2:4" x14ac:dyDescent="0.3">
      <c r="B889" s="96" t="s">
        <v>219</v>
      </c>
      <c r="C889" s="97"/>
      <c r="D889" s="76">
        <v>-167</v>
      </c>
    </row>
    <row r="890" spans="2:4" x14ac:dyDescent="0.3">
      <c r="B890" s="71" t="s">
        <v>8</v>
      </c>
      <c r="C890" s="71"/>
      <c r="D890" s="72">
        <v>-225916.6</v>
      </c>
    </row>
    <row r="892" spans="2:4" ht="51.75" x14ac:dyDescent="0.3">
      <c r="B892" s="64" t="s">
        <v>4</v>
      </c>
      <c r="C892" s="23">
        <v>1146</v>
      </c>
      <c r="D892" s="65" t="s">
        <v>145</v>
      </c>
    </row>
    <row r="893" spans="2:4" x14ac:dyDescent="0.3">
      <c r="B893" s="64" t="s">
        <v>5</v>
      </c>
      <c r="C893" s="23">
        <v>11003</v>
      </c>
      <c r="D893" s="66" t="s">
        <v>12</v>
      </c>
    </row>
    <row r="894" spans="2:4" ht="34.5" x14ac:dyDescent="0.3">
      <c r="B894" s="67" t="s">
        <v>6</v>
      </c>
      <c r="C894" s="87" t="s">
        <v>122</v>
      </c>
      <c r="D894" s="68"/>
    </row>
    <row r="895" spans="2:4" ht="69" x14ac:dyDescent="0.3">
      <c r="B895" s="68" t="s">
        <v>10</v>
      </c>
      <c r="C895" s="87" t="s">
        <v>123</v>
      </c>
      <c r="D895" s="68"/>
    </row>
    <row r="896" spans="2:4" x14ac:dyDescent="0.3">
      <c r="B896" s="67" t="s">
        <v>7</v>
      </c>
      <c r="C896" s="87" t="s">
        <v>116</v>
      </c>
      <c r="D896" s="68"/>
    </row>
    <row r="897" spans="2:4" ht="51.75" x14ac:dyDescent="0.3">
      <c r="B897" s="34" t="s">
        <v>51</v>
      </c>
      <c r="C897" s="69" t="s">
        <v>138</v>
      </c>
      <c r="D897" s="68"/>
    </row>
    <row r="898" spans="2:4" x14ac:dyDescent="0.3">
      <c r="B898" s="378" t="s">
        <v>0</v>
      </c>
      <c r="C898" s="379"/>
      <c r="D898" s="68"/>
    </row>
    <row r="899" spans="2:4" x14ac:dyDescent="0.3">
      <c r="B899" s="376" t="s">
        <v>124</v>
      </c>
      <c r="C899" s="377"/>
      <c r="D899" s="70">
        <v>-410</v>
      </c>
    </row>
    <row r="900" spans="2:4" x14ac:dyDescent="0.3">
      <c r="B900" s="96" t="s">
        <v>218</v>
      </c>
      <c r="C900" s="97"/>
      <c r="D900" s="76">
        <v>-200</v>
      </c>
    </row>
    <row r="901" spans="2:4" x14ac:dyDescent="0.3">
      <c r="B901" s="96" t="s">
        <v>219</v>
      </c>
      <c r="C901" s="97"/>
      <c r="D901" s="76">
        <v>-210</v>
      </c>
    </row>
    <row r="902" spans="2:4" x14ac:dyDescent="0.3">
      <c r="B902" s="71" t="s">
        <v>8</v>
      </c>
      <c r="C902" s="71"/>
      <c r="D902" s="72">
        <v>-2042.3</v>
      </c>
    </row>
    <row r="903" spans="2:4" x14ac:dyDescent="0.3">
      <c r="B903" s="73"/>
      <c r="C903" s="74"/>
      <c r="D903" s="75"/>
    </row>
    <row r="904" spans="2:4" ht="55.5" customHeight="1" x14ac:dyDescent="0.3">
      <c r="B904" s="64" t="s">
        <v>4</v>
      </c>
      <c r="C904" s="23">
        <v>1146</v>
      </c>
      <c r="D904" s="65" t="s">
        <v>145</v>
      </c>
    </row>
    <row r="905" spans="2:4" x14ac:dyDescent="0.3">
      <c r="B905" s="64" t="s">
        <v>5</v>
      </c>
      <c r="C905" s="23" t="s">
        <v>140</v>
      </c>
      <c r="D905" s="66" t="s">
        <v>12</v>
      </c>
    </row>
    <row r="906" spans="2:4" ht="34.5" x14ac:dyDescent="0.3">
      <c r="B906" s="67" t="s">
        <v>6</v>
      </c>
      <c r="C906" s="23" t="s">
        <v>141</v>
      </c>
      <c r="D906" s="68"/>
    </row>
    <row r="907" spans="2:4" ht="69" x14ac:dyDescent="0.3">
      <c r="B907" s="68" t="s">
        <v>10</v>
      </c>
      <c r="C907" s="23" t="s">
        <v>142</v>
      </c>
      <c r="D907" s="68"/>
    </row>
    <row r="908" spans="2:4" x14ac:dyDescent="0.3">
      <c r="B908" s="67" t="s">
        <v>7</v>
      </c>
      <c r="C908" s="23" t="s">
        <v>116</v>
      </c>
      <c r="D908" s="68"/>
    </row>
    <row r="909" spans="2:4" ht="51.75" x14ac:dyDescent="0.3">
      <c r="B909" s="34" t="s">
        <v>51</v>
      </c>
      <c r="C909" s="23" t="s">
        <v>214</v>
      </c>
      <c r="D909" s="68"/>
    </row>
    <row r="910" spans="2:4" x14ac:dyDescent="0.3">
      <c r="B910" s="378" t="s">
        <v>0</v>
      </c>
      <c r="C910" s="379"/>
      <c r="D910" s="68"/>
    </row>
    <row r="911" spans="2:4" x14ac:dyDescent="0.3">
      <c r="B911" s="383" t="s">
        <v>143</v>
      </c>
      <c r="C911" s="384"/>
      <c r="D911" s="70">
        <v>-150</v>
      </c>
    </row>
    <row r="912" spans="2:4" x14ac:dyDescent="0.3">
      <c r="B912" s="96" t="s">
        <v>218</v>
      </c>
      <c r="C912" s="97"/>
      <c r="D912" s="76">
        <v>-81</v>
      </c>
    </row>
    <row r="913" spans="2:4" x14ac:dyDescent="0.3">
      <c r="B913" s="96" t="s">
        <v>219</v>
      </c>
      <c r="C913" s="97"/>
      <c r="D913" s="76">
        <v>-69</v>
      </c>
    </row>
    <row r="914" spans="2:4" x14ac:dyDescent="0.3">
      <c r="B914" s="71" t="s">
        <v>8</v>
      </c>
      <c r="C914" s="71"/>
      <c r="D914" s="72">
        <v>-13942.8</v>
      </c>
    </row>
    <row r="915" spans="2:4" x14ac:dyDescent="0.3">
      <c r="B915" s="73"/>
      <c r="C915" s="74"/>
      <c r="D915" s="75"/>
    </row>
    <row r="916" spans="2:4" ht="74.25" customHeight="1" x14ac:dyDescent="0.3">
      <c r="B916" s="64" t="s">
        <v>4</v>
      </c>
      <c r="C916" s="23" t="s">
        <v>178</v>
      </c>
      <c r="D916" s="65" t="s">
        <v>146</v>
      </c>
    </row>
    <row r="917" spans="2:4" x14ac:dyDescent="0.3">
      <c r="B917" s="64" t="s">
        <v>5</v>
      </c>
      <c r="C917" s="23" t="s">
        <v>200</v>
      </c>
      <c r="D917" s="66" t="s">
        <v>12</v>
      </c>
    </row>
    <row r="918" spans="2:4" ht="34.5" x14ac:dyDescent="0.3">
      <c r="B918" s="67" t="s">
        <v>6</v>
      </c>
      <c r="C918" s="23" t="s">
        <v>201</v>
      </c>
      <c r="D918" s="68"/>
    </row>
    <row r="919" spans="2:4" ht="69" x14ac:dyDescent="0.3">
      <c r="B919" s="68" t="s">
        <v>10</v>
      </c>
      <c r="C919" s="23" t="s">
        <v>202</v>
      </c>
      <c r="D919" s="68"/>
    </row>
    <row r="920" spans="2:4" x14ac:dyDescent="0.3">
      <c r="B920" s="67" t="s">
        <v>7</v>
      </c>
      <c r="C920" s="23" t="s">
        <v>116</v>
      </c>
      <c r="D920" s="68"/>
    </row>
    <row r="921" spans="2:4" ht="51.75" x14ac:dyDescent="0.3">
      <c r="B921" s="34" t="s">
        <v>51</v>
      </c>
      <c r="C921" s="23" t="s">
        <v>203</v>
      </c>
      <c r="D921" s="68"/>
    </row>
    <row r="922" spans="2:4" x14ac:dyDescent="0.3">
      <c r="B922" s="378" t="s">
        <v>0</v>
      </c>
      <c r="C922" s="379"/>
      <c r="D922" s="68"/>
    </row>
    <row r="923" spans="2:4" x14ac:dyDescent="0.3">
      <c r="B923" s="383" t="s">
        <v>143</v>
      </c>
      <c r="C923" s="384"/>
      <c r="D923" s="70">
        <v>4</v>
      </c>
    </row>
    <row r="924" spans="2:4" x14ac:dyDescent="0.3">
      <c r="B924" s="71" t="s">
        <v>8</v>
      </c>
      <c r="C924" s="71"/>
      <c r="D924" s="72">
        <v>1260.5999999999999</v>
      </c>
    </row>
    <row r="925" spans="2:4" x14ac:dyDescent="0.3">
      <c r="B925" s="73"/>
      <c r="C925" s="74"/>
      <c r="D925" s="75"/>
    </row>
    <row r="926" spans="2:4" ht="51.75" x14ac:dyDescent="0.3">
      <c r="B926" s="68" t="s">
        <v>4</v>
      </c>
      <c r="C926" s="69" t="s">
        <v>178</v>
      </c>
      <c r="D926" s="65" t="s">
        <v>146</v>
      </c>
    </row>
    <row r="927" spans="2:4" x14ac:dyDescent="0.3">
      <c r="B927" s="68" t="s">
        <v>5</v>
      </c>
      <c r="C927" s="69" t="s">
        <v>204</v>
      </c>
      <c r="D927" s="66" t="s">
        <v>12</v>
      </c>
    </row>
    <row r="928" spans="2:4" ht="51.75" x14ac:dyDescent="0.3">
      <c r="B928" s="67" t="s">
        <v>6</v>
      </c>
      <c r="C928" s="143" t="s">
        <v>205</v>
      </c>
      <c r="D928" s="68"/>
    </row>
    <row r="929" spans="2:4" ht="51.75" x14ac:dyDescent="0.3">
      <c r="B929" s="68" t="s">
        <v>10</v>
      </c>
      <c r="C929" s="143" t="s">
        <v>206</v>
      </c>
      <c r="D929" s="68"/>
    </row>
    <row r="930" spans="2:4" x14ac:dyDescent="0.3">
      <c r="B930" s="67" t="s">
        <v>7</v>
      </c>
      <c r="C930" s="143" t="s">
        <v>207</v>
      </c>
      <c r="D930" s="68"/>
    </row>
    <row r="931" spans="2:4" ht="51.75" x14ac:dyDescent="0.3">
      <c r="B931" s="34" t="s">
        <v>51</v>
      </c>
      <c r="C931" s="69" t="s">
        <v>208</v>
      </c>
      <c r="D931" s="68"/>
    </row>
    <row r="932" spans="2:4" x14ac:dyDescent="0.3">
      <c r="B932" s="378" t="s">
        <v>0</v>
      </c>
      <c r="C932" s="379"/>
      <c r="D932" s="68"/>
    </row>
    <row r="933" spans="2:4" x14ac:dyDescent="0.3">
      <c r="B933" s="395" t="s">
        <v>220</v>
      </c>
      <c r="C933" s="396"/>
      <c r="D933" s="68">
        <v>39</v>
      </c>
    </row>
    <row r="934" spans="2:4" x14ac:dyDescent="0.3">
      <c r="B934" s="378" t="s">
        <v>230</v>
      </c>
      <c r="C934" s="379"/>
      <c r="D934" s="99">
        <v>6</v>
      </c>
    </row>
    <row r="935" spans="2:4" x14ac:dyDescent="0.3">
      <c r="B935" s="140" t="s">
        <v>222</v>
      </c>
      <c r="C935" s="139"/>
      <c r="D935" s="99">
        <v>4</v>
      </c>
    </row>
    <row r="936" spans="2:4" x14ac:dyDescent="0.3">
      <c r="B936" s="140" t="s">
        <v>223</v>
      </c>
      <c r="C936" s="139"/>
      <c r="D936" s="99">
        <v>2</v>
      </c>
    </row>
    <row r="937" spans="2:4" x14ac:dyDescent="0.3">
      <c r="B937" s="378" t="s">
        <v>224</v>
      </c>
      <c r="C937" s="379"/>
      <c r="D937" s="68">
        <v>140</v>
      </c>
    </row>
    <row r="938" spans="2:4" x14ac:dyDescent="0.3">
      <c r="B938" s="140" t="s">
        <v>225</v>
      </c>
      <c r="C938" s="139"/>
      <c r="D938" s="68">
        <v>28</v>
      </c>
    </row>
    <row r="939" spans="2:4" x14ac:dyDescent="0.3">
      <c r="B939" s="140" t="s">
        <v>226</v>
      </c>
      <c r="C939" s="139"/>
      <c r="D939" s="68">
        <v>112</v>
      </c>
    </row>
    <row r="940" spans="2:4" x14ac:dyDescent="0.3">
      <c r="B940" s="71" t="s">
        <v>8</v>
      </c>
      <c r="C940" s="71"/>
      <c r="D940" s="147">
        <v>-7682.6</v>
      </c>
    </row>
    <row r="942" spans="2:4" ht="69" x14ac:dyDescent="0.3">
      <c r="B942" s="64" t="s">
        <v>4</v>
      </c>
      <c r="C942" s="23">
        <v>1146</v>
      </c>
      <c r="D942" s="65" t="s">
        <v>24</v>
      </c>
    </row>
    <row r="943" spans="2:4" x14ac:dyDescent="0.3">
      <c r="B943" s="64" t="s">
        <v>5</v>
      </c>
      <c r="C943" s="23">
        <v>12004</v>
      </c>
      <c r="D943" s="66" t="s">
        <v>12</v>
      </c>
    </row>
    <row r="944" spans="2:4" ht="34.5" x14ac:dyDescent="0.3">
      <c r="B944" s="67" t="s">
        <v>6</v>
      </c>
      <c r="C944" s="87" t="s">
        <v>68</v>
      </c>
      <c r="D944" s="68"/>
    </row>
    <row r="945" spans="2:4" ht="51.75" x14ac:dyDescent="0.3">
      <c r="B945" s="68" t="s">
        <v>10</v>
      </c>
      <c r="C945" s="87" t="s">
        <v>69</v>
      </c>
      <c r="D945" s="68"/>
    </row>
    <row r="946" spans="2:4" x14ac:dyDescent="0.3">
      <c r="B946" s="67" t="s">
        <v>7</v>
      </c>
      <c r="C946" s="87" t="s">
        <v>50</v>
      </c>
      <c r="D946" s="68"/>
    </row>
    <row r="947" spans="2:4" ht="51.75" x14ac:dyDescent="0.3">
      <c r="B947" s="34" t="s">
        <v>51</v>
      </c>
      <c r="C947" s="69" t="s">
        <v>70</v>
      </c>
      <c r="D947" s="68"/>
    </row>
    <row r="948" spans="2:4" ht="15" customHeight="1" x14ac:dyDescent="0.3">
      <c r="B948" s="378" t="s">
        <v>0</v>
      </c>
      <c r="C948" s="379"/>
      <c r="D948" s="68"/>
    </row>
    <row r="949" spans="2:4" x14ac:dyDescent="0.3">
      <c r="B949" s="395" t="s">
        <v>71</v>
      </c>
      <c r="C949" s="396"/>
      <c r="D949" s="76">
        <v>-38</v>
      </c>
    </row>
    <row r="950" spans="2:4" x14ac:dyDescent="0.3">
      <c r="B950" s="91" t="s">
        <v>228</v>
      </c>
      <c r="C950" s="92"/>
      <c r="D950" s="76">
        <v>1</v>
      </c>
    </row>
    <row r="951" spans="2:4" x14ac:dyDescent="0.3">
      <c r="B951" s="91" t="s">
        <v>229</v>
      </c>
      <c r="C951" s="92"/>
      <c r="D951" s="76">
        <v>-39</v>
      </c>
    </row>
    <row r="952" spans="2:4" x14ac:dyDescent="0.3">
      <c r="B952" s="71" t="s">
        <v>8</v>
      </c>
      <c r="C952" s="71"/>
      <c r="D952" s="77">
        <v>-7690.7</v>
      </c>
    </row>
    <row r="954" spans="2:4" x14ac:dyDescent="0.3">
      <c r="B954" s="60" t="s">
        <v>1</v>
      </c>
      <c r="C954" s="60" t="s">
        <v>2</v>
      </c>
      <c r="D954" s="61"/>
    </row>
    <row r="955" spans="2:4" x14ac:dyDescent="0.3">
      <c r="B955" s="23">
        <v>1192</v>
      </c>
      <c r="C955" s="23" t="s">
        <v>248</v>
      </c>
      <c r="D955" s="61"/>
    </row>
    <row r="957" spans="2:4" ht="34.5" x14ac:dyDescent="0.3">
      <c r="B957" s="62" t="s">
        <v>3</v>
      </c>
      <c r="C957" s="63"/>
      <c r="D957" s="61"/>
    </row>
    <row r="958" spans="2:4" ht="51.75" x14ac:dyDescent="0.3">
      <c r="B958" s="68" t="s">
        <v>4</v>
      </c>
      <c r="C958" s="69" t="s">
        <v>249</v>
      </c>
      <c r="D958" s="65" t="s">
        <v>146</v>
      </c>
    </row>
    <row r="959" spans="2:4" x14ac:dyDescent="0.3">
      <c r="B959" s="68" t="s">
        <v>5</v>
      </c>
      <c r="C959" s="69" t="s">
        <v>189</v>
      </c>
      <c r="D959" s="66" t="s">
        <v>12</v>
      </c>
    </row>
    <row r="960" spans="2:4" ht="34.5" x14ac:dyDescent="0.3">
      <c r="B960" s="67" t="s">
        <v>6</v>
      </c>
      <c r="C960" s="143" t="s">
        <v>250</v>
      </c>
      <c r="D960" s="68"/>
    </row>
    <row r="961" spans="2:4" ht="51.75" x14ac:dyDescent="0.3">
      <c r="B961" s="68" t="s">
        <v>10</v>
      </c>
      <c r="C961" s="143" t="s">
        <v>251</v>
      </c>
      <c r="D961" s="68"/>
    </row>
    <row r="962" spans="2:4" x14ac:dyDescent="0.3">
      <c r="B962" s="67" t="s">
        <v>7</v>
      </c>
      <c r="C962" s="143" t="s">
        <v>116</v>
      </c>
      <c r="D962" s="68"/>
    </row>
    <row r="963" spans="2:4" ht="51.75" x14ac:dyDescent="0.3">
      <c r="B963" s="34" t="s">
        <v>51</v>
      </c>
      <c r="C963" s="69" t="s">
        <v>252</v>
      </c>
      <c r="D963" s="68"/>
    </row>
    <row r="964" spans="2:4" x14ac:dyDescent="0.3">
      <c r="B964" s="378" t="s">
        <v>0</v>
      </c>
      <c r="C964" s="379"/>
      <c r="D964" s="68"/>
    </row>
    <row r="965" spans="2:4" x14ac:dyDescent="0.3">
      <c r="B965" s="385" t="s">
        <v>253</v>
      </c>
      <c r="C965" s="386"/>
      <c r="D965" s="68"/>
    </row>
    <row r="966" spans="2:4" x14ac:dyDescent="0.3">
      <c r="B966" s="385" t="s">
        <v>254</v>
      </c>
      <c r="C966" s="386"/>
      <c r="D966" s="68">
        <v>25</v>
      </c>
    </row>
    <row r="967" spans="2:4" x14ac:dyDescent="0.3">
      <c r="B967" s="71" t="s">
        <v>8</v>
      </c>
      <c r="C967" s="71"/>
      <c r="D967" s="144">
        <v>3795</v>
      </c>
    </row>
    <row r="969" spans="2:4" x14ac:dyDescent="0.3">
      <c r="B969" s="380" t="s">
        <v>58</v>
      </c>
      <c r="C969" s="381"/>
    </row>
    <row r="971" spans="2:4" x14ac:dyDescent="0.3">
      <c r="B971" s="60" t="s">
        <v>1</v>
      </c>
      <c r="C971" s="60" t="s">
        <v>2</v>
      </c>
      <c r="D971" s="61"/>
    </row>
    <row r="972" spans="2:4" x14ac:dyDescent="0.3">
      <c r="B972" s="23">
        <v>1146</v>
      </c>
      <c r="C972" s="23" t="s">
        <v>48</v>
      </c>
      <c r="D972" s="61"/>
    </row>
    <row r="973" spans="2:4" ht="34.5" x14ac:dyDescent="0.3">
      <c r="B973" s="62" t="s">
        <v>3</v>
      </c>
      <c r="C973" s="63"/>
      <c r="D973" s="61"/>
    </row>
    <row r="974" spans="2:4" ht="51.75" x14ac:dyDescent="0.3">
      <c r="B974" s="64" t="s">
        <v>4</v>
      </c>
      <c r="C974" s="23">
        <v>1146</v>
      </c>
      <c r="D974" s="65" t="s">
        <v>145</v>
      </c>
    </row>
    <row r="975" spans="2:4" x14ac:dyDescent="0.3">
      <c r="B975" s="64" t="s">
        <v>5</v>
      </c>
      <c r="C975" s="23">
        <v>11001</v>
      </c>
      <c r="D975" s="66" t="s">
        <v>12</v>
      </c>
    </row>
    <row r="976" spans="2:4" ht="34.5" x14ac:dyDescent="0.3">
      <c r="B976" s="67" t="s">
        <v>6</v>
      </c>
      <c r="C976" s="23" t="s">
        <v>114</v>
      </c>
      <c r="D976" s="68"/>
    </row>
    <row r="977" spans="1:5" ht="69" x14ac:dyDescent="0.3">
      <c r="B977" s="68" t="s">
        <v>10</v>
      </c>
      <c r="C977" s="23" t="s">
        <v>115</v>
      </c>
      <c r="D977" s="68"/>
    </row>
    <row r="978" spans="1:5" x14ac:dyDescent="0.3">
      <c r="B978" s="67" t="s">
        <v>7</v>
      </c>
      <c r="C978" s="23" t="s">
        <v>116</v>
      </c>
      <c r="D978" s="68"/>
    </row>
    <row r="979" spans="1:5" ht="51.75" x14ac:dyDescent="0.3">
      <c r="B979" s="34" t="s">
        <v>51</v>
      </c>
      <c r="C979" s="23" t="s">
        <v>138</v>
      </c>
      <c r="D979" s="68"/>
    </row>
    <row r="980" spans="1:5" x14ac:dyDescent="0.3">
      <c r="B980" s="378" t="s">
        <v>0</v>
      </c>
      <c r="C980" s="379"/>
      <c r="D980" s="68"/>
    </row>
    <row r="981" spans="1:5" ht="40.5" customHeight="1" x14ac:dyDescent="0.3">
      <c r="B981" s="389" t="s">
        <v>137</v>
      </c>
      <c r="C981" s="390"/>
      <c r="D981" s="76">
        <v>198</v>
      </c>
    </row>
    <row r="982" spans="1:5" x14ac:dyDescent="0.3">
      <c r="B982" s="114" t="s">
        <v>218</v>
      </c>
      <c r="C982" s="115"/>
      <c r="D982" s="76">
        <v>69</v>
      </c>
    </row>
    <row r="983" spans="1:5" x14ac:dyDescent="0.3">
      <c r="B983" s="114" t="s">
        <v>219</v>
      </c>
      <c r="C983" s="115"/>
      <c r="D983" s="76">
        <v>129</v>
      </c>
    </row>
    <row r="984" spans="1:5" x14ac:dyDescent="0.3">
      <c r="B984" s="71" t="s">
        <v>8</v>
      </c>
      <c r="C984" s="71"/>
      <c r="D984" s="72">
        <v>206662.3</v>
      </c>
    </row>
    <row r="985" spans="1:5" x14ac:dyDescent="0.3">
      <c r="A985" s="4"/>
      <c r="B985" s="58"/>
      <c r="C985" s="58"/>
      <c r="D985" s="59"/>
      <c r="E985" s="4"/>
    </row>
    <row r="986" spans="1:5" ht="51.75" x14ac:dyDescent="0.3">
      <c r="B986" s="64" t="s">
        <v>4</v>
      </c>
      <c r="C986" s="23">
        <v>1146</v>
      </c>
      <c r="D986" s="65" t="s">
        <v>145</v>
      </c>
    </row>
    <row r="987" spans="1:5" x14ac:dyDescent="0.3">
      <c r="B987" s="64" t="s">
        <v>5</v>
      </c>
      <c r="C987" s="23">
        <v>11002</v>
      </c>
      <c r="D987" s="66" t="s">
        <v>12</v>
      </c>
    </row>
    <row r="988" spans="1:5" ht="34.5" x14ac:dyDescent="0.3">
      <c r="B988" s="67" t="s">
        <v>6</v>
      </c>
      <c r="C988" s="87" t="s">
        <v>119</v>
      </c>
      <c r="D988" s="68"/>
    </row>
    <row r="989" spans="1:5" ht="69" x14ac:dyDescent="0.3">
      <c r="B989" s="68" t="s">
        <v>10</v>
      </c>
      <c r="C989" s="87" t="s">
        <v>120</v>
      </c>
      <c r="D989" s="68"/>
    </row>
    <row r="990" spans="1:5" x14ac:dyDescent="0.3">
      <c r="B990" s="67" t="s">
        <v>7</v>
      </c>
      <c r="C990" s="87" t="s">
        <v>116</v>
      </c>
      <c r="D990" s="68"/>
    </row>
    <row r="991" spans="1:5" ht="51.75" x14ac:dyDescent="0.3">
      <c r="B991" s="34" t="s">
        <v>51</v>
      </c>
      <c r="C991" s="23" t="s">
        <v>138</v>
      </c>
      <c r="D991" s="68"/>
    </row>
    <row r="992" spans="1:5" x14ac:dyDescent="0.3">
      <c r="B992" s="378" t="s">
        <v>0</v>
      </c>
      <c r="C992" s="379"/>
      <c r="D992" s="68"/>
    </row>
    <row r="993" spans="2:4" x14ac:dyDescent="0.3">
      <c r="B993" s="376" t="s">
        <v>121</v>
      </c>
      <c r="C993" s="377"/>
      <c r="D993" s="70">
        <v>244</v>
      </c>
    </row>
    <row r="994" spans="2:4" x14ac:dyDescent="0.3">
      <c r="B994" s="114" t="s">
        <v>218</v>
      </c>
      <c r="C994" s="115"/>
      <c r="D994" s="76">
        <v>58</v>
      </c>
    </row>
    <row r="995" spans="2:4" x14ac:dyDescent="0.3">
      <c r="B995" s="114" t="s">
        <v>219</v>
      </c>
      <c r="C995" s="115"/>
      <c r="D995" s="76">
        <v>186</v>
      </c>
    </row>
    <row r="996" spans="2:4" x14ac:dyDescent="0.3">
      <c r="B996" s="71" t="s">
        <v>8</v>
      </c>
      <c r="C996" s="71"/>
      <c r="D996" s="72">
        <v>66845.399999999994</v>
      </c>
    </row>
    <row r="998" spans="2:4" ht="51.75" x14ac:dyDescent="0.3">
      <c r="B998" s="64" t="s">
        <v>4</v>
      </c>
      <c r="C998" s="23">
        <v>1146</v>
      </c>
      <c r="D998" s="65" t="s">
        <v>145</v>
      </c>
    </row>
    <row r="999" spans="2:4" x14ac:dyDescent="0.3">
      <c r="B999" s="64" t="s">
        <v>5</v>
      </c>
      <c r="C999" s="23">
        <v>11003</v>
      </c>
      <c r="D999" s="66" t="s">
        <v>12</v>
      </c>
    </row>
    <row r="1000" spans="2:4" ht="34.5" x14ac:dyDescent="0.3">
      <c r="B1000" s="67" t="s">
        <v>6</v>
      </c>
      <c r="C1000" s="87" t="s">
        <v>122</v>
      </c>
      <c r="D1000" s="68"/>
    </row>
    <row r="1001" spans="2:4" ht="69" x14ac:dyDescent="0.3">
      <c r="B1001" s="68" t="s">
        <v>10</v>
      </c>
      <c r="C1001" s="87" t="s">
        <v>123</v>
      </c>
      <c r="D1001" s="68"/>
    </row>
    <row r="1002" spans="2:4" x14ac:dyDescent="0.3">
      <c r="B1002" s="67" t="s">
        <v>7</v>
      </c>
      <c r="C1002" s="87" t="s">
        <v>116</v>
      </c>
      <c r="D1002" s="68"/>
    </row>
    <row r="1003" spans="2:4" ht="51.75" x14ac:dyDescent="0.3">
      <c r="B1003" s="34" t="s">
        <v>51</v>
      </c>
      <c r="C1003" s="69" t="s">
        <v>138</v>
      </c>
      <c r="D1003" s="68"/>
    </row>
    <row r="1004" spans="2:4" x14ac:dyDescent="0.3">
      <c r="B1004" s="378" t="s">
        <v>0</v>
      </c>
      <c r="C1004" s="379"/>
      <c r="D1004" s="68"/>
    </row>
    <row r="1005" spans="2:4" x14ac:dyDescent="0.3">
      <c r="B1005" s="376" t="s">
        <v>124</v>
      </c>
      <c r="C1005" s="377"/>
      <c r="D1005" s="70">
        <v>-131</v>
      </c>
    </row>
    <row r="1006" spans="2:4" x14ac:dyDescent="0.3">
      <c r="B1006" s="114" t="s">
        <v>218</v>
      </c>
      <c r="C1006" s="115"/>
      <c r="D1006" s="76">
        <v>-78</v>
      </c>
    </row>
    <row r="1007" spans="2:4" x14ac:dyDescent="0.3">
      <c r="B1007" s="114" t="s">
        <v>219</v>
      </c>
      <c r="C1007" s="115"/>
      <c r="D1007" s="76">
        <v>-53</v>
      </c>
    </row>
    <row r="1008" spans="2:4" x14ac:dyDescent="0.3">
      <c r="B1008" s="71" t="s">
        <v>8</v>
      </c>
      <c r="C1008" s="71"/>
      <c r="D1008" s="72">
        <v>-12888.4</v>
      </c>
    </row>
    <row r="1009" spans="2:4" x14ac:dyDescent="0.3">
      <c r="B1009" s="73"/>
      <c r="C1009" s="74"/>
      <c r="D1009" s="75"/>
    </row>
    <row r="1010" spans="2:4" ht="55.5" customHeight="1" x14ac:dyDescent="0.3">
      <c r="B1010" s="64" t="s">
        <v>4</v>
      </c>
      <c r="C1010" s="23">
        <v>1146</v>
      </c>
      <c r="D1010" s="65" t="s">
        <v>145</v>
      </c>
    </row>
    <row r="1011" spans="2:4" x14ac:dyDescent="0.3">
      <c r="B1011" s="64" t="s">
        <v>5</v>
      </c>
      <c r="C1011" s="23" t="s">
        <v>140</v>
      </c>
      <c r="D1011" s="66" t="s">
        <v>12</v>
      </c>
    </row>
    <row r="1012" spans="2:4" ht="34.5" x14ac:dyDescent="0.3">
      <c r="B1012" s="67" t="s">
        <v>6</v>
      </c>
      <c r="C1012" s="23" t="s">
        <v>141</v>
      </c>
      <c r="D1012" s="68"/>
    </row>
    <row r="1013" spans="2:4" ht="69" x14ac:dyDescent="0.3">
      <c r="B1013" s="68" t="s">
        <v>10</v>
      </c>
      <c r="C1013" s="23" t="s">
        <v>142</v>
      </c>
      <c r="D1013" s="68"/>
    </row>
    <row r="1014" spans="2:4" x14ac:dyDescent="0.3">
      <c r="B1014" s="67" t="s">
        <v>7</v>
      </c>
      <c r="C1014" s="23" t="s">
        <v>116</v>
      </c>
      <c r="D1014" s="68"/>
    </row>
    <row r="1015" spans="2:4" ht="51.75" x14ac:dyDescent="0.3">
      <c r="B1015" s="34" t="s">
        <v>51</v>
      </c>
      <c r="C1015" s="23" t="s">
        <v>214</v>
      </c>
      <c r="D1015" s="68"/>
    </row>
    <row r="1016" spans="2:4" x14ac:dyDescent="0.3">
      <c r="B1016" s="378" t="s">
        <v>0</v>
      </c>
      <c r="C1016" s="379"/>
      <c r="D1016" s="68"/>
    </row>
    <row r="1017" spans="2:4" x14ac:dyDescent="0.3">
      <c r="B1017" s="383" t="s">
        <v>143</v>
      </c>
      <c r="C1017" s="384"/>
      <c r="D1017" s="70">
        <v>8</v>
      </c>
    </row>
    <row r="1018" spans="2:4" x14ac:dyDescent="0.3">
      <c r="B1018" s="114" t="s">
        <v>218</v>
      </c>
      <c r="C1018" s="115"/>
      <c r="D1018" s="76">
        <v>3</v>
      </c>
    </row>
    <row r="1019" spans="2:4" x14ac:dyDescent="0.3">
      <c r="B1019" s="114" t="s">
        <v>219</v>
      </c>
      <c r="C1019" s="115"/>
      <c r="D1019" s="76">
        <v>5</v>
      </c>
    </row>
    <row r="1020" spans="2:4" x14ac:dyDescent="0.3">
      <c r="B1020" s="71" t="s">
        <v>8</v>
      </c>
      <c r="C1020" s="71"/>
      <c r="D1020" s="72">
        <v>2805.8</v>
      </c>
    </row>
    <row r="1021" spans="2:4" x14ac:dyDescent="0.3">
      <c r="B1021" s="73"/>
      <c r="C1021" s="74"/>
      <c r="D1021" s="75"/>
    </row>
    <row r="1022" spans="2:4" ht="51.75" x14ac:dyDescent="0.3">
      <c r="B1022" s="64" t="s">
        <v>4</v>
      </c>
      <c r="C1022" s="23" t="s">
        <v>178</v>
      </c>
      <c r="D1022" s="65" t="s">
        <v>146</v>
      </c>
    </row>
    <row r="1023" spans="2:4" x14ac:dyDescent="0.3">
      <c r="B1023" s="64" t="s">
        <v>5</v>
      </c>
      <c r="C1023" s="23" t="s">
        <v>204</v>
      </c>
      <c r="D1023" s="66" t="s">
        <v>12</v>
      </c>
    </row>
    <row r="1024" spans="2:4" ht="51.75" x14ac:dyDescent="0.3">
      <c r="B1024" s="67" t="s">
        <v>6</v>
      </c>
      <c r="C1024" s="87" t="s">
        <v>205</v>
      </c>
      <c r="D1024" s="68"/>
    </row>
    <row r="1025" spans="2:4" ht="51.75" x14ac:dyDescent="0.3">
      <c r="B1025" s="68" t="s">
        <v>10</v>
      </c>
      <c r="C1025" s="87" t="s">
        <v>206</v>
      </c>
      <c r="D1025" s="68"/>
    </row>
    <row r="1026" spans="2:4" x14ac:dyDescent="0.3">
      <c r="B1026" s="67" t="s">
        <v>7</v>
      </c>
      <c r="C1026" s="87" t="s">
        <v>207</v>
      </c>
      <c r="D1026" s="68"/>
    </row>
    <row r="1027" spans="2:4" ht="51.75" x14ac:dyDescent="0.3">
      <c r="B1027" s="34" t="s">
        <v>51</v>
      </c>
      <c r="C1027" s="69" t="s">
        <v>208</v>
      </c>
      <c r="D1027" s="68"/>
    </row>
    <row r="1028" spans="2:4" x14ac:dyDescent="0.3">
      <c r="B1028" s="378" t="s">
        <v>0</v>
      </c>
      <c r="C1028" s="379"/>
      <c r="D1028" s="68"/>
    </row>
    <row r="1029" spans="2:4" ht="17.25" customHeight="1" x14ac:dyDescent="0.3">
      <c r="B1029" s="401" t="s">
        <v>220</v>
      </c>
      <c r="C1029" s="402"/>
      <c r="D1029" s="68">
        <v>7</v>
      </c>
    </row>
    <row r="1030" spans="2:4" ht="17.25" customHeight="1" x14ac:dyDescent="0.3">
      <c r="B1030" s="415" t="s">
        <v>230</v>
      </c>
      <c r="C1030" s="416"/>
      <c r="D1030" s="68">
        <v>24</v>
      </c>
    </row>
    <row r="1031" spans="2:4" x14ac:dyDescent="0.3">
      <c r="B1031" s="69" t="s">
        <v>222</v>
      </c>
      <c r="C1031" s="69"/>
      <c r="D1031" s="68">
        <v>5</v>
      </c>
    </row>
    <row r="1032" spans="2:4" x14ac:dyDescent="0.3">
      <c r="B1032" s="69" t="s">
        <v>223</v>
      </c>
      <c r="C1032" s="69"/>
      <c r="D1032" s="68">
        <v>19</v>
      </c>
    </row>
    <row r="1033" spans="2:4" ht="17.25" customHeight="1" x14ac:dyDescent="0.3">
      <c r="B1033" s="415" t="s">
        <v>224</v>
      </c>
      <c r="C1033" s="416"/>
      <c r="D1033" s="68">
        <v>119</v>
      </c>
    </row>
    <row r="1034" spans="2:4" x14ac:dyDescent="0.3">
      <c r="B1034" s="69" t="s">
        <v>225</v>
      </c>
      <c r="C1034" s="69"/>
      <c r="D1034" s="68">
        <v>17</v>
      </c>
    </row>
    <row r="1035" spans="2:4" ht="17.25" customHeight="1" x14ac:dyDescent="0.3">
      <c r="B1035" s="69" t="s">
        <v>226</v>
      </c>
      <c r="C1035" s="69"/>
      <c r="D1035" s="76">
        <v>102</v>
      </c>
    </row>
    <row r="1036" spans="2:4" x14ac:dyDescent="0.3">
      <c r="B1036" s="71" t="s">
        <v>8</v>
      </c>
      <c r="C1036" s="71"/>
      <c r="D1036" s="77">
        <v>19156.599999999999</v>
      </c>
    </row>
    <row r="1038" spans="2:4" ht="51.75" x14ac:dyDescent="0.3">
      <c r="B1038" s="64" t="s">
        <v>4</v>
      </c>
      <c r="C1038" s="23">
        <v>1146</v>
      </c>
      <c r="D1038" s="65" t="s">
        <v>146</v>
      </c>
    </row>
    <row r="1039" spans="2:4" x14ac:dyDescent="0.3">
      <c r="B1039" s="64" t="s">
        <v>5</v>
      </c>
      <c r="C1039" s="23">
        <v>12004</v>
      </c>
      <c r="D1039" s="66" t="s">
        <v>12</v>
      </c>
    </row>
    <row r="1040" spans="2:4" ht="34.5" x14ac:dyDescent="0.3">
      <c r="B1040" s="67" t="s">
        <v>6</v>
      </c>
      <c r="C1040" s="87" t="s">
        <v>68</v>
      </c>
      <c r="D1040" s="68"/>
    </row>
    <row r="1041" spans="2:4" ht="51.75" x14ac:dyDescent="0.3">
      <c r="B1041" s="68" t="s">
        <v>10</v>
      </c>
      <c r="C1041" s="87" t="s">
        <v>69</v>
      </c>
      <c r="D1041" s="68"/>
    </row>
    <row r="1042" spans="2:4" x14ac:dyDescent="0.3">
      <c r="B1042" s="67" t="s">
        <v>7</v>
      </c>
      <c r="C1042" s="87" t="s">
        <v>50</v>
      </c>
      <c r="D1042" s="68"/>
    </row>
    <row r="1043" spans="2:4" ht="51.75" x14ac:dyDescent="0.3">
      <c r="B1043" s="34" t="s">
        <v>51</v>
      </c>
      <c r="C1043" s="69" t="s">
        <v>70</v>
      </c>
      <c r="D1043" s="68"/>
    </row>
    <row r="1044" spans="2:4" x14ac:dyDescent="0.3">
      <c r="B1044" s="378" t="s">
        <v>0</v>
      </c>
      <c r="C1044" s="379"/>
      <c r="D1044" s="68"/>
    </row>
    <row r="1045" spans="2:4" x14ac:dyDescent="0.3">
      <c r="B1045" s="395" t="s">
        <v>71</v>
      </c>
      <c r="C1045" s="396"/>
      <c r="D1045" s="76">
        <v>-30</v>
      </c>
    </row>
    <row r="1046" spans="2:4" x14ac:dyDescent="0.3">
      <c r="B1046" s="108" t="s">
        <v>228</v>
      </c>
      <c r="C1046" s="109"/>
      <c r="D1046" s="76">
        <v>-2</v>
      </c>
    </row>
    <row r="1047" spans="2:4" x14ac:dyDescent="0.3">
      <c r="B1047" s="108" t="s">
        <v>229</v>
      </c>
      <c r="C1047" s="109"/>
      <c r="D1047" s="76">
        <v>-28</v>
      </c>
    </row>
    <row r="1048" spans="2:4" x14ac:dyDescent="0.3">
      <c r="B1048" s="71" t="s">
        <v>8</v>
      </c>
      <c r="C1048" s="71"/>
      <c r="D1048" s="77">
        <v>-3758.4</v>
      </c>
    </row>
    <row r="1050" spans="2:4" x14ac:dyDescent="0.3">
      <c r="B1050" s="60" t="s">
        <v>1</v>
      </c>
      <c r="C1050" s="60" t="s">
        <v>2</v>
      </c>
      <c r="D1050" s="61"/>
    </row>
    <row r="1051" spans="2:4" x14ac:dyDescent="0.3">
      <c r="B1051" s="23">
        <v>1192</v>
      </c>
      <c r="C1051" s="23" t="s">
        <v>248</v>
      </c>
      <c r="D1051" s="61"/>
    </row>
    <row r="1053" spans="2:4" ht="34.5" x14ac:dyDescent="0.3">
      <c r="B1053" s="142" t="s">
        <v>3</v>
      </c>
      <c r="C1053" s="61"/>
      <c r="D1053" s="61"/>
    </row>
    <row r="1054" spans="2:4" ht="51.75" x14ac:dyDescent="0.3">
      <c r="B1054" s="68" t="s">
        <v>4</v>
      </c>
      <c r="C1054" s="69" t="s">
        <v>249</v>
      </c>
      <c r="D1054" s="65" t="s">
        <v>146</v>
      </c>
    </row>
    <row r="1055" spans="2:4" x14ac:dyDescent="0.3">
      <c r="B1055" s="68" t="s">
        <v>5</v>
      </c>
      <c r="C1055" s="69" t="s">
        <v>189</v>
      </c>
      <c r="D1055" s="66" t="s">
        <v>12</v>
      </c>
    </row>
    <row r="1056" spans="2:4" ht="34.5" x14ac:dyDescent="0.3">
      <c r="B1056" s="67" t="s">
        <v>6</v>
      </c>
      <c r="C1056" s="143" t="s">
        <v>250</v>
      </c>
      <c r="D1056" s="68"/>
    </row>
    <row r="1057" spans="2:4" ht="51.75" x14ac:dyDescent="0.3">
      <c r="B1057" s="68" t="s">
        <v>10</v>
      </c>
      <c r="C1057" s="143" t="s">
        <v>251</v>
      </c>
      <c r="D1057" s="68"/>
    </row>
    <row r="1058" spans="2:4" x14ac:dyDescent="0.3">
      <c r="B1058" s="67" t="s">
        <v>7</v>
      </c>
      <c r="C1058" s="143" t="s">
        <v>116</v>
      </c>
      <c r="D1058" s="68"/>
    </row>
    <row r="1059" spans="2:4" ht="51.75" x14ac:dyDescent="0.3">
      <c r="B1059" s="34" t="s">
        <v>51</v>
      </c>
      <c r="C1059" s="69" t="s">
        <v>252</v>
      </c>
      <c r="D1059" s="68"/>
    </row>
    <row r="1060" spans="2:4" x14ac:dyDescent="0.3">
      <c r="B1060" s="378" t="s">
        <v>0</v>
      </c>
      <c r="C1060" s="379"/>
      <c r="D1060" s="68"/>
    </row>
    <row r="1061" spans="2:4" x14ac:dyDescent="0.3">
      <c r="B1061" s="385" t="s">
        <v>253</v>
      </c>
      <c r="C1061" s="386"/>
      <c r="D1061" s="68"/>
    </row>
    <row r="1062" spans="2:4" x14ac:dyDescent="0.3">
      <c r="B1062" s="385" t="s">
        <v>254</v>
      </c>
      <c r="C1062" s="386"/>
      <c r="D1062" s="68">
        <v>21</v>
      </c>
    </row>
    <row r="1063" spans="2:4" x14ac:dyDescent="0.3">
      <c r="B1063" s="71" t="s">
        <v>8</v>
      </c>
      <c r="C1063" s="71"/>
      <c r="D1063" s="144">
        <v>3176</v>
      </c>
    </row>
    <row r="1065" spans="2:4" x14ac:dyDescent="0.3">
      <c r="B1065" s="380" t="s">
        <v>59</v>
      </c>
      <c r="C1065" s="381"/>
    </row>
    <row r="1067" spans="2:4" x14ac:dyDescent="0.3">
      <c r="B1067" s="262" t="s">
        <v>1</v>
      </c>
      <c r="C1067" s="262" t="s">
        <v>2</v>
      </c>
      <c r="D1067" s="263"/>
    </row>
    <row r="1068" spans="2:4" x14ac:dyDescent="0.3">
      <c r="B1068" s="255">
        <v>1146</v>
      </c>
      <c r="C1068" s="255" t="s">
        <v>48</v>
      </c>
      <c r="D1068" s="263"/>
    </row>
    <row r="1069" spans="2:4" ht="34.5" x14ac:dyDescent="0.3">
      <c r="B1069" s="264" t="s">
        <v>3</v>
      </c>
      <c r="C1069" s="265"/>
      <c r="D1069" s="263"/>
    </row>
    <row r="1070" spans="2:4" ht="51.75" x14ac:dyDescent="0.3">
      <c r="B1070" s="266" t="s">
        <v>4</v>
      </c>
      <c r="C1070" s="255">
        <v>1146</v>
      </c>
      <c r="D1070" s="267" t="s">
        <v>145</v>
      </c>
    </row>
    <row r="1071" spans="2:4" x14ac:dyDescent="0.3">
      <c r="B1071" s="266" t="s">
        <v>5</v>
      </c>
      <c r="C1071" s="255">
        <v>11001</v>
      </c>
      <c r="D1071" s="268" t="s">
        <v>12</v>
      </c>
    </row>
    <row r="1072" spans="2:4" ht="34.5" x14ac:dyDescent="0.3">
      <c r="B1072" s="269" t="s">
        <v>6</v>
      </c>
      <c r="C1072" s="255" t="s">
        <v>114</v>
      </c>
      <c r="D1072" s="270"/>
    </row>
    <row r="1073" spans="1:5" ht="69" x14ac:dyDescent="0.3">
      <c r="B1073" s="270" t="s">
        <v>10</v>
      </c>
      <c r="C1073" s="255" t="s">
        <v>115</v>
      </c>
      <c r="D1073" s="270"/>
    </row>
    <row r="1074" spans="1:5" x14ac:dyDescent="0.3">
      <c r="B1074" s="269" t="s">
        <v>7</v>
      </c>
      <c r="C1074" s="255" t="s">
        <v>116</v>
      </c>
      <c r="D1074" s="270"/>
    </row>
    <row r="1075" spans="1:5" ht="51.75" x14ac:dyDescent="0.3">
      <c r="B1075" s="256" t="s">
        <v>51</v>
      </c>
      <c r="C1075" s="255" t="s">
        <v>138</v>
      </c>
      <c r="D1075" s="270"/>
    </row>
    <row r="1076" spans="1:5" ht="15" customHeight="1" x14ac:dyDescent="0.3">
      <c r="B1076" s="407" t="s">
        <v>0</v>
      </c>
      <c r="C1076" s="408"/>
      <c r="D1076" s="270"/>
    </row>
    <row r="1077" spans="1:5" x14ac:dyDescent="0.3">
      <c r="B1077" s="409" t="s">
        <v>137</v>
      </c>
      <c r="C1077" s="410"/>
      <c r="D1077" s="271">
        <v>5</v>
      </c>
    </row>
    <row r="1078" spans="1:5" x14ac:dyDescent="0.3">
      <c r="B1078" s="272" t="s">
        <v>218</v>
      </c>
      <c r="C1078" s="273"/>
      <c r="D1078" s="271">
        <v>5</v>
      </c>
    </row>
    <row r="1079" spans="1:5" x14ac:dyDescent="0.3">
      <c r="B1079" s="272" t="s">
        <v>219</v>
      </c>
      <c r="C1079" s="273"/>
      <c r="D1079" s="271">
        <v>0</v>
      </c>
    </row>
    <row r="1080" spans="1:5" x14ac:dyDescent="0.3">
      <c r="B1080" s="274" t="s">
        <v>8</v>
      </c>
      <c r="C1080" s="274"/>
      <c r="D1080" s="275">
        <v>0</v>
      </c>
    </row>
    <row r="1081" spans="1:5" x14ac:dyDescent="0.3">
      <c r="A1081" s="4"/>
      <c r="B1081" s="58"/>
      <c r="C1081" s="58"/>
      <c r="D1081" s="59"/>
      <c r="E1081" s="4"/>
    </row>
    <row r="1082" spans="1:5" ht="51.75" x14ac:dyDescent="0.3">
      <c r="B1082" s="266" t="s">
        <v>4</v>
      </c>
      <c r="C1082" s="255">
        <v>1146</v>
      </c>
      <c r="D1082" s="267" t="s">
        <v>145</v>
      </c>
    </row>
    <row r="1083" spans="1:5" x14ac:dyDescent="0.3">
      <c r="B1083" s="266" t="s">
        <v>5</v>
      </c>
      <c r="C1083" s="255">
        <v>11002</v>
      </c>
      <c r="D1083" s="268" t="s">
        <v>12</v>
      </c>
    </row>
    <row r="1084" spans="1:5" ht="34.5" x14ac:dyDescent="0.3">
      <c r="B1084" s="269" t="s">
        <v>6</v>
      </c>
      <c r="C1084" s="276" t="s">
        <v>119</v>
      </c>
      <c r="D1084" s="270"/>
    </row>
    <row r="1085" spans="1:5" ht="69" x14ac:dyDescent="0.3">
      <c r="B1085" s="270" t="s">
        <v>10</v>
      </c>
      <c r="C1085" s="276" t="s">
        <v>120</v>
      </c>
      <c r="D1085" s="270"/>
    </row>
    <row r="1086" spans="1:5" x14ac:dyDescent="0.3">
      <c r="B1086" s="269" t="s">
        <v>7</v>
      </c>
      <c r="C1086" s="276" t="s">
        <v>116</v>
      </c>
      <c r="D1086" s="270"/>
    </row>
    <row r="1087" spans="1:5" ht="51.75" x14ac:dyDescent="0.3">
      <c r="B1087" s="256" t="s">
        <v>51</v>
      </c>
      <c r="C1087" s="255" t="s">
        <v>138</v>
      </c>
      <c r="D1087" s="270"/>
    </row>
    <row r="1088" spans="1:5" x14ac:dyDescent="0.3">
      <c r="B1088" s="407" t="s">
        <v>0</v>
      </c>
      <c r="C1088" s="408"/>
      <c r="D1088" s="270"/>
    </row>
    <row r="1089" spans="2:4" x14ac:dyDescent="0.3">
      <c r="B1089" s="411" t="s">
        <v>121</v>
      </c>
      <c r="C1089" s="412"/>
      <c r="D1089" s="277">
        <v>182</v>
      </c>
    </row>
    <row r="1090" spans="2:4" x14ac:dyDescent="0.3">
      <c r="B1090" s="272" t="s">
        <v>218</v>
      </c>
      <c r="C1090" s="273"/>
      <c r="D1090" s="271">
        <v>73</v>
      </c>
    </row>
    <row r="1091" spans="2:4" x14ac:dyDescent="0.3">
      <c r="B1091" s="272" t="s">
        <v>219</v>
      </c>
      <c r="C1091" s="273"/>
      <c r="D1091" s="271">
        <v>109</v>
      </c>
    </row>
    <row r="1092" spans="2:4" x14ac:dyDescent="0.3">
      <c r="B1092" s="274" t="s">
        <v>8</v>
      </c>
      <c r="C1092" s="274"/>
      <c r="D1092" s="275">
        <v>0</v>
      </c>
    </row>
    <row r="1094" spans="2:4" ht="51.75" x14ac:dyDescent="0.3">
      <c r="B1094" s="266" t="s">
        <v>4</v>
      </c>
      <c r="C1094" s="255">
        <v>1146</v>
      </c>
      <c r="D1094" s="267" t="s">
        <v>145</v>
      </c>
    </row>
    <row r="1095" spans="2:4" x14ac:dyDescent="0.3">
      <c r="B1095" s="266" t="s">
        <v>5</v>
      </c>
      <c r="C1095" s="255">
        <v>11003</v>
      </c>
      <c r="D1095" s="268" t="s">
        <v>12</v>
      </c>
    </row>
    <row r="1096" spans="2:4" ht="34.5" x14ac:dyDescent="0.3">
      <c r="B1096" s="269" t="s">
        <v>6</v>
      </c>
      <c r="C1096" s="276" t="s">
        <v>122</v>
      </c>
      <c r="D1096" s="270"/>
    </row>
    <row r="1097" spans="2:4" ht="69" x14ac:dyDescent="0.3">
      <c r="B1097" s="270" t="s">
        <v>10</v>
      </c>
      <c r="C1097" s="276" t="s">
        <v>123</v>
      </c>
      <c r="D1097" s="270"/>
    </row>
    <row r="1098" spans="2:4" x14ac:dyDescent="0.3">
      <c r="B1098" s="269" t="s">
        <v>7</v>
      </c>
      <c r="C1098" s="276" t="s">
        <v>116</v>
      </c>
      <c r="D1098" s="270"/>
    </row>
    <row r="1099" spans="2:4" ht="51.75" x14ac:dyDescent="0.3">
      <c r="B1099" s="256" t="s">
        <v>51</v>
      </c>
      <c r="C1099" s="278" t="s">
        <v>138</v>
      </c>
      <c r="D1099" s="270"/>
    </row>
    <row r="1100" spans="2:4" x14ac:dyDescent="0.3">
      <c r="B1100" s="407" t="s">
        <v>0</v>
      </c>
      <c r="C1100" s="408"/>
      <c r="D1100" s="270"/>
    </row>
    <row r="1101" spans="2:4" x14ac:dyDescent="0.3">
      <c r="B1101" s="411" t="s">
        <v>124</v>
      </c>
      <c r="C1101" s="412"/>
      <c r="D1101" s="277">
        <v>-73</v>
      </c>
    </row>
    <row r="1102" spans="2:4" x14ac:dyDescent="0.3">
      <c r="B1102" s="272" t="s">
        <v>218</v>
      </c>
      <c r="C1102" s="273"/>
      <c r="D1102" s="271">
        <v>-48</v>
      </c>
    </row>
    <row r="1103" spans="2:4" x14ac:dyDescent="0.3">
      <c r="B1103" s="272" t="s">
        <v>219</v>
      </c>
      <c r="C1103" s="273"/>
      <c r="D1103" s="271">
        <v>-25</v>
      </c>
    </row>
    <row r="1104" spans="2:4" x14ac:dyDescent="0.3">
      <c r="B1104" s="274" t="s">
        <v>8</v>
      </c>
      <c r="C1104" s="274"/>
      <c r="D1104" s="275">
        <v>0</v>
      </c>
    </row>
    <row r="1105" spans="2:4" x14ac:dyDescent="0.3">
      <c r="B1105" s="73"/>
      <c r="C1105" s="74"/>
      <c r="D1105" s="75"/>
    </row>
    <row r="1106" spans="2:4" ht="55.5" customHeight="1" x14ac:dyDescent="0.3">
      <c r="B1106" s="266" t="s">
        <v>4</v>
      </c>
      <c r="C1106" s="255">
        <v>1146</v>
      </c>
      <c r="D1106" s="267" t="s">
        <v>145</v>
      </c>
    </row>
    <row r="1107" spans="2:4" x14ac:dyDescent="0.3">
      <c r="B1107" s="266" t="s">
        <v>5</v>
      </c>
      <c r="C1107" s="255" t="s">
        <v>140</v>
      </c>
      <c r="D1107" s="268" t="s">
        <v>12</v>
      </c>
    </row>
    <row r="1108" spans="2:4" ht="34.5" x14ac:dyDescent="0.3">
      <c r="B1108" s="269" t="s">
        <v>6</v>
      </c>
      <c r="C1108" s="255" t="s">
        <v>141</v>
      </c>
      <c r="D1108" s="270"/>
    </row>
    <row r="1109" spans="2:4" ht="69" x14ac:dyDescent="0.3">
      <c r="B1109" s="270" t="s">
        <v>10</v>
      </c>
      <c r="C1109" s="255" t="s">
        <v>142</v>
      </c>
      <c r="D1109" s="270"/>
    </row>
    <row r="1110" spans="2:4" x14ac:dyDescent="0.3">
      <c r="B1110" s="269" t="s">
        <v>7</v>
      </c>
      <c r="C1110" s="255" t="s">
        <v>116</v>
      </c>
      <c r="D1110" s="270"/>
    </row>
    <row r="1111" spans="2:4" ht="51.75" x14ac:dyDescent="0.3">
      <c r="B1111" s="256" t="s">
        <v>51</v>
      </c>
      <c r="C1111" s="255" t="s">
        <v>214</v>
      </c>
      <c r="D1111" s="270"/>
    </row>
    <row r="1112" spans="2:4" x14ac:dyDescent="0.3">
      <c r="B1112" s="407" t="s">
        <v>0</v>
      </c>
      <c r="C1112" s="408"/>
      <c r="D1112" s="270"/>
    </row>
    <row r="1113" spans="2:4" x14ac:dyDescent="0.3">
      <c r="B1113" s="413" t="s">
        <v>143</v>
      </c>
      <c r="C1113" s="414"/>
      <c r="D1113" s="277">
        <v>-15</v>
      </c>
    </row>
    <row r="1114" spans="2:4" x14ac:dyDescent="0.3">
      <c r="B1114" s="272" t="s">
        <v>218</v>
      </c>
      <c r="C1114" s="273"/>
      <c r="D1114" s="271">
        <v>-10</v>
      </c>
    </row>
    <row r="1115" spans="2:4" x14ac:dyDescent="0.3">
      <c r="B1115" s="272" t="s">
        <v>219</v>
      </c>
      <c r="C1115" s="273"/>
      <c r="D1115" s="271">
        <v>-5</v>
      </c>
    </row>
    <row r="1116" spans="2:4" x14ac:dyDescent="0.3">
      <c r="B1116" s="274" t="s">
        <v>8</v>
      </c>
      <c r="C1116" s="274"/>
      <c r="D1116" s="275">
        <v>0</v>
      </c>
    </row>
    <row r="1117" spans="2:4" x14ac:dyDescent="0.3">
      <c r="B1117" s="73"/>
      <c r="C1117" s="74"/>
      <c r="D1117" s="75"/>
    </row>
    <row r="1118" spans="2:4" ht="51.75" x14ac:dyDescent="0.3">
      <c r="B1118" s="64" t="s">
        <v>4</v>
      </c>
      <c r="C1118" s="23" t="s">
        <v>178</v>
      </c>
      <c r="D1118" s="65" t="s">
        <v>146</v>
      </c>
    </row>
    <row r="1119" spans="2:4" x14ac:dyDescent="0.3">
      <c r="B1119" s="64" t="s">
        <v>5</v>
      </c>
      <c r="C1119" s="23" t="s">
        <v>204</v>
      </c>
      <c r="D1119" s="66" t="s">
        <v>12</v>
      </c>
    </row>
    <row r="1120" spans="2:4" ht="51.75" x14ac:dyDescent="0.3">
      <c r="B1120" s="67" t="s">
        <v>6</v>
      </c>
      <c r="C1120" s="87" t="s">
        <v>205</v>
      </c>
      <c r="D1120" s="68"/>
    </row>
    <row r="1121" spans="2:4" ht="51.75" x14ac:dyDescent="0.3">
      <c r="B1121" s="68" t="s">
        <v>10</v>
      </c>
      <c r="C1121" s="87" t="s">
        <v>206</v>
      </c>
      <c r="D1121" s="68"/>
    </row>
    <row r="1122" spans="2:4" x14ac:dyDescent="0.3">
      <c r="B1122" s="67" t="s">
        <v>7</v>
      </c>
      <c r="C1122" s="87" t="s">
        <v>207</v>
      </c>
      <c r="D1122" s="68"/>
    </row>
    <row r="1123" spans="2:4" ht="51.75" x14ac:dyDescent="0.3">
      <c r="B1123" s="34" t="s">
        <v>51</v>
      </c>
      <c r="C1123" s="69" t="s">
        <v>208</v>
      </c>
      <c r="D1123" s="68"/>
    </row>
    <row r="1124" spans="2:4" ht="17.25" customHeight="1" x14ac:dyDescent="0.3">
      <c r="B1124" s="407" t="s">
        <v>0</v>
      </c>
      <c r="C1124" s="408"/>
      <c r="D1124" s="68"/>
    </row>
    <row r="1125" spans="2:4" ht="17.25" customHeight="1" x14ac:dyDescent="0.3">
      <c r="B1125" s="409" t="s">
        <v>220</v>
      </c>
      <c r="C1125" s="410"/>
      <c r="D1125" s="68">
        <v>9</v>
      </c>
    </row>
    <row r="1126" spans="2:4" ht="17.25" customHeight="1" x14ac:dyDescent="0.3">
      <c r="B1126" s="405" t="s">
        <v>230</v>
      </c>
      <c r="C1126" s="406"/>
      <c r="D1126" s="99">
        <v>-162</v>
      </c>
    </row>
    <row r="1127" spans="2:4" x14ac:dyDescent="0.3">
      <c r="B1127" s="114" t="s">
        <v>222</v>
      </c>
      <c r="C1127" s="116"/>
      <c r="D1127" s="99">
        <v>-97</v>
      </c>
    </row>
    <row r="1128" spans="2:4" x14ac:dyDescent="0.3">
      <c r="B1128" s="114" t="s">
        <v>223</v>
      </c>
      <c r="C1128" s="116"/>
      <c r="D1128" s="99">
        <v>-65</v>
      </c>
    </row>
    <row r="1129" spans="2:4" ht="17.25" customHeight="1" x14ac:dyDescent="0.3">
      <c r="B1129" s="405" t="s">
        <v>224</v>
      </c>
      <c r="C1129" s="406"/>
      <c r="D1129" s="68">
        <v>72</v>
      </c>
    </row>
    <row r="1130" spans="2:4" x14ac:dyDescent="0.3">
      <c r="B1130" s="114" t="s">
        <v>225</v>
      </c>
      <c r="C1130" s="116"/>
      <c r="D1130" s="68">
        <v>14</v>
      </c>
    </row>
    <row r="1131" spans="2:4" ht="17.25" customHeight="1" x14ac:dyDescent="0.3">
      <c r="B1131" s="114" t="s">
        <v>226</v>
      </c>
      <c r="C1131" s="116"/>
      <c r="D1131" s="76">
        <v>58</v>
      </c>
    </row>
    <row r="1132" spans="2:4" x14ac:dyDescent="0.3">
      <c r="B1132" s="71" t="s">
        <v>8</v>
      </c>
      <c r="C1132" s="71"/>
      <c r="D1132" s="77">
        <v>1258.4000000000001</v>
      </c>
    </row>
    <row r="1135" spans="2:4" x14ac:dyDescent="0.3">
      <c r="B1135" s="60" t="s">
        <v>1</v>
      </c>
      <c r="C1135" s="60" t="s">
        <v>2</v>
      </c>
      <c r="D1135" s="61"/>
    </row>
    <row r="1136" spans="2:4" x14ac:dyDescent="0.3">
      <c r="B1136" s="23">
        <v>1192</v>
      </c>
      <c r="C1136" s="23" t="s">
        <v>248</v>
      </c>
      <c r="D1136" s="61"/>
    </row>
    <row r="1138" spans="2:4" ht="34.5" x14ac:dyDescent="0.3">
      <c r="B1138" s="142" t="s">
        <v>3</v>
      </c>
      <c r="C1138" s="61"/>
      <c r="D1138" s="61"/>
    </row>
    <row r="1139" spans="2:4" ht="51.75" x14ac:dyDescent="0.3">
      <c r="B1139" s="68" t="s">
        <v>4</v>
      </c>
      <c r="C1139" s="69" t="s">
        <v>249</v>
      </c>
      <c r="D1139" s="65" t="s">
        <v>146</v>
      </c>
    </row>
    <row r="1140" spans="2:4" x14ac:dyDescent="0.3">
      <c r="B1140" s="68" t="s">
        <v>5</v>
      </c>
      <c r="C1140" s="69" t="s">
        <v>189</v>
      </c>
      <c r="D1140" s="66" t="s">
        <v>12</v>
      </c>
    </row>
    <row r="1141" spans="2:4" ht="34.5" x14ac:dyDescent="0.3">
      <c r="B1141" s="67" t="s">
        <v>6</v>
      </c>
      <c r="C1141" s="143" t="s">
        <v>250</v>
      </c>
      <c r="D1141" s="68"/>
    </row>
    <row r="1142" spans="2:4" ht="51.75" x14ac:dyDescent="0.3">
      <c r="B1142" s="68" t="s">
        <v>10</v>
      </c>
      <c r="C1142" s="143" t="s">
        <v>251</v>
      </c>
      <c r="D1142" s="68"/>
    </row>
    <row r="1143" spans="2:4" x14ac:dyDescent="0.3">
      <c r="B1143" s="67" t="s">
        <v>7</v>
      </c>
      <c r="C1143" s="143" t="s">
        <v>116</v>
      </c>
      <c r="D1143" s="68"/>
    </row>
    <row r="1144" spans="2:4" ht="51.75" x14ac:dyDescent="0.3">
      <c r="B1144" s="34" t="s">
        <v>51</v>
      </c>
      <c r="C1144" s="69" t="s">
        <v>252</v>
      </c>
      <c r="D1144" s="68"/>
    </row>
    <row r="1145" spans="2:4" x14ac:dyDescent="0.3">
      <c r="B1145" s="378" t="s">
        <v>0</v>
      </c>
      <c r="C1145" s="379"/>
      <c r="D1145" s="68"/>
    </row>
    <row r="1146" spans="2:4" x14ac:dyDescent="0.3">
      <c r="B1146" s="385" t="s">
        <v>253</v>
      </c>
      <c r="C1146" s="386"/>
      <c r="D1146" s="68"/>
    </row>
    <row r="1147" spans="2:4" x14ac:dyDescent="0.3">
      <c r="B1147" s="385" t="s">
        <v>254</v>
      </c>
      <c r="C1147" s="386"/>
      <c r="D1147" s="68">
        <v>2</v>
      </c>
    </row>
    <row r="1148" spans="2:4" x14ac:dyDescent="0.3">
      <c r="B1148" s="71" t="s">
        <v>8</v>
      </c>
      <c r="C1148" s="71"/>
      <c r="D1148" s="144">
        <v>330</v>
      </c>
    </row>
    <row r="1150" spans="2:4" x14ac:dyDescent="0.3">
      <c r="B1150" s="380" t="s">
        <v>60</v>
      </c>
      <c r="C1150" s="381"/>
    </row>
    <row r="1152" spans="2:4" x14ac:dyDescent="0.3">
      <c r="B1152" s="60" t="s">
        <v>1</v>
      </c>
      <c r="C1152" s="60" t="s">
        <v>2</v>
      </c>
      <c r="D1152" s="61"/>
    </row>
    <row r="1153" spans="1:5" x14ac:dyDescent="0.3">
      <c r="B1153" s="23">
        <v>1146</v>
      </c>
      <c r="C1153" s="23" t="s">
        <v>48</v>
      </c>
      <c r="D1153" s="61"/>
    </row>
    <row r="1154" spans="1:5" ht="34.5" x14ac:dyDescent="0.3">
      <c r="B1154" s="62" t="s">
        <v>3</v>
      </c>
      <c r="C1154" s="63"/>
      <c r="D1154" s="61"/>
    </row>
    <row r="1155" spans="1:5" ht="51.75" x14ac:dyDescent="0.3">
      <c r="B1155" s="64" t="s">
        <v>4</v>
      </c>
      <c r="C1155" s="23">
        <v>1146</v>
      </c>
      <c r="D1155" s="65" t="s">
        <v>145</v>
      </c>
    </row>
    <row r="1156" spans="1:5" x14ac:dyDescent="0.3">
      <c r="B1156" s="64" t="s">
        <v>5</v>
      </c>
      <c r="C1156" s="23">
        <v>11001</v>
      </c>
      <c r="D1156" s="66" t="s">
        <v>12</v>
      </c>
    </row>
    <row r="1157" spans="1:5" ht="34.5" x14ac:dyDescent="0.3">
      <c r="B1157" s="67" t="s">
        <v>6</v>
      </c>
      <c r="C1157" s="23" t="s">
        <v>114</v>
      </c>
      <c r="D1157" s="68"/>
    </row>
    <row r="1158" spans="1:5" ht="69" x14ac:dyDescent="0.3">
      <c r="B1158" s="68" t="s">
        <v>10</v>
      </c>
      <c r="C1158" s="23" t="s">
        <v>115</v>
      </c>
      <c r="D1158" s="68"/>
    </row>
    <row r="1159" spans="1:5" x14ac:dyDescent="0.3">
      <c r="B1159" s="67" t="s">
        <v>7</v>
      </c>
      <c r="C1159" s="23" t="s">
        <v>116</v>
      </c>
      <c r="D1159" s="68"/>
    </row>
    <row r="1160" spans="1:5" ht="51.75" x14ac:dyDescent="0.3">
      <c r="B1160" s="34" t="s">
        <v>51</v>
      </c>
      <c r="C1160" s="23" t="s">
        <v>138</v>
      </c>
      <c r="D1160" s="68"/>
    </row>
    <row r="1161" spans="1:5" x14ac:dyDescent="0.3">
      <c r="B1161" s="378" t="s">
        <v>0</v>
      </c>
      <c r="C1161" s="379"/>
      <c r="D1161" s="68"/>
    </row>
    <row r="1162" spans="1:5" x14ac:dyDescent="0.3">
      <c r="B1162" s="389" t="s">
        <v>137</v>
      </c>
      <c r="C1162" s="390"/>
      <c r="D1162" s="76">
        <v>-71</v>
      </c>
    </row>
    <row r="1163" spans="1:5" x14ac:dyDescent="0.3">
      <c r="B1163" s="96" t="s">
        <v>218</v>
      </c>
      <c r="C1163" s="97"/>
      <c r="D1163" s="76">
        <v>0</v>
      </c>
    </row>
    <row r="1164" spans="1:5" x14ac:dyDescent="0.3">
      <c r="B1164" s="96" t="s">
        <v>219</v>
      </c>
      <c r="C1164" s="97"/>
      <c r="D1164" s="76">
        <v>-71</v>
      </c>
    </row>
    <row r="1165" spans="1:5" x14ac:dyDescent="0.3">
      <c r="B1165" s="71" t="s">
        <v>8</v>
      </c>
      <c r="C1165" s="71"/>
      <c r="D1165" s="72">
        <v>-115573.3</v>
      </c>
    </row>
    <row r="1166" spans="1:5" x14ac:dyDescent="0.3">
      <c r="A1166" s="4"/>
      <c r="B1166" s="58"/>
      <c r="C1166" s="58"/>
      <c r="D1166" s="59"/>
      <c r="E1166" s="4"/>
    </row>
    <row r="1167" spans="1:5" ht="51.75" x14ac:dyDescent="0.3">
      <c r="B1167" s="64" t="s">
        <v>4</v>
      </c>
      <c r="C1167" s="23">
        <v>1146</v>
      </c>
      <c r="D1167" s="100" t="s">
        <v>145</v>
      </c>
    </row>
    <row r="1168" spans="1:5" x14ac:dyDescent="0.3">
      <c r="B1168" s="64" t="s">
        <v>5</v>
      </c>
      <c r="C1168" s="23">
        <v>11002</v>
      </c>
      <c r="D1168" s="101" t="s">
        <v>12</v>
      </c>
    </row>
    <row r="1169" spans="2:4" ht="34.5" x14ac:dyDescent="0.3">
      <c r="B1169" s="102" t="s">
        <v>6</v>
      </c>
      <c r="C1169" s="87" t="s">
        <v>119</v>
      </c>
      <c r="D1169" s="64"/>
    </row>
    <row r="1170" spans="2:4" ht="69" x14ac:dyDescent="0.3">
      <c r="B1170" s="64" t="s">
        <v>10</v>
      </c>
      <c r="C1170" s="87" t="s">
        <v>120</v>
      </c>
      <c r="D1170" s="64"/>
    </row>
    <row r="1171" spans="2:4" x14ac:dyDescent="0.3">
      <c r="B1171" s="102" t="s">
        <v>7</v>
      </c>
      <c r="C1171" s="87" t="s">
        <v>116</v>
      </c>
      <c r="D1171" s="64"/>
    </row>
    <row r="1172" spans="2:4" ht="51.75" x14ac:dyDescent="0.3">
      <c r="B1172" s="21" t="s">
        <v>51</v>
      </c>
      <c r="C1172" s="23" t="s">
        <v>138</v>
      </c>
      <c r="D1172" s="64"/>
    </row>
    <row r="1173" spans="2:4" x14ac:dyDescent="0.3">
      <c r="B1173" s="391" t="s">
        <v>0</v>
      </c>
      <c r="C1173" s="392"/>
      <c r="D1173" s="64"/>
    </row>
    <row r="1174" spans="2:4" x14ac:dyDescent="0.3">
      <c r="B1174" s="403" t="s">
        <v>121</v>
      </c>
      <c r="C1174" s="404"/>
      <c r="D1174" s="70">
        <v>8</v>
      </c>
    </row>
    <row r="1175" spans="2:4" x14ac:dyDescent="0.3">
      <c r="B1175" s="96" t="s">
        <v>218</v>
      </c>
      <c r="C1175" s="97"/>
      <c r="D1175" s="76">
        <v>0</v>
      </c>
    </row>
    <row r="1176" spans="2:4" x14ac:dyDescent="0.3">
      <c r="B1176" s="96" t="s">
        <v>219</v>
      </c>
      <c r="C1176" s="97"/>
      <c r="D1176" s="76">
        <v>8</v>
      </c>
    </row>
    <row r="1177" spans="2:4" x14ac:dyDescent="0.3">
      <c r="B1177" s="103" t="s">
        <v>8</v>
      </c>
      <c r="C1177" s="103"/>
      <c r="D1177" s="72">
        <v>-24947.5</v>
      </c>
    </row>
    <row r="1179" spans="2:4" ht="51.75" customHeight="1" x14ac:dyDescent="0.3">
      <c r="B1179" s="64" t="s">
        <v>4</v>
      </c>
      <c r="C1179" s="23">
        <v>1146</v>
      </c>
      <c r="D1179" s="65" t="s">
        <v>145</v>
      </c>
    </row>
    <row r="1180" spans="2:4" ht="17.25" customHeight="1" x14ac:dyDescent="0.3">
      <c r="B1180" s="64" t="s">
        <v>5</v>
      </c>
      <c r="C1180" s="23">
        <v>11003</v>
      </c>
      <c r="D1180" s="66" t="s">
        <v>12</v>
      </c>
    </row>
    <row r="1181" spans="2:4" ht="34.5" customHeight="1" x14ac:dyDescent="0.3">
      <c r="B1181" s="67" t="s">
        <v>6</v>
      </c>
      <c r="C1181" s="87" t="s">
        <v>122</v>
      </c>
      <c r="D1181" s="68"/>
    </row>
    <row r="1182" spans="2:4" ht="69" customHeight="1" x14ac:dyDescent="0.3">
      <c r="B1182" s="68" t="s">
        <v>10</v>
      </c>
      <c r="C1182" s="87" t="s">
        <v>123</v>
      </c>
      <c r="D1182" s="68"/>
    </row>
    <row r="1183" spans="2:4" ht="17.25" customHeight="1" x14ac:dyDescent="0.3">
      <c r="B1183" s="67" t="s">
        <v>7</v>
      </c>
      <c r="C1183" s="87" t="s">
        <v>116</v>
      </c>
      <c r="D1183" s="68"/>
    </row>
    <row r="1184" spans="2:4" ht="51.75" customHeight="1" x14ac:dyDescent="0.3">
      <c r="B1184" s="34" t="s">
        <v>51</v>
      </c>
      <c r="C1184" s="69" t="s">
        <v>138</v>
      </c>
      <c r="D1184" s="68"/>
    </row>
    <row r="1185" spans="2:4" ht="17.25" customHeight="1" x14ac:dyDescent="0.3">
      <c r="B1185" s="378" t="s">
        <v>0</v>
      </c>
      <c r="C1185" s="379"/>
      <c r="D1185" s="68"/>
    </row>
    <row r="1186" spans="2:4" ht="35.25" customHeight="1" x14ac:dyDescent="0.3">
      <c r="B1186" s="376" t="s">
        <v>124</v>
      </c>
      <c r="C1186" s="377"/>
      <c r="D1186" s="70">
        <v>-154</v>
      </c>
    </row>
    <row r="1187" spans="2:4" ht="17.25" customHeight="1" x14ac:dyDescent="0.3">
      <c r="B1187" s="96" t="s">
        <v>218</v>
      </c>
      <c r="C1187" s="97"/>
      <c r="D1187" s="76">
        <v>0</v>
      </c>
    </row>
    <row r="1188" spans="2:4" ht="17.25" customHeight="1" x14ac:dyDescent="0.3">
      <c r="B1188" s="96" t="s">
        <v>219</v>
      </c>
      <c r="C1188" s="97"/>
      <c r="D1188" s="76">
        <v>-154</v>
      </c>
    </row>
    <row r="1189" spans="2:4" ht="17.25" customHeight="1" x14ac:dyDescent="0.3">
      <c r="B1189" s="71" t="s">
        <v>8</v>
      </c>
      <c r="C1189" s="71"/>
      <c r="D1189" s="72">
        <v>-67262.5</v>
      </c>
    </row>
    <row r="1190" spans="2:4" ht="17.25" customHeight="1" x14ac:dyDescent="0.3">
      <c r="B1190" s="73"/>
      <c r="C1190" s="74"/>
      <c r="D1190" s="75"/>
    </row>
    <row r="1191" spans="2:4" ht="55.5" customHeight="1" x14ac:dyDescent="0.3">
      <c r="B1191" s="64" t="s">
        <v>4</v>
      </c>
      <c r="C1191" s="23">
        <v>1146</v>
      </c>
      <c r="D1191" s="65" t="s">
        <v>145</v>
      </c>
    </row>
    <row r="1192" spans="2:4" ht="17.25" customHeight="1" x14ac:dyDescent="0.3">
      <c r="B1192" s="64" t="s">
        <v>5</v>
      </c>
      <c r="C1192" s="23" t="s">
        <v>140</v>
      </c>
      <c r="D1192" s="66" t="s">
        <v>12</v>
      </c>
    </row>
    <row r="1193" spans="2:4" ht="34.5" customHeight="1" x14ac:dyDescent="0.3">
      <c r="B1193" s="67" t="s">
        <v>6</v>
      </c>
      <c r="C1193" s="23" t="s">
        <v>141</v>
      </c>
      <c r="D1193" s="68"/>
    </row>
    <row r="1194" spans="2:4" ht="69" customHeight="1" x14ac:dyDescent="0.3">
      <c r="B1194" s="68" t="s">
        <v>10</v>
      </c>
      <c r="C1194" s="23" t="s">
        <v>142</v>
      </c>
      <c r="D1194" s="68"/>
    </row>
    <row r="1195" spans="2:4" ht="17.25" customHeight="1" x14ac:dyDescent="0.3">
      <c r="B1195" s="67" t="s">
        <v>7</v>
      </c>
      <c r="C1195" s="23" t="s">
        <v>116</v>
      </c>
      <c r="D1195" s="68"/>
    </row>
    <row r="1196" spans="2:4" ht="51.75" customHeight="1" x14ac:dyDescent="0.3">
      <c r="B1196" s="34" t="s">
        <v>51</v>
      </c>
      <c r="C1196" s="23" t="s">
        <v>212</v>
      </c>
      <c r="D1196" s="68"/>
    </row>
    <row r="1197" spans="2:4" ht="17.25" customHeight="1" x14ac:dyDescent="0.3">
      <c r="B1197" s="378" t="s">
        <v>0</v>
      </c>
      <c r="C1197" s="379"/>
      <c r="D1197" s="68"/>
    </row>
    <row r="1198" spans="2:4" ht="17.25" customHeight="1" x14ac:dyDescent="0.3">
      <c r="B1198" s="383" t="s">
        <v>143</v>
      </c>
      <c r="C1198" s="384"/>
      <c r="D1198" s="70">
        <v>1</v>
      </c>
    </row>
    <row r="1199" spans="2:4" ht="17.25" customHeight="1" x14ac:dyDescent="0.3">
      <c r="B1199" s="96" t="s">
        <v>218</v>
      </c>
      <c r="C1199" s="97"/>
      <c r="D1199" s="76">
        <v>0</v>
      </c>
    </row>
    <row r="1200" spans="2:4" ht="17.25" customHeight="1" x14ac:dyDescent="0.3">
      <c r="B1200" s="96" t="s">
        <v>219</v>
      </c>
      <c r="C1200" s="97"/>
      <c r="D1200" s="76">
        <v>1</v>
      </c>
    </row>
    <row r="1201" spans="2:4" ht="17.25" customHeight="1" x14ac:dyDescent="0.3">
      <c r="B1201" s="71" t="s">
        <v>8</v>
      </c>
      <c r="C1201" s="71"/>
      <c r="D1201" s="72">
        <v>1840.9</v>
      </c>
    </row>
    <row r="1202" spans="2:4" ht="17.25" customHeight="1" x14ac:dyDescent="0.3">
      <c r="B1202" s="73"/>
      <c r="C1202" s="74"/>
      <c r="D1202" s="75"/>
    </row>
    <row r="1203" spans="2:4" ht="51.75" customHeight="1" x14ac:dyDescent="0.3">
      <c r="B1203" s="64" t="s">
        <v>4</v>
      </c>
      <c r="C1203" s="23" t="s">
        <v>178</v>
      </c>
      <c r="D1203" s="65" t="s">
        <v>146</v>
      </c>
    </row>
    <row r="1204" spans="2:4" ht="17.25" customHeight="1" x14ac:dyDescent="0.3">
      <c r="B1204" s="64" t="s">
        <v>5</v>
      </c>
      <c r="C1204" s="23" t="s">
        <v>204</v>
      </c>
      <c r="D1204" s="66" t="s">
        <v>12</v>
      </c>
    </row>
    <row r="1205" spans="2:4" ht="51.75" customHeight="1" x14ac:dyDescent="0.3">
      <c r="B1205" s="67" t="s">
        <v>6</v>
      </c>
      <c r="C1205" s="87" t="s">
        <v>205</v>
      </c>
      <c r="D1205" s="68"/>
    </row>
    <row r="1206" spans="2:4" ht="51.75" customHeight="1" x14ac:dyDescent="0.3">
      <c r="B1206" s="68" t="s">
        <v>10</v>
      </c>
      <c r="C1206" s="87" t="s">
        <v>206</v>
      </c>
      <c r="D1206" s="68"/>
    </row>
    <row r="1207" spans="2:4" ht="17.25" customHeight="1" x14ac:dyDescent="0.3">
      <c r="B1207" s="67" t="s">
        <v>7</v>
      </c>
      <c r="C1207" s="87" t="s">
        <v>207</v>
      </c>
      <c r="D1207" s="68"/>
    </row>
    <row r="1208" spans="2:4" ht="51.75" customHeight="1" x14ac:dyDescent="0.3">
      <c r="B1208" s="34" t="s">
        <v>51</v>
      </c>
      <c r="C1208" s="69" t="s">
        <v>208</v>
      </c>
      <c r="D1208" s="68"/>
    </row>
    <row r="1209" spans="2:4" ht="17.25" customHeight="1" x14ac:dyDescent="0.3">
      <c r="B1209" s="378" t="s">
        <v>0</v>
      </c>
      <c r="C1209" s="379"/>
      <c r="D1209" s="68"/>
    </row>
    <row r="1210" spans="2:4" ht="17.25" customHeight="1" x14ac:dyDescent="0.3">
      <c r="B1210" s="389" t="s">
        <v>220</v>
      </c>
      <c r="C1210" s="390"/>
      <c r="D1210" s="68">
        <v>31</v>
      </c>
    </row>
    <row r="1211" spans="2:4" ht="17.25" customHeight="1" x14ac:dyDescent="0.3">
      <c r="B1211" s="391" t="s">
        <v>230</v>
      </c>
      <c r="C1211" s="392"/>
      <c r="D1211" s="99">
        <v>-365</v>
      </c>
    </row>
    <row r="1212" spans="2:4" ht="17.25" customHeight="1" x14ac:dyDescent="0.3">
      <c r="B1212" s="96" t="s">
        <v>222</v>
      </c>
      <c r="C1212" s="104"/>
      <c r="D1212" s="99">
        <v>-220</v>
      </c>
    </row>
    <row r="1213" spans="2:4" ht="17.25" customHeight="1" x14ac:dyDescent="0.3">
      <c r="B1213" s="96" t="s">
        <v>223</v>
      </c>
      <c r="C1213" s="104"/>
      <c r="D1213" s="99">
        <v>-145</v>
      </c>
    </row>
    <row r="1214" spans="2:4" ht="17.25" customHeight="1" x14ac:dyDescent="0.3">
      <c r="B1214" s="391" t="s">
        <v>224</v>
      </c>
      <c r="C1214" s="392"/>
      <c r="D1214" s="68">
        <v>157</v>
      </c>
    </row>
    <row r="1215" spans="2:4" ht="17.25" customHeight="1" x14ac:dyDescent="0.3">
      <c r="B1215" s="96" t="s">
        <v>225</v>
      </c>
      <c r="C1215" s="104"/>
      <c r="D1215" s="68">
        <v>31</v>
      </c>
    </row>
    <row r="1216" spans="2:4" ht="17.25" customHeight="1" x14ac:dyDescent="0.3">
      <c r="B1216" s="96" t="s">
        <v>226</v>
      </c>
      <c r="C1216" s="104"/>
      <c r="D1216" s="76">
        <v>126</v>
      </c>
    </row>
    <row r="1217" spans="2:4" ht="17.25" customHeight="1" x14ac:dyDescent="0.3">
      <c r="B1217" s="71" t="s">
        <v>8</v>
      </c>
      <c r="C1217" s="71"/>
      <c r="D1217" s="77">
        <v>21245</v>
      </c>
    </row>
    <row r="1218" spans="2:4" ht="17.25" customHeight="1" x14ac:dyDescent="0.3"/>
    <row r="1219" spans="2:4" ht="51.75" customHeight="1" x14ac:dyDescent="0.3">
      <c r="B1219" s="64" t="s">
        <v>4</v>
      </c>
      <c r="C1219" s="23">
        <v>1146</v>
      </c>
      <c r="D1219" s="65" t="s">
        <v>146</v>
      </c>
    </row>
    <row r="1220" spans="2:4" ht="17.25" customHeight="1" x14ac:dyDescent="0.3">
      <c r="B1220" s="64" t="s">
        <v>5</v>
      </c>
      <c r="C1220" s="23">
        <v>12004</v>
      </c>
      <c r="D1220" s="66" t="s">
        <v>12</v>
      </c>
    </row>
    <row r="1221" spans="2:4" ht="34.5" customHeight="1" x14ac:dyDescent="0.3">
      <c r="B1221" s="67" t="s">
        <v>6</v>
      </c>
      <c r="C1221" s="87" t="s">
        <v>68</v>
      </c>
      <c r="D1221" s="68"/>
    </row>
    <row r="1222" spans="2:4" ht="51.75" customHeight="1" x14ac:dyDescent="0.3">
      <c r="B1222" s="68" t="s">
        <v>10</v>
      </c>
      <c r="C1222" s="87" t="s">
        <v>69</v>
      </c>
      <c r="D1222" s="68"/>
    </row>
    <row r="1223" spans="2:4" ht="17.25" customHeight="1" x14ac:dyDescent="0.3">
      <c r="B1223" s="67" t="s">
        <v>7</v>
      </c>
      <c r="C1223" s="87" t="s">
        <v>50</v>
      </c>
      <c r="D1223" s="68"/>
    </row>
    <row r="1224" spans="2:4" ht="51.75" customHeight="1" x14ac:dyDescent="0.3">
      <c r="B1224" s="34" t="s">
        <v>51</v>
      </c>
      <c r="C1224" s="69" t="s">
        <v>70</v>
      </c>
      <c r="D1224" s="68"/>
    </row>
    <row r="1225" spans="2:4" ht="15" customHeight="1" x14ac:dyDescent="0.3">
      <c r="B1225" s="378" t="s">
        <v>0</v>
      </c>
      <c r="C1225" s="379"/>
      <c r="D1225" s="68"/>
    </row>
    <row r="1226" spans="2:4" ht="17.25" customHeight="1" x14ac:dyDescent="0.3">
      <c r="B1226" s="395" t="s">
        <v>231</v>
      </c>
      <c r="C1226" s="396"/>
      <c r="D1226" s="76">
        <v>13</v>
      </c>
    </row>
    <row r="1227" spans="2:4" ht="17.25" customHeight="1" x14ac:dyDescent="0.3">
      <c r="B1227" s="91" t="s">
        <v>228</v>
      </c>
      <c r="C1227" s="92"/>
      <c r="D1227" s="76">
        <v>4</v>
      </c>
    </row>
    <row r="1228" spans="2:4" ht="17.25" customHeight="1" x14ac:dyDescent="0.3">
      <c r="B1228" s="91" t="s">
        <v>229</v>
      </c>
      <c r="C1228" s="92"/>
      <c r="D1228" s="76">
        <v>9</v>
      </c>
    </row>
    <row r="1229" spans="2:4" ht="17.25" customHeight="1" x14ac:dyDescent="0.3">
      <c r="B1229" s="71" t="s">
        <v>8</v>
      </c>
      <c r="C1229" s="71"/>
      <c r="D1229" s="77">
        <v>2517</v>
      </c>
    </row>
    <row r="1230" spans="2:4" ht="17.25" customHeight="1" x14ac:dyDescent="0.3"/>
    <row r="1231" spans="2:4" ht="17.25" customHeight="1" x14ac:dyDescent="0.3">
      <c r="B1231" s="60" t="s">
        <v>1</v>
      </c>
      <c r="C1231" s="60" t="s">
        <v>2</v>
      </c>
      <c r="D1231" s="61"/>
    </row>
    <row r="1232" spans="2:4" ht="17.25" customHeight="1" x14ac:dyDescent="0.3">
      <c r="B1232" s="23">
        <v>1192</v>
      </c>
      <c r="C1232" s="23" t="s">
        <v>248</v>
      </c>
      <c r="D1232" s="61"/>
    </row>
    <row r="1233" spans="2:4" ht="17.25" customHeight="1" x14ac:dyDescent="0.3"/>
    <row r="1234" spans="2:4" ht="34.5" customHeight="1" x14ac:dyDescent="0.3">
      <c r="B1234" s="142" t="s">
        <v>3</v>
      </c>
      <c r="C1234" s="61"/>
      <c r="D1234" s="61"/>
    </row>
    <row r="1235" spans="2:4" ht="51.75" customHeight="1" x14ac:dyDescent="0.3">
      <c r="B1235" s="68" t="s">
        <v>4</v>
      </c>
      <c r="C1235" s="69" t="s">
        <v>249</v>
      </c>
      <c r="D1235" s="65" t="s">
        <v>146</v>
      </c>
    </row>
    <row r="1236" spans="2:4" ht="17.25" customHeight="1" x14ac:dyDescent="0.3">
      <c r="B1236" s="68" t="s">
        <v>5</v>
      </c>
      <c r="C1236" s="69" t="s">
        <v>189</v>
      </c>
      <c r="D1236" s="66" t="s">
        <v>12</v>
      </c>
    </row>
    <row r="1237" spans="2:4" ht="34.5" customHeight="1" x14ac:dyDescent="0.3">
      <c r="B1237" s="67" t="s">
        <v>6</v>
      </c>
      <c r="C1237" s="143" t="s">
        <v>250</v>
      </c>
      <c r="D1237" s="68"/>
    </row>
    <row r="1238" spans="2:4" ht="51.75" customHeight="1" x14ac:dyDescent="0.3">
      <c r="B1238" s="68" t="s">
        <v>10</v>
      </c>
      <c r="C1238" s="143" t="s">
        <v>251</v>
      </c>
      <c r="D1238" s="68"/>
    </row>
    <row r="1239" spans="2:4" ht="17.25" customHeight="1" x14ac:dyDescent="0.3">
      <c r="B1239" s="67" t="s">
        <v>7</v>
      </c>
      <c r="C1239" s="143" t="s">
        <v>116</v>
      </c>
      <c r="D1239" s="68"/>
    </row>
    <row r="1240" spans="2:4" ht="51.75" customHeight="1" x14ac:dyDescent="0.3">
      <c r="B1240" s="34" t="s">
        <v>51</v>
      </c>
      <c r="C1240" s="69" t="s">
        <v>252</v>
      </c>
      <c r="D1240" s="68"/>
    </row>
    <row r="1241" spans="2:4" ht="17.25" customHeight="1" x14ac:dyDescent="0.3">
      <c r="B1241" s="378" t="s">
        <v>0</v>
      </c>
      <c r="C1241" s="379"/>
      <c r="D1241" s="68"/>
    </row>
    <row r="1242" spans="2:4" ht="17.25" customHeight="1" x14ac:dyDescent="0.3">
      <c r="B1242" s="385" t="s">
        <v>253</v>
      </c>
      <c r="C1242" s="386"/>
      <c r="D1242" s="68"/>
    </row>
    <row r="1243" spans="2:4" ht="17.25" customHeight="1" x14ac:dyDescent="0.3">
      <c r="B1243" s="385" t="s">
        <v>254</v>
      </c>
      <c r="C1243" s="386"/>
      <c r="D1243" s="68">
        <v>18</v>
      </c>
    </row>
    <row r="1244" spans="2:4" ht="17.25" customHeight="1" x14ac:dyDescent="0.3">
      <c r="B1244" s="71" t="s">
        <v>8</v>
      </c>
      <c r="C1244" s="71"/>
      <c r="D1244" s="144">
        <v>2475</v>
      </c>
    </row>
    <row r="1245" spans="2:4" ht="17.25" customHeight="1" x14ac:dyDescent="0.3"/>
    <row r="1246" spans="2:4" ht="17.25" customHeight="1" x14ac:dyDescent="0.3">
      <c r="B1246" s="380" t="s">
        <v>134</v>
      </c>
      <c r="C1246" s="381"/>
    </row>
    <row r="1247" spans="2:4" ht="17.25" customHeight="1" x14ac:dyDescent="0.3"/>
    <row r="1248" spans="2:4" ht="17.25" customHeight="1" x14ac:dyDescent="0.3">
      <c r="B1248" s="60" t="s">
        <v>1</v>
      </c>
      <c r="C1248" s="60" t="s">
        <v>2</v>
      </c>
      <c r="D1248" s="61"/>
    </row>
    <row r="1249" spans="2:4" ht="17.25" customHeight="1" x14ac:dyDescent="0.3">
      <c r="B1249" s="23">
        <v>1139</v>
      </c>
      <c r="C1249" s="23" t="s">
        <v>108</v>
      </c>
      <c r="D1249" s="61"/>
    </row>
    <row r="1250" spans="2:4" ht="17.25" customHeight="1" x14ac:dyDescent="0.3"/>
    <row r="1251" spans="2:4" ht="34.5" customHeight="1" x14ac:dyDescent="0.3">
      <c r="B1251" s="62" t="s">
        <v>3</v>
      </c>
      <c r="C1251" s="63"/>
      <c r="D1251" s="61"/>
    </row>
    <row r="1252" spans="2:4" ht="51.75" customHeight="1" x14ac:dyDescent="0.3">
      <c r="B1252" s="64" t="s">
        <v>4</v>
      </c>
      <c r="C1252" s="23">
        <v>1139</v>
      </c>
      <c r="D1252" s="65" t="s">
        <v>146</v>
      </c>
    </row>
    <row r="1253" spans="2:4" ht="17.25" customHeight="1" x14ac:dyDescent="0.3">
      <c r="B1253" s="64" t="s">
        <v>5</v>
      </c>
      <c r="C1253" s="23">
        <v>11001</v>
      </c>
      <c r="D1253" s="66" t="s">
        <v>12</v>
      </c>
    </row>
    <row r="1254" spans="2:4" ht="34.5" customHeight="1" x14ac:dyDescent="0.3">
      <c r="B1254" s="67" t="s">
        <v>6</v>
      </c>
      <c r="C1254" s="87" t="s">
        <v>126</v>
      </c>
      <c r="D1254" s="68"/>
    </row>
    <row r="1255" spans="2:4" ht="69" customHeight="1" x14ac:dyDescent="0.3">
      <c r="B1255" s="68" t="s">
        <v>10</v>
      </c>
      <c r="C1255" s="87" t="s">
        <v>127</v>
      </c>
      <c r="D1255" s="68"/>
    </row>
    <row r="1256" spans="2:4" ht="17.25" customHeight="1" x14ac:dyDescent="0.3">
      <c r="B1256" s="67" t="s">
        <v>7</v>
      </c>
      <c r="C1256" s="88" t="s">
        <v>116</v>
      </c>
      <c r="D1256" s="68"/>
    </row>
    <row r="1257" spans="2:4" ht="51.75" customHeight="1" x14ac:dyDescent="0.3">
      <c r="B1257" s="34" t="s">
        <v>51</v>
      </c>
      <c r="C1257" s="69" t="s">
        <v>128</v>
      </c>
      <c r="D1257" s="68"/>
    </row>
    <row r="1258" spans="2:4" ht="17.25" customHeight="1" x14ac:dyDescent="0.3">
      <c r="B1258" s="378" t="s">
        <v>0</v>
      </c>
      <c r="C1258" s="379"/>
      <c r="D1258" s="68"/>
    </row>
    <row r="1259" spans="2:4" ht="17.25" customHeight="1" x14ac:dyDescent="0.3">
      <c r="B1259" s="71" t="s">
        <v>8</v>
      </c>
      <c r="C1259" s="71"/>
      <c r="D1259" s="72">
        <v>880931.4</v>
      </c>
    </row>
    <row r="1260" spans="2:4" ht="17.25" customHeight="1" x14ac:dyDescent="0.3"/>
    <row r="1261" spans="2:4" ht="17.25" customHeight="1" x14ac:dyDescent="0.3"/>
  </sheetData>
  <mergeCells count="249">
    <mergeCell ref="B887:C887"/>
    <mergeCell ref="B898:C898"/>
    <mergeCell ref="B980:C980"/>
    <mergeCell ref="B981:C981"/>
    <mergeCell ref="B992:C992"/>
    <mergeCell ref="B677:C677"/>
    <mergeCell ref="B678:C678"/>
    <mergeCell ref="B772:C772"/>
    <mergeCell ref="B1147:C1147"/>
    <mergeCell ref="B875:C875"/>
    <mergeCell ref="B853:C853"/>
    <mergeCell ref="B854:C854"/>
    <mergeCell ref="B886:C886"/>
    <mergeCell ref="B838:C838"/>
    <mergeCell ref="B1028:C1028"/>
    <mergeCell ref="B1029:C1029"/>
    <mergeCell ref="B1030:C1030"/>
    <mergeCell ref="B1033:C1033"/>
    <mergeCell ref="B837:C837"/>
    <mergeCell ref="B773:C773"/>
    <mergeCell ref="B774:C774"/>
    <mergeCell ref="B757:C757"/>
    <mergeCell ref="B801:C801"/>
    <mergeCell ref="B802:C802"/>
    <mergeCell ref="B813:C813"/>
    <mergeCell ref="B741:C741"/>
    <mergeCell ref="B742:C742"/>
    <mergeCell ref="B745:C745"/>
    <mergeCell ref="B1241:C1241"/>
    <mergeCell ref="B937:C937"/>
    <mergeCell ref="B814:C814"/>
    <mergeCell ref="B825:C825"/>
    <mergeCell ref="B826:C826"/>
    <mergeCell ref="B842:C842"/>
    <mergeCell ref="B839:C839"/>
    <mergeCell ref="B1065:C1065"/>
    <mergeCell ref="B1076:C1076"/>
    <mergeCell ref="B1077:C1077"/>
    <mergeCell ref="B1088:C1088"/>
    <mergeCell ref="B1089:C1089"/>
    <mergeCell ref="B1100:C1100"/>
    <mergeCell ref="B1101:C1101"/>
    <mergeCell ref="B1112:C1112"/>
    <mergeCell ref="B1113:C1113"/>
    <mergeCell ref="B1242:C1242"/>
    <mergeCell ref="B1126:C1126"/>
    <mergeCell ref="B1124:C1124"/>
    <mergeCell ref="B1145:C1145"/>
    <mergeCell ref="B969:C969"/>
    <mergeCell ref="B1125:C1125"/>
    <mergeCell ref="B993:C993"/>
    <mergeCell ref="B1004:C1004"/>
    <mergeCell ref="B1005:C1005"/>
    <mergeCell ref="B1016:C1016"/>
    <mergeCell ref="B1017:C1017"/>
    <mergeCell ref="B1146:C1146"/>
    <mergeCell ref="B1129:C1129"/>
    <mergeCell ref="B1044:C1044"/>
    <mergeCell ref="B1045:C1045"/>
    <mergeCell ref="B1243:C1243"/>
    <mergeCell ref="B869:C869"/>
    <mergeCell ref="B870:C870"/>
    <mergeCell ref="B871:C871"/>
    <mergeCell ref="B964:C964"/>
    <mergeCell ref="B965:C965"/>
    <mergeCell ref="B966:C966"/>
    <mergeCell ref="B1060:C1060"/>
    <mergeCell ref="B1061:C1061"/>
    <mergeCell ref="B1062:C1062"/>
    <mergeCell ref="B1197:C1197"/>
    <mergeCell ref="B1198:C1198"/>
    <mergeCell ref="B1225:C1225"/>
    <mergeCell ref="B1210:C1210"/>
    <mergeCell ref="B1211:C1211"/>
    <mergeCell ref="B1214:C1214"/>
    <mergeCell ref="B949:C949"/>
    <mergeCell ref="B933:C933"/>
    <mergeCell ref="B1186:C1186"/>
    <mergeCell ref="B1226:C1226"/>
    <mergeCell ref="B1161:C1161"/>
    <mergeCell ref="B1162:C1162"/>
    <mergeCell ref="B1174:C1174"/>
    <mergeCell ref="B1185:C1185"/>
    <mergeCell ref="B605:C605"/>
    <mergeCell ref="B61:C61"/>
    <mergeCell ref="B62:C62"/>
    <mergeCell ref="B63:C63"/>
    <mergeCell ref="B257:C257"/>
    <mergeCell ref="B258:C258"/>
    <mergeCell ref="B259:C259"/>
    <mergeCell ref="B371:C371"/>
    <mergeCell ref="B372:C372"/>
    <mergeCell ref="B373:C373"/>
    <mergeCell ref="B216:C216"/>
    <mergeCell ref="B355:C355"/>
    <mergeCell ref="B356:C356"/>
    <mergeCell ref="B139:C139"/>
    <mergeCell ref="B140:C140"/>
    <mergeCell ref="B151:C151"/>
    <mergeCell ref="B327:C327"/>
    <mergeCell ref="B328:C328"/>
    <mergeCell ref="B213:C213"/>
    <mergeCell ref="B214:C214"/>
    <mergeCell ref="B215:C215"/>
    <mergeCell ref="B339:C339"/>
    <mergeCell ref="B344:C344"/>
    <mergeCell ref="B509:C509"/>
    <mergeCell ref="B633:C633"/>
    <mergeCell ref="B728:C728"/>
    <mergeCell ref="B729:C729"/>
    <mergeCell ref="B740:C740"/>
    <mergeCell ref="B748:C748"/>
    <mergeCell ref="B756:C756"/>
    <mergeCell ref="B642:C642"/>
    <mergeCell ref="B716:C716"/>
    <mergeCell ref="B634:C634"/>
    <mergeCell ref="B704:C704"/>
    <mergeCell ref="B705:C705"/>
    <mergeCell ref="B676:C676"/>
    <mergeCell ref="B717:C717"/>
    <mergeCell ref="B649:C649"/>
    <mergeCell ref="B470:C470"/>
    <mergeCell ref="B520:C520"/>
    <mergeCell ref="B536:C536"/>
    <mergeCell ref="B537:C537"/>
    <mergeCell ref="B581:C581"/>
    <mergeCell ref="B582:C582"/>
    <mergeCell ref="B593:C593"/>
    <mergeCell ref="B594:C594"/>
    <mergeCell ref="B525:C525"/>
    <mergeCell ref="B521:C521"/>
    <mergeCell ref="B522:C522"/>
    <mergeCell ref="B552:C552"/>
    <mergeCell ref="B553:C553"/>
    <mergeCell ref="B279:C279"/>
    <mergeCell ref="B198:C198"/>
    <mergeCell ref="B199:C199"/>
    <mergeCell ref="B202:C202"/>
    <mergeCell ref="B244:C244"/>
    <mergeCell ref="B223:C223"/>
    <mergeCell ref="B274:C274"/>
    <mergeCell ref="B275:C275"/>
    <mergeCell ref="B276:C276"/>
    <mergeCell ref="B262:C262"/>
    <mergeCell ref="B22:C22"/>
    <mergeCell ref="B152:C152"/>
    <mergeCell ref="B163:C163"/>
    <mergeCell ref="B164:C164"/>
    <mergeCell ref="B175:C175"/>
    <mergeCell ref="B176:C176"/>
    <mergeCell ref="B185:C185"/>
    <mergeCell ref="B186:C186"/>
    <mergeCell ref="B197:C197"/>
    <mergeCell ref="B496:C496"/>
    <mergeCell ref="B497:C497"/>
    <mergeCell ref="C2:D2"/>
    <mergeCell ref="C3:D3"/>
    <mergeCell ref="C4:D4"/>
    <mergeCell ref="B7:D7"/>
    <mergeCell ref="B9:C9"/>
    <mergeCell ref="B473:C473"/>
    <mergeCell ref="B45:C45"/>
    <mergeCell ref="B46:C46"/>
    <mergeCell ref="B67:C67"/>
    <mergeCell ref="B79:C79"/>
    <mergeCell ref="B80:C80"/>
    <mergeCell ref="B91:C91"/>
    <mergeCell ref="B92:C92"/>
    <mergeCell ref="B33:C33"/>
    <mergeCell ref="B34:C34"/>
    <mergeCell ref="B103:C103"/>
    <mergeCell ref="B104:C104"/>
    <mergeCell ref="B115:C115"/>
    <mergeCell ref="B116:C116"/>
    <mergeCell ref="B127:C127"/>
    <mergeCell ref="B128:C128"/>
    <mergeCell ref="B21:C21"/>
    <mergeCell ref="B1258:C1258"/>
    <mergeCell ref="B692:C692"/>
    <mergeCell ref="B693:C693"/>
    <mergeCell ref="B778:C778"/>
    <mergeCell ref="B789:C789"/>
    <mergeCell ref="B790:C790"/>
    <mergeCell ref="B557:C557"/>
    <mergeCell ref="B568:C568"/>
    <mergeCell ref="B569:C569"/>
    <mergeCell ref="B681:C681"/>
    <mergeCell ref="B1246:C1246"/>
    <mergeCell ref="B1209:C1209"/>
    <mergeCell ref="B1173:C1173"/>
    <mergeCell ref="B1150:C1150"/>
    <mergeCell ref="B899:C899"/>
    <mergeCell ref="B910:C910"/>
    <mergeCell ref="B911:C911"/>
    <mergeCell ref="B932:C932"/>
    <mergeCell ref="B948:C948"/>
    <mergeCell ref="B922:C922"/>
    <mergeCell ref="B923:C923"/>
    <mergeCell ref="B618:C618"/>
    <mergeCell ref="B619:C619"/>
    <mergeCell ref="B622:C622"/>
    <mergeCell ref="B376:C376"/>
    <mergeCell ref="B340:C340"/>
    <mergeCell ref="B341:C341"/>
    <mergeCell ref="B606:C606"/>
    <mergeCell ref="B617:C617"/>
    <mergeCell ref="B554:C554"/>
    <mergeCell ref="B388:C388"/>
    <mergeCell ref="B389:C389"/>
    <mergeCell ref="B452:C452"/>
    <mergeCell ref="B453:C453"/>
    <mergeCell ref="B484:C484"/>
    <mergeCell ref="B508:C508"/>
    <mergeCell ref="B400:C400"/>
    <mergeCell ref="B401:C401"/>
    <mergeCell ref="B412:C412"/>
    <mergeCell ref="B413:C413"/>
    <mergeCell ref="B424:C424"/>
    <mergeCell ref="B425:C425"/>
    <mergeCell ref="B436:C436"/>
    <mergeCell ref="B437:C437"/>
    <mergeCell ref="B438:C438"/>
    <mergeCell ref="B441:C441"/>
    <mergeCell ref="B468:C468"/>
    <mergeCell ref="B469:C469"/>
    <mergeCell ref="D226:D230"/>
    <mergeCell ref="B230:C230"/>
    <mergeCell ref="B231:C231"/>
    <mergeCell ref="B234:C234"/>
    <mergeCell ref="D237:D241"/>
    <mergeCell ref="B241:C241"/>
    <mergeCell ref="B242:C242"/>
    <mergeCell ref="B243:C243"/>
    <mergeCell ref="B934:C934"/>
    <mergeCell ref="D645:D649"/>
    <mergeCell ref="B650:C650"/>
    <mergeCell ref="B653:C653"/>
    <mergeCell ref="D656:D660"/>
    <mergeCell ref="B660:C660"/>
    <mergeCell ref="B661:C661"/>
    <mergeCell ref="B662:C662"/>
    <mergeCell ref="B663:C663"/>
    <mergeCell ref="B291:C291"/>
    <mergeCell ref="B292:C292"/>
    <mergeCell ref="B303:C303"/>
    <mergeCell ref="B304:C304"/>
    <mergeCell ref="B315:C315"/>
    <mergeCell ref="B316:C316"/>
    <mergeCell ref="B485:C48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https://mul2.gov.am/tasks/525139/oneclick/3havelvatsner 880931.4.xlsx?token=65c29a446d364ce2fb88af274ced3514</cp:keywords>
  <cp:lastModifiedBy>Ani Tadevosyan</cp:lastModifiedBy>
  <cp:lastPrinted>2021-11-16T06:09:53Z</cp:lastPrinted>
  <dcterms:modified xsi:type="dcterms:W3CDTF">2021-11-18T06:27:23Z</dcterms:modified>
</cp:coreProperties>
</file>