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Ոչ գաղտնի\"/>
    </mc:Choice>
  </mc:AlternateContent>
  <bookViews>
    <workbookView xWindow="0" yWindow="180" windowWidth="20490" windowHeight="7575"/>
  </bookViews>
  <sheets>
    <sheet name="1" sheetId="9" r:id="rId1"/>
    <sheet name="2" sheetId="6" r:id="rId2"/>
    <sheet name="3" sheetId="8" r:id="rId3"/>
    <sheet name="4" sheetId="5" r:id="rId4"/>
    <sheet name="5" sheetId="7" r:id="rId5"/>
    <sheet name="6" sheetId="13" r:id="rId6"/>
    <sheet name="7" sheetId="11" r:id="rId7"/>
  </sheets>
  <definedNames>
    <definedName name="_xlnm._FilterDatabase" localSheetId="5" hidden="1">'6'!$A$9:$GC$32</definedName>
    <definedName name="åû" localSheetId="0">#REF!</definedName>
    <definedName name="åû" localSheetId="2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2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2">#REF!</definedName>
    <definedName name="mass" localSheetId="4">#REF!</definedName>
    <definedName name="mass" localSheetId="5">#REF!</definedName>
    <definedName name="mass">#REF!</definedName>
    <definedName name="x" localSheetId="0">#REF!</definedName>
    <definedName name="x" localSheetId="2">#REF!</definedName>
    <definedName name="x" localSheetId="4">#REF!</definedName>
    <definedName name="x" localSheetId="5">#REF!</definedName>
    <definedName name="x">#REF!</definedName>
    <definedName name="Z_49EF589C_5840_43C9_A2BA_649BF51390E9_.wvu.Cols" localSheetId="6" hidden="1">'7'!$K:$K</definedName>
    <definedName name="Z_49EF589C_5840_43C9_A2BA_649BF51390E9_.wvu.PrintArea" localSheetId="6" hidden="1">'7'!$A$9:$J$33</definedName>
    <definedName name="_xlnm.Print_Titles" localSheetId="1">'2'!$8:$9</definedName>
    <definedName name="_xlnm.Print_Titles" localSheetId="2">'3'!$9:$11</definedName>
    <definedName name="_xlnm.Print_Titles" localSheetId="3">'4'!$8:$9</definedName>
    <definedName name="_xlnm.Print_Titles" localSheetId="5">'6'!$8:$9</definedName>
    <definedName name="_xlnm.Print_Area" localSheetId="5">'6'!$A$1:$G$32</definedName>
    <definedName name="_xlnm.Print_Area" localSheetId="6">'7'!$A$2:$J$39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3" i="8" l="1"/>
  <c r="I31" i="8"/>
  <c r="I44" i="8" l="1"/>
  <c r="I42" i="8" s="1"/>
  <c r="I40" i="8" s="1"/>
  <c r="I38" i="8" s="1"/>
  <c r="I20" i="8" l="1"/>
  <c r="I36" i="8"/>
  <c r="I27" i="8" s="1"/>
  <c r="I26" i="8" s="1"/>
  <c r="I24" i="8" s="1"/>
  <c r="I22" i="8" s="1"/>
  <c r="H38" i="8"/>
  <c r="I46" i="8"/>
  <c r="I62" i="8"/>
  <c r="I61" i="8" s="1"/>
  <c r="I59" i="8" s="1"/>
  <c r="I63" i="8"/>
  <c r="E22" i="9"/>
  <c r="E41" i="9"/>
  <c r="I58" i="8" l="1"/>
  <c r="I55" i="8"/>
  <c r="G31" i="13"/>
  <c r="G30" i="13" s="1"/>
  <c r="G29" i="13"/>
  <c r="G28" i="13"/>
  <c r="G27" i="13"/>
  <c r="G25" i="13"/>
  <c r="G24" i="13"/>
  <c r="G23" i="13"/>
  <c r="G22" i="13"/>
  <c r="F21" i="13"/>
  <c r="G21" i="13" s="1"/>
  <c r="G20" i="13"/>
  <c r="G19" i="13"/>
  <c r="G18" i="13"/>
  <c r="G17" i="13"/>
  <c r="G16" i="13"/>
  <c r="G15" i="13"/>
  <c r="G14" i="13"/>
  <c r="G13" i="13"/>
  <c r="I53" i="8" l="1"/>
  <c r="I57" i="8"/>
  <c r="I56" i="8" s="1"/>
  <c r="G26" i="13"/>
  <c r="G12" i="13"/>
  <c r="G11" i="13" s="1"/>
  <c r="G10" i="13" s="1"/>
  <c r="I50" i="8" l="1"/>
  <c r="I12" i="8" s="1"/>
  <c r="H12" i="8" s="1"/>
  <c r="I52" i="8"/>
  <c r="E16" i="9"/>
  <c r="H21" i="8"/>
  <c r="G21" i="8" l="1"/>
  <c r="J36" i="11" l="1"/>
  <c r="J35" i="11"/>
  <c r="I34" i="11"/>
  <c r="H34" i="11"/>
  <c r="G34" i="11"/>
  <c r="G33" i="11"/>
  <c r="I32" i="11"/>
  <c r="H32" i="11"/>
  <c r="J32" i="11" s="1"/>
  <c r="G32" i="11"/>
  <c r="G31" i="11"/>
  <c r="I30" i="11"/>
  <c r="J30" i="11" s="1"/>
  <c r="H30" i="11"/>
  <c r="G30" i="11"/>
  <c r="I29" i="11"/>
  <c r="G29" i="11"/>
  <c r="H29" i="11" s="1"/>
  <c r="J29" i="11" s="1"/>
  <c r="I28" i="11"/>
  <c r="G28" i="11"/>
  <c r="H28" i="11" s="1"/>
  <c r="J28" i="11" s="1"/>
  <c r="I27" i="11"/>
  <c r="G27" i="11"/>
  <c r="H27" i="11" s="1"/>
  <c r="J27" i="11" s="1"/>
  <c r="G26" i="11"/>
  <c r="G25" i="11"/>
  <c r="G24" i="11"/>
  <c r="I23" i="11"/>
  <c r="G23" i="11"/>
  <c r="I22" i="11"/>
  <c r="G22" i="11"/>
  <c r="H22" i="11" s="1"/>
  <c r="I21" i="11"/>
  <c r="G21" i="11"/>
  <c r="H21" i="11" s="1"/>
  <c r="I19" i="11"/>
  <c r="G19" i="11"/>
  <c r="H19" i="11" s="1"/>
  <c r="G18" i="11"/>
  <c r="I17" i="11"/>
  <c r="G17" i="11"/>
  <c r="H17" i="11" s="1"/>
  <c r="J17" i="11" s="1"/>
  <c r="I16" i="11"/>
  <c r="G16" i="11"/>
  <c r="H16" i="11" s="1"/>
  <c r="J16" i="11" s="1"/>
  <c r="G15" i="11"/>
  <c r="G14" i="11"/>
  <c r="G13" i="11"/>
  <c r="I12" i="11"/>
  <c r="G12" i="11"/>
  <c r="G37" i="11" s="1"/>
  <c r="J19" i="11" l="1"/>
  <c r="I37" i="11"/>
  <c r="H13" i="11"/>
  <c r="J13" i="11" s="1"/>
  <c r="J22" i="11"/>
  <c r="J34" i="11"/>
  <c r="J21" i="11"/>
  <c r="H23" i="11"/>
  <c r="J23" i="11" s="1"/>
  <c r="H12" i="11"/>
  <c r="J12" i="11" l="1"/>
  <c r="J37" i="11" s="1"/>
  <c r="H37" i="11"/>
  <c r="E44" i="7" l="1"/>
  <c r="F12" i="6" l="1"/>
  <c r="F10" i="6" s="1"/>
  <c r="G12" i="6"/>
  <c r="G10" i="6" s="1"/>
  <c r="D47" i="7" l="1"/>
  <c r="H64" i="8" l="1"/>
  <c r="H63" i="8" l="1"/>
  <c r="G64" i="8"/>
  <c r="G63" i="8" l="1"/>
  <c r="H12" i="6"/>
  <c r="H10" i="6" s="1"/>
  <c r="H62" i="8"/>
  <c r="G62" i="8" l="1"/>
  <c r="H61" i="8" l="1"/>
  <c r="G61" i="8" s="1"/>
  <c r="H59" i="8" l="1"/>
  <c r="G59" i="8" s="1"/>
  <c r="F21" i="5" l="1"/>
  <c r="H58" i="8"/>
  <c r="H57" i="8" s="1"/>
  <c r="H56" i="8" s="1"/>
  <c r="H55" i="8"/>
  <c r="G55" i="8"/>
  <c r="H45" i="8"/>
  <c r="G45" i="8" s="1"/>
  <c r="H49" i="8"/>
  <c r="G49" i="8" s="1"/>
  <c r="F19" i="5" l="1"/>
  <c r="E19" i="5" s="1"/>
  <c r="E21" i="5"/>
  <c r="H53" i="8"/>
  <c r="H52" i="8" s="1"/>
  <c r="G56" i="8"/>
  <c r="G57" i="8"/>
  <c r="G58" i="8"/>
  <c r="H44" i="8"/>
  <c r="G44" i="8" s="1"/>
  <c r="G53" i="8" l="1"/>
  <c r="G52" i="8"/>
  <c r="H36" i="8"/>
  <c r="G36" i="8" s="1"/>
  <c r="H37" i="8"/>
  <c r="G37" i="8" s="1"/>
  <c r="H35" i="8"/>
  <c r="G35" i="8" s="1"/>
  <c r="H34" i="8"/>
  <c r="G34" i="8" s="1"/>
  <c r="H48" i="8"/>
  <c r="G48" i="8" s="1"/>
  <c r="H32" i="8"/>
  <c r="G32" i="8" s="1"/>
  <c r="H50" i="8" l="1"/>
  <c r="G50" i="8" s="1"/>
  <c r="H47" i="8"/>
  <c r="G47" i="8" s="1"/>
  <c r="H33" i="8"/>
  <c r="G33" i="8" s="1"/>
  <c r="H29" i="8"/>
  <c r="G29" i="8" s="1"/>
  <c r="H30" i="8"/>
  <c r="G30" i="8" s="1"/>
  <c r="H31" i="8"/>
  <c r="G31" i="8" s="1"/>
  <c r="H26" i="8" l="1"/>
  <c r="G26" i="8" s="1"/>
  <c r="H46" i="8"/>
  <c r="G46" i="8" s="1"/>
  <c r="H43" i="8" l="1"/>
  <c r="G43" i="8" s="1"/>
  <c r="H42" i="8" l="1"/>
  <c r="H40" i="8" s="1"/>
  <c r="H28" i="8"/>
  <c r="G28" i="8" s="1"/>
  <c r="G42" i="8" l="1"/>
  <c r="G40" i="8"/>
  <c r="H27" i="8"/>
  <c r="G27" i="8" s="1"/>
  <c r="D34" i="7" l="1"/>
  <c r="E14" i="6"/>
  <c r="H24" i="8"/>
  <c r="G24" i="8" s="1"/>
  <c r="F17" i="5"/>
  <c r="E17" i="5" s="1"/>
  <c r="G38" i="8"/>
  <c r="D14" i="6" l="1"/>
  <c r="D12" i="6" s="1"/>
  <c r="E12" i="6"/>
  <c r="E10" i="6" s="1"/>
  <c r="D24" i="7"/>
  <c r="H22" i="8"/>
  <c r="G22" i="8" s="1"/>
  <c r="F15" i="5"/>
  <c r="F12" i="5" s="1"/>
  <c r="E28" i="9"/>
  <c r="E15" i="5" l="1"/>
  <c r="E12" i="5" s="1"/>
  <c r="I19" i="8"/>
  <c r="H20" i="8" l="1"/>
  <c r="G20" i="8" s="1"/>
  <c r="H19" i="8"/>
  <c r="G19" i="8" s="1"/>
  <c r="D10" i="6"/>
  <c r="F10" i="5"/>
  <c r="E10" i="5" s="1"/>
  <c r="I17" i="8"/>
  <c r="H17" i="8" l="1"/>
  <c r="G17" i="8" s="1"/>
  <c r="I15" i="8"/>
  <c r="H15" i="8" l="1"/>
  <c r="G15" i="8" s="1"/>
  <c r="I13" i="8"/>
  <c r="H13" i="8" l="1"/>
  <c r="G13" i="8" l="1"/>
</calcChain>
</file>

<file path=xl/sharedStrings.xml><?xml version="1.0" encoding="utf-8"?>
<sst xmlns="http://schemas.openxmlformats.org/spreadsheetml/2006/main" count="433" uniqueCount="254">
  <si>
    <t xml:space="preserve">                  Հավելված N 6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</si>
  <si>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</si>
  <si>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</si>
  <si>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</si>
  <si>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</si>
  <si>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</si>
  <si>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</si>
  <si>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</si>
  <si>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</si>
  <si>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</si>
  <si>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</si>
  <si>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</si>
  <si>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 xml:space="preserve"> Ռազմական պաշտպանություն</t>
  </si>
  <si>
    <t>1169  11001</t>
  </si>
  <si>
    <t xml:space="preserve"> Ռազմական կարիքների բավարարում</t>
  </si>
  <si>
    <t>1169  31001</t>
  </si>
  <si>
    <t>ՀՀ պաշտպանության նախարարության շենքային պայմանների բարելավում</t>
  </si>
  <si>
    <t>Խումբ N01 Դաս N01</t>
  </si>
  <si>
    <t>ՀՀ  պաշտպանության  նախարարություն</t>
  </si>
  <si>
    <t>այդ թվում` ըստ կատարողների</t>
  </si>
  <si>
    <t>ՀՀ պաշտպանության նախարարության շենքային պայմաններ բարելավում</t>
  </si>
  <si>
    <t>այդ թվում`</t>
  </si>
  <si>
    <t>ՀՀ ՊԱՇՏՊԱՆՈՒԹՅԱՆ ՆԱԽԱՐԱՐՈՒԹՅՈՒՆ</t>
  </si>
  <si>
    <t xml:space="preserve">այդ թվում՝ </t>
  </si>
  <si>
    <t xml:space="preserve">ԸՆԴԱՄԵՆԸ </t>
  </si>
  <si>
    <t>Միջոցառում</t>
  </si>
  <si>
    <t>Ծրագիր</t>
  </si>
  <si>
    <t>Տարի</t>
  </si>
  <si>
    <t>Ինն ամիս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</si>
  <si>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</si>
  <si>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Ծրագրային դասիչ</t>
  </si>
  <si>
    <t>հազար  դրամներով</t>
  </si>
  <si>
    <t>______________ ի    ___Ն որոշման</t>
  </si>
  <si>
    <t>Հավելված N 4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</si>
  <si>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</si>
  <si>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</si>
  <si>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</si>
  <si>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</si>
  <si>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այդ թվում՝</t>
  </si>
  <si>
    <t>Ընդամենը,</t>
  </si>
  <si>
    <t>Բյուջետային գլխավոր կարգադրիչների, ծրագրերի, միջոցառումների և ուղղությունների անվանումները</t>
  </si>
  <si>
    <t>Հավելված N 2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</si>
  <si>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</si>
  <si>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</si>
  <si>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</si>
  <si>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</si>
  <si>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</si>
  <si>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</si>
  <si>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Պետական մարմինների կողմից օգտագործվող ոչ ֆինանսական ակտիվների հետ գործառնություններ</t>
  </si>
  <si>
    <t xml:space="preserve"> Միջոցառման տեսակը` </t>
  </si>
  <si>
    <t>Պաշտպանության կարիքների համար բնակելի, գրասենյակային և այլ նշանակության շենքերի և շինությունների կառուցում</t>
  </si>
  <si>
    <t xml:space="preserve"> Նկարագրությունը` </t>
  </si>
  <si>
    <t xml:space="preserve"> ՀՀ պաշտպանության նախարարության շենքային պայմանների բարելավում</t>
  </si>
  <si>
    <t xml:space="preserve"> Միջոցառման անվանումը` </t>
  </si>
  <si>
    <t xml:space="preserve"> Տարի </t>
  </si>
  <si>
    <t xml:space="preserve"> Ինն ամիս </t>
  </si>
  <si>
    <t xml:space="preserve"> Առաջին կիսամյակ </t>
  </si>
  <si>
    <t xml:space="preserve"> Միջոցառման դասիչը` </t>
  </si>
  <si>
    <t xml:space="preserve"> 1169 </t>
  </si>
  <si>
    <t xml:space="preserve"> Ծրագրի դասիչը` </t>
  </si>
  <si>
    <t xml:space="preserve"> Ծառայությունների մատուցման միջոցառումներ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</si>
  <si>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</si>
  <si>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</si>
  <si>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</si>
  <si>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</si>
  <si>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</si>
  <si>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</si>
  <si>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</si>
  <si>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>Հավելված N 5</t>
  </si>
  <si>
    <t>ՄԵՔԵՆԱՆԵՐ ԵՎ ՍԱՐՔԱՎՈՐՈՒՄՆԵՐ</t>
  </si>
  <si>
    <t xml:space="preserve"> - Շենքերի և շինությունների կառուցում</t>
  </si>
  <si>
    <t>ՇԵՆՔԵՐ ԵՎ ՇԻՆՈՒԹՅՈՒՆՆԵՐ</t>
  </si>
  <si>
    <t xml:space="preserve"> ՈՉ ՖԻՆԱՆՍԱԿԱՆ ԱԿՏԻՎՆԵՐԻ ԳԾՈՎ ԾԱԽՍԵՐ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</si>
  <si>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</si>
  <si>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</si>
  <si>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</si>
  <si>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ԾԱՌԱՅՈՒԹՅՈՒՆՆԵՐԻ ԵՎ ԱՊՐԱՆՔՆԵՐԻ ՁԵՌՔ ԲԵՐՈՒՄ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</si>
  <si>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</si>
  <si>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</si>
  <si>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</si>
  <si>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</si>
  <si>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</si>
  <si>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</si>
  <si>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</si>
  <si>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</si>
  <si>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</si>
  <si>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</si>
  <si>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</si>
  <si>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</si>
  <si>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</si>
  <si>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</si>
  <si>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հազար դրամներով</t>
  </si>
  <si>
    <t>___________  ___-ի N _______ -Ն    որոշման</t>
  </si>
  <si>
    <t>Հավելված  N 3</t>
  </si>
  <si>
    <t>Պետական մարմինների կողմից օգտագործվող ոչ ֆինանսական ակտիվների հետ գործառնություններ</t>
  </si>
  <si>
    <t>Միջոցառման տեսակը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</si>
  <si>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</si>
  <si>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</si>
  <si>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</si>
  <si>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</si>
  <si>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</si>
  <si>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</si>
  <si>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</si>
  <si>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</si>
  <si>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</si>
  <si>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</si>
  <si>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</si>
  <si>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</si>
  <si>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</si>
  <si>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</si>
  <si>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</si>
  <si>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</si>
  <si>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</si>
  <si>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 xml:space="preserve">Առաջին կիսամյակ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</si>
  <si>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</si>
  <si>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</si>
  <si>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</si>
  <si>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>Այլ մեքենաներ և սարքավորումներ</t>
  </si>
  <si>
    <t>ՆՅՈՒԹԵՐ (ԱՊՐԱՆՔՆԵՐ)</t>
  </si>
  <si>
    <t>Հիմնական միջոցներ</t>
  </si>
  <si>
    <t xml:space="preserve"> հատ</t>
  </si>
  <si>
    <t>ԱՅԼ  ԾԱԽՍԵՐ</t>
  </si>
  <si>
    <t xml:space="preserve"> ՀՀ  պաշտպանության  ապահովում</t>
  </si>
  <si>
    <t xml:space="preserve"> - Այլ ծախսեր</t>
  </si>
  <si>
    <t xml:space="preserve"> առաջին կիսամյակ</t>
  </si>
  <si>
    <t xml:space="preserve"> ինն ամիս</t>
  </si>
  <si>
    <t>տարի</t>
  </si>
  <si>
    <t>մուտք 501, 16.02.21 , Փ N 2</t>
  </si>
  <si>
    <t xml:space="preserve"> Բաժին N 07</t>
  </si>
  <si>
    <t xml:space="preserve"> Բժշկական սարքեր և սարքավորումներ</t>
  </si>
  <si>
    <t xml:space="preserve"> 1204  31001</t>
  </si>
  <si>
    <t xml:space="preserve">  Հոսպիտալների և բուժկետերի բժշկական սարքավորումներով համալրում</t>
  </si>
  <si>
    <t xml:space="preserve"> Խումբ N 01  Դաս N 03</t>
  </si>
  <si>
    <t xml:space="preserve"> 07</t>
  </si>
  <si>
    <t xml:space="preserve"> ԱՌՈՂՋԱՊԱՀՈՒԹՅՈՒՆ</t>
  </si>
  <si>
    <t xml:space="preserve"> Բժշկական ապրանքներ, սարքեր և սարքավորումներ</t>
  </si>
  <si>
    <t xml:space="preserve"> 03</t>
  </si>
  <si>
    <t xml:space="preserve"> 1204</t>
  </si>
  <si>
    <t xml:space="preserve"> 31001</t>
  </si>
  <si>
    <t xml:space="preserve"> Հոսպիտալների և բուժկետերի բժշկական սարքավորումներով համալրում</t>
  </si>
  <si>
    <t>Ռազմաբժշկական սպասարկում և առողջապահական ծառայություններ</t>
  </si>
  <si>
    <t>Հոսպիտալների և բուժկետերի բժշկական սարքավորումներով համալրում</t>
  </si>
  <si>
    <t xml:space="preserve"> 1204 </t>
  </si>
  <si>
    <t xml:space="preserve"> 31001 </t>
  </si>
  <si>
    <t xml:space="preserve"> Հոսպիտալների և բուժկետերի բժշկական սարքավորումներով համալրում </t>
  </si>
  <si>
    <t xml:space="preserve"> Զորամասային և հոսպիտալային օղակներում բժշկական հետազոտությունների համար անհրաժեշտ սարքավորումների և գույքի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</si>
  <si>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</si>
  <si>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</si>
  <si>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«Գնումների մասին» ՀՀ օրենքի համաձայն ընտրված կազմակերպություն </t>
  </si>
  <si>
    <t xml:space="preserve"> Բժշկական սարքավորումների քանակ, հատ </t>
  </si>
  <si>
    <t xml:space="preserve"> Բժշկական գույքով և սաքավորումներով բուժկետերի և հոսպիտալների համալրվածություն, տոկոս </t>
  </si>
  <si>
    <t xml:space="preserve"> Սարքավորումների ծառայության կանխատեսվող միջին ժամկետ, տարի </t>
  </si>
  <si>
    <t xml:space="preserve"> Ռազմաբժշկական սպասարկում և առողջապահական ծառայություններ</t>
  </si>
  <si>
    <t xml:space="preserve"> 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</si>
  <si>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</si>
  <si>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 xml:space="preserve"> Զորամասային և հոսպիտալային օղակներում բժշկական հետազոտությունների համար անհրաժեշտ սարքավորումների և գույքի ձեռքբերում</t>
  </si>
  <si>
    <t>դրամ</t>
  </si>
  <si>
    <t>Գնում չհանդիսացող ծախսեր</t>
  </si>
  <si>
    <t>ՀԱՅԱՍՏԱՆԻ ՀԱՆՐԱՊԵՏՈՒԹՅԱՆ ԿԱՌԱՎԱՐՈՒԹՅԱՆ 2021 ԹՎԱԿԱՆԻ ԴԵԿՏԵՄԲԵՐԻ 23-Ի  N 2121-Ն ՈՐՈՇՄԱՆ N 3 և 4 ՀԱՎԵԼՎԱԾՆԵՐՈՒՄ  ԿԱՏԱՐՎՈՂ ՓՈՓՈԽՈՒԹՅՈՒՆՆԵՐԸ</t>
  </si>
  <si>
    <t>ՀԱՅԱՍՏԱՆԻ ՀԱՆՐԱՊԵՏՈՒԹՅԱՆ ԿԱՌԱՎԱՐՈՒԹՅԱՆ 2021 ԹՎԱԿԱՆԻ ԴԵԿՏԵՄԲԵՐԻ 23-Ի  N 2121-Ն ՈՐՈՇՄԱՆ N 5 ՀԱՎԵԼՎԱԾԻ N 2 ԱՂՅՈՒՍԱԿՈՒՄ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</si>
  <si>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</si>
  <si>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 N 2121-Ն ՈՐՈՇՄԱՆ N 9 ՀԱՎԵԼՎԱԾԻ N 9.15 ԵՎ N 9.1 ՀԱՎԵԼՎԱԾԻ N 9.1.15 ԱՂՅՈՒՍԱԿՆԵՐՈՒՄ ԿԱՏԱՐՎՈՂ ՓՈՓՈԽՈՒԹՅՈՒՆՆԵՐ </t>
  </si>
  <si>
    <t>ՀԱՅԱՍՏԱՆԻ ՀԱՆՐԱՊԵՏՈՒԹՅԱՆ ԿԱՌԱՎԱՐՈՒԹՅԱՆ 2021 ԹՎԱԿԱՆԻ ԴԵԿՏԵՄԲԵՐԻ 23-Ի  N 2121-Ն ՈՐՈՇՄԱՆ N 10 ՀԱՎԵԼՎԱԾՈՒՄ  ԿԱՏԱՐՎՈՂ ՓՈՓՈԽՈՒԹՅՈՒՆՆԵՐԸ</t>
  </si>
  <si>
    <t>ՀՀ կառավարության 2022 թվականի</t>
  </si>
  <si>
    <t xml:space="preserve">ՀՀ կառավարության 2022 թվականի </t>
  </si>
  <si>
    <t>&lt;ՀԱՅԱՍՏԱՆԻ ՀԱՆՐԱՊԵՏՈՒԹՅԱՆ 2022 ԹՎԱԿԱՆԻ ՊԵՏԱԿԱՆ ԲՅՈՒՋԵԻ ՄԱՍԻՆ&gt; ՀԱՅԱՍՏԱՆԻ ՀԱՆՐԱՊԵՏՈՒԹՅԱՆ ՕՐԵՆՔԻ N 1 
ՀԱՎԵԼՎԱԾԻ N 3 ԱՂՅՈՒՍԱԿՈՒՄ  ԿԱՏԱՐՎՈՂ ՓՈՓՈԽՈՒԹՅՈՒՆԸ</t>
  </si>
  <si>
    <t>99600000</t>
  </si>
  <si>
    <t>գչծ</t>
  </si>
  <si>
    <t xml:space="preserve"> 33111180/1</t>
  </si>
  <si>
    <t xml:space="preserve">  մագնիսական ռեզոնանսային տոմոգրաֆիայի սարք</t>
  </si>
  <si>
    <t xml:space="preserve"> ԲՄ</t>
  </si>
  <si>
    <t>Կազմակերպության անվանում</t>
  </si>
  <si>
    <t>Պայմանագրի համար և ամսաթիվ</t>
  </si>
  <si>
    <t>Ապրանքի կամ ծառայության անվանում</t>
  </si>
  <si>
    <t>Քանակ</t>
  </si>
  <si>
    <t>Գին</t>
  </si>
  <si>
    <t>ՈՒշացած օրերի  քանակ</t>
  </si>
  <si>
    <t xml:space="preserve">ՈՒշացած օրերի հետևանքով պայմանագրի պայմանի համաձայն հաշվարկված տույժ </t>
  </si>
  <si>
    <t>Տույժի ընհանուր  գումար  (դրամ)</t>
  </si>
  <si>
    <t>Իրականացված մատակարարում  (դրամ)</t>
  </si>
  <si>
    <t>Վճարման ենթակա  (դրամ)</t>
  </si>
  <si>
    <t>2</t>
  </si>
  <si>
    <t>3</t>
  </si>
  <si>
    <t>4</t>
  </si>
  <si>
    <t>5</t>
  </si>
  <si>
    <t>6</t>
  </si>
  <si>
    <t>7 (4*5*6*0,05%)</t>
  </si>
  <si>
    <t>8</t>
  </si>
  <si>
    <t>9</t>
  </si>
  <si>
    <t>10 (9-8)</t>
  </si>
  <si>
    <t xml:space="preserve">&lt;Երվադա&gt; ՍՊԸ  </t>
  </si>
  <si>
    <t>ՀՄԱԱՊՁԲ-21-20/5-1    17․11․2021թ</t>
  </si>
  <si>
    <t>բուլդոզերներ</t>
  </si>
  <si>
    <t>&lt;&lt;Օլանդա&gt;&gt; ՍՊԸ</t>
  </si>
  <si>
    <t>ՀԲՄԱՊՁԲ-21-10/1-1 30.06.2021թ., Համ1 08.09.2021թ.</t>
  </si>
  <si>
    <t>զինվորական մահճակալ</t>
  </si>
  <si>
    <t>&lt;&lt;Մեգա  Էներգո&gt;&gt; ՍՊԸ</t>
  </si>
  <si>
    <t>ԳՀԱՊՁԲ-21-2/6-1     03.11.2021թ.</t>
  </si>
  <si>
    <t>միջին լարման մալուխներ</t>
  </si>
  <si>
    <t>&lt;&lt;Արտ Տեխ &gt;&gt; ՍՊԸ</t>
  </si>
  <si>
    <t>ԳՀԱՊՁԲ-21-1/12-1  20․10․2021</t>
  </si>
  <si>
    <t>տոներային քարտրիջներ</t>
  </si>
  <si>
    <t>&lt;&lt;Պրեմիում  Մոթորս&gt;&gt;</t>
  </si>
  <si>
    <t>ԳՀԱՊՁԲ-21-7/44-2   02.09.2021.</t>
  </si>
  <si>
    <t xml:space="preserve">  դիզելային վառելիք, ամառային</t>
  </si>
  <si>
    <t xml:space="preserve">&lt;Մոսեսքո&gt; ՍՊԸ </t>
  </si>
  <si>
    <t>ՀԲՄԱՊՁԲ-21-7/2-2 22․10․2021թ․</t>
  </si>
  <si>
    <t xml:space="preserve">  շարժիչի յուղեր</t>
  </si>
  <si>
    <t>&lt;Արպանիվ&gt; ՍՊԸ</t>
  </si>
  <si>
    <t>ԳՀԱՊՁԲ-21-4/2-1    12.04.2021</t>
  </si>
  <si>
    <t xml:space="preserve">  ավտոմեքենաների անիվներ</t>
  </si>
  <si>
    <t>&lt;&lt;ԱՐ-ԷՐ&gt;&gt; ՍՊԸ</t>
  </si>
  <si>
    <t>ԲՄԱՊՁԲ-21-7/3-2   25.05.20212.</t>
  </si>
  <si>
    <t xml:space="preserve">  ճտքավոր կոշիկներ</t>
  </si>
  <si>
    <t>&lt;&lt;Կենցաղային քիմիայի գործարան&gt;&gt; ՍՊԸ</t>
  </si>
  <si>
    <t>ՀՄԱԱՊՁԲ-21-7/6-1   18.11.2021թ․</t>
  </si>
  <si>
    <t xml:space="preserve">  օճառ, ձեռքի</t>
  </si>
  <si>
    <t>&lt;&lt;Էլաամոդա&gt;&gt; ՍՊԸ</t>
  </si>
  <si>
    <t>ԳՀԾՁԲ-21-7/5-1  22.06.2021թ.</t>
  </si>
  <si>
    <t xml:space="preserve"> դերձակի ծառայություններ</t>
  </si>
  <si>
    <t>ԳՀԾՁԲ-21-7/7-1 02.07.2021թ.</t>
  </si>
  <si>
    <t>&lt;Մասիսի Գարուն Կարի Ֆաբրիկա&gt;&gt; ՍՊԸ</t>
  </si>
  <si>
    <t>ԳՀԾՁԲ-21-7/2-1  14․05․2021թ․</t>
  </si>
  <si>
    <t xml:space="preserve"> այլ պոլիգրաֆիական արտադրանքի տպագրման ծառայություն</t>
  </si>
  <si>
    <t>&lt;&lt;Տեքսուորլդ&gt;&gt; ՍՊԸ</t>
  </si>
  <si>
    <t>ԲՄԱՊՁԲ-21-7/8-1    26.08.2021թ.</t>
  </si>
  <si>
    <t xml:space="preserve">  զինվորական վրաններ</t>
  </si>
  <si>
    <t>&lt;&lt;Քանաքեռի կարի ֆաբրիկա&gt;&gt; ՍՊԸ</t>
  </si>
  <si>
    <t>ԳՀԾՁԲ-21-7/2-5 14.05..2021թ.</t>
  </si>
  <si>
    <t>Կոստյում բամբակյա կեպիով</t>
  </si>
  <si>
    <t>&lt;&lt;Պահապան&gt;&gt; ՍՊԸ</t>
  </si>
  <si>
    <t>ՇՀԾՁԲ-7/3-4 23.01.2015թ.</t>
  </si>
  <si>
    <t>ՇՀԱՊՁԲ-7/39-2 01.07.2016թ</t>
  </si>
  <si>
    <t>Ը Ն Դ Ա Մ Ե Ն Ը</t>
  </si>
  <si>
    <t>Հավելված  N 7</t>
  </si>
  <si>
    <t>Ծանոթություն. &lt;&lt;Քանաքեռի կարի ֆաբրիկա&gt;&gt; ՍՊԸ կողմից ԳՀԾՁԲ-21-7/2-5 պայմանագրի շրջանակներում մատուցվելիք ծառայությունների դիմաց վճարումը կիրականացվի ուշացումների հետևանքով հաշվարկված տույժերը նվազեցնելուց հետո՝ համաձայն պայմանագրի պայմանի, իսկ 279 075 դրամ գումարը &lt;&lt;Պրեմիում  Մոթորս&gt;&gt; ՍՊԸ նկատմամբ ավել հաշվարկված և հաշվանցված տուգանքի գումար է:</t>
  </si>
  <si>
    <t>«ՀԱՅԱՍՏԱՆԻ  ՀԱՆՐԱՊԵՏՈՒԹՅԱՆ  2022 ԹՎԱԿԱՆԻ  ՊԵՏԱԿԱՆ ԲՅՈՒՋԵԻ ՄԱՍԻՆ» ՀԱՅԱՍՏԱՆԻ ՀԱՆՐԱՊԵՏՈՒԹՅԱՆ  ՕՐԵՆՔԻ N 1 ՀԱՎԵԼՎԱԾԻ N 2 ԱՂՅՈՒՍԱԿՈՒՄ ՎԵՐԱԲԱՇԽՈՒՄ ԵՎ ՀԱՅԱՍՏԱՆԻ ՀԱՆՐԱՊԵՏՈՒԹՅԱՆ ԿԱՌԱՎԱՐՈՒԹՅԱՆ 
2021 ԹՎԱԿԱՆԻ ԴԵԿՏԵՄԲԵՐԻ 23-Ի  N 2121-Ն ՈՐՈՇՄԱՆ N 5  ՀԱՎԵԼՎԱԾԻ N 1 ԱՂՅՈՒՍԱԿՈՒՄ ԿԱՏԱՐՎՈՂ  ՓՈՓՈԽՈՒԹՅՈՒՆՆԵՐԸ</t>
  </si>
  <si>
    <t>Ցուցանիշների փոփոխություն (ավելացումները նշված են դրական նշանով իսկ պակասեցումները փակագծերում)</t>
  </si>
  <si>
    <t>-</t>
  </si>
  <si>
    <t>ԳՀ</t>
  </si>
  <si>
    <t>լ-կ</t>
  </si>
  <si>
    <t>98391120</t>
  </si>
  <si>
    <t>39141250</t>
  </si>
  <si>
    <t xml:space="preserve"> 39522181</t>
  </si>
  <si>
    <t>Ցուցանիշների փոփոխություն (ավելացումները նշված են դրական նշանով)</t>
  </si>
  <si>
    <t>Ցուցանիշների փոփոխություն (պակասեցումները նշված են փակագծերում)</t>
  </si>
  <si>
    <t>ՊԱՅՄԱՆԱԳՐԱՅԻՆ ԾԱՌԱՅՈՒԹՅՈՒՆՆԵՐԻ ՁԵՌՔԲԵՐՈՒՄ</t>
  </si>
  <si>
    <t>Ընդհանուր բնույթի այլ ծառայություններ</t>
  </si>
  <si>
    <t>Գրասենյակային նյութեր և հագուստ</t>
  </si>
  <si>
    <t>Տրանսպորտային նյութեր</t>
  </si>
  <si>
    <t>Կենցաղային և հանրային սննդի նյութեր</t>
  </si>
  <si>
    <t>Հատուկ նպատակային այլ նյութեր</t>
  </si>
  <si>
    <t>Վարչական սարքավորումներ</t>
  </si>
  <si>
    <t>Տրանսպորտային սարքավորումներ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</si>
</sst>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#,##0.0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_-* #,##0.0_р_._-;\-* #,##0.0_р_._-;_-* &quot;-&quot;??_р_._-;_-@_-"/>
    <numFmt numFmtId="169" formatCode="##,##0.0;\(##,##0.0\);\-"/>
    <numFmt numFmtId="170" formatCode="_-* #,##0_р_._-;\-* #,##0_р_._-;_-* &quot;-&quot;??_р_._-;_-@_-"/>
    <numFmt numFmtId="171" formatCode="_(* #,##0_);_(* \(#,##0\);_(* &quot;-&quot;??_);_(@_)"/>
    <numFmt numFmtId="172" formatCode="#,##0.000_);\(#,##0.000\)"/>
    <numFmt numFmtId="173" formatCode="_(* #,##0.0000_);_(* \(#,##0.0000\);_(* &quot;-&quot;??_);_(@_)"/>
    <numFmt numFmtId="174" formatCode="_(* #,##0.0000000_);_(* \(#,##0.0000000\);_(* &quot;-&quot;??_);_(@_)"/>
  </numFmts>
  <fonts count="58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i/>
      <sz val="12"/>
      <name val="GHEA Grapalat"/>
      <family val="3"/>
    </font>
    <font>
      <b/>
      <u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Helv"/>
    </font>
    <font>
      <sz val="11"/>
      <name val="Calibri"/>
      <family val="2"/>
      <scheme val="minor"/>
    </font>
    <font>
      <sz val="18"/>
      <color theme="1"/>
      <name val="GHEA Grapalat"/>
      <family val="3"/>
    </font>
    <font>
      <sz val="17"/>
      <color theme="1"/>
      <name val="GHEA Grapalat"/>
      <family val="3"/>
    </font>
    <font>
      <sz val="18"/>
      <name val="Arial LatArm"/>
      <family val="2"/>
    </font>
    <font>
      <sz val="16"/>
      <color theme="1"/>
      <name val="Calibri"/>
      <family val="2"/>
      <scheme val="minor"/>
    </font>
    <font>
      <sz val="18"/>
      <color theme="9" tint="-0.499984740745262"/>
      <name val="Arial LatArm"/>
      <family val="2"/>
    </font>
    <font>
      <sz val="14"/>
      <color theme="9" tint="-0.499984740745262"/>
      <name val="Arial LatArm"/>
      <family val="2"/>
    </font>
    <font>
      <sz val="14"/>
      <color theme="5" tint="-0.499984740745262"/>
      <name val="Arial LatArm"/>
      <family val="2"/>
    </font>
    <font>
      <sz val="14"/>
      <color theme="1"/>
      <name val="Calibri"/>
      <family val="2"/>
      <scheme val="minor"/>
    </font>
    <font>
      <sz val="16"/>
      <color rgb="FF7030A0"/>
      <name val="Arial LatArm"/>
      <family val="2"/>
    </font>
    <font>
      <sz val="11"/>
      <color rgb="FF7030A0"/>
      <name val="Calibri"/>
      <family val="2"/>
      <scheme val="minor"/>
    </font>
    <font>
      <sz val="16"/>
      <name val="Arial LatArm"/>
      <family val="2"/>
    </font>
    <font>
      <sz val="14"/>
      <color rgb="FF7030A0"/>
      <name val="Arial LatArm"/>
      <family val="2"/>
    </font>
    <font>
      <sz val="14"/>
      <name val="Arial LatArm"/>
      <family val="2"/>
    </font>
    <font>
      <sz val="20"/>
      <color theme="1"/>
      <name val="Calibri"/>
      <family val="2"/>
      <scheme val="minor"/>
    </font>
    <font>
      <sz val="16"/>
      <color theme="5" tint="-0.499984740745262"/>
      <name val="Arial LatArm"/>
      <family val="2"/>
    </font>
    <font>
      <sz val="18"/>
      <color theme="1"/>
      <name val="Calibri"/>
      <family val="2"/>
      <scheme val="minor"/>
    </font>
    <font>
      <sz val="18"/>
      <color rgb="FF7030A0"/>
      <name val="Arial LatArm"/>
      <family val="2"/>
    </font>
    <font>
      <b/>
      <sz val="20"/>
      <color theme="1"/>
      <name val="GHEA Grapalat"/>
      <family val="3"/>
    </font>
    <font>
      <b/>
      <sz val="17"/>
      <color theme="1"/>
      <name val="GHEA Grapalat"/>
      <family val="3"/>
    </font>
    <font>
      <b/>
      <sz val="11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6" fillId="0" borderId="0"/>
    <xf numFmtId="0" fontId="27" fillId="0" borderId="0"/>
    <xf numFmtId="0" fontId="28" fillId="0" borderId="0">
      <alignment horizontal="left" vertical="top" wrapText="1"/>
    </xf>
    <xf numFmtId="9" fontId="11" fillId="0" borderId="0" applyFont="0" applyFill="0" applyBorder="0" applyAlignment="0" applyProtection="0"/>
    <xf numFmtId="169" fontId="28" fillId="0" borderId="0" applyFill="0" applyBorder="0" applyProtection="0">
      <alignment horizontal="right" vertical="top"/>
    </xf>
    <xf numFmtId="0" fontId="26" fillId="0" borderId="0"/>
    <xf numFmtId="0" fontId="11" fillId="0" borderId="0"/>
    <xf numFmtId="0" fontId="36" fillId="0" borderId="0"/>
  </cellStyleXfs>
  <cellXfs count="274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6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vertical="center" wrapText="1"/>
    </xf>
    <xf numFmtId="164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5" xfId="4" applyFont="1" applyFill="1" applyBorder="1" applyAlignment="1">
      <alignment vertical="center" wrapText="1"/>
    </xf>
    <xf numFmtId="0" fontId="4" fillId="2" borderId="6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0" xfId="2" applyFont="1" applyFill="1" applyAlignment="1">
      <alignment horizontal="center" vertical="center"/>
    </xf>
    <xf numFmtId="49" fontId="9" fillId="2" borderId="1" xfId="2" applyNumberFormat="1" applyFont="1" applyFill="1" applyBorder="1" applyAlignment="1" applyProtection="1">
      <alignment horizontal="left" vertical="center"/>
      <protection locked="0"/>
    </xf>
    <xf numFmtId="0" fontId="9" fillId="2" borderId="4" xfId="4" applyFont="1" applyFill="1" applyBorder="1" applyAlignment="1">
      <alignment horizontal="left" vertical="center"/>
    </xf>
    <xf numFmtId="0" fontId="9" fillId="2" borderId="5" xfId="4" applyFont="1" applyFill="1" applyBorder="1" applyAlignment="1">
      <alignment horizontal="left" vertical="center"/>
    </xf>
    <xf numFmtId="0" fontId="9" fillId="2" borderId="6" xfId="4" applyFont="1" applyFill="1" applyBorder="1" applyAlignment="1">
      <alignment horizontal="left" vertical="center"/>
    </xf>
    <xf numFmtId="165" fontId="2" fillId="2" borderId="0" xfId="1" applyNumberFormat="1" applyFont="1" applyFill="1" applyAlignment="1">
      <alignment vertical="center"/>
    </xf>
    <xf numFmtId="165" fontId="2" fillId="2" borderId="0" xfId="1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5" xfId="4" applyNumberFormat="1" applyFont="1" applyFill="1" applyBorder="1" applyAlignment="1">
      <alignment vertical="center" wrapText="1"/>
    </xf>
    <xf numFmtId="165" fontId="9" fillId="2" borderId="5" xfId="4" applyNumberFormat="1" applyFont="1" applyFill="1" applyBorder="1" applyAlignment="1">
      <alignment horizontal="left" vertical="center"/>
    </xf>
    <xf numFmtId="165" fontId="4" fillId="2" borderId="1" xfId="6" applyNumberFormat="1" applyFont="1" applyFill="1" applyBorder="1" applyAlignment="1">
      <alignment horizontal="center" vertical="center" wrapText="1"/>
    </xf>
    <xf numFmtId="43" fontId="4" fillId="2" borderId="1" xfId="7" applyFont="1" applyFill="1" applyBorder="1" applyAlignment="1">
      <alignment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0" fontId="4" fillId="2" borderId="4" xfId="2" applyFont="1" applyFill="1" applyBorder="1" applyAlignment="1">
      <alignment horizontal="left" vertical="center" wrapText="1"/>
    </xf>
    <xf numFmtId="0" fontId="4" fillId="0" borderId="4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43" fontId="4" fillId="0" borderId="1" xfId="7" applyFont="1" applyFill="1" applyBorder="1" applyAlignment="1">
      <alignment horizontal="center" vertical="center" wrapText="1"/>
    </xf>
    <xf numFmtId="0" fontId="2" fillId="0" borderId="0" xfId="8" applyFont="1" applyAlignment="1">
      <alignment vertical="center" wrapText="1"/>
    </xf>
    <xf numFmtId="43" fontId="2" fillId="0" borderId="0" xfId="9" applyFont="1" applyAlignment="1">
      <alignment vertical="center" wrapText="1"/>
    </xf>
    <xf numFmtId="165" fontId="2" fillId="0" borderId="0" xfId="8" applyNumberFormat="1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43" fontId="2" fillId="0" borderId="1" xfId="9" applyFont="1" applyBorder="1" applyAlignment="1">
      <alignment horizontal="center" vertical="center" wrapText="1"/>
    </xf>
    <xf numFmtId="165" fontId="2" fillId="0" borderId="1" xfId="8" applyNumberFormat="1" applyFont="1" applyBorder="1" applyAlignment="1">
      <alignment horizontal="center" vertical="center" wrapText="1"/>
    </xf>
    <xf numFmtId="0" fontId="2" fillId="0" borderId="1" xfId="8" applyFont="1" applyBorder="1" applyAlignment="1">
      <alignment horizontal="left" vertical="center" wrapText="1"/>
    </xf>
    <xf numFmtId="0" fontId="2" fillId="0" borderId="1" xfId="8" applyFont="1" applyBorder="1" applyAlignment="1">
      <alignment horizontal="center" vertical="center" wrapText="1"/>
    </xf>
    <xf numFmtId="0" fontId="12" fillId="0" borderId="0" xfId="8" applyFont="1" applyAlignment="1">
      <alignment vertical="center" wrapText="1"/>
    </xf>
    <xf numFmtId="43" fontId="12" fillId="0" borderId="0" xfId="9" applyFont="1" applyAlignment="1">
      <alignment vertical="center" wrapText="1"/>
    </xf>
    <xf numFmtId="43" fontId="12" fillId="0" borderId="1" xfId="9" applyFont="1" applyFill="1" applyBorder="1" applyAlignment="1">
      <alignment horizontal="center" vertical="center" wrapText="1"/>
    </xf>
    <xf numFmtId="0" fontId="12" fillId="0" borderId="1" xfId="8" applyFont="1" applyBorder="1" applyAlignment="1">
      <alignment horizontal="left" vertical="center" wrapText="1"/>
    </xf>
    <xf numFmtId="0" fontId="12" fillId="0" borderId="1" xfId="8" applyFont="1" applyBorder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43" fontId="5" fillId="0" borderId="0" xfId="9" applyFont="1" applyAlignment="1">
      <alignment vertical="center" wrapText="1"/>
    </xf>
    <xf numFmtId="43" fontId="5" fillId="0" borderId="1" xfId="9" applyFont="1" applyBorder="1" applyAlignment="1">
      <alignment horizontal="center" vertical="center" wrapText="1"/>
    </xf>
    <xf numFmtId="165" fontId="5" fillId="0" borderId="1" xfId="8" applyNumberFormat="1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left" vertical="center" wrapText="1"/>
    </xf>
    <xf numFmtId="43" fontId="2" fillId="0" borderId="0" xfId="9" applyFont="1" applyAlignment="1">
      <alignment horizontal="center" vertical="center" wrapText="1"/>
    </xf>
    <xf numFmtId="0" fontId="13" fillId="0" borderId="1" xfId="8" applyFont="1" applyBorder="1" applyAlignment="1">
      <alignment horizontal="center" vertical="center" wrapText="1"/>
    </xf>
    <xf numFmtId="43" fontId="14" fillId="0" borderId="1" xfId="9" applyFont="1" applyFill="1" applyBorder="1" applyAlignment="1">
      <alignment horizontal="center" vertical="center" wrapText="1"/>
    </xf>
    <xf numFmtId="0" fontId="14" fillId="0" borderId="1" xfId="8" applyNumberFormat="1" applyFont="1" applyFill="1" applyBorder="1" applyAlignment="1">
      <alignment horizontal="center" vertical="center" wrapText="1"/>
    </xf>
    <xf numFmtId="49" fontId="14" fillId="0" borderId="1" xfId="8" applyNumberFormat="1" applyFont="1" applyFill="1" applyBorder="1" applyAlignment="1">
      <alignment horizontal="center" vertical="center" textRotation="90" wrapText="1"/>
    </xf>
    <xf numFmtId="0" fontId="15" fillId="0" borderId="0" xfId="8" applyFont="1" applyAlignment="1">
      <alignment horizontal="center" vertical="center" wrapText="1"/>
    </xf>
    <xf numFmtId="43" fontId="15" fillId="0" borderId="0" xfId="9" applyFont="1" applyAlignment="1">
      <alignment horizontal="center" vertical="center" wrapText="1"/>
    </xf>
    <xf numFmtId="49" fontId="16" fillId="0" borderId="1" xfId="8" applyNumberFormat="1" applyFont="1" applyFill="1" applyBorder="1" applyAlignment="1">
      <alignment horizontal="center" vertical="center" textRotation="90" wrapText="1"/>
    </xf>
    <xf numFmtId="0" fontId="9" fillId="0" borderId="0" xfId="8" applyNumberFormat="1" applyFont="1" applyFill="1" applyAlignment="1">
      <alignment horizontal="center" vertical="center" wrapText="1"/>
    </xf>
    <xf numFmtId="49" fontId="17" fillId="0" borderId="0" xfId="8" applyNumberFormat="1" applyFont="1" applyFill="1" applyAlignment="1">
      <alignment horizontal="center" vertical="center" wrapText="1"/>
    </xf>
    <xf numFmtId="43" fontId="5" fillId="0" borderId="1" xfId="9" applyFont="1" applyFill="1" applyBorder="1" applyAlignment="1">
      <alignment horizontal="center" vertical="center" wrapText="1"/>
    </xf>
    <xf numFmtId="43" fontId="18" fillId="0" borderId="1" xfId="9" applyFont="1" applyBorder="1" applyAlignment="1">
      <alignment horizontal="center" vertical="center" wrapText="1"/>
    </xf>
    <xf numFmtId="43" fontId="14" fillId="0" borderId="8" xfId="9" applyFont="1" applyFill="1" applyBorder="1" applyAlignment="1">
      <alignment horizontal="center" vertical="center" wrapText="1"/>
    </xf>
    <xf numFmtId="165" fontId="16" fillId="0" borderId="1" xfId="8" applyNumberFormat="1" applyFont="1" applyFill="1" applyBorder="1" applyAlignment="1">
      <alignment horizontal="center" vertical="center" wrapText="1"/>
    </xf>
    <xf numFmtId="165" fontId="17" fillId="0" borderId="0" xfId="8" applyNumberFormat="1" applyFont="1" applyFill="1" applyAlignment="1">
      <alignment horizontal="center" vertical="center" wrapText="1"/>
    </xf>
    <xf numFmtId="0" fontId="18" fillId="0" borderId="0" xfId="8" applyFont="1" applyFill="1" applyAlignment="1">
      <alignment wrapText="1"/>
    </xf>
    <xf numFmtId="165" fontId="15" fillId="0" borderId="0" xfId="8" applyNumberFormat="1" applyFont="1" applyFill="1" applyAlignment="1">
      <alignment horizontal="right" vertical="center" wrapText="1"/>
    </xf>
    <xf numFmtId="0" fontId="19" fillId="0" borderId="0" xfId="3" applyFont="1"/>
    <xf numFmtId="168" fontId="19" fillId="0" borderId="0" xfId="10" applyNumberFormat="1" applyFont="1" applyBorder="1" applyAlignment="1">
      <alignment horizontal="right"/>
    </xf>
    <xf numFmtId="0" fontId="19" fillId="0" borderId="0" xfId="3" applyFont="1" applyBorder="1"/>
    <xf numFmtId="167" fontId="19" fillId="0" borderId="9" xfId="10" applyFont="1" applyBorder="1" applyAlignment="1">
      <alignment horizontal="right"/>
    </xf>
    <xf numFmtId="168" fontId="19" fillId="0" borderId="9" xfId="10" applyNumberFormat="1" applyFont="1" applyBorder="1" applyAlignment="1">
      <alignment horizontal="right"/>
    </xf>
    <xf numFmtId="0" fontId="19" fillId="0" borderId="10" xfId="3" applyFont="1" applyBorder="1"/>
    <xf numFmtId="0" fontId="19" fillId="0" borderId="11" xfId="3" applyFont="1" applyBorder="1"/>
    <xf numFmtId="37" fontId="20" fillId="0" borderId="12" xfId="10" applyNumberFormat="1" applyFont="1" applyFill="1" applyBorder="1" applyAlignment="1">
      <alignment horizontal="center" vertical="center" wrapText="1"/>
    </xf>
    <xf numFmtId="37" fontId="20" fillId="0" borderId="1" xfId="10" applyNumberFormat="1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left" vertical="top"/>
    </xf>
    <xf numFmtId="0" fontId="19" fillId="2" borderId="13" xfId="3" applyFont="1" applyFill="1" applyBorder="1" applyAlignment="1">
      <alignment horizontal="left" vertical="top"/>
    </xf>
    <xf numFmtId="0" fontId="19" fillId="2" borderId="14" xfId="3" applyFont="1" applyFill="1" applyBorder="1" applyAlignment="1">
      <alignment vertical="top" wrapText="1"/>
    </xf>
    <xf numFmtId="0" fontId="19" fillId="2" borderId="8" xfId="3" applyFont="1" applyFill="1" applyBorder="1" applyAlignment="1">
      <alignment vertical="top" wrapText="1"/>
    </xf>
    <xf numFmtId="0" fontId="21" fillId="2" borderId="6" xfId="3" applyFont="1" applyFill="1" applyBorder="1" applyAlignment="1">
      <alignment vertical="top" wrapText="1"/>
    </xf>
    <xf numFmtId="0" fontId="19" fillId="2" borderId="13" xfId="3" applyFont="1" applyFill="1" applyBorder="1" applyAlignment="1">
      <alignment vertical="center" wrapText="1"/>
    </xf>
    <xf numFmtId="0" fontId="19" fillId="2" borderId="15" xfId="3" applyFont="1" applyFill="1" applyBorder="1" applyAlignment="1">
      <alignment vertical="top" wrapText="1"/>
    </xf>
    <xf numFmtId="0" fontId="19" fillId="2" borderId="16" xfId="3" applyFont="1" applyFill="1" applyBorder="1" applyAlignment="1">
      <alignment vertical="top" wrapText="1"/>
    </xf>
    <xf numFmtId="0" fontId="20" fillId="2" borderId="1" xfId="3" applyFont="1" applyFill="1" applyBorder="1" applyAlignment="1">
      <alignment vertical="center" wrapText="1"/>
    </xf>
    <xf numFmtId="0" fontId="19" fillId="2" borderId="17" xfId="3" applyFont="1" applyFill="1" applyBorder="1" applyAlignment="1">
      <alignment horizontal="left" vertical="top" wrapText="1"/>
    </xf>
    <xf numFmtId="0" fontId="19" fillId="2" borderId="18" xfId="3" applyFont="1" applyFill="1" applyBorder="1" applyAlignment="1">
      <alignment horizontal="left" vertical="center" wrapText="1"/>
    </xf>
    <xf numFmtId="0" fontId="22" fillId="0" borderId="1" xfId="8" applyFont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23" fillId="2" borderId="12" xfId="3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horizontal="left" vertical="center" wrapText="1"/>
    </xf>
    <xf numFmtId="0" fontId="24" fillId="2" borderId="21" xfId="3" applyFont="1" applyFill="1" applyBorder="1" applyAlignment="1">
      <alignment horizontal="left" vertical="top" wrapText="1"/>
    </xf>
    <xf numFmtId="0" fontId="19" fillId="2" borderId="22" xfId="3" applyFont="1" applyFill="1" applyBorder="1" applyAlignment="1">
      <alignment horizontal="left" vertical="center" wrapText="1"/>
    </xf>
    <xf numFmtId="167" fontId="19" fillId="0" borderId="10" xfId="10" applyFont="1" applyBorder="1" applyAlignment="1">
      <alignment horizontal="right"/>
    </xf>
    <xf numFmtId="168" fontId="19" fillId="0" borderId="10" xfId="10" applyNumberFormat="1" applyFont="1" applyBorder="1" applyAlignment="1">
      <alignment horizontal="right"/>
    </xf>
    <xf numFmtId="0" fontId="19" fillId="0" borderId="0" xfId="3" applyFont="1" applyAlignment="1">
      <alignment horizontal="justify"/>
    </xf>
    <xf numFmtId="0" fontId="17" fillId="0" borderId="0" xfId="3" applyFont="1" applyFill="1" applyBorder="1" applyAlignment="1">
      <alignment vertical="top"/>
    </xf>
    <xf numFmtId="0" fontId="22" fillId="0" borderId="1" xfId="3" applyFont="1" applyBorder="1" applyAlignment="1">
      <alignment vertical="center" wrapText="1"/>
    </xf>
    <xf numFmtId="0" fontId="22" fillId="0" borderId="1" xfId="3" applyFont="1" applyBorder="1" applyAlignment="1">
      <alignment horizontal="center" vertical="center" wrapText="1"/>
    </xf>
    <xf numFmtId="0" fontId="25" fillId="2" borderId="1" xfId="3" applyFont="1" applyFill="1" applyBorder="1" applyAlignment="1">
      <alignment vertical="top" wrapText="1"/>
    </xf>
    <xf numFmtId="0" fontId="19" fillId="0" borderId="0" xfId="3" applyFont="1" applyAlignment="1">
      <alignment horizontal="center" vertical="center"/>
    </xf>
    <xf numFmtId="0" fontId="29" fillId="2" borderId="0" xfId="19" applyFont="1" applyFill="1">
      <alignment horizontal="left" vertical="top" wrapText="1"/>
    </xf>
    <xf numFmtId="0" fontId="29" fillId="2" borderId="0" xfId="19" applyFont="1" applyFill="1" applyAlignment="1">
      <alignment horizontal="left" vertical="top" wrapText="1"/>
    </xf>
    <xf numFmtId="0" fontId="29" fillId="2" borderId="1" xfId="19" applyFont="1" applyFill="1" applyBorder="1" applyAlignment="1">
      <alignment horizontal="left" vertical="top" wrapText="1"/>
    </xf>
    <xf numFmtId="0" fontId="19" fillId="2" borderId="1" xfId="3" applyFont="1" applyFill="1" applyBorder="1" applyAlignment="1">
      <alignment vertical="center" wrapText="1"/>
    </xf>
    <xf numFmtId="0" fontId="29" fillId="2" borderId="1" xfId="19" applyFont="1" applyFill="1" applyBorder="1">
      <alignment horizontal="left" vertical="top" wrapText="1"/>
    </xf>
    <xf numFmtId="0" fontId="30" fillId="0" borderId="1" xfId="3" applyFont="1" applyBorder="1" applyAlignment="1">
      <alignment horizontal="left" vertical="center" wrapText="1"/>
    </xf>
    <xf numFmtId="0" fontId="29" fillId="2" borderId="1" xfId="19" applyFont="1" applyFill="1" applyBorder="1" applyAlignment="1">
      <alignment horizontal="center" vertical="top" wrapText="1"/>
    </xf>
    <xf numFmtId="0" fontId="21" fillId="0" borderId="0" xfId="3" applyFont="1"/>
    <xf numFmtId="0" fontId="21" fillId="0" borderId="0" xfId="3" applyFont="1" applyFill="1" applyAlignment="1">
      <alignment horizontal="right"/>
    </xf>
    <xf numFmtId="0" fontId="34" fillId="0" borderId="0" xfId="3" applyFont="1"/>
    <xf numFmtId="0" fontId="34" fillId="0" borderId="0" xfId="3" applyFont="1" applyBorder="1"/>
    <xf numFmtId="0" fontId="34" fillId="0" borderId="0" xfId="3" applyFont="1" applyFill="1" applyAlignment="1">
      <alignment horizontal="right"/>
    </xf>
    <xf numFmtId="0" fontId="34" fillId="0" borderId="0" xfId="3" applyFont="1" applyFill="1" applyAlignment="1"/>
    <xf numFmtId="0" fontId="21" fillId="0" borderId="0" xfId="3" applyFont="1" applyFill="1"/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0" borderId="0" xfId="3" applyFont="1" applyAlignment="1">
      <alignment vertical="center"/>
    </xf>
    <xf numFmtId="0" fontId="19" fillId="2" borderId="1" xfId="3" applyFont="1" applyFill="1" applyBorder="1" applyAlignment="1">
      <alignment vertical="center"/>
    </xf>
    <xf numFmtId="0" fontId="19" fillId="0" borderId="1" xfId="3" applyFont="1" applyBorder="1"/>
    <xf numFmtId="0" fontId="19" fillId="0" borderId="1" xfId="3" applyFont="1" applyBorder="1" applyAlignment="1"/>
    <xf numFmtId="0" fontId="25" fillId="0" borderId="1" xfId="3" applyFont="1" applyBorder="1" applyAlignment="1">
      <alignment vertical="center"/>
    </xf>
    <xf numFmtId="0" fontId="19" fillId="0" borderId="1" xfId="3" applyFont="1" applyBorder="1" applyAlignment="1">
      <alignment vertical="center"/>
    </xf>
    <xf numFmtId="0" fontId="18" fillId="0" borderId="0" xfId="3" applyFont="1" applyFill="1" applyAlignment="1">
      <alignment horizontal="center" wrapText="1"/>
    </xf>
    <xf numFmtId="0" fontId="35" fillId="0" borderId="0" xfId="3" applyFont="1" applyFill="1" applyAlignment="1">
      <alignment horizontal="right"/>
    </xf>
    <xf numFmtId="0" fontId="17" fillId="0" borderId="0" xfId="3" applyFont="1" applyAlignment="1">
      <alignment horizontal="right"/>
    </xf>
    <xf numFmtId="0" fontId="17" fillId="2" borderId="0" xfId="3" applyFont="1" applyFill="1" applyBorder="1" applyAlignment="1">
      <alignment horizontal="right"/>
    </xf>
    <xf numFmtId="166" fontId="17" fillId="0" borderId="0" xfId="16" applyNumberFormat="1" applyFont="1" applyFill="1" applyBorder="1" applyAlignment="1">
      <alignment horizontal="right" vertical="center"/>
    </xf>
    <xf numFmtId="39" fontId="9" fillId="2" borderId="1" xfId="2" applyNumberFormat="1" applyFont="1" applyFill="1" applyBorder="1" applyAlignment="1">
      <alignment horizontal="right" vertical="center"/>
    </xf>
    <xf numFmtId="39" fontId="4" fillId="2" borderId="1" xfId="6" applyNumberFormat="1" applyFont="1" applyFill="1" applyBorder="1" applyAlignment="1">
      <alignment horizontal="right" vertical="center" wrapText="1"/>
    </xf>
    <xf numFmtId="49" fontId="19" fillId="2" borderId="1" xfId="3" applyNumberFormat="1" applyFont="1" applyFill="1" applyBorder="1" applyAlignment="1">
      <alignment vertical="center" wrapText="1"/>
    </xf>
    <xf numFmtId="0" fontId="29" fillId="0" borderId="0" xfId="19" applyFont="1" applyFill="1" applyAlignment="1">
      <alignment horizontal="right" vertical="top" wrapText="1"/>
    </xf>
    <xf numFmtId="0" fontId="21" fillId="0" borderId="0" xfId="3" applyFont="1" applyFill="1" applyAlignment="1">
      <alignment horizontal="right"/>
    </xf>
    <xf numFmtId="0" fontId="9" fillId="0" borderId="0" xfId="8" applyNumberFormat="1" applyFont="1" applyFill="1" applyAlignment="1">
      <alignment horizontal="center" vertical="center" wrapText="1"/>
    </xf>
    <xf numFmtId="0" fontId="21" fillId="0" borderId="0" xfId="3" applyFont="1" applyFill="1" applyAlignment="1"/>
    <xf numFmtId="0" fontId="30" fillId="0" borderId="0" xfId="19" applyFont="1" applyFill="1" applyAlignment="1">
      <alignment horizontal="left" vertical="top" wrapText="1"/>
    </xf>
    <xf numFmtId="0" fontId="29" fillId="0" borderId="0" xfId="19" applyFont="1" applyFill="1" applyAlignment="1">
      <alignment horizontal="left" vertical="top" wrapText="1"/>
    </xf>
    <xf numFmtId="0" fontId="29" fillId="0" borderId="1" xfId="19" applyFont="1" applyFill="1" applyBorder="1" applyAlignment="1">
      <alignment horizontal="left" vertical="top" wrapText="1"/>
    </xf>
    <xf numFmtId="0" fontId="19" fillId="0" borderId="0" xfId="3" applyFont="1" applyAlignment="1">
      <alignment horizontal="right" vertical="center"/>
    </xf>
    <xf numFmtId="0" fontId="21" fillId="0" borderId="0" xfId="3" applyFont="1" applyAlignment="1">
      <alignment horizontal="right"/>
    </xf>
    <xf numFmtId="0" fontId="33" fillId="0" borderId="0" xfId="19" applyFont="1" applyFill="1" applyAlignment="1">
      <alignment horizontal="right" vertical="top"/>
    </xf>
    <xf numFmtId="0" fontId="29" fillId="2" borderId="0" xfId="19" applyFont="1" applyFill="1" applyAlignment="1">
      <alignment horizontal="right" vertical="top" wrapText="1"/>
    </xf>
    <xf numFmtId="0" fontId="18" fillId="0" borderId="1" xfId="3" applyFont="1" applyBorder="1" applyAlignment="1">
      <alignment horizontal="center" vertical="center" wrapText="1"/>
    </xf>
    <xf numFmtId="167" fontId="19" fillId="0" borderId="1" xfId="10" applyFont="1" applyBorder="1"/>
    <xf numFmtId="0" fontId="19" fillId="0" borderId="1" xfId="3" applyFont="1" applyBorder="1" applyAlignment="1">
      <alignment wrapText="1"/>
    </xf>
    <xf numFmtId="4" fontId="2" fillId="0" borderId="1" xfId="19" applyNumberFormat="1" applyFont="1" applyFill="1" applyBorder="1" applyAlignment="1">
      <alignment horizontal="right" vertical="top" wrapText="1"/>
    </xf>
    <xf numFmtId="0" fontId="19" fillId="0" borderId="1" xfId="3" applyFont="1" applyFill="1" applyBorder="1" applyAlignment="1">
      <alignment vertical="center" wrapText="1"/>
    </xf>
    <xf numFmtId="0" fontId="29" fillId="0" borderId="0" xfId="19" applyFont="1" applyFill="1">
      <alignment horizontal="left" vertical="top" wrapText="1"/>
    </xf>
    <xf numFmtId="0" fontId="25" fillId="2" borderId="1" xfId="3" applyFont="1" applyFill="1" applyBorder="1" applyAlignment="1">
      <alignment vertical="center"/>
    </xf>
    <xf numFmtId="168" fontId="19" fillId="0" borderId="23" xfId="10" applyNumberFormat="1" applyFont="1" applyBorder="1" applyAlignment="1">
      <alignment horizontal="right"/>
    </xf>
    <xf numFmtId="0" fontId="19" fillId="0" borderId="23" xfId="3" applyFont="1" applyBorder="1"/>
    <xf numFmtId="43" fontId="4" fillId="2" borderId="1" xfId="7" applyFont="1" applyFill="1" applyBorder="1" applyAlignment="1">
      <alignment horizontal="center" vertical="center" wrapText="1"/>
    </xf>
    <xf numFmtId="43" fontId="9" fillId="2" borderId="0" xfId="2" applyNumberFormat="1" applyFont="1" applyFill="1" applyAlignment="1">
      <alignment horizontal="center" vertical="center" wrapText="1"/>
    </xf>
    <xf numFmtId="0" fontId="31" fillId="2" borderId="1" xfId="19" applyFont="1" applyFill="1" applyBorder="1" applyAlignment="1">
      <alignment horizontal="center" vertical="center" wrapText="1"/>
    </xf>
    <xf numFmtId="4" fontId="29" fillId="2" borderId="0" xfId="19" applyNumberFormat="1" applyFont="1" applyFill="1">
      <alignment horizontal="left" vertical="top" wrapText="1"/>
    </xf>
    <xf numFmtId="43" fontId="19" fillId="0" borderId="0" xfId="3" applyNumberFormat="1" applyFont="1"/>
    <xf numFmtId="43" fontId="4" fillId="2" borderId="0" xfId="2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8" fillId="0" borderId="0" xfId="3" applyFont="1"/>
    <xf numFmtId="0" fontId="38" fillId="2" borderId="0" xfId="3" applyFont="1" applyFill="1" applyAlignment="1">
      <alignment horizontal="right" vertical="center"/>
    </xf>
    <xf numFmtId="0" fontId="39" fillId="2" borderId="1" xfId="3" applyFont="1" applyFill="1" applyBorder="1" applyAlignment="1">
      <alignment horizontal="center" vertical="center" wrapText="1"/>
    </xf>
    <xf numFmtId="170" fontId="40" fillId="0" borderId="1" xfId="7" applyNumberFormat="1" applyFont="1" applyBorder="1" applyAlignment="1">
      <alignment horizontal="center" vertical="center" wrapText="1"/>
    </xf>
    <xf numFmtId="43" fontId="41" fillId="0" borderId="0" xfId="7" applyFont="1" applyAlignment="1">
      <alignment horizontal="center" vertical="center"/>
    </xf>
    <xf numFmtId="49" fontId="42" fillId="0" borderId="1" xfId="7" applyNumberFormat="1" applyFont="1" applyBorder="1" applyAlignment="1">
      <alignment horizontal="center" vertical="center" wrapText="1"/>
    </xf>
    <xf numFmtId="49" fontId="43" fillId="0" borderId="1" xfId="7" applyNumberFormat="1" applyFont="1" applyBorder="1" applyAlignment="1">
      <alignment horizontal="center" vertical="center" wrapText="1"/>
    </xf>
    <xf numFmtId="43" fontId="41" fillId="0" borderId="0" xfId="7" applyFont="1"/>
    <xf numFmtId="164" fontId="39" fillId="2" borderId="1" xfId="3" applyNumberFormat="1" applyFont="1" applyFill="1" applyBorder="1" applyAlignment="1">
      <alignment horizontal="center" vertical="center" wrapText="1"/>
    </xf>
    <xf numFmtId="1" fontId="39" fillId="2" borderId="1" xfId="3" applyNumberFormat="1" applyFont="1" applyFill="1" applyBorder="1" applyAlignment="1">
      <alignment horizontal="center" vertical="center" wrapText="1"/>
    </xf>
    <xf numFmtId="166" fontId="44" fillId="0" borderId="1" xfId="7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70" fontId="46" fillId="2" borderId="1" xfId="7" applyNumberFormat="1" applyFont="1" applyFill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3" fontId="46" fillId="0" borderId="1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3" fontId="48" fillId="0" borderId="1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171" fontId="49" fillId="0" borderId="1" xfId="7" applyNumberFormat="1" applyFont="1" applyFill="1" applyBorder="1" applyAlignment="1">
      <alignment horizontal="center" vertical="center"/>
    </xf>
    <xf numFmtId="166" fontId="44" fillId="0" borderId="1" xfId="7" applyNumberFormat="1" applyFont="1" applyFill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43" fontId="51" fillId="0" borderId="0" xfId="7" applyFont="1" applyAlignment="1">
      <alignment horizontal="center" vertical="center"/>
    </xf>
    <xf numFmtId="170" fontId="46" fillId="0" borderId="1" xfId="7" applyNumberFormat="1" applyFont="1" applyFill="1" applyBorder="1" applyAlignment="1">
      <alignment horizontal="center" vertical="center"/>
    </xf>
    <xf numFmtId="170" fontId="52" fillId="0" borderId="1" xfId="7" applyNumberFormat="1" applyFont="1" applyFill="1" applyBorder="1" applyAlignment="1">
      <alignment horizontal="center" vertical="center"/>
    </xf>
    <xf numFmtId="43" fontId="53" fillId="0" borderId="0" xfId="7" applyFont="1" applyAlignment="1">
      <alignment horizontal="center" vertical="center"/>
    </xf>
    <xf numFmtId="166" fontId="54" fillId="0" borderId="1" xfId="7" applyNumberFormat="1" applyFont="1" applyBorder="1" applyAlignment="1">
      <alignment horizontal="center" vertical="center" wrapText="1"/>
    </xf>
    <xf numFmtId="166" fontId="54" fillId="0" borderId="0" xfId="7" applyNumberFormat="1" applyFont="1" applyBorder="1" applyAlignment="1">
      <alignment horizontal="center" vertical="center" wrapText="1"/>
    </xf>
    <xf numFmtId="164" fontId="56" fillId="2" borderId="1" xfId="3" applyNumberFormat="1" applyFont="1" applyFill="1" applyBorder="1" applyAlignment="1">
      <alignment horizontal="center" vertical="center" wrapText="1"/>
    </xf>
    <xf numFmtId="1" fontId="56" fillId="2" borderId="1" xfId="3" applyNumberFormat="1" applyFont="1" applyFill="1" applyBorder="1" applyAlignment="1">
      <alignment horizontal="center" vertical="center" wrapText="1"/>
    </xf>
    <xf numFmtId="43" fontId="2" fillId="2" borderId="1" xfId="7" applyFont="1" applyFill="1" applyBorder="1" applyAlignment="1">
      <alignment vertical="center" wrapText="1"/>
    </xf>
    <xf numFmtId="43" fontId="29" fillId="2" borderId="0" xfId="19" applyNumberFormat="1" applyFont="1" applyFill="1">
      <alignment horizontal="left" vertical="top" wrapText="1"/>
    </xf>
    <xf numFmtId="164" fontId="2" fillId="0" borderId="1" xfId="19" applyNumberFormat="1" applyFont="1" applyFill="1" applyBorder="1" applyAlignment="1">
      <alignment horizontal="right" vertical="top" wrapText="1"/>
    </xf>
    <xf numFmtId="43" fontId="2" fillId="2" borderId="1" xfId="7" applyFont="1" applyFill="1" applyBorder="1" applyAlignment="1">
      <alignment horizontal="center" vertical="center" wrapText="1"/>
    </xf>
    <xf numFmtId="167" fontId="19" fillId="0" borderId="1" xfId="10" applyFont="1" applyBorder="1" applyAlignment="1">
      <alignment horizontal="center" vertical="center"/>
    </xf>
    <xf numFmtId="39" fontId="4" fillId="2" borderId="1" xfId="6" applyNumberFormat="1" applyFont="1" applyFill="1" applyBorder="1" applyAlignment="1">
      <alignment horizontal="center" vertical="center" wrapText="1"/>
    </xf>
    <xf numFmtId="172" fontId="4" fillId="2" borderId="1" xfId="6" applyNumberFormat="1" applyFont="1" applyFill="1" applyBorder="1" applyAlignment="1">
      <alignment horizontal="center" vertical="center" wrapText="1"/>
    </xf>
    <xf numFmtId="167" fontId="19" fillId="0" borderId="1" xfId="10" applyFont="1" applyBorder="1" applyAlignment="1">
      <alignment horizontal="center"/>
    </xf>
    <xf numFmtId="49" fontId="16" fillId="0" borderId="0" xfId="8" applyNumberFormat="1" applyFont="1" applyFill="1" applyBorder="1" applyAlignment="1">
      <alignment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15" fillId="2" borderId="0" xfId="2" applyFont="1" applyFill="1" applyAlignment="1">
      <alignment vertical="center" wrapText="1"/>
    </xf>
    <xf numFmtId="0" fontId="57" fillId="2" borderId="0" xfId="2" applyFont="1" applyFill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43" fontId="4" fillId="2" borderId="1" xfId="6" applyNumberFormat="1" applyFont="1" applyFill="1" applyBorder="1" applyAlignment="1">
      <alignment horizontal="center" vertical="center" wrapText="1"/>
    </xf>
    <xf numFmtId="4" fontId="4" fillId="0" borderId="1" xfId="19" applyNumberFormat="1" applyFont="1" applyFill="1" applyBorder="1" applyAlignment="1">
      <alignment horizontal="right" vertical="top" wrapText="1"/>
    </xf>
    <xf numFmtId="173" fontId="2" fillId="2" borderId="1" xfId="7" applyNumberFormat="1" applyFont="1" applyFill="1" applyBorder="1" applyAlignment="1">
      <alignment vertical="center" wrapText="1"/>
    </xf>
    <xf numFmtId="174" fontId="29" fillId="2" borderId="0" xfId="19" applyNumberFormat="1" applyFont="1" applyFill="1">
      <alignment horizontal="left" vertical="top" wrapText="1"/>
    </xf>
    <xf numFmtId="167" fontId="19" fillId="0" borderId="9" xfId="10" applyNumberFormat="1" applyFont="1" applyBorder="1" applyAlignment="1">
      <alignment horizontal="right"/>
    </xf>
    <xf numFmtId="172" fontId="9" fillId="2" borderId="1" xfId="2" applyNumberFormat="1" applyFont="1" applyFill="1" applyBorder="1" applyAlignment="1">
      <alignment horizontal="right" vertical="center"/>
    </xf>
    <xf numFmtId="167" fontId="19" fillId="0" borderId="1" xfId="10" applyFont="1" applyBorder="1" applyAlignment="1">
      <alignment horizontal="right" vertical="center"/>
    </xf>
    <xf numFmtId="39" fontId="4" fillId="2" borderId="7" xfId="2" applyNumberFormat="1" applyFont="1" applyFill="1" applyBorder="1" applyAlignment="1">
      <alignment horizontal="center" vertical="center"/>
    </xf>
    <xf numFmtId="39" fontId="4" fillId="2" borderId="16" xfId="2" applyNumberFormat="1" applyFont="1" applyFill="1" applyBorder="1" applyAlignment="1">
      <alignment horizontal="center" vertical="center"/>
    </xf>
    <xf numFmtId="39" fontId="4" fillId="2" borderId="8" xfId="2" applyNumberFormat="1" applyFont="1" applyFill="1" applyBorder="1" applyAlignment="1">
      <alignment horizontal="center" vertical="center"/>
    </xf>
    <xf numFmtId="0" fontId="25" fillId="2" borderId="1" xfId="3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/>
    </xf>
    <xf numFmtId="0" fontId="19" fillId="0" borderId="1" xfId="3" applyFont="1" applyBorder="1" applyAlignment="1">
      <alignment horizontal="center" vertical="top"/>
    </xf>
    <xf numFmtId="168" fontId="19" fillId="0" borderId="1" xfId="10" applyNumberFormat="1" applyFont="1" applyBorder="1" applyAlignment="1">
      <alignment horizontal="left" vertical="center" indent="1"/>
    </xf>
    <xf numFmtId="168" fontId="19" fillId="0" borderId="1" xfId="10" applyNumberFormat="1" applyFont="1" applyBorder="1" applyAlignment="1">
      <alignment horizontal="center" vertical="center"/>
    </xf>
    <xf numFmtId="0" fontId="21" fillId="0" borderId="0" xfId="3" applyFont="1" applyFill="1" applyAlignment="1">
      <alignment horizontal="right"/>
    </xf>
    <xf numFmtId="0" fontId="18" fillId="2" borderId="0" xfId="3" applyFont="1" applyFill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35" fillId="0" borderId="1" xfId="3" applyFont="1" applyFill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/>
    </xf>
    <xf numFmtId="165" fontId="15" fillId="0" borderId="0" xfId="8" applyNumberFormat="1" applyFont="1" applyFill="1" applyAlignment="1">
      <alignment horizontal="right" vertical="center" wrapText="1"/>
    </xf>
    <xf numFmtId="165" fontId="15" fillId="0" borderId="0" xfId="8" applyNumberFormat="1" applyFont="1" applyFill="1" applyBorder="1" applyAlignment="1">
      <alignment horizontal="right" vertical="center" wrapText="1"/>
    </xf>
    <xf numFmtId="165" fontId="16" fillId="0" borderId="1" xfId="8" applyNumberFormat="1" applyFont="1" applyFill="1" applyBorder="1" applyAlignment="1">
      <alignment horizontal="center" vertical="center" wrapText="1"/>
    </xf>
    <xf numFmtId="0" fontId="18" fillId="2" borderId="0" xfId="8" applyFont="1" applyFill="1" applyAlignment="1">
      <alignment horizontal="center" vertical="center" wrapText="1"/>
    </xf>
    <xf numFmtId="165" fontId="17" fillId="0" borderId="1" xfId="8" applyNumberFormat="1" applyFont="1" applyFill="1" applyBorder="1" applyAlignment="1">
      <alignment horizontal="center" vertical="center" wrapText="1"/>
    </xf>
    <xf numFmtId="49" fontId="16" fillId="0" borderId="1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Fill="1" applyBorder="1" applyAlignment="1">
      <alignment horizontal="center" vertical="center" wrapText="1"/>
    </xf>
    <xf numFmtId="0" fontId="16" fillId="0" borderId="16" xfId="8" applyNumberFormat="1" applyFont="1" applyFill="1" applyBorder="1" applyAlignment="1">
      <alignment horizontal="center" vertical="center" wrapText="1"/>
    </xf>
    <xf numFmtId="0" fontId="16" fillId="0" borderId="8" xfId="8" applyNumberFormat="1" applyFont="1" applyFill="1" applyBorder="1" applyAlignment="1">
      <alignment horizontal="center" vertical="center" wrapText="1"/>
    </xf>
    <xf numFmtId="165" fontId="16" fillId="0" borderId="7" xfId="8" applyNumberFormat="1" applyFont="1" applyFill="1" applyBorder="1" applyAlignment="1">
      <alignment horizontal="center" vertical="center" wrapText="1"/>
    </xf>
    <xf numFmtId="165" fontId="16" fillId="0" borderId="16" xfId="8" applyNumberFormat="1" applyFont="1" applyFill="1" applyBorder="1" applyAlignment="1">
      <alignment horizontal="center" vertical="center" wrapText="1"/>
    </xf>
    <xf numFmtId="165" fontId="16" fillId="0" borderId="8" xfId="8" applyNumberFormat="1" applyFont="1" applyFill="1" applyBorder="1" applyAlignment="1">
      <alignment horizontal="center" vertical="center" wrapText="1"/>
    </xf>
    <xf numFmtId="0" fontId="31" fillId="0" borderId="1" xfId="19" applyFont="1" applyFill="1" applyBorder="1" applyAlignment="1">
      <alignment horizontal="center" vertical="center" wrapText="1"/>
    </xf>
    <xf numFmtId="0" fontId="31" fillId="2" borderId="1" xfId="19" applyFont="1" applyFill="1" applyBorder="1" applyAlignment="1">
      <alignment horizontal="center" vertical="center" wrapText="1"/>
    </xf>
    <xf numFmtId="0" fontId="32" fillId="2" borderId="1" xfId="19" applyFont="1" applyFill="1" applyBorder="1" applyAlignment="1">
      <alignment horizontal="center" vertical="center" wrapText="1"/>
    </xf>
    <xf numFmtId="0" fontId="31" fillId="0" borderId="1" xfId="19" applyFont="1" applyFill="1" applyBorder="1" applyAlignment="1">
      <alignment vertical="center" wrapText="1"/>
    </xf>
    <xf numFmtId="0" fontId="18" fillId="0" borderId="0" xfId="3" applyFont="1" applyFill="1" applyAlignment="1">
      <alignment horizontal="center" wrapText="1"/>
    </xf>
    <xf numFmtId="0" fontId="30" fillId="2" borderId="0" xfId="19" applyFont="1" applyFill="1" applyBorder="1" applyAlignment="1">
      <alignment horizontal="center" vertical="top" wrapText="1"/>
    </xf>
    <xf numFmtId="165" fontId="17" fillId="0" borderId="0" xfId="8" applyNumberFormat="1" applyFont="1" applyFill="1" applyAlignment="1">
      <alignment horizontal="right" vertical="center" wrapText="1"/>
    </xf>
    <xf numFmtId="0" fontId="9" fillId="0" borderId="0" xfId="8" applyNumberFormat="1" applyFont="1" applyFill="1" applyAlignment="1">
      <alignment horizontal="center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4" fillId="0" borderId="1" xfId="8" applyNumberFormat="1" applyFont="1" applyFill="1" applyBorder="1" applyAlignment="1">
      <alignment horizontal="center" vertical="center" wrapText="1"/>
    </xf>
    <xf numFmtId="0" fontId="9" fillId="0" borderId="1" xfId="8" applyNumberFormat="1" applyFont="1" applyFill="1" applyBorder="1" applyAlignment="1">
      <alignment horizontal="center" vertical="center" wrapText="1"/>
    </xf>
    <xf numFmtId="49" fontId="14" fillId="0" borderId="1" xfId="8" applyNumberFormat="1" applyFont="1" applyFill="1" applyBorder="1" applyAlignment="1">
      <alignment horizontal="center" vertical="center" wrapText="1"/>
    </xf>
    <xf numFmtId="0" fontId="19" fillId="2" borderId="20" xfId="3" applyFont="1" applyFill="1" applyBorder="1" applyAlignment="1">
      <alignment horizontal="center" vertical="center" wrapText="1"/>
    </xf>
    <xf numFmtId="0" fontId="19" fillId="2" borderId="19" xfId="3" applyFont="1" applyFill="1" applyBorder="1" applyAlignment="1">
      <alignment horizontal="center" vertical="center" wrapText="1"/>
    </xf>
    <xf numFmtId="0" fontId="19" fillId="0" borderId="0" xfId="3" applyFont="1" applyAlignment="1">
      <alignment horizontal="right"/>
    </xf>
    <xf numFmtId="0" fontId="18" fillId="0" borderId="0" xfId="3" applyFont="1" applyAlignment="1">
      <alignment horizontal="center" vertical="center" wrapText="1"/>
    </xf>
    <xf numFmtId="0" fontId="4" fillId="2" borderId="4" xfId="4" applyFont="1" applyFill="1" applyBorder="1" applyAlignment="1">
      <alignment horizontal="left" vertical="center" wrapText="1"/>
    </xf>
    <xf numFmtId="0" fontId="4" fillId="2" borderId="5" xfId="4" applyFont="1" applyFill="1" applyBorder="1" applyAlignment="1">
      <alignment horizontal="left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37" fillId="2" borderId="3" xfId="0" applyFont="1" applyFill="1" applyBorder="1"/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38" fillId="0" borderId="0" xfId="3" applyFont="1" applyFill="1" applyAlignment="1">
      <alignment horizontal="right"/>
    </xf>
    <xf numFmtId="0" fontId="39" fillId="2" borderId="1" xfId="3" applyFont="1" applyFill="1" applyBorder="1" applyAlignment="1">
      <alignment horizontal="center" vertical="center" wrapText="1"/>
    </xf>
    <xf numFmtId="164" fontId="39" fillId="2" borderId="1" xfId="3" applyNumberFormat="1" applyFont="1" applyFill="1" applyBorder="1" applyAlignment="1">
      <alignment horizontal="center" vertical="center" wrapText="1"/>
    </xf>
    <xf numFmtId="0" fontId="55" fillId="2" borderId="1" xfId="3" applyFont="1" applyFill="1" applyBorder="1" applyAlignment="1">
      <alignment horizontal="left" vertical="center" wrapText="1"/>
    </xf>
    <xf numFmtId="0" fontId="39" fillId="2" borderId="0" xfId="3" applyFont="1" applyFill="1" applyBorder="1" applyAlignment="1">
      <alignment horizontal="left" vertical="top" wrapText="1"/>
    </xf>
    <xf numFmtId="164" fontId="39" fillId="2" borderId="7" xfId="3" applyNumberFormat="1" applyFont="1" applyFill="1" applyBorder="1" applyAlignment="1">
      <alignment horizontal="center" vertical="center" wrapText="1"/>
    </xf>
    <xf numFmtId="164" fontId="39" fillId="2" borderId="8" xfId="3" applyNumberFormat="1" applyFont="1" applyFill="1" applyBorder="1" applyAlignment="1">
      <alignment horizontal="center" vertical="center" wrapText="1"/>
    </xf>
  </cellXfs>
  <cellStyles count="25">
    <cellStyle name="_artabyuje" xfId="11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_General 17.02.04" xfId="16"/>
    <cellStyle name="Normal 2" xfId="8"/>
    <cellStyle name="Normal 2 3" xfId="22"/>
    <cellStyle name="Normal 3" xfId="17"/>
    <cellStyle name="Normal 3 2" xfId="23"/>
    <cellStyle name="Normal 4" xfId="18"/>
    <cellStyle name="Normal 5" xfId="1"/>
    <cellStyle name="Normal 5 2" xfId="3"/>
    <cellStyle name="Normal 8" xfId="19"/>
    <cellStyle name="Normal 9 3_հավ1-3" xfId="5"/>
    <cellStyle name="Normal_2017 PLAN VERJNAKAN.23.12.16" xfId="2"/>
    <cellStyle name="Normal_Book1_1_2010 nax" xfId="4"/>
    <cellStyle name="Percent 2" xfId="20"/>
    <cellStyle name="SN_241" xfId="21"/>
    <cellStyle name="Style 1" xfId="24"/>
    <cellStyle name="Обычный" xfId="0" builtinId="0"/>
    <cellStyle name="Финансовый" xfId="7" builtinId="3"/>
  </cellStyles>
  <dxfs count="0"/>
  <tableStyles count="0" defaultTableStyle="TableStyleMedium2" defaultPivotStyle="PivotStyleLight16"/>
  <colors>
    <mruColors>
      <color rgb="FFD28AFA"/>
      <color rgb="FF82FE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"/>
  <sheetViews>
    <sheetView tabSelected="1" topLeftCell="A4" zoomScale="85" zoomScaleNormal="85" workbookViewId="0">
      <selection activeCell="C10" sqref="C10:C12"/>
    </sheetView>
  </sheetViews>
  <sheetFormatPr defaultColWidth="9.140625" defaultRowHeight="17.25"/>
  <cols>
    <col min="1" max="2" width="5.85546875" style="115" customWidth="1"/>
    <col min="3" max="3" width="60" style="115" customWidth="1"/>
    <col min="4" max="4" width="23.28515625" style="115" customWidth="1"/>
    <col min="5" max="5" width="22.5703125" style="115" customWidth="1"/>
    <col min="6" max="6" width="27" style="115" customWidth="1"/>
    <col min="7" max="16384" width="9.140625" style="115"/>
  </cols>
  <sheetData>
    <row r="1" spans="1:42" ht="20.25" customHeight="1">
      <c r="D1" s="134"/>
      <c r="F1" s="134" t="s">
        <v>116</v>
      </c>
      <c r="G1" s="116"/>
    </row>
    <row r="2" spans="1:42" s="117" customFormat="1" ht="16.5">
      <c r="D2" s="133"/>
      <c r="F2" s="133" t="s">
        <v>164</v>
      </c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</row>
    <row r="3" spans="1:42" s="117" customFormat="1" ht="19.5" customHeight="1">
      <c r="D3" s="132"/>
      <c r="F3" s="132" t="s">
        <v>92</v>
      </c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</row>
    <row r="4" spans="1:42">
      <c r="D4" s="223"/>
      <c r="E4" s="223"/>
      <c r="F4" s="116"/>
      <c r="G4" s="116"/>
    </row>
    <row r="5" spans="1:42" ht="15.75" customHeight="1">
      <c r="D5" s="223"/>
      <c r="E5" s="223"/>
      <c r="F5" s="116"/>
      <c r="G5" s="116"/>
    </row>
    <row r="6" spans="1:42" ht="15.75" customHeight="1">
      <c r="D6" s="116"/>
      <c r="E6" s="116"/>
      <c r="F6" s="116"/>
      <c r="G6" s="116"/>
    </row>
    <row r="7" spans="1:42" ht="15.75" customHeight="1">
      <c r="D7" s="116"/>
      <c r="E7" s="116"/>
      <c r="F7" s="116"/>
      <c r="G7" s="116"/>
    </row>
    <row r="8" spans="1:42" ht="100.5" customHeight="1">
      <c r="A8" s="224" t="s">
        <v>236</v>
      </c>
      <c r="B8" s="224"/>
      <c r="C8" s="224"/>
      <c r="D8" s="224"/>
      <c r="E8" s="224"/>
      <c r="F8" s="224"/>
      <c r="G8" s="130"/>
    </row>
    <row r="9" spans="1:42" ht="22.5" customHeight="1">
      <c r="B9" s="130"/>
      <c r="C9" s="130"/>
      <c r="D9" s="130"/>
      <c r="F9" s="131" t="s">
        <v>91</v>
      </c>
      <c r="G9" s="130"/>
    </row>
    <row r="10" spans="1:42" ht="54.6" customHeight="1">
      <c r="A10" s="227" t="s">
        <v>115</v>
      </c>
      <c r="B10" s="227"/>
      <c r="C10" s="225" t="s">
        <v>114</v>
      </c>
      <c r="D10" s="226"/>
      <c r="E10" s="226"/>
      <c r="F10" s="226"/>
      <c r="G10" s="130"/>
    </row>
    <row r="11" spans="1:42" s="73" customFormat="1" ht="17.25" customHeight="1">
      <c r="A11" s="227"/>
      <c r="B11" s="227"/>
      <c r="C11" s="225"/>
      <c r="D11" s="225" t="s">
        <v>113</v>
      </c>
      <c r="E11" s="225" t="s">
        <v>112</v>
      </c>
      <c r="F11" s="225" t="s">
        <v>111</v>
      </c>
    </row>
    <row r="12" spans="1:42" s="73" customFormat="1" ht="17.25" customHeight="1">
      <c r="A12" s="129" t="s">
        <v>26</v>
      </c>
      <c r="B12" s="129" t="s">
        <v>110</v>
      </c>
      <c r="C12" s="225"/>
      <c r="D12" s="225"/>
      <c r="E12" s="225"/>
      <c r="F12" s="225"/>
    </row>
    <row r="13" spans="1:42" s="73" customFormat="1" ht="23.25" customHeight="1">
      <c r="A13" s="129"/>
      <c r="B13" s="129"/>
      <c r="C13" s="149" t="s">
        <v>109</v>
      </c>
      <c r="D13" s="197" t="s">
        <v>238</v>
      </c>
      <c r="E13" s="199" t="s">
        <v>238</v>
      </c>
      <c r="F13" s="199" t="s">
        <v>238</v>
      </c>
    </row>
    <row r="14" spans="1:42" s="73" customFormat="1" ht="24.75" customHeight="1">
      <c r="A14" s="219" t="s">
        <v>108</v>
      </c>
      <c r="B14" s="219"/>
      <c r="C14" s="128" t="s">
        <v>10</v>
      </c>
      <c r="D14" s="198" t="s">
        <v>238</v>
      </c>
      <c r="E14" s="198" t="s">
        <v>238</v>
      </c>
      <c r="F14" s="200" t="s">
        <v>238</v>
      </c>
    </row>
    <row r="15" spans="1:42" s="73" customFormat="1" ht="20.25" customHeight="1">
      <c r="A15" s="129"/>
      <c r="B15" s="127"/>
      <c r="C15" s="155" t="s">
        <v>107</v>
      </c>
      <c r="D15" s="126"/>
      <c r="E15" s="201"/>
      <c r="F15" s="201"/>
    </row>
    <row r="16" spans="1:42" s="73" customFormat="1" ht="19.899999999999999" customHeight="1">
      <c r="A16" s="220">
        <v>1169</v>
      </c>
      <c r="B16" s="127"/>
      <c r="C16" s="111" t="s">
        <v>106</v>
      </c>
      <c r="D16" s="214"/>
      <c r="E16" s="214">
        <f>+F16</f>
        <v>725000</v>
      </c>
      <c r="F16" s="214">
        <v>725000</v>
      </c>
    </row>
    <row r="17" spans="1:6" s="73" customFormat="1" ht="19.899999999999999" customHeight="1">
      <c r="A17" s="220"/>
      <c r="B17" s="219"/>
      <c r="C17" s="111" t="s">
        <v>105</v>
      </c>
      <c r="D17" s="214"/>
      <c r="E17" s="214"/>
      <c r="F17" s="214"/>
    </row>
    <row r="18" spans="1:6" s="73" customFormat="1" ht="49.5" customHeight="1">
      <c r="A18" s="220"/>
      <c r="B18" s="219"/>
      <c r="C18" s="94" t="s">
        <v>104</v>
      </c>
      <c r="D18" s="214"/>
      <c r="E18" s="214"/>
      <c r="F18" s="214"/>
    </row>
    <row r="19" spans="1:6" s="73" customFormat="1" ht="13.5">
      <c r="A19" s="220"/>
      <c r="B19" s="219"/>
      <c r="C19" s="122" t="s">
        <v>103</v>
      </c>
      <c r="D19" s="214"/>
      <c r="E19" s="214"/>
      <c r="F19" s="214"/>
    </row>
    <row r="20" spans="1:6" s="73" customFormat="1" ht="33" customHeight="1">
      <c r="A20" s="220"/>
      <c r="B20" s="219"/>
      <c r="C20" s="111" t="s">
        <v>102</v>
      </c>
      <c r="D20" s="214"/>
      <c r="E20" s="214"/>
      <c r="F20" s="214"/>
    </row>
    <row r="21" spans="1:6" s="73" customFormat="1" ht="21" customHeight="1">
      <c r="A21" s="218" t="s">
        <v>101</v>
      </c>
      <c r="B21" s="218"/>
      <c r="C21" s="218"/>
      <c r="D21" s="126"/>
      <c r="E21" s="150"/>
      <c r="F21" s="150"/>
    </row>
    <row r="22" spans="1:6" s="124" customFormat="1" ht="25.15" customHeight="1">
      <c r="A22" s="219"/>
      <c r="B22" s="220">
        <v>11001</v>
      </c>
      <c r="C22" s="125" t="s">
        <v>98</v>
      </c>
      <c r="D22" s="222"/>
      <c r="E22" s="214">
        <f>+F22</f>
        <v>637157.66</v>
      </c>
      <c r="F22" s="214">
        <v>637157.66</v>
      </c>
    </row>
    <row r="23" spans="1:6" s="73" customFormat="1" ht="17.45" customHeight="1">
      <c r="A23" s="219"/>
      <c r="B23" s="220"/>
      <c r="C23" s="122" t="s">
        <v>14</v>
      </c>
      <c r="D23" s="222"/>
      <c r="E23" s="214"/>
      <c r="F23" s="214"/>
    </row>
    <row r="24" spans="1:6" s="73" customFormat="1" ht="17.45" customHeight="1">
      <c r="A24" s="219"/>
      <c r="B24" s="220"/>
      <c r="C24" s="122" t="s">
        <v>97</v>
      </c>
      <c r="D24" s="222"/>
      <c r="E24" s="214"/>
      <c r="F24" s="214"/>
    </row>
    <row r="25" spans="1:6" s="73" customFormat="1" ht="17.45" customHeight="1">
      <c r="A25" s="219"/>
      <c r="B25" s="220"/>
      <c r="C25" s="122" t="s">
        <v>100</v>
      </c>
      <c r="D25" s="222"/>
      <c r="E25" s="214"/>
      <c r="F25" s="214"/>
    </row>
    <row r="26" spans="1:6" s="73" customFormat="1" ht="17.45" customHeight="1">
      <c r="A26" s="219"/>
      <c r="B26" s="220"/>
      <c r="C26" s="122" t="s">
        <v>95</v>
      </c>
      <c r="D26" s="222"/>
      <c r="E26" s="214"/>
      <c r="F26" s="214"/>
    </row>
    <row r="27" spans="1:6" s="73" customFormat="1" ht="17.45" customHeight="1">
      <c r="A27" s="219"/>
      <c r="B27" s="220"/>
      <c r="C27" s="126" t="s">
        <v>99</v>
      </c>
      <c r="D27" s="222"/>
      <c r="E27" s="214"/>
      <c r="F27" s="214"/>
    </row>
    <row r="28" spans="1:6" s="124" customFormat="1" ht="19.899999999999999" customHeight="1">
      <c r="A28" s="219"/>
      <c r="B28" s="220">
        <v>31001</v>
      </c>
      <c r="C28" s="125" t="s">
        <v>98</v>
      </c>
      <c r="D28" s="215"/>
      <c r="E28" s="215">
        <f>+'3'!H38</f>
        <v>87842.342000000004</v>
      </c>
      <c r="F28" s="215">
        <v>87842.34</v>
      </c>
    </row>
    <row r="29" spans="1:6" s="73" customFormat="1" ht="21" customHeight="1">
      <c r="A29" s="219"/>
      <c r="B29" s="220"/>
      <c r="C29" s="111" t="s">
        <v>16</v>
      </c>
      <c r="D29" s="216"/>
      <c r="E29" s="216"/>
      <c r="F29" s="216"/>
    </row>
    <row r="30" spans="1:6" s="73" customFormat="1" ht="19.899999999999999" customHeight="1">
      <c r="A30" s="219"/>
      <c r="B30" s="220"/>
      <c r="C30" s="122" t="s">
        <v>97</v>
      </c>
      <c r="D30" s="216"/>
      <c r="E30" s="216"/>
      <c r="F30" s="216"/>
    </row>
    <row r="31" spans="1:6" s="73" customFormat="1" ht="33.75" customHeight="1">
      <c r="A31" s="219"/>
      <c r="B31" s="220"/>
      <c r="C31" s="123" t="s">
        <v>96</v>
      </c>
      <c r="D31" s="216"/>
      <c r="E31" s="216"/>
      <c r="F31" s="216"/>
    </row>
    <row r="32" spans="1:6" s="73" customFormat="1" ht="19.899999999999999" customHeight="1">
      <c r="A32" s="219"/>
      <c r="B32" s="220"/>
      <c r="C32" s="122" t="s">
        <v>95</v>
      </c>
      <c r="D32" s="216"/>
      <c r="E32" s="216"/>
      <c r="F32" s="216"/>
    </row>
    <row r="33" spans="1:6" s="73" customFormat="1" ht="28.9" customHeight="1">
      <c r="A33" s="219"/>
      <c r="B33" s="220"/>
      <c r="C33" s="151" t="s">
        <v>94</v>
      </c>
      <c r="D33" s="217"/>
      <c r="E33" s="217"/>
      <c r="F33" s="217"/>
    </row>
    <row r="34" spans="1:6" s="73" customFormat="1" ht="20.25" customHeight="1">
      <c r="A34" s="129"/>
      <c r="B34" s="127"/>
      <c r="C34" s="155" t="s">
        <v>107</v>
      </c>
      <c r="D34" s="126"/>
      <c r="E34" s="150"/>
      <c r="F34" s="150"/>
    </row>
    <row r="35" spans="1:6" s="73" customFormat="1" ht="27">
      <c r="A35" s="220">
        <v>1204</v>
      </c>
      <c r="B35" s="127"/>
      <c r="C35" s="111" t="s">
        <v>152</v>
      </c>
      <c r="D35" s="214"/>
      <c r="E35" s="215">
        <v>-725000</v>
      </c>
      <c r="F35" s="215">
        <v>-725000</v>
      </c>
    </row>
    <row r="36" spans="1:6" s="73" customFormat="1" ht="19.899999999999999" customHeight="1">
      <c r="A36" s="220"/>
      <c r="B36" s="219"/>
      <c r="C36" s="111" t="s">
        <v>105</v>
      </c>
      <c r="D36" s="214"/>
      <c r="E36" s="216"/>
      <c r="F36" s="216"/>
    </row>
    <row r="37" spans="1:6" s="73" customFormat="1" ht="40.5">
      <c r="A37" s="220"/>
      <c r="B37" s="219"/>
      <c r="C37" s="94" t="s">
        <v>153</v>
      </c>
      <c r="D37" s="214"/>
      <c r="E37" s="216"/>
      <c r="F37" s="216"/>
    </row>
    <row r="38" spans="1:6" s="73" customFormat="1" ht="13.5" customHeight="1">
      <c r="A38" s="220"/>
      <c r="B38" s="219"/>
      <c r="C38" s="122" t="s">
        <v>103</v>
      </c>
      <c r="D38" s="214"/>
      <c r="E38" s="216"/>
      <c r="F38" s="216"/>
    </row>
    <row r="39" spans="1:6" s="73" customFormat="1" ht="38.450000000000003" customHeight="1">
      <c r="A39" s="220"/>
      <c r="B39" s="219"/>
      <c r="C39" s="94" t="s">
        <v>154</v>
      </c>
      <c r="D39" s="214"/>
      <c r="E39" s="216"/>
      <c r="F39" s="216"/>
    </row>
    <row r="40" spans="1:6" s="73" customFormat="1" ht="21" customHeight="1">
      <c r="A40" s="218" t="s">
        <v>101</v>
      </c>
      <c r="B40" s="218"/>
      <c r="C40" s="218"/>
      <c r="D40" s="126"/>
      <c r="E40" s="150"/>
      <c r="F40" s="150"/>
    </row>
    <row r="41" spans="1:6" s="124" customFormat="1" ht="19.899999999999999" customHeight="1">
      <c r="A41" s="219"/>
      <c r="B41" s="220">
        <v>31001</v>
      </c>
      <c r="C41" s="125" t="s">
        <v>98</v>
      </c>
      <c r="D41" s="221"/>
      <c r="E41" s="215">
        <f>+F41</f>
        <v>-725000</v>
      </c>
      <c r="F41" s="215">
        <v>-725000</v>
      </c>
    </row>
    <row r="42" spans="1:6" s="73" customFormat="1" ht="27">
      <c r="A42" s="219"/>
      <c r="B42" s="220"/>
      <c r="C42" s="94" t="s">
        <v>139</v>
      </c>
      <c r="D42" s="221"/>
      <c r="E42" s="216"/>
      <c r="F42" s="216"/>
    </row>
    <row r="43" spans="1:6" s="73" customFormat="1" ht="19.899999999999999" customHeight="1">
      <c r="A43" s="219"/>
      <c r="B43" s="220"/>
      <c r="C43" s="122" t="s">
        <v>97</v>
      </c>
      <c r="D43" s="221"/>
      <c r="E43" s="216"/>
      <c r="F43" s="216"/>
    </row>
    <row r="44" spans="1:6" s="73" customFormat="1" ht="31.15" customHeight="1">
      <c r="A44" s="219"/>
      <c r="B44" s="220"/>
      <c r="C44" s="111" t="s">
        <v>155</v>
      </c>
      <c r="D44" s="221"/>
      <c r="E44" s="216"/>
      <c r="F44" s="216"/>
    </row>
    <row r="45" spans="1:6" s="73" customFormat="1" ht="19.899999999999999" customHeight="1">
      <c r="A45" s="219"/>
      <c r="B45" s="220"/>
      <c r="C45" s="122" t="s">
        <v>95</v>
      </c>
      <c r="D45" s="221"/>
      <c r="E45" s="216"/>
      <c r="F45" s="216"/>
    </row>
    <row r="46" spans="1:6" s="73" customFormat="1" ht="28.9" customHeight="1">
      <c r="A46" s="219"/>
      <c r="B46" s="220"/>
      <c r="C46" s="151" t="s">
        <v>94</v>
      </c>
      <c r="D46" s="221"/>
      <c r="E46" s="217"/>
      <c r="F46" s="217"/>
    </row>
  </sheetData>
  <mergeCells count="37">
    <mergeCell ref="A35:A39"/>
    <mergeCell ref="D35:D39"/>
    <mergeCell ref="E35:E39"/>
    <mergeCell ref="F35:F39"/>
    <mergeCell ref="B36:B39"/>
    <mergeCell ref="E28:E33"/>
    <mergeCell ref="F28:F33"/>
    <mergeCell ref="D16:D20"/>
    <mergeCell ref="D4:E4"/>
    <mergeCell ref="D5:E5"/>
    <mergeCell ref="A8:F8"/>
    <mergeCell ref="D11:D12"/>
    <mergeCell ref="E11:E12"/>
    <mergeCell ref="F11:F12"/>
    <mergeCell ref="D10:F10"/>
    <mergeCell ref="F16:F20"/>
    <mergeCell ref="C10:C12"/>
    <mergeCell ref="A10:B11"/>
    <mergeCell ref="A14:B14"/>
    <mergeCell ref="A16:A20"/>
    <mergeCell ref="B17:B20"/>
    <mergeCell ref="F22:F27"/>
    <mergeCell ref="E16:E20"/>
    <mergeCell ref="E41:E46"/>
    <mergeCell ref="F41:F46"/>
    <mergeCell ref="A40:C40"/>
    <mergeCell ref="A41:A46"/>
    <mergeCell ref="B41:B46"/>
    <mergeCell ref="D41:D46"/>
    <mergeCell ref="A21:C21"/>
    <mergeCell ref="A22:A27"/>
    <mergeCell ref="B22:B27"/>
    <mergeCell ref="D22:D27"/>
    <mergeCell ref="E22:E27"/>
    <mergeCell ref="A28:A33"/>
    <mergeCell ref="B28:B33"/>
    <mergeCell ref="D28:D33"/>
  </mergeCells>
  <pageMargins left="0" right="0" top="0.5" bottom="0.4" header="0" footer="0"/>
  <pageSetup paperSize="9" scale="95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Normal="100" workbookViewId="0">
      <selection activeCell="H16" sqref="H16"/>
    </sheetView>
  </sheetViews>
  <sheetFormatPr defaultColWidth="9.140625" defaultRowHeight="17.25"/>
  <cols>
    <col min="1" max="1" width="7.42578125" style="40" customWidth="1"/>
    <col min="2" max="2" width="8.7109375" style="40" customWidth="1"/>
    <col min="3" max="3" width="53.28515625" style="37" customWidth="1"/>
    <col min="4" max="4" width="17.140625" style="39" customWidth="1"/>
    <col min="5" max="5" width="17.85546875" style="39" customWidth="1"/>
    <col min="6" max="6" width="18.7109375" style="39" bestFit="1" customWidth="1"/>
    <col min="7" max="7" width="15.5703125" style="39" customWidth="1"/>
    <col min="8" max="8" width="16.7109375" style="39" customWidth="1"/>
    <col min="9" max="9" width="9.5703125" style="37" customWidth="1"/>
    <col min="10" max="10" width="9.85546875" style="37" bestFit="1" customWidth="1"/>
    <col min="11" max="16384" width="9.140625" style="37"/>
  </cols>
  <sheetData>
    <row r="1" spans="1:10">
      <c r="A1" s="228" t="s">
        <v>41</v>
      </c>
      <c r="B1" s="228"/>
      <c r="C1" s="228"/>
      <c r="D1" s="228"/>
      <c r="E1" s="228"/>
      <c r="F1" s="228"/>
      <c r="G1" s="228"/>
      <c r="H1" s="228"/>
    </row>
    <row r="2" spans="1:10">
      <c r="A2" s="228" t="s">
        <v>160</v>
      </c>
      <c r="B2" s="228"/>
      <c r="C2" s="228"/>
      <c r="D2" s="228"/>
      <c r="E2" s="228"/>
      <c r="F2" s="228"/>
      <c r="G2" s="228"/>
      <c r="H2" s="228"/>
    </row>
    <row r="3" spans="1:10">
      <c r="A3" s="228" t="s">
        <v>32</v>
      </c>
      <c r="B3" s="228"/>
      <c r="C3" s="228"/>
      <c r="D3" s="228"/>
      <c r="E3" s="228"/>
      <c r="F3" s="228"/>
      <c r="G3" s="228"/>
      <c r="H3" s="228"/>
    </row>
    <row r="4" spans="1:10">
      <c r="A4" s="72"/>
      <c r="B4" s="72"/>
      <c r="C4" s="72"/>
      <c r="D4" s="72"/>
      <c r="E4" s="72"/>
      <c r="F4" s="72"/>
      <c r="G4" s="72"/>
      <c r="H4" s="72"/>
    </row>
    <row r="5" spans="1:10" ht="45.75" customHeight="1">
      <c r="A5" s="231" t="s">
        <v>165</v>
      </c>
      <c r="B5" s="231"/>
      <c r="C5" s="231"/>
      <c r="D5" s="231"/>
      <c r="E5" s="231"/>
      <c r="F5" s="231"/>
      <c r="G5" s="231"/>
      <c r="H5" s="231"/>
      <c r="I5" s="71"/>
      <c r="J5" s="71"/>
    </row>
    <row r="6" spans="1:10" ht="17.25" customHeight="1">
      <c r="A6" s="202"/>
      <c r="B6" s="202"/>
      <c r="C6" s="64"/>
      <c r="D6" s="70"/>
      <c r="E6" s="70"/>
      <c r="F6" s="70"/>
      <c r="G6" s="229" t="s">
        <v>31</v>
      </c>
      <c r="H6" s="229"/>
    </row>
    <row r="7" spans="1:10" ht="28.5" customHeight="1">
      <c r="A7" s="233" t="s">
        <v>30</v>
      </c>
      <c r="B7" s="233"/>
      <c r="C7" s="234" t="s">
        <v>40</v>
      </c>
      <c r="D7" s="237" t="s">
        <v>39</v>
      </c>
      <c r="E7" s="232" t="s">
        <v>237</v>
      </c>
      <c r="F7" s="232"/>
      <c r="G7" s="232"/>
      <c r="H7" s="232"/>
    </row>
    <row r="8" spans="1:10" s="61" customFormat="1" ht="31.5" customHeight="1">
      <c r="A8" s="233"/>
      <c r="B8" s="233"/>
      <c r="C8" s="235"/>
      <c r="D8" s="238"/>
      <c r="E8" s="230" t="s">
        <v>38</v>
      </c>
      <c r="F8" s="230"/>
      <c r="G8" s="230"/>
      <c r="H8" s="230"/>
    </row>
    <row r="9" spans="1:10" s="61" customFormat="1" ht="96" customHeight="1">
      <c r="A9" s="63" t="s">
        <v>26</v>
      </c>
      <c r="B9" s="63" t="s">
        <v>25</v>
      </c>
      <c r="C9" s="236"/>
      <c r="D9" s="239"/>
      <c r="E9" s="69" t="s">
        <v>37</v>
      </c>
      <c r="F9" s="69" t="s">
        <v>36</v>
      </c>
      <c r="G9" s="69" t="s">
        <v>35</v>
      </c>
      <c r="H9" s="69" t="s">
        <v>34</v>
      </c>
    </row>
    <row r="10" spans="1:10" s="40" customFormat="1" ht="30.75" customHeight="1">
      <c r="A10" s="60"/>
      <c r="B10" s="60"/>
      <c r="C10" s="59" t="s">
        <v>24</v>
      </c>
      <c r="D10" s="68">
        <f>+D12</f>
        <v>-637157.65800000005</v>
      </c>
      <c r="E10" s="68">
        <f>+E12</f>
        <v>87842.342000000004</v>
      </c>
      <c r="F10" s="68">
        <f t="shared" ref="F10:H10" si="0">+F12</f>
        <v>0</v>
      </c>
      <c r="G10" s="68">
        <f t="shared" si="0"/>
        <v>0</v>
      </c>
      <c r="H10" s="68">
        <f t="shared" si="0"/>
        <v>-725000</v>
      </c>
    </row>
    <row r="11" spans="1:10">
      <c r="A11" s="60"/>
      <c r="B11" s="60"/>
      <c r="C11" s="59" t="s">
        <v>23</v>
      </c>
      <c r="D11" s="68"/>
      <c r="E11" s="68"/>
      <c r="F11" s="68"/>
      <c r="G11" s="68"/>
      <c r="H11" s="68"/>
    </row>
    <row r="12" spans="1:10" s="40" customFormat="1" ht="34.5">
      <c r="A12" s="44"/>
      <c r="B12" s="57"/>
      <c r="C12" s="57" t="s">
        <v>22</v>
      </c>
      <c r="D12" s="67">
        <f>+D14+D15</f>
        <v>-637157.65800000005</v>
      </c>
      <c r="E12" s="67">
        <f t="shared" ref="E12:H12" si="1">+E14+E15</f>
        <v>87842.342000000004</v>
      </c>
      <c r="F12" s="67">
        <f t="shared" si="1"/>
        <v>0</v>
      </c>
      <c r="G12" s="67">
        <f t="shared" si="1"/>
        <v>0</v>
      </c>
      <c r="H12" s="67">
        <f t="shared" si="1"/>
        <v>-725000</v>
      </c>
      <c r="I12" s="37"/>
    </row>
    <row r="13" spans="1:10" s="40" customFormat="1">
      <c r="A13" s="44"/>
      <c r="B13" s="44"/>
      <c r="C13" s="44" t="s">
        <v>21</v>
      </c>
      <c r="D13" s="41"/>
      <c r="E13" s="41"/>
      <c r="F13" s="42"/>
      <c r="G13" s="42"/>
      <c r="H13" s="42"/>
      <c r="I13" s="37"/>
    </row>
    <row r="14" spans="1:10" s="50" customFormat="1" ht="42" customHeight="1">
      <c r="A14" s="54">
        <v>1169</v>
      </c>
      <c r="B14" s="54">
        <v>31001</v>
      </c>
      <c r="C14" s="55" t="s">
        <v>20</v>
      </c>
      <c r="D14" s="52">
        <f>SUM(E14:H14)</f>
        <v>87842.342000000004</v>
      </c>
      <c r="E14" s="66">
        <f>+'3'!I38</f>
        <v>87842.342000000004</v>
      </c>
      <c r="F14" s="53"/>
      <c r="G14" s="53"/>
      <c r="H14" s="53"/>
    </row>
    <row r="15" spans="1:10" s="50" customFormat="1" ht="42" customHeight="1">
      <c r="A15" s="54">
        <v>1204</v>
      </c>
      <c r="B15" s="54">
        <v>31001</v>
      </c>
      <c r="C15" s="55" t="s">
        <v>141</v>
      </c>
      <c r="D15" s="52">
        <v>-725000</v>
      </c>
      <c r="E15" s="66"/>
      <c r="F15" s="53"/>
      <c r="G15" s="53"/>
      <c r="H15" s="53">
        <v>-725000</v>
      </c>
    </row>
  </sheetData>
  <mergeCells count="10">
    <mergeCell ref="A1:H1"/>
    <mergeCell ref="A2:H2"/>
    <mergeCell ref="G6:H6"/>
    <mergeCell ref="E8:H8"/>
    <mergeCell ref="A3:H3"/>
    <mergeCell ref="A5:H5"/>
    <mergeCell ref="E7:H7"/>
    <mergeCell ref="A7:B8"/>
    <mergeCell ref="C7:C9"/>
    <mergeCell ref="D7:D9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opLeftCell="A31" zoomScaleNormal="100" workbookViewId="0">
      <selection activeCell="A31" sqref="A1:XFD1048576"/>
    </sheetView>
  </sheetViews>
  <sheetFormatPr defaultColWidth="9.140625" defaultRowHeight="17.25"/>
  <cols>
    <col min="1" max="1" width="7" style="108" customWidth="1"/>
    <col min="2" max="2" width="6.5703125" style="108" customWidth="1"/>
    <col min="3" max="3" width="6.28515625" style="108" customWidth="1"/>
    <col min="4" max="4" width="8.140625" style="108" customWidth="1"/>
    <col min="5" max="5" width="11.7109375" style="108" customWidth="1"/>
    <col min="6" max="6" width="55.85546875" style="109" customWidth="1"/>
    <col min="7" max="7" width="15" style="143" customWidth="1"/>
    <col min="8" max="8" width="19.140625" style="138" customWidth="1"/>
    <col min="9" max="9" width="27.5703125" style="148" customWidth="1"/>
    <col min="10" max="10" width="9.140625" style="108"/>
    <col min="11" max="11" width="15.42578125" style="108" bestFit="1" customWidth="1"/>
    <col min="12" max="12" width="20.28515625" style="108" bestFit="1" customWidth="1"/>
    <col min="13" max="16384" width="9.140625" style="108"/>
  </cols>
  <sheetData>
    <row r="1" spans="1:17" s="115" customFormat="1" ht="24" customHeight="1">
      <c r="D1" s="121"/>
      <c r="E1" s="121"/>
      <c r="G1" s="141"/>
      <c r="H1" s="139"/>
      <c r="I1" s="145" t="s">
        <v>93</v>
      </c>
    </row>
    <row r="2" spans="1:17" s="117" customFormat="1" ht="16.5">
      <c r="E2" s="120"/>
      <c r="G2" s="120"/>
      <c r="H2" s="119"/>
      <c r="I2" s="119" t="s">
        <v>164</v>
      </c>
      <c r="J2" s="118"/>
      <c r="K2" s="118"/>
      <c r="L2" s="118"/>
      <c r="M2" s="118"/>
      <c r="N2" s="118"/>
      <c r="O2" s="118"/>
      <c r="P2" s="118"/>
      <c r="Q2" s="118"/>
    </row>
    <row r="3" spans="1:17" s="117" customFormat="1" ht="15.75" customHeight="1">
      <c r="E3" s="120"/>
      <c r="F3" s="120"/>
      <c r="G3" s="120"/>
      <c r="H3" s="119"/>
      <c r="I3" s="119" t="s">
        <v>92</v>
      </c>
      <c r="J3" s="118"/>
      <c r="K3" s="118"/>
      <c r="L3" s="118"/>
      <c r="M3" s="118"/>
      <c r="N3" s="118"/>
      <c r="O3" s="118"/>
      <c r="P3" s="118"/>
      <c r="Q3" s="118"/>
    </row>
    <row r="4" spans="1:17" s="115" customFormat="1">
      <c r="D4" s="223"/>
      <c r="E4" s="223"/>
      <c r="F4" s="223"/>
      <c r="G4" s="139"/>
      <c r="H4" s="139"/>
      <c r="I4" s="146"/>
    </row>
    <row r="5" spans="1:17" s="115" customFormat="1" ht="15.75" customHeight="1">
      <c r="D5" s="223"/>
      <c r="E5" s="223"/>
      <c r="F5" s="223"/>
      <c r="G5" s="139"/>
      <c r="H5" s="139"/>
      <c r="I5" s="146"/>
    </row>
    <row r="6" spans="1:17" s="115" customFormat="1" ht="45.75" customHeight="1">
      <c r="A6" s="244" t="s">
        <v>158</v>
      </c>
      <c r="B6" s="244"/>
      <c r="C6" s="244"/>
      <c r="D6" s="244"/>
      <c r="E6" s="244"/>
      <c r="F6" s="244"/>
      <c r="G6" s="244"/>
      <c r="H6" s="244"/>
      <c r="I6" s="244"/>
    </row>
    <row r="7" spans="1:17" ht="14.25" customHeight="1">
      <c r="G7" s="142"/>
      <c r="I7" s="147" t="s">
        <v>91</v>
      </c>
    </row>
    <row r="8" spans="1:17" ht="12" customHeight="1">
      <c r="A8" s="245"/>
      <c r="B8" s="245"/>
      <c r="C8" s="245"/>
      <c r="D8" s="245"/>
      <c r="E8" s="245"/>
      <c r="F8" s="245"/>
      <c r="G8" s="245"/>
    </row>
    <row r="9" spans="1:17" ht="70.900000000000006" customHeight="1">
      <c r="A9" s="241" t="s">
        <v>90</v>
      </c>
      <c r="B9" s="241"/>
      <c r="C9" s="241"/>
      <c r="D9" s="241" t="s">
        <v>89</v>
      </c>
      <c r="E9" s="241"/>
      <c r="F9" s="241" t="s">
        <v>88</v>
      </c>
      <c r="G9" s="242"/>
      <c r="H9" s="242"/>
      <c r="I9" s="242"/>
    </row>
    <row r="10" spans="1:17" ht="3.6" customHeight="1">
      <c r="A10" s="241"/>
      <c r="B10" s="241"/>
      <c r="C10" s="241"/>
      <c r="D10" s="241"/>
      <c r="E10" s="241"/>
      <c r="F10" s="241"/>
      <c r="G10" s="243" t="s">
        <v>124</v>
      </c>
      <c r="H10" s="240" t="s">
        <v>125</v>
      </c>
      <c r="I10" s="241" t="s">
        <v>126</v>
      </c>
    </row>
    <row r="11" spans="1:17" ht="22.9" customHeight="1">
      <c r="A11" s="160" t="s">
        <v>87</v>
      </c>
      <c r="B11" s="160" t="s">
        <v>86</v>
      </c>
      <c r="C11" s="160" t="s">
        <v>85</v>
      </c>
      <c r="D11" s="160" t="s">
        <v>26</v>
      </c>
      <c r="E11" s="160" t="s">
        <v>25</v>
      </c>
      <c r="F11" s="241"/>
      <c r="G11" s="243"/>
      <c r="H11" s="240"/>
      <c r="I11" s="241"/>
    </row>
    <row r="12" spans="1:17" ht="33.6" customHeight="1">
      <c r="A12" s="114"/>
      <c r="B12" s="114"/>
      <c r="C12" s="114"/>
      <c r="D12" s="114"/>
      <c r="E12" s="114"/>
      <c r="F12" s="113" t="s">
        <v>84</v>
      </c>
      <c r="G12" s="194" t="s">
        <v>238</v>
      </c>
      <c r="H12" s="194">
        <f>+I12</f>
        <v>0</v>
      </c>
      <c r="I12" s="210">
        <f>+I22+I38+I50</f>
        <v>0</v>
      </c>
      <c r="K12" s="161"/>
      <c r="L12" s="195"/>
    </row>
    <row r="13" spans="1:17">
      <c r="A13" s="110" t="s">
        <v>83</v>
      </c>
      <c r="B13" s="110"/>
      <c r="C13" s="110"/>
      <c r="D13" s="110"/>
      <c r="E13" s="110"/>
      <c r="F13" s="111" t="s">
        <v>82</v>
      </c>
      <c r="G13" s="194">
        <f t="shared" ref="G13:G52" si="0">+I13-H13</f>
        <v>0</v>
      </c>
      <c r="H13" s="194">
        <f t="shared" ref="H13:H37" si="1">+I13</f>
        <v>725000</v>
      </c>
      <c r="I13" s="194">
        <f>+I15</f>
        <v>725000</v>
      </c>
    </row>
    <row r="14" spans="1:17">
      <c r="A14" s="110"/>
      <c r="B14" s="110"/>
      <c r="C14" s="110"/>
      <c r="D14" s="110"/>
      <c r="E14" s="110"/>
      <c r="F14" s="111" t="s">
        <v>80</v>
      </c>
      <c r="G14" s="194"/>
      <c r="H14" s="194"/>
      <c r="I14" s="196"/>
    </row>
    <row r="15" spans="1:17" ht="18" customHeight="1">
      <c r="A15" s="110"/>
      <c r="B15" s="110" t="s">
        <v>81</v>
      </c>
      <c r="C15" s="110"/>
      <c r="D15" s="110"/>
      <c r="E15" s="110"/>
      <c r="F15" s="111" t="s">
        <v>12</v>
      </c>
      <c r="G15" s="194">
        <f t="shared" si="0"/>
        <v>0</v>
      </c>
      <c r="H15" s="194">
        <f>+I15</f>
        <v>725000</v>
      </c>
      <c r="I15" s="194">
        <f>+I17</f>
        <v>725000</v>
      </c>
    </row>
    <row r="16" spans="1:17">
      <c r="A16" s="110"/>
      <c r="B16" s="110"/>
      <c r="C16" s="110"/>
      <c r="D16" s="110"/>
      <c r="E16" s="110"/>
      <c r="F16" s="111" t="s">
        <v>80</v>
      </c>
      <c r="G16" s="194"/>
      <c r="H16" s="194"/>
      <c r="I16" s="194"/>
    </row>
    <row r="17" spans="1:9" ht="20.25" customHeight="1">
      <c r="A17" s="110"/>
      <c r="B17" s="110"/>
      <c r="C17" s="110" t="s">
        <v>81</v>
      </c>
      <c r="D17" s="110"/>
      <c r="E17" s="110"/>
      <c r="F17" s="111" t="s">
        <v>12</v>
      </c>
      <c r="G17" s="194">
        <f t="shared" si="0"/>
        <v>0</v>
      </c>
      <c r="H17" s="194">
        <f>+I17</f>
        <v>725000</v>
      </c>
      <c r="I17" s="194">
        <f>+I20</f>
        <v>725000</v>
      </c>
    </row>
    <row r="18" spans="1:9">
      <c r="A18" s="110"/>
      <c r="B18" s="110"/>
      <c r="C18" s="110"/>
      <c r="D18" s="110"/>
      <c r="E18" s="110"/>
      <c r="F18" s="111" t="s">
        <v>80</v>
      </c>
      <c r="G18" s="194"/>
      <c r="H18" s="194"/>
      <c r="I18" s="194"/>
    </row>
    <row r="19" spans="1:9" ht="19.5" customHeight="1">
      <c r="A19" s="110"/>
      <c r="B19" s="110"/>
      <c r="C19" s="110"/>
      <c r="D19" s="110"/>
      <c r="E19" s="111"/>
      <c r="F19" s="111" t="s">
        <v>74</v>
      </c>
      <c r="G19" s="194">
        <f t="shared" si="0"/>
        <v>0</v>
      </c>
      <c r="H19" s="194">
        <f>+I19</f>
        <v>725000</v>
      </c>
      <c r="I19" s="194">
        <f>I21</f>
        <v>725000</v>
      </c>
    </row>
    <row r="20" spans="1:9" ht="19.149999999999999" customHeight="1">
      <c r="A20" s="110"/>
      <c r="B20" s="110"/>
      <c r="C20" s="110"/>
      <c r="D20" s="110" t="s">
        <v>79</v>
      </c>
      <c r="E20" s="110"/>
      <c r="F20" s="111" t="s">
        <v>122</v>
      </c>
      <c r="G20" s="194">
        <f t="shared" si="0"/>
        <v>0</v>
      </c>
      <c r="H20" s="194">
        <f>+I20</f>
        <v>725000</v>
      </c>
      <c r="I20" s="194">
        <f>+I21</f>
        <v>725000</v>
      </c>
    </row>
    <row r="21" spans="1:9" ht="19.5" customHeight="1">
      <c r="A21" s="110"/>
      <c r="B21" s="110"/>
      <c r="C21" s="110"/>
      <c r="D21" s="110"/>
      <c r="E21" s="111"/>
      <c r="F21" s="111" t="s">
        <v>74</v>
      </c>
      <c r="G21" s="194">
        <f t="shared" si="0"/>
        <v>0</v>
      </c>
      <c r="H21" s="194">
        <f>+I21</f>
        <v>725000</v>
      </c>
      <c r="I21" s="194">
        <v>725000</v>
      </c>
    </row>
    <row r="22" spans="1:9" ht="24.75" customHeight="1">
      <c r="A22" s="110"/>
      <c r="B22" s="110"/>
      <c r="C22" s="110"/>
      <c r="D22" s="110"/>
      <c r="E22" s="111">
        <v>11001</v>
      </c>
      <c r="F22" s="111" t="s">
        <v>14</v>
      </c>
      <c r="G22" s="194">
        <f t="shared" si="0"/>
        <v>0</v>
      </c>
      <c r="H22" s="152">
        <f>+I22</f>
        <v>637157.65800000005</v>
      </c>
      <c r="I22" s="152">
        <f>+I24</f>
        <v>637157.65800000005</v>
      </c>
    </row>
    <row r="23" spans="1:9">
      <c r="A23" s="110"/>
      <c r="B23" s="110"/>
      <c r="C23" s="110"/>
      <c r="D23" s="110"/>
      <c r="E23" s="111"/>
      <c r="F23" s="111" t="s">
        <v>75</v>
      </c>
      <c r="G23" s="194"/>
      <c r="H23" s="152"/>
      <c r="I23" s="152"/>
    </row>
    <row r="24" spans="1:9">
      <c r="A24" s="110"/>
      <c r="B24" s="110"/>
      <c r="C24" s="110"/>
      <c r="D24" s="110"/>
      <c r="E24" s="111"/>
      <c r="F24" s="111" t="s">
        <v>74</v>
      </c>
      <c r="G24" s="194">
        <f t="shared" si="0"/>
        <v>0</v>
      </c>
      <c r="H24" s="152">
        <f>+I24</f>
        <v>637157.65800000005</v>
      </c>
      <c r="I24" s="152">
        <f>I26</f>
        <v>637157.65800000005</v>
      </c>
    </row>
    <row r="25" spans="1:9" ht="27">
      <c r="A25" s="110"/>
      <c r="B25" s="110"/>
      <c r="C25" s="110"/>
      <c r="D25" s="110"/>
      <c r="E25" s="111"/>
      <c r="F25" s="111" t="s">
        <v>73</v>
      </c>
      <c r="G25" s="194"/>
      <c r="H25" s="152"/>
      <c r="I25" s="152"/>
    </row>
    <row r="26" spans="1:9">
      <c r="A26" s="112"/>
      <c r="B26" s="112"/>
      <c r="C26" s="112"/>
      <c r="D26" s="112"/>
      <c r="E26" s="111"/>
      <c r="F26" s="111" t="s">
        <v>78</v>
      </c>
      <c r="G26" s="194">
        <f t="shared" si="0"/>
        <v>0</v>
      </c>
      <c r="H26" s="152">
        <f>+I26</f>
        <v>637157.65800000005</v>
      </c>
      <c r="I26" s="152">
        <f>I27</f>
        <v>637157.65800000005</v>
      </c>
    </row>
    <row r="27" spans="1:9">
      <c r="A27" s="112"/>
      <c r="B27" s="112"/>
      <c r="C27" s="112"/>
      <c r="D27" s="112"/>
      <c r="E27" s="111"/>
      <c r="F27" s="111" t="s">
        <v>77</v>
      </c>
      <c r="G27" s="194">
        <f t="shared" si="0"/>
        <v>0</v>
      </c>
      <c r="H27" s="152">
        <f t="shared" si="1"/>
        <v>637157.65800000005</v>
      </c>
      <c r="I27" s="152">
        <f>I28+I36</f>
        <v>637157.65800000005</v>
      </c>
    </row>
    <row r="28" spans="1:9" ht="19.899999999999999" customHeight="1">
      <c r="A28" s="112"/>
      <c r="B28" s="112"/>
      <c r="C28" s="112"/>
      <c r="D28" s="112"/>
      <c r="E28" s="111"/>
      <c r="F28" s="111" t="s">
        <v>76</v>
      </c>
      <c r="G28" s="194">
        <f t="shared" si="0"/>
        <v>0</v>
      </c>
      <c r="H28" s="152">
        <f>+I28</f>
        <v>348088.44</v>
      </c>
      <c r="I28" s="152">
        <v>348088.44</v>
      </c>
    </row>
    <row r="29" spans="1:9" ht="30.6" customHeight="1">
      <c r="A29" s="112"/>
      <c r="B29" s="112"/>
      <c r="C29" s="112"/>
      <c r="D29" s="112"/>
      <c r="E29" s="111"/>
      <c r="F29" s="137" t="s">
        <v>246</v>
      </c>
      <c r="G29" s="194">
        <f t="shared" si="0"/>
        <v>0</v>
      </c>
      <c r="H29" s="152">
        <f t="shared" si="1"/>
        <v>16905.650000000001</v>
      </c>
      <c r="I29" s="152">
        <v>16905.650000000001</v>
      </c>
    </row>
    <row r="30" spans="1:9">
      <c r="A30" s="112"/>
      <c r="B30" s="112"/>
      <c r="C30" s="112"/>
      <c r="D30" s="112"/>
      <c r="E30" s="111"/>
      <c r="F30" s="137" t="s">
        <v>247</v>
      </c>
      <c r="G30" s="194">
        <f t="shared" si="0"/>
        <v>0</v>
      </c>
      <c r="H30" s="209">
        <f t="shared" si="1"/>
        <v>16905.647199999999</v>
      </c>
      <c r="I30" s="209">
        <v>16905.647199999999</v>
      </c>
    </row>
    <row r="31" spans="1:9">
      <c r="A31" s="112"/>
      <c r="B31" s="112"/>
      <c r="C31" s="112"/>
      <c r="D31" s="112"/>
      <c r="E31" s="111"/>
      <c r="F31" s="137" t="s">
        <v>118</v>
      </c>
      <c r="G31" s="194">
        <f>+I31-H31</f>
        <v>0</v>
      </c>
      <c r="H31" s="152">
        <f>+I31</f>
        <v>331182.79139999999</v>
      </c>
      <c r="I31" s="152">
        <f>+I32+I33+I34+I35</f>
        <v>331182.79139999999</v>
      </c>
    </row>
    <row r="32" spans="1:9" ht="22.15" customHeight="1">
      <c r="A32" s="112"/>
      <c r="B32" s="112"/>
      <c r="C32" s="112"/>
      <c r="D32" s="112"/>
      <c r="E32" s="111"/>
      <c r="F32" s="137" t="s">
        <v>248</v>
      </c>
      <c r="G32" s="194">
        <f t="shared" si="0"/>
        <v>0</v>
      </c>
      <c r="H32" s="209">
        <f t="shared" si="1"/>
        <v>237344.54699999999</v>
      </c>
      <c r="I32" s="209">
        <v>237344.54699999999</v>
      </c>
    </row>
    <row r="33" spans="1:12" ht="16.899999999999999" customHeight="1">
      <c r="A33" s="112"/>
      <c r="B33" s="112"/>
      <c r="C33" s="112"/>
      <c r="D33" s="112"/>
      <c r="E33" s="111"/>
      <c r="F33" s="137" t="s">
        <v>249</v>
      </c>
      <c r="G33" s="194">
        <f t="shared" si="0"/>
        <v>0</v>
      </c>
      <c r="H33" s="209">
        <f t="shared" si="1"/>
        <v>76628.998200000002</v>
      </c>
      <c r="I33" s="209">
        <v>76628.998200000002</v>
      </c>
    </row>
    <row r="34" spans="1:12" ht="16.899999999999999" customHeight="1">
      <c r="A34" s="112"/>
      <c r="B34" s="112"/>
      <c r="C34" s="112"/>
      <c r="D34" s="112"/>
      <c r="E34" s="111"/>
      <c r="F34" s="137" t="s">
        <v>250</v>
      </c>
      <c r="G34" s="194">
        <f t="shared" si="0"/>
        <v>0</v>
      </c>
      <c r="H34" s="209">
        <f t="shared" si="1"/>
        <v>11422.452300000001</v>
      </c>
      <c r="I34" s="209">
        <v>11422.452300000001</v>
      </c>
    </row>
    <row r="35" spans="1:12" ht="16.899999999999999" customHeight="1">
      <c r="A35" s="112"/>
      <c r="B35" s="112"/>
      <c r="C35" s="112"/>
      <c r="D35" s="112"/>
      <c r="E35" s="111"/>
      <c r="F35" s="137" t="s">
        <v>251</v>
      </c>
      <c r="G35" s="194">
        <f t="shared" si="0"/>
        <v>0</v>
      </c>
      <c r="H35" s="209">
        <f t="shared" si="1"/>
        <v>5786.7938999999997</v>
      </c>
      <c r="I35" s="209">
        <v>5786.7938999999997</v>
      </c>
    </row>
    <row r="36" spans="1:12" ht="16.899999999999999" customHeight="1">
      <c r="A36" s="112"/>
      <c r="B36" s="112"/>
      <c r="C36" s="112"/>
      <c r="D36" s="112"/>
      <c r="E36" s="111"/>
      <c r="F36" s="137" t="s">
        <v>121</v>
      </c>
      <c r="G36" s="194">
        <f t="shared" si="0"/>
        <v>0</v>
      </c>
      <c r="H36" s="152">
        <f t="shared" si="1"/>
        <v>289069.21799999999</v>
      </c>
      <c r="I36" s="152">
        <f>+I37</f>
        <v>289069.21799999999</v>
      </c>
    </row>
    <row r="37" spans="1:12" ht="16.899999999999999" customHeight="1">
      <c r="A37" s="112"/>
      <c r="B37" s="112"/>
      <c r="C37" s="112"/>
      <c r="D37" s="112"/>
      <c r="E37" s="111"/>
      <c r="F37" s="137" t="s">
        <v>123</v>
      </c>
      <c r="G37" s="194">
        <f t="shared" si="0"/>
        <v>0</v>
      </c>
      <c r="H37" s="152">
        <f t="shared" si="1"/>
        <v>289069.21799999999</v>
      </c>
      <c r="I37" s="152">
        <v>289069.21799999999</v>
      </c>
    </row>
    <row r="38" spans="1:12" ht="27">
      <c r="A38" s="110"/>
      <c r="B38" s="110"/>
      <c r="C38" s="110"/>
      <c r="D38" s="110"/>
      <c r="E38" s="111">
        <v>31001</v>
      </c>
      <c r="F38" s="111" t="s">
        <v>52</v>
      </c>
      <c r="G38" s="194">
        <f t="shared" si="0"/>
        <v>0</v>
      </c>
      <c r="H38" s="31">
        <f>+I38</f>
        <v>87842.342000000004</v>
      </c>
      <c r="I38" s="31">
        <f>+I40</f>
        <v>87842.342000000004</v>
      </c>
    </row>
    <row r="39" spans="1:12">
      <c r="A39" s="110"/>
      <c r="B39" s="110"/>
      <c r="C39" s="110"/>
      <c r="D39" s="110"/>
      <c r="E39" s="111"/>
      <c r="F39" s="111" t="s">
        <v>75</v>
      </c>
      <c r="G39" s="194"/>
      <c r="H39" s="31"/>
      <c r="I39" s="31"/>
    </row>
    <row r="40" spans="1:12">
      <c r="A40" s="110"/>
      <c r="B40" s="110"/>
      <c r="C40" s="110"/>
      <c r="D40" s="110"/>
      <c r="E40" s="111"/>
      <c r="F40" s="111" t="s">
        <v>74</v>
      </c>
      <c r="G40" s="194">
        <f t="shared" si="0"/>
        <v>0</v>
      </c>
      <c r="H40" s="31">
        <f>H42</f>
        <v>87842.342000000004</v>
      </c>
      <c r="I40" s="31">
        <f>I42</f>
        <v>87842.342000000004</v>
      </c>
    </row>
    <row r="41" spans="1:12" ht="27">
      <c r="A41" s="110"/>
      <c r="B41" s="110"/>
      <c r="C41" s="110"/>
      <c r="D41" s="110"/>
      <c r="E41" s="111"/>
      <c r="F41" s="111" t="s">
        <v>73</v>
      </c>
      <c r="G41" s="194"/>
      <c r="H41" s="31"/>
      <c r="I41" s="31"/>
    </row>
    <row r="42" spans="1:12">
      <c r="A42" s="112"/>
      <c r="B42" s="112"/>
      <c r="C42" s="112"/>
      <c r="D42" s="112"/>
      <c r="E42" s="111"/>
      <c r="F42" s="111" t="s">
        <v>72</v>
      </c>
      <c r="G42" s="194">
        <f t="shared" si="0"/>
        <v>0</v>
      </c>
      <c r="H42" s="31">
        <f>+I42</f>
        <v>87842.342000000004</v>
      </c>
      <c r="I42" s="31">
        <f>+I43</f>
        <v>87842.342000000004</v>
      </c>
      <c r="L42" s="211"/>
    </row>
    <row r="43" spans="1:12">
      <c r="A43" s="112"/>
      <c r="B43" s="112"/>
      <c r="C43" s="112"/>
      <c r="D43" s="112"/>
      <c r="E43" s="111"/>
      <c r="F43" s="137" t="s">
        <v>119</v>
      </c>
      <c r="G43" s="194">
        <f t="shared" si="0"/>
        <v>0</v>
      </c>
      <c r="H43" s="31">
        <f t="shared" ref="H43:H49" si="2">+I43</f>
        <v>87842.342000000004</v>
      </c>
      <c r="I43" s="31">
        <f>87842.342</f>
        <v>87842.342000000004</v>
      </c>
    </row>
    <row r="44" spans="1:12" ht="15" customHeight="1">
      <c r="A44" s="112"/>
      <c r="B44" s="112"/>
      <c r="C44" s="112"/>
      <c r="D44" s="112"/>
      <c r="E44" s="111"/>
      <c r="F44" s="111" t="s">
        <v>71</v>
      </c>
      <c r="G44" s="194">
        <f t="shared" si="0"/>
        <v>0</v>
      </c>
      <c r="H44" s="31">
        <f t="shared" si="2"/>
        <v>264769.77799999999</v>
      </c>
      <c r="I44" s="31">
        <f>+I45</f>
        <v>264769.77799999999</v>
      </c>
    </row>
    <row r="45" spans="1:12" ht="21" customHeight="1">
      <c r="A45" s="112"/>
      <c r="B45" s="112"/>
      <c r="C45" s="112"/>
      <c r="D45" s="112"/>
      <c r="E45" s="111"/>
      <c r="F45" s="111" t="s">
        <v>70</v>
      </c>
      <c r="G45" s="194">
        <f t="shared" si="0"/>
        <v>0</v>
      </c>
      <c r="H45" s="31">
        <f t="shared" si="2"/>
        <v>264769.77799999999</v>
      </c>
      <c r="I45" s="31">
        <v>264769.77799999999</v>
      </c>
    </row>
    <row r="46" spans="1:12" ht="15" customHeight="1">
      <c r="A46" s="112"/>
      <c r="B46" s="112"/>
      <c r="C46" s="112"/>
      <c r="D46" s="112"/>
      <c r="E46" s="111"/>
      <c r="F46" s="137" t="s">
        <v>69</v>
      </c>
      <c r="G46" s="194">
        <f t="shared" si="0"/>
        <v>0</v>
      </c>
      <c r="H46" s="31">
        <f>+H47+H48+H49</f>
        <v>-176927.43459999998</v>
      </c>
      <c r="I46" s="31">
        <f>+I47+I48+I49</f>
        <v>-176927.43459999998</v>
      </c>
    </row>
    <row r="47" spans="1:12">
      <c r="A47" s="112"/>
      <c r="B47" s="112"/>
      <c r="C47" s="112"/>
      <c r="D47" s="112"/>
      <c r="E47" s="111"/>
      <c r="F47" s="137" t="s">
        <v>253</v>
      </c>
      <c r="G47" s="194">
        <f t="shared" si="0"/>
        <v>0</v>
      </c>
      <c r="H47" s="31">
        <f t="shared" si="2"/>
        <v>-340788.56099999999</v>
      </c>
      <c r="I47" s="31">
        <v>-340788.56099999999</v>
      </c>
    </row>
    <row r="48" spans="1:12">
      <c r="A48" s="112"/>
      <c r="B48" s="112"/>
      <c r="C48" s="112"/>
      <c r="D48" s="112"/>
      <c r="E48" s="111"/>
      <c r="F48" s="137" t="s">
        <v>252</v>
      </c>
      <c r="G48" s="194">
        <f t="shared" si="0"/>
        <v>0</v>
      </c>
      <c r="H48" s="31">
        <f>+I48</f>
        <v>91604.326400000005</v>
      </c>
      <c r="I48" s="31">
        <v>91604.326400000005</v>
      </c>
    </row>
    <row r="49" spans="1:9">
      <c r="A49" s="112"/>
      <c r="B49" s="112"/>
      <c r="C49" s="112"/>
      <c r="D49" s="112"/>
      <c r="E49" s="111"/>
      <c r="F49" s="137" t="s">
        <v>117</v>
      </c>
      <c r="G49" s="194">
        <f t="shared" si="0"/>
        <v>0</v>
      </c>
      <c r="H49" s="31">
        <f t="shared" si="2"/>
        <v>72256.800000000003</v>
      </c>
      <c r="I49" s="31">
        <v>72256.800000000003</v>
      </c>
    </row>
    <row r="50" spans="1:9" s="154" customFormat="1" ht="12.75" customHeight="1">
      <c r="A50" s="144" t="s">
        <v>133</v>
      </c>
      <c r="B50" s="144"/>
      <c r="C50" s="144"/>
      <c r="D50" s="144"/>
      <c r="E50" s="144"/>
      <c r="F50" s="153" t="s">
        <v>134</v>
      </c>
      <c r="G50" s="194">
        <f>+I50-H50</f>
        <v>0</v>
      </c>
      <c r="H50" s="31">
        <f>+I50</f>
        <v>-725000</v>
      </c>
      <c r="I50" s="31">
        <f>+I53</f>
        <v>-725000</v>
      </c>
    </row>
    <row r="51" spans="1:9" s="154" customFormat="1">
      <c r="A51" s="144"/>
      <c r="B51" s="144"/>
      <c r="C51" s="144"/>
      <c r="D51" s="144"/>
      <c r="E51" s="144"/>
      <c r="F51" s="153" t="s">
        <v>80</v>
      </c>
      <c r="G51" s="194"/>
      <c r="H51" s="31"/>
      <c r="I51" s="31"/>
    </row>
    <row r="52" spans="1:9" s="154" customFormat="1" ht="14.25" customHeight="1">
      <c r="A52" s="144"/>
      <c r="B52" s="144" t="s">
        <v>81</v>
      </c>
      <c r="C52" s="144"/>
      <c r="D52" s="144"/>
      <c r="E52" s="144"/>
      <c r="F52" s="153" t="s">
        <v>135</v>
      </c>
      <c r="G52" s="194">
        <f t="shared" si="0"/>
        <v>0</v>
      </c>
      <c r="H52" s="31">
        <f>H53</f>
        <v>-725000</v>
      </c>
      <c r="I52" s="31">
        <f>+I53</f>
        <v>-725000</v>
      </c>
    </row>
    <row r="53" spans="1:9" s="154" customFormat="1" ht="15.75" customHeight="1">
      <c r="A53" s="144"/>
      <c r="B53" s="144"/>
      <c r="C53" s="144" t="s">
        <v>136</v>
      </c>
      <c r="D53" s="144"/>
      <c r="E53" s="144"/>
      <c r="F53" s="153" t="s">
        <v>129</v>
      </c>
      <c r="G53" s="194">
        <f t="shared" ref="G53:G64" si="3">+I53-H53</f>
        <v>0</v>
      </c>
      <c r="H53" s="31">
        <f>+I53</f>
        <v>-725000</v>
      </c>
      <c r="I53" s="31">
        <f>+I58</f>
        <v>-725000</v>
      </c>
    </row>
    <row r="54" spans="1:9" s="154" customFormat="1">
      <c r="A54" s="144"/>
      <c r="B54" s="144"/>
      <c r="C54" s="144"/>
      <c r="D54" s="144"/>
      <c r="E54" s="144"/>
      <c r="F54" s="153" t="s">
        <v>80</v>
      </c>
      <c r="G54" s="194"/>
      <c r="H54" s="31"/>
      <c r="I54" s="31"/>
    </row>
    <row r="55" spans="1:9" s="154" customFormat="1" ht="17.25" customHeight="1">
      <c r="A55" s="144"/>
      <c r="B55" s="144"/>
      <c r="C55" s="144"/>
      <c r="D55" s="144"/>
      <c r="E55" s="153"/>
      <c r="F55" s="153" t="s">
        <v>74</v>
      </c>
      <c r="G55" s="194">
        <f t="shared" si="3"/>
        <v>0</v>
      </c>
      <c r="H55" s="31">
        <f>+I55</f>
        <v>-725000</v>
      </c>
      <c r="I55" s="31">
        <f>I59</f>
        <v>-725000</v>
      </c>
    </row>
    <row r="56" spans="1:9" s="154" customFormat="1" ht="24.75" customHeight="1">
      <c r="A56" s="144"/>
      <c r="B56" s="144"/>
      <c r="C56" s="144"/>
      <c r="D56" s="144" t="s">
        <v>137</v>
      </c>
      <c r="E56" s="153"/>
      <c r="F56" s="111" t="s">
        <v>140</v>
      </c>
      <c r="G56" s="194">
        <f t="shared" si="3"/>
        <v>0</v>
      </c>
      <c r="H56" s="31">
        <f>+H57</f>
        <v>-725000</v>
      </c>
      <c r="I56" s="31">
        <f>+I57</f>
        <v>-725000</v>
      </c>
    </row>
    <row r="57" spans="1:9" s="154" customFormat="1" ht="19.5" customHeight="1">
      <c r="A57" s="144"/>
      <c r="B57" s="144"/>
      <c r="C57" s="144"/>
      <c r="D57" s="144"/>
      <c r="E57" s="153"/>
      <c r="F57" s="111" t="s">
        <v>74</v>
      </c>
      <c r="G57" s="194">
        <f t="shared" si="3"/>
        <v>0</v>
      </c>
      <c r="H57" s="31">
        <f>+H58</f>
        <v>-725000</v>
      </c>
      <c r="I57" s="31">
        <f>+I58</f>
        <v>-725000</v>
      </c>
    </row>
    <row r="58" spans="1:9" s="154" customFormat="1" ht="27.75" customHeight="1">
      <c r="A58" s="144"/>
      <c r="B58" s="144"/>
      <c r="C58" s="144"/>
      <c r="D58" s="144"/>
      <c r="E58" s="144" t="s">
        <v>138</v>
      </c>
      <c r="F58" s="153" t="s">
        <v>139</v>
      </c>
      <c r="G58" s="194">
        <f t="shared" si="3"/>
        <v>0</v>
      </c>
      <c r="H58" s="31">
        <f>+I58</f>
        <v>-725000</v>
      </c>
      <c r="I58" s="31">
        <f>+I59</f>
        <v>-725000</v>
      </c>
    </row>
    <row r="59" spans="1:9" s="154" customFormat="1" ht="19.5" customHeight="1">
      <c r="A59" s="144"/>
      <c r="B59" s="144"/>
      <c r="C59" s="144"/>
      <c r="D59" s="144"/>
      <c r="E59" s="153"/>
      <c r="F59" s="153" t="s">
        <v>74</v>
      </c>
      <c r="G59" s="194">
        <f t="shared" si="3"/>
        <v>0</v>
      </c>
      <c r="H59" s="31">
        <f>+I59</f>
        <v>-725000</v>
      </c>
      <c r="I59" s="31">
        <f>+I61</f>
        <v>-725000</v>
      </c>
    </row>
    <row r="60" spans="1:9" s="154" customFormat="1" ht="27">
      <c r="A60" s="144"/>
      <c r="B60" s="144"/>
      <c r="C60" s="144"/>
      <c r="D60" s="144"/>
      <c r="E60" s="153"/>
      <c r="F60" s="153" t="s">
        <v>73</v>
      </c>
      <c r="G60" s="194"/>
      <c r="H60" s="31"/>
      <c r="I60" s="31"/>
    </row>
    <row r="61" spans="1:9">
      <c r="A61" s="112"/>
      <c r="B61" s="112"/>
      <c r="C61" s="112"/>
      <c r="D61" s="112"/>
      <c r="E61" s="111"/>
      <c r="F61" s="111" t="s">
        <v>72</v>
      </c>
      <c r="G61" s="194">
        <f t="shared" si="3"/>
        <v>0</v>
      </c>
      <c r="H61" s="31">
        <f>+I61</f>
        <v>-725000</v>
      </c>
      <c r="I61" s="31">
        <f>+I62</f>
        <v>-725000</v>
      </c>
    </row>
    <row r="62" spans="1:9">
      <c r="A62" s="112"/>
      <c r="B62" s="112"/>
      <c r="C62" s="112"/>
      <c r="D62" s="112"/>
      <c r="E62" s="111"/>
      <c r="F62" s="137" t="s">
        <v>119</v>
      </c>
      <c r="G62" s="194">
        <f t="shared" si="3"/>
        <v>0</v>
      </c>
      <c r="H62" s="31">
        <f>+I62</f>
        <v>-725000</v>
      </c>
      <c r="I62" s="31">
        <f>+I63</f>
        <v>-725000</v>
      </c>
    </row>
    <row r="63" spans="1:9" ht="18" customHeight="1">
      <c r="A63" s="112"/>
      <c r="B63" s="112"/>
      <c r="C63" s="112"/>
      <c r="D63" s="112"/>
      <c r="E63" s="111"/>
      <c r="F63" s="137" t="s">
        <v>69</v>
      </c>
      <c r="G63" s="194">
        <f t="shared" si="3"/>
        <v>0</v>
      </c>
      <c r="H63" s="31">
        <f>+H64</f>
        <v>-725000</v>
      </c>
      <c r="I63" s="31">
        <f>+I64</f>
        <v>-725000</v>
      </c>
    </row>
    <row r="64" spans="1:9">
      <c r="A64" s="112"/>
      <c r="B64" s="112"/>
      <c r="C64" s="112"/>
      <c r="D64" s="112"/>
      <c r="E64" s="111"/>
      <c r="F64" s="137" t="s">
        <v>117</v>
      </c>
      <c r="G64" s="194">
        <f t="shared" si="3"/>
        <v>0</v>
      </c>
      <c r="H64" s="31">
        <f>+I64</f>
        <v>-725000</v>
      </c>
      <c r="I64" s="31">
        <v>-725000</v>
      </c>
    </row>
  </sheetData>
  <mergeCells count="11">
    <mergeCell ref="D5:F5"/>
    <mergeCell ref="D4:F4"/>
    <mergeCell ref="H10:H11"/>
    <mergeCell ref="I10:I11"/>
    <mergeCell ref="G9:I9"/>
    <mergeCell ref="D9:E10"/>
    <mergeCell ref="G10:G11"/>
    <mergeCell ref="F9:F11"/>
    <mergeCell ref="A6:I6"/>
    <mergeCell ref="A8:G8"/>
    <mergeCell ref="A9:C10"/>
  </mergeCells>
  <pageMargins left="0" right="0" top="0.37" bottom="0.4" header="0" footer="0"/>
  <pageSetup paperSize="9" scale="63" orientation="portrait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Normal="100" zoomScaleSheetLayoutView="115" workbookViewId="0">
      <selection activeCell="D7" sqref="D7:F7"/>
    </sheetView>
  </sheetViews>
  <sheetFormatPr defaultColWidth="9.140625" defaultRowHeight="17.25"/>
  <cols>
    <col min="1" max="1" width="7.42578125" style="40" customWidth="1"/>
    <col min="2" max="2" width="8.7109375" style="40" customWidth="1"/>
    <col min="3" max="3" width="60.42578125" style="37" customWidth="1"/>
    <col min="4" max="4" width="19.7109375" style="37" customWidth="1"/>
    <col min="5" max="5" width="18.85546875" style="39" customWidth="1"/>
    <col min="6" max="6" width="28.28515625" style="39" customWidth="1"/>
    <col min="7" max="7" width="9.5703125" style="37" customWidth="1"/>
    <col min="8" max="8" width="16.42578125" style="38" bestFit="1" customWidth="1"/>
    <col min="9" max="10" width="18.28515625" style="38" bestFit="1" customWidth="1"/>
    <col min="11" max="11" width="18.5703125" style="38" bestFit="1" customWidth="1"/>
    <col min="12" max="12" width="16.42578125" style="37" customWidth="1"/>
    <col min="13" max="16384" width="9.140625" style="37"/>
  </cols>
  <sheetData>
    <row r="1" spans="1:11">
      <c r="A1" s="228" t="s">
        <v>33</v>
      </c>
      <c r="B1" s="228"/>
      <c r="C1" s="228"/>
      <c r="D1" s="228"/>
      <c r="E1" s="228"/>
      <c r="F1" s="228"/>
    </row>
    <row r="2" spans="1:11">
      <c r="A2" s="228" t="s">
        <v>160</v>
      </c>
      <c r="B2" s="228"/>
      <c r="C2" s="228"/>
      <c r="D2" s="228"/>
      <c r="E2" s="228"/>
      <c r="F2" s="228"/>
    </row>
    <row r="3" spans="1:11">
      <c r="A3" s="228" t="s">
        <v>32</v>
      </c>
      <c r="B3" s="228"/>
      <c r="C3" s="228"/>
      <c r="D3" s="228"/>
      <c r="E3" s="228"/>
      <c r="F3" s="228"/>
    </row>
    <row r="4" spans="1:11">
      <c r="A4" s="246"/>
      <c r="B4" s="246"/>
      <c r="C4" s="246"/>
      <c r="D4" s="246"/>
      <c r="E4" s="246"/>
      <c r="F4" s="246"/>
    </row>
    <row r="5" spans="1:11" ht="44.25" customHeight="1">
      <c r="A5" s="247" t="s">
        <v>159</v>
      </c>
      <c r="B5" s="247"/>
      <c r="C5" s="247"/>
      <c r="D5" s="247"/>
      <c r="E5" s="247"/>
      <c r="F5" s="247"/>
    </row>
    <row r="6" spans="1:11">
      <c r="A6" s="65"/>
      <c r="B6" s="65"/>
      <c r="C6" s="64"/>
      <c r="D6" s="140"/>
      <c r="E6" s="229" t="s">
        <v>31</v>
      </c>
      <c r="F6" s="229"/>
    </row>
    <row r="7" spans="1:11" ht="36.75" customHeight="1">
      <c r="A7" s="251" t="s">
        <v>30</v>
      </c>
      <c r="B7" s="251"/>
      <c r="C7" s="249" t="s">
        <v>29</v>
      </c>
      <c r="D7" s="250" t="s">
        <v>237</v>
      </c>
      <c r="E7" s="250"/>
      <c r="F7" s="250"/>
    </row>
    <row r="8" spans="1:11" s="61" customFormat="1" ht="36.75" customHeight="1">
      <c r="A8" s="251"/>
      <c r="B8" s="251"/>
      <c r="C8" s="249"/>
      <c r="D8" s="249" t="s">
        <v>113</v>
      </c>
      <c r="E8" s="248" t="s">
        <v>28</v>
      </c>
      <c r="F8" s="248" t="s">
        <v>27</v>
      </c>
      <c r="H8" s="62"/>
      <c r="I8" s="62"/>
      <c r="J8" s="62"/>
      <c r="K8" s="62"/>
    </row>
    <row r="9" spans="1:11" s="61" customFormat="1" ht="56.25" customHeight="1">
      <c r="A9" s="63" t="s">
        <v>26</v>
      </c>
      <c r="B9" s="63" t="s">
        <v>25</v>
      </c>
      <c r="C9" s="249"/>
      <c r="D9" s="249"/>
      <c r="E9" s="248"/>
      <c r="F9" s="248"/>
      <c r="H9" s="62"/>
      <c r="I9" s="62"/>
      <c r="J9" s="62"/>
      <c r="K9" s="62"/>
    </row>
    <row r="10" spans="1:11" s="40" customFormat="1" ht="30.75" customHeight="1">
      <c r="A10" s="60"/>
      <c r="B10" s="60"/>
      <c r="C10" s="59" t="s">
        <v>24</v>
      </c>
      <c r="D10" s="52" t="s">
        <v>238</v>
      </c>
      <c r="E10" s="52">
        <f>+F10</f>
        <v>-637157.65800000005</v>
      </c>
      <c r="F10" s="52">
        <f>+F12</f>
        <v>-637157.65800000005</v>
      </c>
      <c r="H10" s="56"/>
      <c r="I10" s="56"/>
      <c r="J10" s="56"/>
      <c r="K10" s="56"/>
    </row>
    <row r="11" spans="1:11">
      <c r="A11" s="60"/>
      <c r="B11" s="60"/>
      <c r="C11" s="59" t="s">
        <v>23</v>
      </c>
      <c r="D11" s="52"/>
      <c r="E11" s="52"/>
      <c r="F11" s="58"/>
    </row>
    <row r="12" spans="1:11" s="40" customFormat="1" ht="22.5" customHeight="1">
      <c r="A12" s="44"/>
      <c r="B12" s="57"/>
      <c r="C12" s="57" t="s">
        <v>22</v>
      </c>
      <c r="D12" s="52" t="s">
        <v>238</v>
      </c>
      <c r="E12" s="52">
        <f>+E15+E19</f>
        <v>-637157.65800000005</v>
      </c>
      <c r="F12" s="52">
        <f>+F15+F19</f>
        <v>-637157.65800000005</v>
      </c>
      <c r="H12" s="56"/>
      <c r="I12" s="56"/>
      <c r="J12" s="56"/>
      <c r="K12" s="56"/>
    </row>
    <row r="13" spans="1:11" s="40" customFormat="1">
      <c r="A13" s="44"/>
      <c r="B13" s="44"/>
      <c r="C13" s="44" t="s">
        <v>21</v>
      </c>
      <c r="D13" s="52"/>
      <c r="E13" s="52"/>
      <c r="F13" s="41"/>
      <c r="H13" s="56"/>
      <c r="I13" s="56"/>
      <c r="J13" s="56"/>
      <c r="K13" s="56"/>
    </row>
    <row r="14" spans="1:11" s="45" customFormat="1" ht="21" customHeight="1">
      <c r="A14" s="49"/>
      <c r="B14" s="49"/>
      <c r="C14" s="48"/>
      <c r="D14" s="52"/>
      <c r="E14" s="52"/>
      <c r="F14" s="47"/>
      <c r="H14" s="46"/>
      <c r="I14" s="46"/>
      <c r="J14" s="46"/>
      <c r="K14" s="46"/>
    </row>
    <row r="15" spans="1:11" s="50" customFormat="1" ht="42" customHeight="1">
      <c r="A15" s="54">
        <v>1169</v>
      </c>
      <c r="B15" s="54">
        <v>31001</v>
      </c>
      <c r="C15" s="55" t="s">
        <v>20</v>
      </c>
      <c r="D15" s="52" t="s">
        <v>238</v>
      </c>
      <c r="E15" s="52">
        <f>+F15</f>
        <v>87842.342000000004</v>
      </c>
      <c r="F15" s="52">
        <f>F17</f>
        <v>87842.342000000004</v>
      </c>
      <c r="H15" s="51"/>
      <c r="I15" s="51"/>
      <c r="J15" s="51"/>
      <c r="K15" s="51"/>
    </row>
    <row r="16" spans="1:11" s="50" customFormat="1" ht="33.75" customHeight="1">
      <c r="A16" s="54"/>
      <c r="B16" s="54"/>
      <c r="C16" s="44" t="s">
        <v>19</v>
      </c>
      <c r="D16" s="52"/>
      <c r="E16" s="52"/>
      <c r="F16" s="52"/>
      <c r="H16" s="51"/>
      <c r="I16" s="51"/>
      <c r="J16" s="51"/>
      <c r="K16" s="51"/>
    </row>
    <row r="17" spans="1:11" s="45" customFormat="1" ht="21" customHeight="1">
      <c r="A17" s="49"/>
      <c r="B17" s="49"/>
      <c r="C17" s="48" t="s">
        <v>18</v>
      </c>
      <c r="D17" s="52" t="s">
        <v>238</v>
      </c>
      <c r="E17" s="52">
        <f>+F17</f>
        <v>87842.342000000004</v>
      </c>
      <c r="F17" s="52">
        <f>+'3'!I38</f>
        <v>87842.342000000004</v>
      </c>
      <c r="H17" s="46"/>
      <c r="I17" s="46"/>
      <c r="J17" s="46"/>
      <c r="K17" s="46"/>
    </row>
    <row r="18" spans="1:11">
      <c r="A18" s="44"/>
      <c r="B18" s="44"/>
      <c r="C18" s="43"/>
      <c r="D18" s="43"/>
      <c r="E18" s="52"/>
      <c r="F18" s="41"/>
    </row>
    <row r="19" spans="1:11" s="50" customFormat="1" ht="42" customHeight="1">
      <c r="A19" s="54">
        <v>1204</v>
      </c>
      <c r="B19" s="54">
        <v>31001</v>
      </c>
      <c r="C19" s="55" t="s">
        <v>141</v>
      </c>
      <c r="D19" s="52" t="s">
        <v>238</v>
      </c>
      <c r="E19" s="52">
        <f>+F19</f>
        <v>-725000</v>
      </c>
      <c r="F19" s="52">
        <f>F21</f>
        <v>-725000</v>
      </c>
      <c r="H19" s="51"/>
      <c r="I19" s="51"/>
      <c r="J19" s="51"/>
      <c r="K19" s="51"/>
    </row>
    <row r="20" spans="1:11" s="50" customFormat="1" ht="33.75" customHeight="1">
      <c r="A20" s="54"/>
      <c r="B20" s="54"/>
      <c r="C20" s="44" t="s">
        <v>19</v>
      </c>
      <c r="D20" s="52"/>
      <c r="E20" s="52"/>
      <c r="F20" s="52"/>
      <c r="H20" s="51"/>
      <c r="I20" s="51"/>
      <c r="J20" s="51"/>
      <c r="K20" s="51"/>
    </row>
    <row r="21" spans="1:11" s="45" customFormat="1" ht="21" customHeight="1">
      <c r="A21" s="49"/>
      <c r="B21" s="49"/>
      <c r="C21" s="48" t="s">
        <v>18</v>
      </c>
      <c r="D21" s="52" t="s">
        <v>238</v>
      </c>
      <c r="E21" s="52">
        <f>+F21</f>
        <v>-725000</v>
      </c>
      <c r="F21" s="52">
        <f>+'3'!I58</f>
        <v>-725000</v>
      </c>
      <c r="H21" s="46"/>
      <c r="I21" s="46"/>
      <c r="J21" s="46"/>
      <c r="K21" s="46"/>
    </row>
    <row r="22" spans="1:11">
      <c r="A22" s="44"/>
      <c r="B22" s="44"/>
      <c r="C22" s="43"/>
      <c r="D22" s="43"/>
      <c r="E22" s="52"/>
      <c r="F22" s="41"/>
    </row>
  </sheetData>
  <mergeCells count="12">
    <mergeCell ref="A1:F1"/>
    <mergeCell ref="A4:F4"/>
    <mergeCell ref="A5:F5"/>
    <mergeCell ref="E6:F6"/>
    <mergeCell ref="E8:E9"/>
    <mergeCell ref="F8:F9"/>
    <mergeCell ref="A2:F2"/>
    <mergeCell ref="A3:F3"/>
    <mergeCell ref="D8:D9"/>
    <mergeCell ref="D7:F7"/>
    <mergeCell ref="A7:B8"/>
    <mergeCell ref="C7:C9"/>
  </mergeCells>
  <printOptions horizontalCentered="1"/>
  <pageMargins left="0.17" right="0.35433070866141703" top="0.21" bottom="0.17" header="0.15748031496063" footer="0.15748031496063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6" zoomScaleNormal="100" workbookViewId="0">
      <selection activeCell="C16" sqref="C16:E16"/>
    </sheetView>
  </sheetViews>
  <sheetFormatPr defaultColWidth="9.140625" defaultRowHeight="13.5"/>
  <cols>
    <col min="1" max="1" width="24" style="73" customWidth="1"/>
    <col min="2" max="2" width="70.5703125" style="73" customWidth="1"/>
    <col min="3" max="3" width="14.85546875" style="73" customWidth="1"/>
    <col min="4" max="4" width="16.28515625" style="73" customWidth="1"/>
    <col min="5" max="5" width="22.140625" style="73" customWidth="1"/>
    <col min="6" max="6" width="9.140625" style="73"/>
    <col min="7" max="7" width="49.85546875" style="73" customWidth="1"/>
    <col min="8" max="16384" width="9.140625" style="73"/>
  </cols>
  <sheetData>
    <row r="1" spans="1:5" ht="23.25" customHeight="1">
      <c r="E1" s="107" t="s">
        <v>68</v>
      </c>
    </row>
    <row r="2" spans="1:5">
      <c r="B2" s="254" t="s">
        <v>160</v>
      </c>
      <c r="C2" s="254"/>
      <c r="D2" s="254"/>
      <c r="E2" s="254"/>
    </row>
    <row r="3" spans="1:5">
      <c r="B3" s="254" t="s">
        <v>32</v>
      </c>
      <c r="C3" s="254"/>
      <c r="D3" s="254"/>
      <c r="E3" s="254"/>
    </row>
    <row r="7" spans="1:5" s="75" customFormat="1" ht="17.25" customHeight="1">
      <c r="C7" s="74"/>
      <c r="D7" s="74"/>
      <c r="E7" s="74"/>
    </row>
    <row r="8" spans="1:5" ht="51.6" customHeight="1">
      <c r="A8" s="255" t="s">
        <v>161</v>
      </c>
      <c r="B8" s="255"/>
      <c r="C8" s="255"/>
      <c r="D8" s="255"/>
      <c r="E8" s="255"/>
    </row>
    <row r="9" spans="1:5" ht="33" customHeight="1">
      <c r="A9" s="255" t="s">
        <v>67</v>
      </c>
      <c r="B9" s="255"/>
      <c r="C9" s="255"/>
      <c r="D9" s="255"/>
      <c r="E9" s="255"/>
    </row>
    <row r="10" spans="1:5" s="75" customFormat="1" ht="17.25" customHeight="1">
      <c r="C10" s="74"/>
      <c r="D10" s="74"/>
      <c r="E10" s="74"/>
    </row>
    <row r="11" spans="1:5" ht="21" customHeight="1">
      <c r="A11" s="106" t="s">
        <v>66</v>
      </c>
      <c r="B11" s="106" t="s">
        <v>65</v>
      </c>
    </row>
    <row r="12" spans="1:5" ht="21" customHeight="1">
      <c r="A12" s="105" t="s">
        <v>58</v>
      </c>
      <c r="B12" s="104" t="s">
        <v>64</v>
      </c>
    </row>
    <row r="13" spans="1:5">
      <c r="A13" s="102"/>
      <c r="E13" s="162"/>
    </row>
    <row r="14" spans="1:5" ht="19.149999999999999" customHeight="1">
      <c r="A14" s="103" t="s">
        <v>63</v>
      </c>
    </row>
    <row r="15" spans="1:5" ht="13.9" customHeight="1" thickBot="1">
      <c r="A15" s="102"/>
    </row>
    <row r="16" spans="1:5" ht="40.5" customHeight="1">
      <c r="A16" s="99" t="s">
        <v>59</v>
      </c>
      <c r="B16" s="98" t="s">
        <v>58</v>
      </c>
      <c r="C16" s="252" t="s">
        <v>244</v>
      </c>
      <c r="D16" s="252"/>
      <c r="E16" s="253"/>
    </row>
    <row r="17" spans="1:5" ht="27">
      <c r="A17" s="92" t="s">
        <v>57</v>
      </c>
      <c r="B17" s="97">
        <v>11001</v>
      </c>
      <c r="C17" s="96" t="s">
        <v>56</v>
      </c>
      <c r="D17" s="96" t="s">
        <v>55</v>
      </c>
      <c r="E17" s="95" t="s">
        <v>54</v>
      </c>
    </row>
    <row r="18" spans="1:5" ht="19.149999999999999" customHeight="1">
      <c r="A18" s="92" t="s">
        <v>53</v>
      </c>
      <c r="B18" s="94" t="s">
        <v>62</v>
      </c>
      <c r="C18" s="89"/>
      <c r="D18" s="89"/>
      <c r="E18" s="88"/>
    </row>
    <row r="19" spans="1:5" ht="19.149999999999999" customHeight="1">
      <c r="A19" s="92" t="s">
        <v>51</v>
      </c>
      <c r="B19" s="93" t="s">
        <v>61</v>
      </c>
      <c r="C19" s="89"/>
      <c r="D19" s="89"/>
      <c r="E19" s="88"/>
    </row>
    <row r="20" spans="1:5" ht="19.149999999999999" customHeight="1">
      <c r="A20" s="92" t="s">
        <v>49</v>
      </c>
      <c r="B20" s="90" t="s">
        <v>60</v>
      </c>
      <c r="C20" s="89"/>
      <c r="D20" s="89"/>
      <c r="E20" s="88"/>
    </row>
    <row r="21" spans="1:5" ht="40.5">
      <c r="A21" s="91" t="s">
        <v>47</v>
      </c>
      <c r="B21" s="90" t="s">
        <v>46</v>
      </c>
      <c r="C21" s="89"/>
      <c r="D21" s="89"/>
      <c r="E21" s="88"/>
    </row>
    <row r="22" spans="1:5" ht="16.899999999999999" customHeight="1">
      <c r="A22" s="87" t="s">
        <v>45</v>
      </c>
      <c r="B22" s="86"/>
      <c r="C22" s="85"/>
      <c r="D22" s="85"/>
      <c r="E22" s="84"/>
    </row>
    <row r="23" spans="1:5" ht="15" customHeight="1">
      <c r="A23" s="83" t="s">
        <v>44</v>
      </c>
      <c r="B23" s="82"/>
      <c r="C23" s="81" t="s">
        <v>43</v>
      </c>
      <c r="D23" s="81" t="s">
        <v>43</v>
      </c>
      <c r="E23" s="80" t="s">
        <v>43</v>
      </c>
    </row>
    <row r="24" spans="1:5" ht="17.25" customHeight="1" thickBot="1">
      <c r="A24" s="79" t="s">
        <v>42</v>
      </c>
      <c r="B24" s="78"/>
      <c r="C24" s="101" t="s">
        <v>238</v>
      </c>
      <c r="D24" s="100">
        <f>+E24</f>
        <v>637157.66</v>
      </c>
      <c r="E24" s="76">
        <v>637157.66</v>
      </c>
    </row>
    <row r="25" spans="1:5" ht="14.25" thickBot="1"/>
    <row r="26" spans="1:5" ht="46.15" customHeight="1">
      <c r="A26" s="99" t="s">
        <v>59</v>
      </c>
      <c r="B26" s="98" t="s">
        <v>58</v>
      </c>
      <c r="C26" s="252" t="s">
        <v>244</v>
      </c>
      <c r="D26" s="252"/>
      <c r="E26" s="253"/>
    </row>
    <row r="27" spans="1:5" ht="20.45" customHeight="1">
      <c r="A27" s="92" t="s">
        <v>57</v>
      </c>
      <c r="B27" s="97">
        <v>31001</v>
      </c>
      <c r="C27" s="96" t="s">
        <v>56</v>
      </c>
      <c r="D27" s="96" t="s">
        <v>55</v>
      </c>
      <c r="E27" s="95" t="s">
        <v>54</v>
      </c>
    </row>
    <row r="28" spans="1:5" ht="20.45" customHeight="1">
      <c r="A28" s="92" t="s">
        <v>53</v>
      </c>
      <c r="B28" s="94" t="s">
        <v>52</v>
      </c>
      <c r="C28" s="89"/>
      <c r="D28" s="89"/>
      <c r="E28" s="88"/>
    </row>
    <row r="29" spans="1:5" ht="33" customHeight="1">
      <c r="A29" s="92" t="s">
        <v>51</v>
      </c>
      <c r="B29" s="93" t="s">
        <v>50</v>
      </c>
      <c r="C29" s="89"/>
      <c r="D29" s="89"/>
      <c r="E29" s="88"/>
    </row>
    <row r="30" spans="1:5" ht="35.450000000000003" customHeight="1">
      <c r="A30" s="92" t="s">
        <v>49</v>
      </c>
      <c r="B30" s="90" t="s">
        <v>48</v>
      </c>
      <c r="C30" s="89"/>
      <c r="D30" s="89"/>
      <c r="E30" s="88"/>
    </row>
    <row r="31" spans="1:5" ht="45.6" customHeight="1">
      <c r="A31" s="91" t="s">
        <v>47</v>
      </c>
      <c r="B31" s="90" t="s">
        <v>46</v>
      </c>
      <c r="C31" s="89"/>
      <c r="D31" s="89"/>
      <c r="E31" s="88"/>
    </row>
    <row r="32" spans="1:5" ht="16.149999999999999" customHeight="1">
      <c r="A32" s="87" t="s">
        <v>45</v>
      </c>
      <c r="B32" s="86"/>
      <c r="C32" s="85"/>
      <c r="D32" s="85"/>
      <c r="E32" s="84"/>
    </row>
    <row r="33" spans="1:5" ht="15" customHeight="1">
      <c r="A33" s="83" t="s">
        <v>44</v>
      </c>
      <c r="B33" s="82"/>
      <c r="C33" s="81" t="s">
        <v>43</v>
      </c>
      <c r="D33" s="81" t="s">
        <v>43</v>
      </c>
      <c r="E33" s="80" t="s">
        <v>43</v>
      </c>
    </row>
    <row r="34" spans="1:5" ht="17.25" customHeight="1" thickBot="1">
      <c r="A34" s="79" t="s">
        <v>42</v>
      </c>
      <c r="B34" s="78"/>
      <c r="C34" s="77" t="s">
        <v>238</v>
      </c>
      <c r="D34" s="100">
        <f>+E34</f>
        <v>87842.34</v>
      </c>
      <c r="E34" s="212">
        <v>87842.34</v>
      </c>
    </row>
    <row r="35" spans="1:5" ht="17.25" customHeight="1" thickBot="1">
      <c r="A35" s="157"/>
      <c r="B35" s="157"/>
      <c r="C35" s="156"/>
      <c r="D35" s="156"/>
      <c r="E35" s="156"/>
    </row>
    <row r="36" spans="1:5" ht="14.25" thickBot="1"/>
    <row r="37" spans="1:5" ht="30" customHeight="1">
      <c r="A37" s="99" t="s">
        <v>59</v>
      </c>
      <c r="B37" s="98" t="s">
        <v>142</v>
      </c>
      <c r="C37" s="252" t="s">
        <v>245</v>
      </c>
      <c r="D37" s="252"/>
      <c r="E37" s="253"/>
    </row>
    <row r="38" spans="1:5" ht="27">
      <c r="A38" s="92" t="s">
        <v>57</v>
      </c>
      <c r="B38" s="97" t="s">
        <v>143</v>
      </c>
      <c r="C38" s="96" t="s">
        <v>56</v>
      </c>
      <c r="D38" s="96" t="s">
        <v>55</v>
      </c>
      <c r="E38" s="95" t="s">
        <v>54</v>
      </c>
    </row>
    <row r="39" spans="1:5" ht="27">
      <c r="A39" s="92" t="s">
        <v>53</v>
      </c>
      <c r="B39" s="94" t="s">
        <v>144</v>
      </c>
      <c r="C39" s="89"/>
      <c r="D39" s="89"/>
      <c r="E39" s="88"/>
    </row>
    <row r="40" spans="1:5" ht="40.5">
      <c r="A40" s="92" t="s">
        <v>51</v>
      </c>
      <c r="B40" s="93" t="s">
        <v>145</v>
      </c>
      <c r="C40" s="89"/>
      <c r="D40" s="89"/>
      <c r="E40" s="88"/>
    </row>
    <row r="41" spans="1:5" ht="33">
      <c r="A41" s="92" t="s">
        <v>49</v>
      </c>
      <c r="B41" s="90" t="s">
        <v>146</v>
      </c>
      <c r="C41" s="89"/>
      <c r="D41" s="89"/>
      <c r="E41" s="88"/>
    </row>
    <row r="42" spans="1:5" ht="40.5">
      <c r="A42" s="91" t="s">
        <v>147</v>
      </c>
      <c r="B42" s="90" t="s">
        <v>148</v>
      </c>
      <c r="C42" s="89"/>
      <c r="D42" s="89"/>
      <c r="E42" s="88"/>
    </row>
    <row r="43" spans="1:5" ht="17.25">
      <c r="A43" s="87" t="s">
        <v>45</v>
      </c>
      <c r="B43" s="86"/>
      <c r="C43" s="85"/>
      <c r="D43" s="85"/>
      <c r="E43" s="84"/>
    </row>
    <row r="44" spans="1:5" ht="15" customHeight="1">
      <c r="A44" s="83" t="s">
        <v>149</v>
      </c>
      <c r="B44" s="82"/>
      <c r="C44" s="81"/>
      <c r="D44" s="81">
        <v>-1</v>
      </c>
      <c r="E44" s="80">
        <f>+D44</f>
        <v>-1</v>
      </c>
    </row>
    <row r="45" spans="1:5" ht="15" customHeight="1">
      <c r="A45" s="83" t="s">
        <v>150</v>
      </c>
      <c r="B45" s="82"/>
      <c r="C45" s="81"/>
      <c r="D45" s="81"/>
      <c r="E45" s="80"/>
    </row>
    <row r="46" spans="1:5" ht="15" customHeight="1">
      <c r="A46" s="83" t="s">
        <v>151</v>
      </c>
      <c r="B46" s="82"/>
      <c r="C46" s="81"/>
      <c r="D46" s="81"/>
      <c r="E46" s="80"/>
    </row>
    <row r="47" spans="1:5" ht="17.25" customHeight="1" thickBot="1">
      <c r="A47" s="79" t="s">
        <v>42</v>
      </c>
      <c r="B47" s="78"/>
      <c r="C47" s="77" t="s">
        <v>238</v>
      </c>
      <c r="D47" s="31">
        <f>+E47</f>
        <v>-725000</v>
      </c>
      <c r="E47" s="31">
        <v>-725000</v>
      </c>
    </row>
  </sheetData>
  <mergeCells count="7">
    <mergeCell ref="C37:E37"/>
    <mergeCell ref="C26:E26"/>
    <mergeCell ref="B2:E2"/>
    <mergeCell ref="B3:E3"/>
    <mergeCell ref="C16:E16"/>
    <mergeCell ref="A8:E8"/>
    <mergeCell ref="A9:E9"/>
  </mergeCells>
  <pageMargins left="0" right="0" top="0" bottom="0" header="0.3" footer="0.3"/>
  <pageSetup paperSize="9" scale="95" orientation="landscape" r:id="rId1"/>
  <headerFoot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8"/>
  <sheetViews>
    <sheetView showZeros="0" zoomScale="115" zoomScaleNormal="115" workbookViewId="0">
      <selection activeCell="C24" sqref="C24"/>
    </sheetView>
  </sheetViews>
  <sheetFormatPr defaultColWidth="9.140625" defaultRowHeight="16.5" outlineLevelCol="1"/>
  <cols>
    <col min="1" max="1" width="14.7109375" style="5" customWidth="1" outlineLevel="1"/>
    <col min="2" max="2" width="56.5703125" style="5" customWidth="1" outlineLevel="1"/>
    <col min="3" max="3" width="7.85546875" style="9" customWidth="1"/>
    <col min="4" max="4" width="10.42578125" style="9" bestFit="1" customWidth="1"/>
    <col min="5" max="5" width="13.7109375" style="27" customWidth="1"/>
    <col min="6" max="6" width="20.7109375" style="5" bestFit="1" customWidth="1"/>
    <col min="7" max="7" width="23.42578125" style="5" bestFit="1" customWidth="1"/>
    <col min="8" max="8" width="15.140625" style="5" customWidth="1"/>
    <col min="9" max="38" width="9.140625" style="5"/>
    <col min="39" max="39" width="10.7109375" style="5" bestFit="1" customWidth="1"/>
    <col min="40" max="16384" width="9.140625" style="5"/>
  </cols>
  <sheetData>
    <row r="1" spans="1:8" ht="17.25" customHeight="1">
      <c r="A1" s="7"/>
      <c r="B1" s="7"/>
      <c r="C1" s="7"/>
      <c r="D1" s="5"/>
      <c r="E1" s="24" t="s">
        <v>0</v>
      </c>
      <c r="F1" s="8"/>
      <c r="G1" s="8"/>
    </row>
    <row r="2" spans="1:8" ht="17.25" customHeight="1">
      <c r="A2" s="7"/>
      <c r="B2" s="7"/>
      <c r="C2" s="7"/>
      <c r="D2" s="5"/>
      <c r="E2" s="25" t="s">
        <v>163</v>
      </c>
      <c r="F2" s="8"/>
      <c r="G2" s="8"/>
    </row>
    <row r="3" spans="1:8" ht="15.6" customHeight="1">
      <c r="A3" s="7"/>
      <c r="B3" s="7"/>
      <c r="C3" s="7"/>
      <c r="D3" s="5"/>
      <c r="E3" s="25" t="s">
        <v>1</v>
      </c>
      <c r="F3" s="8"/>
      <c r="G3" s="8"/>
    </row>
    <row r="4" spans="1:8" ht="17.25">
      <c r="A4" s="7"/>
      <c r="B4" s="7"/>
      <c r="C4" s="7"/>
      <c r="D4" s="7"/>
      <c r="E4" s="26"/>
    </row>
    <row r="5" spans="1:8" ht="17.25">
      <c r="A5" s="7"/>
      <c r="B5" s="7"/>
      <c r="C5" s="7"/>
      <c r="D5" s="7"/>
      <c r="E5" s="26"/>
    </row>
    <row r="6" spans="1:8" ht="61.5" customHeight="1">
      <c r="A6" s="259" t="s">
        <v>162</v>
      </c>
      <c r="B6" s="259"/>
      <c r="C6" s="259"/>
      <c r="D6" s="259"/>
      <c r="E6" s="259"/>
      <c r="F6" s="259"/>
      <c r="G6" s="259"/>
    </row>
    <row r="7" spans="1:8">
      <c r="G7" s="10"/>
    </row>
    <row r="8" spans="1:8" s="9" customFormat="1" ht="47.45" customHeight="1">
      <c r="A8" s="203" t="s">
        <v>2</v>
      </c>
      <c r="B8" s="260" t="s">
        <v>3</v>
      </c>
      <c r="C8" s="262" t="s">
        <v>4</v>
      </c>
      <c r="D8" s="262" t="s">
        <v>5</v>
      </c>
      <c r="E8" s="264" t="s">
        <v>6</v>
      </c>
      <c r="F8" s="265"/>
      <c r="G8" s="266"/>
    </row>
    <row r="9" spans="1:8" s="9" customFormat="1" ht="49.5" customHeight="1">
      <c r="A9" s="204"/>
      <c r="B9" s="261"/>
      <c r="C9" s="263"/>
      <c r="D9" s="263"/>
      <c r="E9" s="32" t="s">
        <v>8</v>
      </c>
      <c r="F9" s="32" t="s">
        <v>7</v>
      </c>
      <c r="G9" s="11" t="s">
        <v>9</v>
      </c>
    </row>
    <row r="10" spans="1:8" s="9" customFormat="1" ht="24.6" customHeight="1">
      <c r="A10" s="12"/>
      <c r="B10" s="256" t="s">
        <v>10</v>
      </c>
      <c r="C10" s="257"/>
      <c r="D10" s="257"/>
      <c r="E10" s="257"/>
      <c r="F10" s="258"/>
      <c r="G10" s="31">
        <f>+G11+G31</f>
        <v>-64472.135000000009</v>
      </c>
      <c r="H10" s="163"/>
    </row>
    <row r="11" spans="1:8" s="17" customFormat="1" ht="15.6" customHeight="1">
      <c r="A11" s="12" t="s">
        <v>11</v>
      </c>
      <c r="B11" s="13" t="s">
        <v>17</v>
      </c>
      <c r="C11" s="14" t="s">
        <v>12</v>
      </c>
      <c r="D11" s="15"/>
      <c r="E11" s="28"/>
      <c r="F11" s="16"/>
      <c r="G11" s="213">
        <f>+G12+G26</f>
        <v>660527.86499999999</v>
      </c>
    </row>
    <row r="12" spans="1:8" s="9" customFormat="1" ht="16.5" customHeight="1">
      <c r="A12" s="18" t="s">
        <v>13</v>
      </c>
      <c r="B12" s="256" t="s">
        <v>14</v>
      </c>
      <c r="C12" s="257"/>
      <c r="D12" s="257"/>
      <c r="E12" s="257"/>
      <c r="F12" s="258"/>
      <c r="G12" s="31">
        <f>SUM(G13:G25)</f>
        <v>348088.43859999999</v>
      </c>
    </row>
    <row r="13" spans="1:8" s="6" customFormat="1" ht="22.9" customHeight="1">
      <c r="A13" s="1" t="s">
        <v>166</v>
      </c>
      <c r="B13" s="34" t="s">
        <v>157</v>
      </c>
      <c r="C13" s="2" t="s">
        <v>167</v>
      </c>
      <c r="D13" s="35" t="s">
        <v>156</v>
      </c>
      <c r="E13" s="207">
        <v>1</v>
      </c>
      <c r="F13" s="36">
        <v>1549445</v>
      </c>
      <c r="G13" s="36">
        <f t="shared" ref="G13:G25" si="0">+F13/1000</f>
        <v>1549.4449999999999</v>
      </c>
    </row>
    <row r="14" spans="1:8" s="6" customFormat="1" ht="22.9" customHeight="1">
      <c r="A14" s="1" t="s">
        <v>166</v>
      </c>
      <c r="B14" s="34" t="s">
        <v>157</v>
      </c>
      <c r="C14" s="2" t="s">
        <v>167</v>
      </c>
      <c r="D14" s="35" t="s">
        <v>156</v>
      </c>
      <c r="E14" s="207">
        <v>1</v>
      </c>
      <c r="F14" s="36">
        <v>962725</v>
      </c>
      <c r="G14" s="36">
        <f t="shared" si="0"/>
        <v>962.72500000000002</v>
      </c>
    </row>
    <row r="15" spans="1:8" s="6" customFormat="1">
      <c r="A15" s="1" t="s">
        <v>166</v>
      </c>
      <c r="B15" s="34" t="s">
        <v>157</v>
      </c>
      <c r="C15" s="2" t="s">
        <v>167</v>
      </c>
      <c r="D15" s="35" t="s">
        <v>156</v>
      </c>
      <c r="E15" s="207">
        <v>1</v>
      </c>
      <c r="F15" s="36">
        <v>7365462.2000000002</v>
      </c>
      <c r="G15" s="36">
        <f t="shared" si="0"/>
        <v>7365.4621999999999</v>
      </c>
    </row>
    <row r="16" spans="1:8" s="206" customFormat="1" ht="22.9" customHeight="1">
      <c r="A16" s="1" t="s">
        <v>241</v>
      </c>
      <c r="B16" s="34" t="s">
        <v>229</v>
      </c>
      <c r="C16" s="2" t="s">
        <v>239</v>
      </c>
      <c r="D16" s="35" t="s">
        <v>240</v>
      </c>
      <c r="E16" s="207">
        <v>400</v>
      </c>
      <c r="F16" s="36">
        <v>1536000</v>
      </c>
      <c r="G16" s="158">
        <f t="shared" si="0"/>
        <v>1536</v>
      </c>
    </row>
    <row r="17" spans="1:13" s="206" customFormat="1" ht="22.9" customHeight="1">
      <c r="A17" s="1" t="s">
        <v>166</v>
      </c>
      <c r="B17" s="34" t="s">
        <v>157</v>
      </c>
      <c r="C17" s="2" t="s">
        <v>167</v>
      </c>
      <c r="D17" s="35" t="s">
        <v>156</v>
      </c>
      <c r="E17" s="207">
        <v>1</v>
      </c>
      <c r="F17" s="36">
        <v>5492015</v>
      </c>
      <c r="G17" s="36">
        <f t="shared" si="0"/>
        <v>5492.0150000000003</v>
      </c>
    </row>
    <row r="18" spans="1:13" s="6" customFormat="1" ht="22.9" customHeight="1">
      <c r="A18" s="1" t="s">
        <v>166</v>
      </c>
      <c r="B18" s="34" t="s">
        <v>157</v>
      </c>
      <c r="C18" s="2" t="s">
        <v>167</v>
      </c>
      <c r="D18" s="35" t="s">
        <v>156</v>
      </c>
      <c r="E18" s="207">
        <v>1</v>
      </c>
      <c r="F18" s="36">
        <v>2663808</v>
      </c>
      <c r="G18" s="36">
        <f t="shared" si="0"/>
        <v>2663.808</v>
      </c>
    </row>
    <row r="19" spans="1:13" s="6" customFormat="1" ht="22.9" customHeight="1">
      <c r="A19" s="1" t="s">
        <v>166</v>
      </c>
      <c r="B19" s="34" t="s">
        <v>157</v>
      </c>
      <c r="C19" s="2" t="s">
        <v>167</v>
      </c>
      <c r="D19" s="35" t="s">
        <v>156</v>
      </c>
      <c r="E19" s="207">
        <v>1</v>
      </c>
      <c r="F19" s="36">
        <v>229077130</v>
      </c>
      <c r="G19" s="36">
        <f t="shared" si="0"/>
        <v>229077.13</v>
      </c>
    </row>
    <row r="20" spans="1:13" s="206" customFormat="1" ht="22.9" customHeight="1">
      <c r="A20" s="1" t="s">
        <v>166</v>
      </c>
      <c r="B20" s="34" t="s">
        <v>157</v>
      </c>
      <c r="C20" s="2" t="s">
        <v>167</v>
      </c>
      <c r="D20" s="35" t="s">
        <v>156</v>
      </c>
      <c r="E20" s="207">
        <v>1</v>
      </c>
      <c r="F20" s="36">
        <v>5603609</v>
      </c>
      <c r="G20" s="36">
        <f t="shared" si="0"/>
        <v>5603.6090000000004</v>
      </c>
    </row>
    <row r="21" spans="1:13" s="6" customFormat="1" ht="22.9" customHeight="1">
      <c r="A21" s="1" t="s">
        <v>166</v>
      </c>
      <c r="B21" s="34" t="s">
        <v>157</v>
      </c>
      <c r="C21" s="2" t="s">
        <v>167</v>
      </c>
      <c r="D21" s="35" t="s">
        <v>156</v>
      </c>
      <c r="E21" s="207">
        <v>1</v>
      </c>
      <c r="F21" s="36">
        <f>2077950+279075</f>
        <v>2357025</v>
      </c>
      <c r="G21" s="36">
        <f t="shared" si="0"/>
        <v>2357.0250000000001</v>
      </c>
      <c r="M21" s="159"/>
    </row>
    <row r="22" spans="1:13" s="6" customFormat="1" ht="22.9" customHeight="1">
      <c r="A22" s="1" t="s">
        <v>166</v>
      </c>
      <c r="B22" s="34" t="s">
        <v>157</v>
      </c>
      <c r="C22" s="2" t="s">
        <v>167</v>
      </c>
      <c r="D22" s="35" t="s">
        <v>156</v>
      </c>
      <c r="E22" s="207">
        <v>1</v>
      </c>
      <c r="F22" s="36">
        <v>71111386.099999994</v>
      </c>
      <c r="G22" s="36">
        <f t="shared" si="0"/>
        <v>71111.386099999989</v>
      </c>
    </row>
    <row r="23" spans="1:13" s="6" customFormat="1" ht="22.9" customHeight="1">
      <c r="A23" s="1" t="s">
        <v>166</v>
      </c>
      <c r="B23" s="34" t="s">
        <v>157</v>
      </c>
      <c r="C23" s="2" t="s">
        <v>167</v>
      </c>
      <c r="D23" s="35" t="s">
        <v>156</v>
      </c>
      <c r="E23" s="207">
        <v>1</v>
      </c>
      <c r="F23" s="36">
        <v>3160587.1</v>
      </c>
      <c r="G23" s="36">
        <f t="shared" si="0"/>
        <v>3160.5871000000002</v>
      </c>
    </row>
    <row r="24" spans="1:13" s="6" customFormat="1" ht="22.9" customHeight="1">
      <c r="A24" s="1" t="s">
        <v>166</v>
      </c>
      <c r="B24" s="34" t="s">
        <v>157</v>
      </c>
      <c r="C24" s="2" t="s">
        <v>167</v>
      </c>
      <c r="D24" s="35" t="s">
        <v>156</v>
      </c>
      <c r="E24" s="207">
        <v>1</v>
      </c>
      <c r="F24" s="36">
        <v>11422452.300000001</v>
      </c>
      <c r="G24" s="36">
        <f t="shared" si="0"/>
        <v>11422.452300000001</v>
      </c>
    </row>
    <row r="25" spans="1:13" s="6" customFormat="1" ht="23.45" customHeight="1">
      <c r="A25" s="1" t="s">
        <v>166</v>
      </c>
      <c r="B25" s="34" t="s">
        <v>157</v>
      </c>
      <c r="C25" s="2" t="s">
        <v>167</v>
      </c>
      <c r="D25" s="35" t="s">
        <v>156</v>
      </c>
      <c r="E25" s="207">
        <v>1</v>
      </c>
      <c r="F25" s="36">
        <v>5786793.9000000004</v>
      </c>
      <c r="G25" s="36">
        <f t="shared" si="0"/>
        <v>5786.7939000000006</v>
      </c>
    </row>
    <row r="26" spans="1:13" s="19" customFormat="1" ht="26.45" customHeight="1">
      <c r="A26" s="20" t="s">
        <v>15</v>
      </c>
      <c r="B26" s="21" t="s">
        <v>16</v>
      </c>
      <c r="C26" s="22"/>
      <c r="D26" s="22"/>
      <c r="E26" s="29"/>
      <c r="F26" s="23"/>
      <c r="G26" s="135">
        <f>SUM(G27:G29)</f>
        <v>312439.4264</v>
      </c>
    </row>
    <row r="27" spans="1:13" s="6" customFormat="1" ht="20.45" customHeight="1">
      <c r="A27" s="1" t="s">
        <v>166</v>
      </c>
      <c r="B27" s="34" t="s">
        <v>157</v>
      </c>
      <c r="C27" s="2" t="s">
        <v>167</v>
      </c>
      <c r="D27" s="35" t="s">
        <v>156</v>
      </c>
      <c r="E27" s="207">
        <v>1</v>
      </c>
      <c r="F27" s="208">
        <v>148578300</v>
      </c>
      <c r="G27" s="36">
        <f>+F27/1000</f>
        <v>148578.29999999999</v>
      </c>
    </row>
    <row r="28" spans="1:13" s="6" customFormat="1" ht="20.25" customHeight="1">
      <c r="A28" s="1" t="s">
        <v>242</v>
      </c>
      <c r="B28" s="34" t="s">
        <v>157</v>
      </c>
      <c r="C28" s="2" t="s">
        <v>167</v>
      </c>
      <c r="D28" s="35" t="s">
        <v>156</v>
      </c>
      <c r="E28" s="207">
        <v>1</v>
      </c>
      <c r="F28" s="208">
        <v>91604326.400000006</v>
      </c>
      <c r="G28" s="158">
        <f>+F28/1000</f>
        <v>91604.326400000005</v>
      </c>
    </row>
    <row r="29" spans="1:13" s="6" customFormat="1" ht="20.45" customHeight="1">
      <c r="A29" s="1" t="s">
        <v>243</v>
      </c>
      <c r="B29" s="34" t="s">
        <v>157</v>
      </c>
      <c r="C29" s="2" t="s">
        <v>167</v>
      </c>
      <c r="D29" s="35" t="s">
        <v>156</v>
      </c>
      <c r="E29" s="207">
        <v>1</v>
      </c>
      <c r="F29" s="208">
        <v>72256800</v>
      </c>
      <c r="G29" s="36">
        <f>+F29/1000</f>
        <v>72256.800000000003</v>
      </c>
    </row>
    <row r="30" spans="1:13" s="17" customFormat="1" ht="15.6" customHeight="1">
      <c r="A30" s="12" t="s">
        <v>128</v>
      </c>
      <c r="B30" s="13" t="s">
        <v>132</v>
      </c>
      <c r="C30" s="14" t="s">
        <v>129</v>
      </c>
      <c r="D30" s="15"/>
      <c r="E30" s="28"/>
      <c r="F30" s="16"/>
      <c r="G30" s="31">
        <f>+G31</f>
        <v>-725000</v>
      </c>
    </row>
    <row r="31" spans="1:13" s="19" customFormat="1" ht="26.45" customHeight="1">
      <c r="A31" s="20" t="s">
        <v>130</v>
      </c>
      <c r="B31" s="21" t="s">
        <v>131</v>
      </c>
      <c r="C31" s="22"/>
      <c r="D31" s="22"/>
      <c r="E31" s="29"/>
      <c r="F31" s="23"/>
      <c r="G31" s="135">
        <f>SUM(G32:G32)</f>
        <v>-725000</v>
      </c>
    </row>
    <row r="32" spans="1:13" s="6" customFormat="1">
      <c r="A32" s="1" t="s">
        <v>168</v>
      </c>
      <c r="B32" s="33" t="s">
        <v>169</v>
      </c>
      <c r="C32" s="2" t="s">
        <v>170</v>
      </c>
      <c r="D32" s="3" t="s">
        <v>120</v>
      </c>
      <c r="E32" s="30">
        <v>-1</v>
      </c>
      <c r="F32" s="4">
        <v>-725000000</v>
      </c>
      <c r="G32" s="136">
        <v>-725000</v>
      </c>
    </row>
    <row r="198" spans="39:39" ht="40.5">
      <c r="AM198" s="205" t="s">
        <v>127</v>
      </c>
    </row>
  </sheetData>
  <autoFilter ref="A9:GC32"/>
  <mergeCells count="7">
    <mergeCell ref="B12:F12"/>
    <mergeCell ref="A6:G6"/>
    <mergeCell ref="B8:B9"/>
    <mergeCell ref="C8:C9"/>
    <mergeCell ref="D8:D9"/>
    <mergeCell ref="E8:G8"/>
    <mergeCell ref="B10:F10"/>
  </mergeCells>
  <pageMargins left="0.25" right="0.16" top="0.39" bottom="0.35" header="0.3" footer="0.16"/>
  <pageSetup paperSize="9" scale="5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9"/>
  <sheetViews>
    <sheetView topLeftCell="A7" zoomScale="57" zoomScaleNormal="57" workbookViewId="0">
      <selection activeCell="G17" sqref="G17"/>
    </sheetView>
  </sheetViews>
  <sheetFormatPr defaultRowHeight="15"/>
  <cols>
    <col min="1" max="1" width="33.140625" customWidth="1"/>
    <col min="2" max="2" width="38.7109375" bestFit="1" customWidth="1"/>
    <col min="3" max="3" width="34.85546875" customWidth="1"/>
    <col min="4" max="4" width="18" style="164" customWidth="1"/>
    <col min="5" max="5" width="24.140625" bestFit="1" customWidth="1"/>
    <col min="6" max="6" width="19.42578125" customWidth="1"/>
    <col min="7" max="7" width="33" customWidth="1"/>
    <col min="8" max="8" width="22.7109375" customWidth="1"/>
    <col min="9" max="9" width="28.7109375" customWidth="1"/>
    <col min="10" max="10" width="28" customWidth="1"/>
    <col min="11" max="11" width="0.28515625" customWidth="1"/>
    <col min="13" max="13" width="35" customWidth="1"/>
  </cols>
  <sheetData>
    <row r="4" spans="1:13" ht="25.5">
      <c r="G4" s="165"/>
      <c r="H4" s="165"/>
      <c r="I4" s="165"/>
      <c r="J4" s="166" t="s">
        <v>234</v>
      </c>
      <c r="K4" s="166" t="s">
        <v>93</v>
      </c>
    </row>
    <row r="5" spans="1:13" ht="25.5">
      <c r="G5" s="267" t="s">
        <v>164</v>
      </c>
      <c r="H5" s="267"/>
      <c r="I5" s="267"/>
      <c r="J5" s="267"/>
      <c r="K5" s="267"/>
    </row>
    <row r="6" spans="1:13" ht="25.5">
      <c r="G6" s="267" t="s">
        <v>92</v>
      </c>
      <c r="H6" s="267"/>
      <c r="I6" s="267"/>
      <c r="J6" s="267"/>
      <c r="K6" s="267"/>
    </row>
    <row r="9" spans="1:13" ht="11.25" customHeight="1"/>
    <row r="10" spans="1:13" s="164" customFormat="1" ht="153">
      <c r="A10" s="167" t="s">
        <v>171</v>
      </c>
      <c r="B10" s="167" t="s">
        <v>172</v>
      </c>
      <c r="C10" s="167" t="s">
        <v>173</v>
      </c>
      <c r="D10" s="167" t="s">
        <v>174</v>
      </c>
      <c r="E10" s="167" t="s">
        <v>175</v>
      </c>
      <c r="F10" s="167" t="s">
        <v>176</v>
      </c>
      <c r="G10" s="167" t="s">
        <v>177</v>
      </c>
      <c r="H10" s="167" t="s">
        <v>178</v>
      </c>
      <c r="I10" s="167" t="s">
        <v>179</v>
      </c>
      <c r="J10" s="167" t="s">
        <v>180</v>
      </c>
      <c r="K10" s="168"/>
      <c r="M10" s="169"/>
    </row>
    <row r="11" spans="1:13" ht="30" customHeight="1">
      <c r="A11" s="170">
        <v>1</v>
      </c>
      <c r="B11" s="170" t="s">
        <v>181</v>
      </c>
      <c r="C11" s="170" t="s">
        <v>182</v>
      </c>
      <c r="D11" s="170" t="s">
        <v>183</v>
      </c>
      <c r="E11" s="170" t="s">
        <v>184</v>
      </c>
      <c r="F11" s="171" t="s">
        <v>185</v>
      </c>
      <c r="G11" s="170" t="s">
        <v>186</v>
      </c>
      <c r="H11" s="171" t="s">
        <v>187</v>
      </c>
      <c r="I11" s="170" t="s">
        <v>188</v>
      </c>
      <c r="J11" s="171" t="s">
        <v>189</v>
      </c>
      <c r="K11" s="170">
        <v>12</v>
      </c>
      <c r="M11" s="172"/>
    </row>
    <row r="12" spans="1:13" s="176" customFormat="1" ht="79.5" customHeight="1">
      <c r="A12" s="167" t="s">
        <v>190</v>
      </c>
      <c r="B12" s="167" t="s">
        <v>191</v>
      </c>
      <c r="C12" s="167" t="s">
        <v>192</v>
      </c>
      <c r="D12" s="173">
        <v>6</v>
      </c>
      <c r="E12" s="173">
        <v>24900000</v>
      </c>
      <c r="F12" s="174">
        <v>11</v>
      </c>
      <c r="G12" s="173">
        <f>D12*E12*F12*0.05%</f>
        <v>821700</v>
      </c>
      <c r="H12" s="173">
        <f>+G12</f>
        <v>821700</v>
      </c>
      <c r="I12" s="173">
        <f>+D12*E12</f>
        <v>149400000</v>
      </c>
      <c r="J12" s="173">
        <f>+I12-H12</f>
        <v>148578300</v>
      </c>
      <c r="K12" s="175"/>
    </row>
    <row r="13" spans="1:13" s="178" customFormat="1" ht="98.25" customHeight="1">
      <c r="A13" s="268" t="s">
        <v>193</v>
      </c>
      <c r="B13" s="268" t="s">
        <v>194</v>
      </c>
      <c r="C13" s="268" t="s">
        <v>195</v>
      </c>
      <c r="D13" s="173">
        <v>856</v>
      </c>
      <c r="E13" s="173">
        <v>36800</v>
      </c>
      <c r="F13" s="174">
        <v>48</v>
      </c>
      <c r="G13" s="173">
        <f>D13*E13*F13*0.05%</f>
        <v>756019.20000000007</v>
      </c>
      <c r="H13" s="269">
        <f>+G13+G14+G15</f>
        <v>2898073.6000000001</v>
      </c>
      <c r="I13" s="269">
        <v>94502400</v>
      </c>
      <c r="J13" s="269">
        <f>+I13-H13</f>
        <v>91604326.400000006</v>
      </c>
      <c r="K13" s="177"/>
    </row>
    <row r="14" spans="1:13" s="178" customFormat="1" ht="98.25" customHeight="1">
      <c r="A14" s="268"/>
      <c r="B14" s="268"/>
      <c r="C14" s="268"/>
      <c r="D14" s="173">
        <v>856</v>
      </c>
      <c r="E14" s="173">
        <v>36800</v>
      </c>
      <c r="F14" s="174">
        <v>51</v>
      </c>
      <c r="G14" s="173">
        <f t="shared" ref="G14:G34" si="0">D14*E14*F14*0.05%</f>
        <v>803270.4</v>
      </c>
      <c r="H14" s="269"/>
      <c r="I14" s="269"/>
      <c r="J14" s="269"/>
      <c r="K14" s="177"/>
    </row>
    <row r="15" spans="1:13" s="178" customFormat="1" ht="98.25" customHeight="1">
      <c r="A15" s="268"/>
      <c r="B15" s="268"/>
      <c r="C15" s="268"/>
      <c r="D15" s="173">
        <v>856</v>
      </c>
      <c r="E15" s="173">
        <v>36800</v>
      </c>
      <c r="F15" s="174">
        <v>85</v>
      </c>
      <c r="G15" s="173">
        <f t="shared" si="0"/>
        <v>1338784</v>
      </c>
      <c r="H15" s="269"/>
      <c r="I15" s="269"/>
      <c r="J15" s="269"/>
      <c r="K15" s="177"/>
    </row>
    <row r="16" spans="1:13" s="180" customFormat="1" ht="89.25" customHeight="1">
      <c r="A16" s="167" t="s">
        <v>196</v>
      </c>
      <c r="B16" s="167" t="s">
        <v>197</v>
      </c>
      <c r="C16" s="167" t="s">
        <v>198</v>
      </c>
      <c r="D16" s="173">
        <v>3078</v>
      </c>
      <c r="E16" s="173">
        <v>1900</v>
      </c>
      <c r="F16" s="174">
        <v>21</v>
      </c>
      <c r="G16" s="173">
        <f t="shared" si="0"/>
        <v>61406.1</v>
      </c>
      <c r="H16" s="173">
        <f>+G16</f>
        <v>61406.1</v>
      </c>
      <c r="I16" s="173">
        <f>+D16*E16</f>
        <v>5848200</v>
      </c>
      <c r="J16" s="173">
        <f>+I16-H16</f>
        <v>5786793.9000000004</v>
      </c>
      <c r="K16" s="179"/>
    </row>
    <row r="17" spans="1:13" s="182" customFormat="1" ht="76.5" customHeight="1">
      <c r="A17" s="268" t="s">
        <v>199</v>
      </c>
      <c r="B17" s="268" t="s">
        <v>200</v>
      </c>
      <c r="C17" s="167" t="s">
        <v>201</v>
      </c>
      <c r="D17" s="173">
        <v>400</v>
      </c>
      <c r="E17" s="173">
        <v>3795</v>
      </c>
      <c r="F17" s="174">
        <v>18</v>
      </c>
      <c r="G17" s="173">
        <f t="shared" si="0"/>
        <v>13662</v>
      </c>
      <c r="H17" s="269">
        <f>SUM(G17:G18)</f>
        <v>24192</v>
      </c>
      <c r="I17" s="269">
        <f>+D17*E17+D18*E18</f>
        <v>2688000</v>
      </c>
      <c r="J17" s="269">
        <f>SUM(I17:I18)-H17</f>
        <v>2663808</v>
      </c>
      <c r="K17" s="181"/>
      <c r="M17" s="169"/>
    </row>
    <row r="18" spans="1:13" s="182" customFormat="1" ht="61.5" customHeight="1">
      <c r="A18" s="268"/>
      <c r="B18" s="268"/>
      <c r="C18" s="167" t="s">
        <v>201</v>
      </c>
      <c r="D18" s="173">
        <v>300</v>
      </c>
      <c r="E18" s="173">
        <v>3900</v>
      </c>
      <c r="F18" s="174">
        <v>18</v>
      </c>
      <c r="G18" s="173">
        <f t="shared" si="0"/>
        <v>10530</v>
      </c>
      <c r="H18" s="269"/>
      <c r="I18" s="269"/>
      <c r="J18" s="269"/>
      <c r="K18" s="181"/>
    </row>
    <row r="19" spans="1:13" s="180" customFormat="1" ht="89.25" customHeight="1">
      <c r="A19" s="167" t="s">
        <v>202</v>
      </c>
      <c r="B19" s="167" t="s">
        <v>203</v>
      </c>
      <c r="C19" s="167" t="s">
        <v>204</v>
      </c>
      <c r="D19" s="173">
        <v>1000</v>
      </c>
      <c r="E19" s="173">
        <v>2100</v>
      </c>
      <c r="F19" s="174">
        <v>21</v>
      </c>
      <c r="G19" s="173">
        <f t="shared" si="0"/>
        <v>22050</v>
      </c>
      <c r="H19" s="173">
        <f>+G19</f>
        <v>22050</v>
      </c>
      <c r="I19" s="173">
        <f>+D19*E19</f>
        <v>2100000</v>
      </c>
      <c r="J19" s="173">
        <f>+I19-H19</f>
        <v>2077950</v>
      </c>
      <c r="K19" s="183"/>
    </row>
    <row r="20" spans="1:13" s="180" customFormat="1" ht="89.25" customHeight="1">
      <c r="A20" s="167" t="s">
        <v>202</v>
      </c>
      <c r="B20" s="167" t="s">
        <v>203</v>
      </c>
      <c r="C20" s="167" t="s">
        <v>204</v>
      </c>
      <c r="D20" s="173"/>
      <c r="E20" s="173"/>
      <c r="F20" s="174"/>
      <c r="G20" s="173"/>
      <c r="H20" s="173"/>
      <c r="I20" s="173">
        <v>279075</v>
      </c>
      <c r="J20" s="173">
        <v>279075</v>
      </c>
      <c r="K20" s="183"/>
    </row>
    <row r="21" spans="1:13" s="180" customFormat="1" ht="73.5" customHeight="1">
      <c r="A21" s="167" t="s">
        <v>205</v>
      </c>
      <c r="B21" s="167" t="s">
        <v>206</v>
      </c>
      <c r="C21" s="167" t="s">
        <v>207</v>
      </c>
      <c r="D21" s="173">
        <v>40657</v>
      </c>
      <c r="E21" s="173">
        <v>1778.4</v>
      </c>
      <c r="F21" s="174">
        <v>33</v>
      </c>
      <c r="G21" s="173">
        <f t="shared" si="0"/>
        <v>1193022.7452</v>
      </c>
      <c r="H21" s="173">
        <f>+G21</f>
        <v>1193022.7452</v>
      </c>
      <c r="I21" s="173">
        <f>+D21*E21</f>
        <v>72304408.799999997</v>
      </c>
      <c r="J21" s="173">
        <f>+I21-H21</f>
        <v>71111386.054800004</v>
      </c>
      <c r="K21" s="183"/>
    </row>
    <row r="22" spans="1:13" s="164" customFormat="1" ht="66.75" customHeight="1">
      <c r="A22" s="167" t="s">
        <v>208</v>
      </c>
      <c r="B22" s="167" t="s">
        <v>209</v>
      </c>
      <c r="C22" s="167" t="s">
        <v>210</v>
      </c>
      <c r="D22" s="173">
        <v>62</v>
      </c>
      <c r="E22" s="173">
        <v>52338</v>
      </c>
      <c r="F22" s="174">
        <v>52</v>
      </c>
      <c r="G22" s="173">
        <f t="shared" si="0"/>
        <v>84368.856</v>
      </c>
      <c r="H22" s="173">
        <f>+G22</f>
        <v>84368.856</v>
      </c>
      <c r="I22" s="173">
        <f>+D22*E22</f>
        <v>3244956</v>
      </c>
      <c r="J22" s="173">
        <f>+I22-H22</f>
        <v>3160587.1439999999</v>
      </c>
      <c r="K22" s="184"/>
    </row>
    <row r="23" spans="1:13" s="164" customFormat="1" ht="63" customHeight="1">
      <c r="A23" s="268" t="s">
        <v>211</v>
      </c>
      <c r="B23" s="268" t="s">
        <v>212</v>
      </c>
      <c r="C23" s="167" t="s">
        <v>213</v>
      </c>
      <c r="D23" s="173">
        <v>3530</v>
      </c>
      <c r="E23" s="173">
        <v>13599.99</v>
      </c>
      <c r="F23" s="174">
        <v>45</v>
      </c>
      <c r="G23" s="173">
        <f t="shared" si="0"/>
        <v>1080179.20575</v>
      </c>
      <c r="H23" s="269">
        <f>SUM(G23:G26)</f>
        <v>5957897.2191899996</v>
      </c>
      <c r="I23" s="269">
        <f>+D23*E23+D24*E24+D25*E25+D26*E26</f>
        <v>235035027.18000001</v>
      </c>
      <c r="J23" s="269">
        <f>+I23-H23</f>
        <v>229077129.96081001</v>
      </c>
      <c r="K23" s="185"/>
      <c r="M23" s="186"/>
    </row>
    <row r="24" spans="1:13" s="164" customFormat="1" ht="63" customHeight="1">
      <c r="A24" s="268"/>
      <c r="B24" s="268"/>
      <c r="C24" s="167" t="s">
        <v>213</v>
      </c>
      <c r="D24" s="173">
        <v>2282</v>
      </c>
      <c r="E24" s="173">
        <v>13599.99</v>
      </c>
      <c r="F24" s="174">
        <v>66</v>
      </c>
      <c r="G24" s="173">
        <f t="shared" si="0"/>
        <v>1024160.84694</v>
      </c>
      <c r="H24" s="269"/>
      <c r="I24" s="269"/>
      <c r="J24" s="269"/>
      <c r="K24" s="185"/>
    </row>
    <row r="25" spans="1:13" s="164" customFormat="1" ht="63" customHeight="1">
      <c r="A25" s="268"/>
      <c r="B25" s="268"/>
      <c r="C25" s="167" t="s">
        <v>213</v>
      </c>
      <c r="D25" s="173">
        <v>4670</v>
      </c>
      <c r="E25" s="173">
        <v>13599.99</v>
      </c>
      <c r="F25" s="174">
        <v>50</v>
      </c>
      <c r="G25" s="173">
        <f t="shared" si="0"/>
        <v>1587798.8325</v>
      </c>
      <c r="H25" s="269"/>
      <c r="I25" s="269"/>
      <c r="J25" s="269"/>
      <c r="K25" s="185"/>
    </row>
    <row r="26" spans="1:13" s="164" customFormat="1" ht="63" customHeight="1">
      <c r="A26" s="268"/>
      <c r="B26" s="268"/>
      <c r="C26" s="167" t="s">
        <v>213</v>
      </c>
      <c r="D26" s="173">
        <v>6800</v>
      </c>
      <c r="E26" s="173">
        <v>13599.99</v>
      </c>
      <c r="F26" s="174">
        <v>49</v>
      </c>
      <c r="G26" s="173">
        <f t="shared" si="0"/>
        <v>2265758.3340000003</v>
      </c>
      <c r="H26" s="269"/>
      <c r="I26" s="269"/>
      <c r="J26" s="269"/>
      <c r="K26" s="185"/>
    </row>
    <row r="27" spans="1:13" s="180" customFormat="1" ht="79.5" customHeight="1">
      <c r="A27" s="167" t="s">
        <v>214</v>
      </c>
      <c r="B27" s="167" t="s">
        <v>215</v>
      </c>
      <c r="C27" s="167" t="s">
        <v>216</v>
      </c>
      <c r="D27" s="173">
        <v>8603.570000000007</v>
      </c>
      <c r="E27" s="173">
        <v>1337</v>
      </c>
      <c r="F27" s="174">
        <v>14</v>
      </c>
      <c r="G27" s="173">
        <f t="shared" si="0"/>
        <v>80520.811630000069</v>
      </c>
      <c r="H27" s="173">
        <f>+G27</f>
        <v>80520.811630000069</v>
      </c>
      <c r="I27" s="173">
        <f>+D27*E27</f>
        <v>11502973.090000009</v>
      </c>
      <c r="J27" s="173">
        <f>+I27-H27</f>
        <v>11422452.27837001</v>
      </c>
      <c r="K27" s="183"/>
    </row>
    <row r="28" spans="1:13" s="164" customFormat="1" ht="61.5" customHeight="1">
      <c r="A28" s="167" t="s">
        <v>217</v>
      </c>
      <c r="B28" s="167" t="s">
        <v>218</v>
      </c>
      <c r="C28" s="167" t="s">
        <v>219</v>
      </c>
      <c r="D28" s="173">
        <v>80</v>
      </c>
      <c r="E28" s="173">
        <v>19998</v>
      </c>
      <c r="F28" s="174">
        <v>63</v>
      </c>
      <c r="G28" s="173">
        <f t="shared" si="0"/>
        <v>50394.96</v>
      </c>
      <c r="H28" s="173">
        <f>+G28</f>
        <v>50394.96</v>
      </c>
      <c r="I28" s="173">
        <f>+D28*E28</f>
        <v>1599840</v>
      </c>
      <c r="J28" s="173">
        <f>+I28-H28</f>
        <v>1549445.04</v>
      </c>
      <c r="K28" s="187"/>
    </row>
    <row r="29" spans="1:13" s="164" customFormat="1" ht="61.5" customHeight="1">
      <c r="A29" s="167" t="s">
        <v>217</v>
      </c>
      <c r="B29" s="167" t="s">
        <v>220</v>
      </c>
      <c r="C29" s="167" t="s">
        <v>219</v>
      </c>
      <c r="D29" s="173">
        <v>50</v>
      </c>
      <c r="E29" s="173">
        <v>19400</v>
      </c>
      <c r="F29" s="174">
        <v>15</v>
      </c>
      <c r="G29" s="173">
        <f t="shared" si="0"/>
        <v>7275</v>
      </c>
      <c r="H29" s="173">
        <f>+G29</f>
        <v>7275</v>
      </c>
      <c r="I29" s="173">
        <f>+D29*E29</f>
        <v>970000</v>
      </c>
      <c r="J29" s="173">
        <f>+I29-H29</f>
        <v>962725</v>
      </c>
      <c r="K29" s="187"/>
    </row>
    <row r="30" spans="1:13" s="164" customFormat="1" ht="99.75" customHeight="1">
      <c r="A30" s="268" t="s">
        <v>221</v>
      </c>
      <c r="B30" s="268" t="s">
        <v>222</v>
      </c>
      <c r="C30" s="167" t="s">
        <v>223</v>
      </c>
      <c r="D30" s="173">
        <v>1100</v>
      </c>
      <c r="E30" s="173">
        <v>3888</v>
      </c>
      <c r="F30" s="174">
        <v>27</v>
      </c>
      <c r="G30" s="173">
        <f t="shared" si="0"/>
        <v>57736.800000000003</v>
      </c>
      <c r="H30" s="269">
        <f>SUM(G30:G31)</f>
        <v>107273.808</v>
      </c>
      <c r="I30" s="269">
        <f>+D30*E30+D31*E31</f>
        <v>7472736</v>
      </c>
      <c r="J30" s="272">
        <f>SUM(I30:I31)-H30</f>
        <v>7365462.1919999998</v>
      </c>
      <c r="K30" s="188"/>
      <c r="M30" s="189"/>
    </row>
    <row r="31" spans="1:13" s="164" customFormat="1" ht="102.75" customHeight="1">
      <c r="A31" s="268"/>
      <c r="B31" s="268"/>
      <c r="C31" s="167" t="s">
        <v>223</v>
      </c>
      <c r="D31" s="173">
        <v>822</v>
      </c>
      <c r="E31" s="173">
        <v>3888</v>
      </c>
      <c r="F31" s="174">
        <v>31</v>
      </c>
      <c r="G31" s="173">
        <f t="shared" si="0"/>
        <v>49537.008000000002</v>
      </c>
      <c r="H31" s="269"/>
      <c r="I31" s="269"/>
      <c r="J31" s="273"/>
      <c r="K31" s="188"/>
    </row>
    <row r="32" spans="1:13" s="164" customFormat="1" ht="57.75" customHeight="1">
      <c r="A32" s="268" t="s">
        <v>224</v>
      </c>
      <c r="B32" s="268" t="s">
        <v>225</v>
      </c>
      <c r="C32" s="167" t="s">
        <v>226</v>
      </c>
      <c r="D32" s="173">
        <v>40</v>
      </c>
      <c r="E32" s="173">
        <v>924000</v>
      </c>
      <c r="F32" s="174">
        <v>48</v>
      </c>
      <c r="G32" s="173">
        <f t="shared" si="0"/>
        <v>887040</v>
      </c>
      <c r="H32" s="269">
        <f>SUM(G32:G33)</f>
        <v>1663200</v>
      </c>
      <c r="I32" s="269">
        <f>+D32*E32+D33*E33</f>
        <v>73920000</v>
      </c>
      <c r="J32" s="272">
        <f>SUM(I32:I33)-H32</f>
        <v>72256800</v>
      </c>
      <c r="K32" s="190"/>
      <c r="M32" s="189"/>
    </row>
    <row r="33" spans="1:11" s="164" customFormat="1" ht="59.25" customHeight="1">
      <c r="A33" s="268"/>
      <c r="B33" s="268"/>
      <c r="C33" s="167" t="s">
        <v>226</v>
      </c>
      <c r="D33" s="173">
        <v>40</v>
      </c>
      <c r="E33" s="173">
        <v>924000</v>
      </c>
      <c r="F33" s="174">
        <v>42</v>
      </c>
      <c r="G33" s="173">
        <f t="shared" si="0"/>
        <v>776160</v>
      </c>
      <c r="H33" s="269"/>
      <c r="I33" s="269"/>
      <c r="J33" s="273"/>
      <c r="K33" s="190"/>
    </row>
    <row r="34" spans="1:11" s="164" customFormat="1" ht="69.75" customHeight="1">
      <c r="A34" s="167" t="s">
        <v>227</v>
      </c>
      <c r="B34" s="167" t="s">
        <v>228</v>
      </c>
      <c r="C34" s="167" t="s">
        <v>229</v>
      </c>
      <c r="D34" s="173">
        <v>400</v>
      </c>
      <c r="E34" s="173">
        <v>3840</v>
      </c>
      <c r="F34" s="174"/>
      <c r="G34" s="173">
        <f t="shared" si="0"/>
        <v>0</v>
      </c>
      <c r="H34" s="173">
        <f>+G34</f>
        <v>0</v>
      </c>
      <c r="I34" s="173">
        <f>+D34*E34</f>
        <v>1536000</v>
      </c>
      <c r="J34" s="173">
        <f>+I34-H34</f>
        <v>1536000</v>
      </c>
      <c r="K34" s="191"/>
    </row>
    <row r="35" spans="1:11" s="164" customFormat="1" ht="51">
      <c r="A35" s="167" t="s">
        <v>230</v>
      </c>
      <c r="B35" s="167" t="s">
        <v>231</v>
      </c>
      <c r="C35" s="167"/>
      <c r="D35" s="173"/>
      <c r="E35" s="173"/>
      <c r="F35" s="174"/>
      <c r="G35" s="173"/>
      <c r="H35" s="173"/>
      <c r="I35" s="173">
        <v>5492015</v>
      </c>
      <c r="J35" s="173">
        <f>+I35-H35</f>
        <v>5492015</v>
      </c>
      <c r="K35" s="191"/>
    </row>
    <row r="36" spans="1:11" s="164" customFormat="1" ht="51">
      <c r="A36" s="167" t="s">
        <v>230</v>
      </c>
      <c r="B36" s="167" t="s">
        <v>232</v>
      </c>
      <c r="C36" s="167"/>
      <c r="D36" s="173"/>
      <c r="E36" s="173"/>
      <c r="F36" s="174"/>
      <c r="G36" s="173"/>
      <c r="H36" s="173"/>
      <c r="I36" s="173">
        <v>5603609</v>
      </c>
      <c r="J36" s="173">
        <f>+I36-H36</f>
        <v>5603609</v>
      </c>
      <c r="K36" s="191"/>
    </row>
    <row r="37" spans="1:11" s="164" customFormat="1" ht="51" customHeight="1">
      <c r="A37" s="270" t="s">
        <v>233</v>
      </c>
      <c r="B37" s="270"/>
      <c r="C37" s="270"/>
      <c r="D37" s="192"/>
      <c r="E37" s="192"/>
      <c r="F37" s="193"/>
      <c r="G37" s="192">
        <f>SUM(G12:G36)</f>
        <v>12971375.100020001</v>
      </c>
      <c r="H37" s="192">
        <f>SUM(H12:H36)</f>
        <v>12971375.100020001</v>
      </c>
      <c r="I37" s="192">
        <f>SUM(I12:I36)</f>
        <v>673499240.07000005</v>
      </c>
      <c r="J37" s="192">
        <f>SUM(J12:J36)</f>
        <v>660527864.96998</v>
      </c>
      <c r="K37" s="191"/>
    </row>
    <row r="38" spans="1:11" s="164" customFormat="1" ht="26.25" customHeight="1"/>
    <row r="39" spans="1:11" ht="76.5" customHeight="1">
      <c r="A39" s="271" t="s">
        <v>235</v>
      </c>
      <c r="B39" s="271"/>
      <c r="C39" s="271"/>
      <c r="D39" s="271"/>
      <c r="E39" s="271"/>
      <c r="F39" s="271"/>
      <c r="G39" s="271"/>
      <c r="H39" s="271"/>
      <c r="I39" s="271"/>
      <c r="J39" s="271"/>
    </row>
  </sheetData>
  <mergeCells count="30">
    <mergeCell ref="A37:C37"/>
    <mergeCell ref="A39:J39"/>
    <mergeCell ref="A30:A31"/>
    <mergeCell ref="B30:B31"/>
    <mergeCell ref="H30:H31"/>
    <mergeCell ref="I30:I31"/>
    <mergeCell ref="J30:J31"/>
    <mergeCell ref="A32:A33"/>
    <mergeCell ref="B32:B33"/>
    <mergeCell ref="H32:H33"/>
    <mergeCell ref="I32:I33"/>
    <mergeCell ref="J32:J33"/>
    <mergeCell ref="A17:A18"/>
    <mergeCell ref="B17:B18"/>
    <mergeCell ref="H17:H18"/>
    <mergeCell ref="I17:I18"/>
    <mergeCell ref="J17:J18"/>
    <mergeCell ref="A23:A26"/>
    <mergeCell ref="B23:B26"/>
    <mergeCell ref="H23:H26"/>
    <mergeCell ref="I23:I26"/>
    <mergeCell ref="J23:J26"/>
    <mergeCell ref="G5:K5"/>
    <mergeCell ref="G6:K6"/>
    <mergeCell ref="A13:A15"/>
    <mergeCell ref="B13:B15"/>
    <mergeCell ref="C13:C15"/>
    <mergeCell ref="H13:H15"/>
    <mergeCell ref="I13:I15"/>
    <mergeCell ref="J13:J15"/>
  </mergeCells>
  <pageMargins left="0.5" right="0.25" top="0.25" bottom="0.25" header="0.3" footer="0.3"/>
  <pageSetup scale="3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'2'!Заголовки_для_печати</vt:lpstr>
      <vt:lpstr>'3'!Заголовки_для_печати</vt:lpstr>
      <vt:lpstr>'4'!Заголовки_для_печати</vt:lpstr>
      <vt:lpstr>'6'!Заголовки_для_печати</vt:lpstr>
      <vt:lpstr>'6'!Область_печати</vt:lpstr>
      <vt:lpstr>'7'!Область_печати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2022-05-02T11:23:10Z</cp:lastPrinted>
  <dcterms:created xsi:type="dcterms:W3CDTF">2019-11-26T09:27:58Z</dcterms:created>
  <dcterms:modified xsi:type="dcterms:W3CDTF">2022-05-23T08:09:53Z</dcterms:modified>
</cp:coreProperties>
</file>