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.Mkrtchyan\Desktop\2022\kv\kv Goharic\"/>
    </mc:Choice>
  </mc:AlternateContent>
  <bookViews>
    <workbookView xWindow="0" yWindow="0" windowWidth="28800" windowHeight="12030" tabRatio="563" activeTab="3"/>
  </bookViews>
  <sheets>
    <sheet name="1" sheetId="77" r:id="rId1"/>
    <sheet name="2" sheetId="76" r:id="rId2"/>
    <sheet name="3" sheetId="80" r:id="rId3"/>
    <sheet name="4" sheetId="84" r:id="rId4"/>
  </sheets>
  <definedNames>
    <definedName name="_xlnm._FilterDatabase" localSheetId="0" hidden="1">'1'!$A$10:$F$92</definedName>
    <definedName name="_xlnm._FilterDatabase" localSheetId="1" hidden="1">'2'!$D$1:$E$127</definedName>
    <definedName name="_xlnm._FilterDatabase" localSheetId="3" hidden="1">'4'!$A$8:$F$11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'1'!$A$1:$F$92</definedName>
    <definedName name="_xlnm.Print_Area" localSheetId="1">'2'!$A$1:$I$125</definedName>
    <definedName name="_xlnm.Print_Area" localSheetId="2">'3'!$A$1:$E$107</definedName>
    <definedName name="_xlnm.Print_Area" localSheetId="3">'4'!$A$1:$E$108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E74" i="77" l="1"/>
  <c r="D74" i="77"/>
  <c r="E87" i="77"/>
  <c r="L39" i="77" l="1"/>
  <c r="K39" i="77"/>
  <c r="J39" i="77"/>
  <c r="D110" i="84" l="1"/>
  <c r="E110" i="84"/>
  <c r="C110" i="84"/>
  <c r="F68" i="77"/>
  <c r="D68" i="77"/>
  <c r="E80" i="77" l="1"/>
  <c r="F80" i="77"/>
  <c r="D80" i="77"/>
  <c r="E18" i="77" l="1"/>
  <c r="E49" i="77" l="1"/>
  <c r="F49" i="77"/>
  <c r="D49" i="77"/>
  <c r="F11" i="77" l="1"/>
  <c r="E11" i="77" l="1"/>
  <c r="E45" i="80" l="1"/>
  <c r="E44" i="80" s="1"/>
  <c r="D45" i="80"/>
  <c r="C45" i="80"/>
  <c r="D11" i="77" l="1"/>
  <c r="E107" i="84" l="1"/>
  <c r="E106" i="84" s="1"/>
  <c r="E105" i="84" s="1"/>
  <c r="D107" i="84"/>
  <c r="C107" i="84"/>
  <c r="E99" i="84"/>
  <c r="D99" i="84"/>
  <c r="C99" i="84"/>
  <c r="C98" i="84"/>
  <c r="E93" i="84"/>
  <c r="E92" i="84" s="1"/>
  <c r="C93" i="84"/>
  <c r="C92" i="84" s="1"/>
  <c r="E86" i="84"/>
  <c r="D86" i="84"/>
  <c r="C86" i="84"/>
  <c r="C85" i="84"/>
  <c r="E79" i="84"/>
  <c r="E78" i="84" s="1"/>
  <c r="D79" i="84"/>
  <c r="D78" i="84" s="1"/>
  <c r="C79" i="84"/>
  <c r="C78" i="84" s="1"/>
  <c r="E72" i="84"/>
  <c r="D72" i="84"/>
  <c r="C72" i="84"/>
  <c r="C71" i="84"/>
  <c r="E69" i="84"/>
  <c r="D69" i="84"/>
  <c r="C69" i="84"/>
  <c r="E62" i="84"/>
  <c r="D62" i="84"/>
  <c r="C62" i="84"/>
  <c r="C61" i="84"/>
  <c r="E55" i="84"/>
  <c r="E54" i="84" s="1"/>
  <c r="D55" i="84"/>
  <c r="C55" i="84"/>
  <c r="C54" i="84" s="1"/>
  <c r="C44" i="84" s="1"/>
  <c r="E48" i="84"/>
  <c r="D48" i="84"/>
  <c r="C48" i="84"/>
  <c r="C47" i="84"/>
  <c r="E45" i="84"/>
  <c r="E44" i="84" s="1"/>
  <c r="D45" i="84"/>
  <c r="C45" i="84"/>
  <c r="E38" i="84"/>
  <c r="D38" i="84"/>
  <c r="C38" i="84"/>
  <c r="C37" i="84"/>
  <c r="E31" i="84"/>
  <c r="E30" i="84" s="1"/>
  <c r="D31" i="84"/>
  <c r="D30" i="84" s="1"/>
  <c r="C31" i="84"/>
  <c r="C30" i="84" s="1"/>
  <c r="E24" i="84"/>
  <c r="D24" i="84"/>
  <c r="C24" i="84"/>
  <c r="C23" i="84"/>
  <c r="E21" i="84"/>
  <c r="E20" i="84" s="1"/>
  <c r="D21" i="84"/>
  <c r="D20" i="84" s="1"/>
  <c r="C21" i="84"/>
  <c r="E14" i="84"/>
  <c r="D14" i="84"/>
  <c r="C14" i="84"/>
  <c r="C13" i="84"/>
  <c r="C98" i="80"/>
  <c r="C85" i="80"/>
  <c r="C71" i="80"/>
  <c r="C61" i="80"/>
  <c r="C47" i="80"/>
  <c r="C37" i="80"/>
  <c r="C23" i="80"/>
  <c r="C13" i="80"/>
  <c r="G7" i="76"/>
  <c r="D54" i="84" l="1"/>
  <c r="D44" i="84" s="1"/>
  <c r="C106" i="84"/>
  <c r="C105" i="84" s="1"/>
  <c r="D106" i="84"/>
  <c r="D105" i="84" s="1"/>
  <c r="C20" i="84"/>
  <c r="E30" i="77"/>
  <c r="D30" i="77"/>
  <c r="D94" i="77" l="1"/>
  <c r="D95" i="77"/>
  <c r="D10" i="77"/>
  <c r="D9" i="77" s="1"/>
  <c r="E107" i="80" l="1"/>
  <c r="E106" i="80" s="1"/>
  <c r="E105" i="80" s="1"/>
  <c r="D107" i="80"/>
  <c r="C107" i="80"/>
  <c r="E99" i="80"/>
  <c r="D99" i="80"/>
  <c r="C99" i="80"/>
  <c r="E93" i="80"/>
  <c r="E92" i="80" s="1"/>
  <c r="C93" i="80"/>
  <c r="C92" i="80" s="1"/>
  <c r="E86" i="80"/>
  <c r="D86" i="80"/>
  <c r="C86" i="80"/>
  <c r="E79" i="80"/>
  <c r="E78" i="80" s="1"/>
  <c r="D79" i="80"/>
  <c r="D78" i="80" s="1"/>
  <c r="C79" i="80"/>
  <c r="C78" i="80" s="1"/>
  <c r="E72" i="80"/>
  <c r="D72" i="80"/>
  <c r="C72" i="80"/>
  <c r="E69" i="80"/>
  <c r="D69" i="80"/>
  <c r="C69" i="80"/>
  <c r="E62" i="80"/>
  <c r="D62" i="80"/>
  <c r="C62" i="80"/>
  <c r="E55" i="80"/>
  <c r="E54" i="80" s="1"/>
  <c r="D55" i="80"/>
  <c r="D54" i="80" s="1"/>
  <c r="D44" i="80" s="1"/>
  <c r="C55" i="80"/>
  <c r="C54" i="80" s="1"/>
  <c r="C44" i="80" s="1"/>
  <c r="E48" i="80"/>
  <c r="D48" i="80"/>
  <c r="C48" i="80"/>
  <c r="E38" i="80"/>
  <c r="D38" i="80"/>
  <c r="C38" i="80"/>
  <c r="E31" i="80"/>
  <c r="E30" i="80" s="1"/>
  <c r="D31" i="80"/>
  <c r="D30" i="80" s="1"/>
  <c r="C31" i="80"/>
  <c r="C30" i="80" s="1"/>
  <c r="E24" i="80"/>
  <c r="D24" i="80"/>
  <c r="C24" i="80"/>
  <c r="E21" i="80"/>
  <c r="D21" i="80"/>
  <c r="C21" i="80"/>
  <c r="E14" i="80"/>
  <c r="D14" i="80"/>
  <c r="C14" i="80"/>
  <c r="E109" i="80" l="1"/>
  <c r="D20" i="80"/>
  <c r="C106" i="80"/>
  <c r="C105" i="80" s="1"/>
  <c r="D106" i="80"/>
  <c r="D105" i="80" s="1"/>
  <c r="C109" i="80"/>
  <c r="C20" i="80"/>
  <c r="E20" i="80"/>
  <c r="G125" i="76"/>
  <c r="G124" i="76" s="1"/>
  <c r="G123" i="76" s="1"/>
  <c r="G122" i="76" s="1"/>
  <c r="G121" i="76" s="1"/>
  <c r="G119" i="76" s="1"/>
  <c r="G117" i="76" s="1"/>
  <c r="G115" i="76" s="1"/>
  <c r="F30" i="77" l="1"/>
  <c r="F94" i="77" s="1"/>
  <c r="I125" i="76"/>
  <c r="H125" i="76"/>
  <c r="G8" i="76"/>
  <c r="H8" i="76"/>
  <c r="I8" i="76"/>
  <c r="F10" i="77" l="1"/>
  <c r="I124" i="76"/>
  <c r="I123" i="76" s="1"/>
  <c r="I122" i="76" s="1"/>
  <c r="I121" i="76" s="1"/>
  <c r="I119" i="76" s="1"/>
  <c r="I117" i="76" s="1"/>
  <c r="I115" i="76" s="1"/>
  <c r="H124" i="76"/>
  <c r="H123" i="76" s="1"/>
  <c r="H122" i="76" s="1"/>
  <c r="H121" i="76" s="1"/>
  <c r="H119" i="76" s="1"/>
  <c r="H117" i="76" s="1"/>
  <c r="H115" i="76" s="1"/>
  <c r="G114" i="76" l="1"/>
  <c r="H114" i="76"/>
  <c r="I114" i="76"/>
  <c r="G98" i="76"/>
  <c r="H98" i="76"/>
  <c r="I98" i="76"/>
  <c r="G82" i="76"/>
  <c r="H82" i="76"/>
  <c r="I82" i="76"/>
  <c r="G71" i="76"/>
  <c r="H71" i="76"/>
  <c r="I71" i="76"/>
  <c r="G55" i="76"/>
  <c r="H55" i="76"/>
  <c r="I55" i="76"/>
  <c r="G39" i="76"/>
  <c r="H39" i="76"/>
  <c r="I39" i="76"/>
  <c r="G113" i="76" l="1"/>
  <c r="G112" i="76" s="1"/>
  <c r="G103" i="76" s="1"/>
  <c r="G101" i="76" s="1"/>
  <c r="G99" i="76" s="1"/>
  <c r="H38" i="76"/>
  <c r="H70" i="76"/>
  <c r="I113" i="76"/>
  <c r="I54" i="76"/>
  <c r="I81" i="76"/>
  <c r="I97" i="76"/>
  <c r="G70" i="76"/>
  <c r="G38" i="76"/>
  <c r="H81" i="76"/>
  <c r="H113" i="76"/>
  <c r="I38" i="76"/>
  <c r="I70" i="76"/>
  <c r="G81" i="76"/>
  <c r="H54" i="76"/>
  <c r="G54" i="76"/>
  <c r="H97" i="76"/>
  <c r="G97" i="76"/>
  <c r="I130" i="76"/>
  <c r="G130" i="76"/>
  <c r="H130" i="76"/>
  <c r="G69" i="76" l="1"/>
  <c r="I37" i="76"/>
  <c r="G37" i="76"/>
  <c r="I53" i="76"/>
  <c r="I112" i="76"/>
  <c r="G80" i="76"/>
  <c r="I69" i="76"/>
  <c r="G111" i="76"/>
  <c r="H37" i="76"/>
  <c r="H80" i="76"/>
  <c r="H112" i="76"/>
  <c r="H103" i="76" s="1"/>
  <c r="H101" i="76" s="1"/>
  <c r="H99" i="76" s="1"/>
  <c r="I96" i="76"/>
  <c r="I80" i="76"/>
  <c r="H69" i="76"/>
  <c r="G53" i="76"/>
  <c r="H53" i="76"/>
  <c r="G96" i="76"/>
  <c r="H96" i="76"/>
  <c r="I95" i="76" l="1"/>
  <c r="I36" i="76"/>
  <c r="H68" i="76"/>
  <c r="H111" i="76"/>
  <c r="G110" i="76"/>
  <c r="G79" i="76"/>
  <c r="H36" i="76"/>
  <c r="I111" i="76"/>
  <c r="I79" i="76"/>
  <c r="H79" i="76"/>
  <c r="I68" i="76"/>
  <c r="I52" i="76"/>
  <c r="G36" i="76"/>
  <c r="G68" i="76"/>
  <c r="H52" i="76"/>
  <c r="G52" i="76"/>
  <c r="H95" i="76"/>
  <c r="G95" i="76"/>
  <c r="G35" i="76" l="1"/>
  <c r="H110" i="76"/>
  <c r="G67" i="76"/>
  <c r="I110" i="76"/>
  <c r="I35" i="76"/>
  <c r="I94" i="76"/>
  <c r="I51" i="76"/>
  <c r="I67" i="76"/>
  <c r="H78" i="76"/>
  <c r="I78" i="76"/>
  <c r="H35" i="76"/>
  <c r="G78" i="76"/>
  <c r="G108" i="76"/>
  <c r="H67" i="76"/>
  <c r="G51" i="76"/>
  <c r="H51" i="76"/>
  <c r="G94" i="76"/>
  <c r="H94" i="76"/>
  <c r="H33" i="76" l="1"/>
  <c r="I92" i="76"/>
  <c r="G65" i="76"/>
  <c r="G106" i="76"/>
  <c r="G76" i="76"/>
  <c r="H76" i="76"/>
  <c r="I108" i="76"/>
  <c r="H108" i="76"/>
  <c r="H65" i="76"/>
  <c r="I76" i="76"/>
  <c r="I65" i="76"/>
  <c r="I49" i="76"/>
  <c r="I33" i="76"/>
  <c r="G33" i="76"/>
  <c r="H49" i="76"/>
  <c r="G49" i="76"/>
  <c r="H92" i="76"/>
  <c r="G92" i="76"/>
  <c r="I63" i="76" l="1"/>
  <c r="G31" i="76"/>
  <c r="G133" i="76" s="1"/>
  <c r="I75" i="76"/>
  <c r="I31" i="76"/>
  <c r="I133" i="76" s="1"/>
  <c r="H63" i="76"/>
  <c r="H75" i="76"/>
  <c r="G104" i="76"/>
  <c r="I90" i="76"/>
  <c r="H31" i="76"/>
  <c r="H133" i="76" s="1"/>
  <c r="G63" i="76"/>
  <c r="G75" i="76"/>
  <c r="I47" i="76"/>
  <c r="H106" i="76"/>
  <c r="I106" i="76"/>
  <c r="H47" i="76"/>
  <c r="G47" i="76"/>
  <c r="G45" i="76" s="1"/>
  <c r="G44" i="76" s="1"/>
  <c r="G90" i="76"/>
  <c r="G88" i="76" s="1"/>
  <c r="H90" i="76"/>
  <c r="G29" i="76" l="1"/>
  <c r="G85" i="76"/>
  <c r="G83" i="76" s="1"/>
  <c r="G87" i="76"/>
  <c r="I88" i="76"/>
  <c r="H88" i="76"/>
  <c r="G74" i="76"/>
  <c r="I45" i="76"/>
  <c r="G61" i="76"/>
  <c r="H74" i="76"/>
  <c r="I29" i="76"/>
  <c r="I74" i="76"/>
  <c r="H104" i="76"/>
  <c r="H61" i="76"/>
  <c r="I104" i="76"/>
  <c r="H29" i="76"/>
  <c r="I61" i="76"/>
  <c r="G129" i="76"/>
  <c r="H45" i="76"/>
  <c r="I129" i="76" l="1"/>
  <c r="I44" i="76"/>
  <c r="H129" i="76"/>
  <c r="H44" i="76"/>
  <c r="I131" i="76"/>
  <c r="I72" i="76"/>
  <c r="I58" i="76" s="1"/>
  <c r="H131" i="76"/>
  <c r="H72" i="76"/>
  <c r="H58" i="76" s="1"/>
  <c r="G131" i="76"/>
  <c r="G72" i="76"/>
  <c r="G60" i="76" s="1"/>
  <c r="H87" i="76"/>
  <c r="H85" i="76"/>
  <c r="H83" i="76" s="1"/>
  <c r="I87" i="76"/>
  <c r="I85" i="76"/>
  <c r="I83" i="76" s="1"/>
  <c r="G58" i="76" l="1"/>
  <c r="G56" i="76" s="1"/>
  <c r="H60" i="76"/>
  <c r="I60" i="76"/>
  <c r="I42" i="76"/>
  <c r="G42" i="76"/>
  <c r="G40" i="76" s="1"/>
  <c r="H42" i="76"/>
  <c r="H56" i="76" l="1"/>
  <c r="I40" i="76"/>
  <c r="H40" i="76"/>
  <c r="I56" i="76" l="1"/>
  <c r="G28" i="76" l="1"/>
  <c r="G27" i="76" s="1"/>
  <c r="G26" i="76" s="1"/>
  <c r="G25" i="76" s="1"/>
  <c r="G24" i="76" s="1"/>
  <c r="G22" i="76" s="1"/>
  <c r="G20" i="76" s="1"/>
  <c r="G18" i="76" l="1"/>
  <c r="G17" i="76" s="1"/>
  <c r="G15" i="76" s="1"/>
  <c r="G13" i="76" s="1"/>
  <c r="G11" i="76" s="1"/>
  <c r="G132" i="76"/>
  <c r="G9" i="76" l="1"/>
  <c r="I28" i="76"/>
  <c r="I27" i="76" s="1"/>
  <c r="I26" i="76" s="1"/>
  <c r="I25" i="76" s="1"/>
  <c r="I24" i="76" s="1"/>
  <c r="I22" i="76" s="1"/>
  <c r="I20" i="76" s="1"/>
  <c r="I18" i="76" l="1"/>
  <c r="I132" i="76"/>
  <c r="I17" i="76"/>
  <c r="I15" i="76" s="1"/>
  <c r="I13" i="76" s="1"/>
  <c r="F9" i="77"/>
  <c r="I11" i="76" l="1"/>
  <c r="I9" i="76" s="1"/>
  <c r="D93" i="84" l="1"/>
  <c r="D92" i="84" s="1"/>
  <c r="D93" i="80"/>
  <c r="D92" i="80" s="1"/>
  <c r="E68" i="77"/>
  <c r="E95" i="77" s="1"/>
  <c r="H28" i="76"/>
  <c r="H27" i="76" s="1"/>
  <c r="H26" i="76" s="1"/>
  <c r="H25" i="76" s="1"/>
  <c r="H24" i="76" s="1"/>
  <c r="H22" i="76" s="1"/>
  <c r="H20" i="76" s="1"/>
  <c r="E10" i="77" l="1"/>
  <c r="E9" i="77" s="1"/>
  <c r="E94" i="77"/>
  <c r="D109" i="80"/>
  <c r="H132" i="76"/>
  <c r="H18" i="76"/>
  <c r="H17" i="76" s="1"/>
  <c r="H15" i="76" s="1"/>
  <c r="H13" i="76" s="1"/>
  <c r="H11" i="76" s="1"/>
  <c r="H9" i="76" s="1"/>
</calcChain>
</file>

<file path=xl/sharedStrings.xml><?xml version="1.0" encoding="utf-8"?>
<sst xmlns="http://schemas.openxmlformats.org/spreadsheetml/2006/main" count="549" uniqueCount="174">
  <si>
    <t xml:space="preserve"> </t>
  </si>
  <si>
    <t xml:space="preserve"> -----------------ի N -----------Ն որոշման</t>
  </si>
  <si>
    <t>Հավելված N 2</t>
  </si>
  <si>
    <t>Հավելված N 3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</si>
  <si>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</si>
  <si>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</si>
  <si>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</si>
  <si>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</si>
  <si>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</si>
  <si>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</si>
  <si>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</si>
  <si>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</si>
  <si>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</si>
  <si>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</si>
  <si>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</si>
  <si>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</si>
  <si>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</si>
  <si>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</si>
  <si>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</si>
  <si>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</si>
  <si>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</si>
  <si>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</si>
  <si>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</si>
  <si>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</si>
  <si>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Ծերություն</t>
  </si>
  <si>
    <t xml:space="preserve"> Տրանսֆերտների տրամադրում 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</si>
  <si>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</si>
  <si>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</si>
  <si>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</si>
  <si>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</si>
  <si>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</si>
  <si>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</si>
  <si>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</si>
  <si>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</si>
  <si>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</si>
  <si>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</si>
  <si>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</si>
  <si>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</si>
  <si>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1205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</si>
  <si>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</si>
  <si>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</si>
  <si>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</si>
  <si>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Սոցիալական հատուկ արտոնություններ (այլ դասերին չպատկանող)</t>
  </si>
  <si>
    <t xml:space="preserve"> Հարազատին կորցրած անձինք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</si>
  <si>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</si>
  <si>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տրվող պարգևավճար 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</si>
  <si>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 </t>
  </si>
  <si>
    <t xml:space="preserve"> Զոհված? հետմահու "Հայաստանի ազգային հերոս" ՀՀ բարձրագույն կոչում ստացած կամ "Մարտական խաչ" շքանշանով պարգևատրված անձի ընտանիքի անդամներ </t>
  </si>
  <si>
    <t xml:space="preserve"> - Երեխաների կամ ընտանեկան նպաստներ բյուջեից</t>
  </si>
  <si>
    <t xml:space="preserve"> Ընտանիքի կենսամակարդակի բարձրացմանն ուղղված նպաստներ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</si>
  <si>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</si>
  <si>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</si>
  <si>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</si>
  <si>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</si>
  <si>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ԸՆԴԱՄԵՆԸ ԾԱԽՍԵՐ</t>
  </si>
  <si>
    <t xml:space="preserve"> 10</t>
  </si>
  <si>
    <t xml:space="preserve"> ՍՈՑԻԱԼԱԿԱՆ ՊԱՇՏՊԱՆՈՒԹՅՈՒՆ</t>
  </si>
  <si>
    <t xml:space="preserve"> 02</t>
  </si>
  <si>
    <t xml:space="preserve"> 01</t>
  </si>
  <si>
    <t xml:space="preserve"> 1102</t>
  </si>
  <si>
    <t xml:space="preserve"> 12003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</si>
  <si>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</si>
  <si>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</si>
  <si>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</si>
  <si>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Կենսաթոշակներ</t>
  </si>
  <si>
    <t xml:space="preserve"> - Կենսաթոշակներ</t>
  </si>
  <si>
    <t xml:space="preserve"> 03</t>
  </si>
  <si>
    <t xml:space="preserve"> Սոցիալական օգնության դրամական արտահայտությամբ նպաստներ (բյուջեից)</t>
  </si>
  <si>
    <t xml:space="preserve"> 04</t>
  </si>
  <si>
    <t xml:space="preserve"> 1011</t>
  </si>
  <si>
    <t xml:space="preserve"> 12001</t>
  </si>
  <si>
    <t xml:space="preserve"> 07</t>
  </si>
  <si>
    <t xml:space="preserve"> - Այլ նպաստներ բյուջեից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</si>
  <si>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</si>
  <si>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</si>
  <si>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</si>
  <si>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1068</t>
  </si>
  <si>
    <t xml:space="preserve"> Պարգևավճարներ և պատվովճարներ</t>
  </si>
  <si>
    <t xml:space="preserve"> Ժողովրդագրական վիճակի բարելավում</t>
  </si>
  <si>
    <t xml:space="preserve"> ԸՆԴԱՄԵՆԸ</t>
  </si>
  <si>
    <t xml:space="preserve"> Ծրագրի անվանումը`</t>
  </si>
  <si>
    <t xml:space="preserve"> Ծրագրի նպատակը`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</si>
  <si>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</si>
  <si>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Վերջնական արդյունքի նկարագրությունը`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</si>
  <si>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</si>
  <si>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Ծրագրի միջոցառումներ</t>
  </si>
  <si>
    <t xml:space="preserve"> Ծառայությունների մատուցում</t>
  </si>
  <si>
    <t xml:space="preserve"> Զոհված՛ հետմահու «Հայաստանի ազգային հերոս» ՀՀ բարձրագույն կոչում ստացած կամ «Մարտական խաչ» շքանշանով պարգևատրված անձի ընտանիքին 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</si>
  <si>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</si>
  <si>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</si>
  <si>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Սոցիալական ապահովության իրավունքի իրականացում</t>
  </si>
  <si>
    <t xml:space="preserve"> Ծրագրի դասիչը </t>
  </si>
  <si>
    <t xml:space="preserve"> Ծրագրի անվանումը </t>
  </si>
  <si>
    <t xml:space="preserve"> 1005 </t>
  </si>
  <si>
    <t xml:space="preserve"> Պարգևավճարներ և պատվովճարներ </t>
  </si>
  <si>
    <t xml:space="preserve"> Ծրագրի միջոցառումները </t>
  </si>
  <si>
    <t xml:space="preserve"> Ծառայությունների մատուցում </t>
  </si>
  <si>
    <t xml:space="preserve"> Միջոցառումն իրականացնողի անվանումը? </t>
  </si>
  <si>
    <t xml:space="preserve"> Պարգևավճարներ ստացողների թիվ, ընտանիք </t>
  </si>
  <si>
    <t xml:space="preserve"> 12001 </t>
  </si>
  <si>
    <t xml:space="preserve"> 12003 </t>
  </si>
  <si>
    <t xml:space="preserve"> 1011 </t>
  </si>
  <si>
    <t xml:space="preserve"> Անապահով սոցիալական խմբերին աջակցություն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</si>
  <si>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</si>
  <si>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</si>
  <si>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ընտանիք?ընտանիքի անապահովության միավորի հիման վրա </t>
  </si>
  <si>
    <t xml:space="preserve"> 1068 </t>
  </si>
  <si>
    <t xml:space="preserve"> Ժողովրդագրական վիճակի բարելավում </t>
  </si>
  <si>
    <t xml:space="preserve"> 1102 </t>
  </si>
  <si>
    <t xml:space="preserve"> Կենսաթոշակային ապահովություն </t>
  </si>
  <si>
    <t xml:space="preserve"> Սոցիալական ապահովություն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</si>
  <si>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</si>
  <si>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</si>
  <si>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</si>
  <si>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</si>
  <si>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>Սոցիալական ապահովություն</t>
  </si>
  <si>
    <t xml:space="preserve"> - Մայրության նպաստներ բյուջեից</t>
  </si>
  <si>
    <t>Ցուցանիշների փոփոխությունները ավելացումները նշված են դրական նշանով, իսկ նվազեցումները՝ փակագծերում</t>
  </si>
  <si>
    <t xml:space="preserve"> Մինչև 2 տարեկան երեխայի խնամքի նպաստի տրամադրում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</si>
  <si>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</si>
  <si>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</si>
  <si>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</si>
  <si>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Նպաստառուների թիվ, մարդ, այդ թվում </t>
  </si>
  <si>
    <t xml:space="preserve"> ծերության նպաստառուների թիվը, մարդ </t>
  </si>
  <si>
    <t xml:space="preserve"> Կենսաթոշակառուների թիվ, մարդ, այդ թվում </t>
  </si>
  <si>
    <t>Մինչև 2 տարեկան երեխայի խնամքի նպաստի տրամադրում</t>
  </si>
  <si>
    <t xml:space="preserve"> ՀՀ աշխատանքի և սոցիալական հարցերի նախարարություն</t>
  </si>
  <si>
    <t xml:space="preserve">Մինչև 2 տարեկան երեխայի խնամքի նպաստի տրամադրում </t>
  </si>
  <si>
    <t xml:space="preserve"> Մինչև 2 տարեկան երեխայի խնամքի նպաստ ստացող  քաղաքացիների թիվ, մարդ</t>
  </si>
  <si>
    <t>ՄԱՍ 2. ՊԵՏԱԿԱՆ ՄԱՐՄՆԻ ԳԾՈՎ ԱՐԴՅՈՒՆՔԱՅԻՆ (ԿԱՏԱՐՈՂԱԿԱՆ) ՑՈՒՑԱՆԻՇՆԵՐԸ</t>
  </si>
  <si>
    <t>հազար դրամ</t>
  </si>
  <si>
    <t xml:space="preserve"> Վետերանների պատվովճարներ</t>
  </si>
  <si>
    <t xml:space="preserve"> ՀՄՊ վետերաններին պատվովճարի տրամադրում</t>
  </si>
  <si>
    <t xml:space="preserve"> Ընտանիքի կենսամակարդակի բարձրացմանն ուղղված նպաստների իրականացման ապահովում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</si>
  <si>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</t>
  </si>
  <si>
    <t xml:space="preserve"> Աշխատանքային կենսաթոշակներ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</si>
  <si>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</si>
  <si>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Վետերանների պատվովճարներ </t>
  </si>
  <si>
    <t xml:space="preserve"> ՀՄՊ վետերաններին պատվովճարի տրամադրում </t>
  </si>
  <si>
    <t xml:space="preserve"> ՀՄ պատերազմի վետերաններին պատվովճարների տրամադրում 02.12.1998թ. ՀՕ-267-Ն օրենքի 4-րդ հոդվածով </t>
  </si>
  <si>
    <t xml:space="preserve"> Պատվովճար ստացող վետերանների թիվ,մարդ </t>
  </si>
  <si>
    <t xml:space="preserve"> 11001 </t>
  </si>
  <si>
    <t xml:space="preserve"> Ընտանիքի կենսամակարդակի բարձրացմանն ուղղված նպաստների իրականացման ապահովում </t>
  </si>
  <si>
    <t xml:space="preserve"> Ընտանիքների անապահովության գնահատման համակարգում հաշվառված, ընդգրկված անապահով ճանաչված ընտանիքներին նպաստի, սոցիալական նպաստի և հրատապ օգնության վճարման ծառայությունների ձեռքբերում </t>
  </si>
  <si>
    <t xml:space="preserve"> «Գնումների մասին» ՀՀ օրենքի համաձայն ընտրված կազմակերպություն </t>
  </si>
  <si>
    <t xml:space="preserve"> Աշխատանքային կենսաթոշակներ </t>
  </si>
  <si>
    <t xml:space="preserve"> 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 </t>
  </si>
  <si>
    <t xml:space="preserve">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</si>
  <si>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>Հավելված N 4</t>
  </si>
  <si>
    <t xml:space="preserve"> ՀՀ կառավարության 2022 թվականի</t>
  </si>
  <si>
    <t>Առաջին կիսամյակ</t>
  </si>
  <si>
    <t xml:space="preserve"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2221-Ն ՈՐՈՇՄԱՆ N 5 ՀԱՎԵԼՎԱԾԻ N 1 ԱՂՅՈՒՍԱԿՈՒՄ ԿԱՏԱՐՎՈՂ ՓՈՓՈԽՈՒԹՅՈՒՆՆԵՐԸ </t>
  </si>
  <si>
    <t>Ինն ամիս</t>
  </si>
  <si>
    <t xml:space="preserve"> Մինչև 2 տարեկան երեխայի խնամքի նպաստի տրամադրման ապահովում</t>
  </si>
  <si>
    <t>Մինչև 2 տարեկան երեխայի խնամքի նպաստի տրամադրման ապահովում</t>
  </si>
  <si>
    <t xml:space="preserve"> Մինչև 2 տարեկան երեխայի խնամքի նպաստի վճարման ծառայությունների ձեռքբերում </t>
  </si>
  <si>
    <t>այդ թվում՝</t>
  </si>
  <si>
    <t xml:space="preserve"> Մինչև 2 տարեկան երեխայի խնամքի նպաստի տրամադրման ապահովում </t>
  </si>
  <si>
    <t xml:space="preserve"> Մինչև 2 տարեկան երեխայի խնամքի նպաստ ստացող  քաղաքացիների թիվ, մարդ, որից </t>
  </si>
  <si>
    <t>Ծրագրի միջոցառումներ</t>
  </si>
  <si>
    <t>(հազար դրամ)</t>
  </si>
  <si>
    <t xml:space="preserve"> Ընտանիքի կենսամակարդակի բարձրացմանն ուղղված նպաստներ ստացող ընտանիքների թիվ, հատ</t>
  </si>
  <si>
    <t xml:space="preserve"> ՀԱՅԱՍՏԱՆԻ ՀԱՆՐԱՊԵՏՈՒԹՅԱՆ ԿԱՌԱՎԱՐՈՒԹՅԱՆ 2021 ԹՎԱԿԱՆԻ ԴԵԿՏԵՄԲԵՐԻ 23-Ի N 2121-Ն ՈՐՈՇՄԱՆ  N 3, N 4  ՀԱՎԵԼՎԱԾՈՒՄ ԿԱՏԱՐՎՈՂ ՓՈՓՈԽՈՒԹՅՈՒՆՆԵՐԸ </t>
  </si>
  <si>
    <t xml:space="preserve">ՀԱՅԱՍՏԱՆԻ ՀԱՆՐԱՊԵՏՈՒԹՅԱՆ ԿԱՌԱՎԱՐՈՒԹՅԱՆ 2021 ԹՎԱԿԱՆԻ ԴԵԿՏԵՄԲԵՐԻ 23-Ի N 2121-Ն ՈՐՈՇՄԱՆ N 9.1 ՀԱՎԵԼՎԱԾԻ   N 9.1.20  ԱՂՅՈՒՍԱԿՈՒՄ ԿԱՏԱՐՎՈՂ ՓՈՓՈԽՈՒԹՅՈՒՆՆԵՐԸ </t>
  </si>
  <si>
    <t xml:space="preserve">
 ՀԱՅԱՍՏԱՆԻ ՀԱՆՐԱՊԵՏՈՒԹՅԱՆ ԿԱՌԱՎԱՐՈՒԹՅԱՆ 2021 ԹՎԱԿԱՆԻ ԴԵԿՏԵՄԲԵՐԻ 23-Ի N 2121-Ն ՈՐՈՇՄԱՆ N 9 ՀԱՎԵԼՎԱԾԻ N 9.15 ԱՂՅՈՒՍԱԿՈՒՄ ԿԱՏԱՐՎՈՂ ՓՈՓՈԽՈՒԹՅՈՒՆՆԵՐԸ </t>
  </si>
  <si>
    <t>Ժողովրդագրական վիճակի բարելավում</t>
  </si>
  <si>
    <t xml:space="preserve"> Միջոցառումն իրականացնողի անվանումը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</si>
  <si>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</si>
  <si>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նպաստների տրամադրում</t>
  </si>
  <si>
    <t xml:space="preserve"> 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</si>
  <si>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</si>
  <si>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</si>
  <si>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Մինչև երեք տարեկան երեխայի խնամքի արձակուրդում գտնվող անձը` մինչ երեխայի 2 տարեկանը լրանալը </t>
  </si>
  <si>
    <t xml:space="preserve"> Մինչև երեք տարեկան երեխայի խնամքի արձակուրդում գտնվող անձը` մինչ երեխայի 2 տարեկանը լրանալը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</si>
</sst>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  <numFmt numFmtId="166" formatCode="_(* #,##0.0_);_(* \(#,##0.0\);_(* &quot;-&quot;?_);_(@_)"/>
    <numFmt numFmtId="167" formatCode="#,##0.0_);\(#,##0.0\)"/>
    <numFmt numFmtId="168" formatCode="##,##0.0;\(##,##0.0\);\-"/>
    <numFmt numFmtId="169" formatCode="_-* #,##0\ _₽_-;\-* #,##0\ _₽_-;_-* &quot;-&quot;\ _₽_-;_-@_-"/>
    <numFmt numFmtId="170" formatCode="_-* #,##0.00\ _₽_-;\-* #,##0.00\ _₽_-;_-* &quot;-&quot;??\ _₽_-;_-@_-"/>
    <numFmt numFmtId="171" formatCode="_-* #,##0.00_-;\-* #,##0.00_-;_-* &quot;-&quot;??_-;_-@_-"/>
    <numFmt numFmtId="172" formatCode="_-* #,##0.00_?_._-;\-* #,##0.00_?_._-;_-* &quot;-&quot;??_?_._-;_-@_-"/>
    <numFmt numFmtId="173" formatCode="_-* #,##0.00\ _դ_ր_._-;\-* #,##0.00\ _դ_ր_._-;_-* &quot;-&quot;??\ _դ_ր_._-;_-@_-"/>
    <numFmt numFmtId="174" formatCode="_-* #,##0.00_р_._-;\-* #,##0.00_р_._-;_-* &quot;-&quot;??_р_._-;_-@_-"/>
    <numFmt numFmtId="175" formatCode="[$€-2]\ #,##0.00_);[Red]\([$€-2]\ #,##0.00\)"/>
    <numFmt numFmtId="176" formatCode="General_)"/>
    <numFmt numFmtId="177" formatCode="_-* #,##0.00\ _ _-;\-* #,##0.00\ _ _-;_-* &quot;-&quot;??\ _ _-;_-@_-"/>
    <numFmt numFmtId="178" formatCode="_-* #,##0.00\ _֏_-;\-* #,##0.00\ _֏_-;_-* &quot;-&quot;??\ _֏_-;_-@_-"/>
    <numFmt numFmtId="179" formatCode="_ * #,##0_)\ &quot;$&quot;_ ;_ * \(#,##0\)\ &quot;$&quot;_ ;_ * &quot;-&quot;_)\ &quot;$&quot;_ ;_ @_ "/>
    <numFmt numFmtId="180" formatCode="_([$€-2]* #,##0.00_);_([$€-2]* \(#,##0.00\);_([$€-2]* &quot;-&quot;??_)"/>
    <numFmt numFmtId="181" formatCode="0_);\(0\)"/>
  </numFmts>
  <fonts count="1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sz val="12"/>
      <color theme="3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720">
    <xf numFmtId="0" fontId="0" fillId="0" borderId="0"/>
    <xf numFmtId="43" fontId="11" fillId="0" borderId="0" applyFont="0" applyFill="0" applyBorder="0" applyAlignment="0" applyProtection="0"/>
    <xf numFmtId="0" fontId="21" fillId="0" borderId="0">
      <alignment horizontal="left" vertical="top" wrapText="1"/>
    </xf>
    <xf numFmtId="0" fontId="22" fillId="0" borderId="0">
      <alignment horizontal="left" vertical="top" wrapText="1"/>
    </xf>
    <xf numFmtId="0" fontId="12" fillId="0" borderId="0"/>
    <xf numFmtId="0" fontId="11" fillId="0" borderId="0"/>
    <xf numFmtId="0" fontId="12" fillId="0" borderId="0"/>
    <xf numFmtId="0" fontId="20" fillId="0" borderId="0"/>
    <xf numFmtId="0" fontId="14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3" fillId="0" borderId="0"/>
    <xf numFmtId="9" fontId="20" fillId="0" borderId="0" applyFont="0" applyFill="0" applyBorder="0" applyAlignment="0" applyProtection="0"/>
    <xf numFmtId="168" fontId="22" fillId="0" borderId="0" applyFill="0" applyBorder="0" applyProtection="0">
      <alignment horizontal="right" vertical="top"/>
    </xf>
    <xf numFmtId="0" fontId="13" fillId="0" borderId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15" applyNumberFormat="0" applyAlignment="0" applyProtection="0"/>
    <xf numFmtId="0" fontId="32" fillId="7" borderId="16" applyNumberFormat="0" applyAlignment="0" applyProtection="0"/>
    <xf numFmtId="0" fontId="33" fillId="7" borderId="15" applyNumberFormat="0" applyAlignment="0" applyProtection="0"/>
    <xf numFmtId="0" fontId="34" fillId="0" borderId="17" applyNumberFormat="0" applyFill="0" applyAlignment="0" applyProtection="0"/>
    <xf numFmtId="0" fontId="35" fillId="8" borderId="18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20" applyNumberFormat="0" applyFill="0" applyAlignment="0" applyProtection="0"/>
    <xf numFmtId="0" fontId="39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9" fillId="33" borderId="0" applyNumberFormat="0" applyBorder="0" applyAlignment="0" applyProtection="0"/>
    <xf numFmtId="43" fontId="40" fillId="0" borderId="0" applyFont="0" applyFill="0" applyBorder="0" applyAlignment="0" applyProtection="0"/>
    <xf numFmtId="0" fontId="10" fillId="9" borderId="19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9" applyNumberFormat="0" applyFont="0" applyAlignment="0" applyProtection="0"/>
    <xf numFmtId="0" fontId="41" fillId="0" borderId="0"/>
    <xf numFmtId="0" fontId="8" fillId="11" borderId="0" applyNumberFormat="0" applyBorder="0" applyAlignment="0" applyProtection="0"/>
    <xf numFmtId="0" fontId="44" fillId="11" borderId="0" applyNumberFormat="0" applyBorder="0" applyAlignment="0" applyProtection="0"/>
    <xf numFmtId="0" fontId="8" fillId="15" borderId="0" applyNumberFormat="0" applyBorder="0" applyAlignment="0" applyProtection="0"/>
    <xf numFmtId="0" fontId="44" fillId="15" borderId="0" applyNumberFormat="0" applyBorder="0" applyAlignment="0" applyProtection="0"/>
    <xf numFmtId="0" fontId="8" fillId="19" borderId="0" applyNumberFormat="0" applyBorder="0" applyAlignment="0" applyProtection="0"/>
    <xf numFmtId="0" fontId="44" fillId="19" borderId="0" applyNumberFormat="0" applyBorder="0" applyAlignment="0" applyProtection="0"/>
    <xf numFmtId="0" fontId="8" fillId="23" borderId="0" applyNumberFormat="0" applyBorder="0" applyAlignment="0" applyProtection="0"/>
    <xf numFmtId="0" fontId="44" fillId="23" borderId="0" applyNumberFormat="0" applyBorder="0" applyAlignment="0" applyProtection="0"/>
    <xf numFmtId="0" fontId="8" fillId="27" borderId="0" applyNumberFormat="0" applyBorder="0" applyAlignment="0" applyProtection="0"/>
    <xf numFmtId="0" fontId="44" fillId="27" borderId="0" applyNumberFormat="0" applyBorder="0" applyAlignment="0" applyProtection="0"/>
    <xf numFmtId="0" fontId="8" fillId="31" borderId="0" applyNumberFormat="0" applyBorder="0" applyAlignment="0" applyProtection="0"/>
    <xf numFmtId="0" fontId="44" fillId="31" borderId="0" applyNumberFormat="0" applyBorder="0" applyAlignment="0" applyProtection="0"/>
    <xf numFmtId="0" fontId="8" fillId="12" borderId="0" applyNumberFormat="0" applyBorder="0" applyAlignment="0" applyProtection="0"/>
    <xf numFmtId="0" fontId="44" fillId="12" borderId="0" applyNumberFormat="0" applyBorder="0" applyAlignment="0" applyProtection="0"/>
    <xf numFmtId="0" fontId="8" fillId="16" borderId="0" applyNumberFormat="0" applyBorder="0" applyAlignment="0" applyProtection="0"/>
    <xf numFmtId="0" fontId="44" fillId="16" borderId="0" applyNumberFormat="0" applyBorder="0" applyAlignment="0" applyProtection="0"/>
    <xf numFmtId="0" fontId="8" fillId="20" borderId="0" applyNumberFormat="0" applyBorder="0" applyAlignment="0" applyProtection="0"/>
    <xf numFmtId="0" fontId="44" fillId="20" borderId="0" applyNumberFormat="0" applyBorder="0" applyAlignment="0" applyProtection="0"/>
    <xf numFmtId="0" fontId="8" fillId="24" borderId="0" applyNumberFormat="0" applyBorder="0" applyAlignment="0" applyProtection="0"/>
    <xf numFmtId="0" fontId="44" fillId="24" borderId="0" applyNumberFormat="0" applyBorder="0" applyAlignment="0" applyProtection="0"/>
    <xf numFmtId="0" fontId="8" fillId="28" borderId="0" applyNumberFormat="0" applyBorder="0" applyAlignment="0" applyProtection="0"/>
    <xf numFmtId="0" fontId="44" fillId="28" borderId="0" applyNumberFormat="0" applyBorder="0" applyAlignment="0" applyProtection="0"/>
    <xf numFmtId="0" fontId="8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13" borderId="0" applyNumberFormat="0" applyBorder="0" applyAlignment="0" applyProtection="0"/>
    <xf numFmtId="0" fontId="45" fillId="17" borderId="0" applyNumberFormat="0" applyBorder="0" applyAlignment="0" applyProtection="0"/>
    <xf numFmtId="0" fontId="45" fillId="21" borderId="0" applyNumberFormat="0" applyBorder="0" applyAlignment="0" applyProtection="0"/>
    <xf numFmtId="0" fontId="45" fillId="25" borderId="0" applyNumberFormat="0" applyBorder="0" applyAlignment="0" applyProtection="0"/>
    <xf numFmtId="0" fontId="45" fillId="29" borderId="0" applyNumberFormat="0" applyBorder="0" applyAlignment="0" applyProtection="0"/>
    <xf numFmtId="0" fontId="45" fillId="33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46" fillId="4" borderId="0" applyNumberFormat="0" applyBorder="0" applyAlignment="0" applyProtection="0"/>
    <xf numFmtId="0" fontId="47" fillId="7" borderId="15" applyNumberFormat="0" applyAlignment="0" applyProtection="0"/>
    <xf numFmtId="0" fontId="48" fillId="8" borderId="18" applyNumberFormat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" borderId="0" applyNumberFormat="0" applyBorder="0" applyAlignment="0" applyProtection="0"/>
    <xf numFmtId="0" fontId="51" fillId="0" borderId="12" applyNumberFormat="0" applyFill="0" applyAlignment="0" applyProtection="0"/>
    <xf numFmtId="0" fontId="52" fillId="0" borderId="13" applyNumberFormat="0" applyFill="0" applyAlignment="0" applyProtection="0"/>
    <xf numFmtId="0" fontId="53" fillId="0" borderId="14" applyNumberFormat="0" applyFill="0" applyAlignment="0" applyProtection="0"/>
    <xf numFmtId="0" fontId="53" fillId="0" borderId="0" applyNumberFormat="0" applyFill="0" applyBorder="0" applyAlignment="0" applyProtection="0"/>
    <xf numFmtId="0" fontId="54" fillId="6" borderId="15" applyNumberFormat="0" applyAlignment="0" applyProtection="0"/>
    <xf numFmtId="0" fontId="55" fillId="0" borderId="17" applyNumberFormat="0" applyFill="0" applyAlignment="0" applyProtection="0"/>
    <xf numFmtId="0" fontId="56" fillId="5" borderId="0" applyNumberFormat="0" applyBorder="0" applyAlignment="0" applyProtection="0"/>
    <xf numFmtId="0" fontId="42" fillId="0" borderId="0"/>
    <xf numFmtId="0" fontId="42" fillId="0" borderId="0"/>
    <xf numFmtId="0" fontId="22" fillId="0" borderId="0">
      <alignment horizontal="left" vertical="top" wrapText="1"/>
    </xf>
    <xf numFmtId="0" fontId="57" fillId="0" borderId="0"/>
    <xf numFmtId="0" fontId="58" fillId="0" borderId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4" fillId="9" borderId="19" applyNumberFormat="0" applyFont="0" applyAlignment="0" applyProtection="0"/>
    <xf numFmtId="0" fontId="8" fillId="9" borderId="19" applyNumberFormat="0" applyFont="0" applyAlignment="0" applyProtection="0"/>
    <xf numFmtId="0" fontId="59" fillId="7" borderId="16" applyNumberFormat="0" applyAlignment="0" applyProtection="0"/>
    <xf numFmtId="0" fontId="60" fillId="0" borderId="0" applyNumberFormat="0" applyFill="0" applyBorder="0" applyAlignment="0" applyProtection="0"/>
    <xf numFmtId="0" fontId="61" fillId="0" borderId="20" applyNumberFormat="0" applyFill="0" applyAlignment="0" applyProtection="0"/>
    <xf numFmtId="0" fontId="62" fillId="0" borderId="0" applyNumberFormat="0" applyFill="0" applyBorder="0" applyAlignment="0" applyProtection="0"/>
    <xf numFmtId="0" fontId="4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9" applyNumberFormat="0" applyFont="0" applyAlignment="0" applyProtection="0"/>
    <xf numFmtId="168" fontId="63" fillId="0" borderId="0" applyFill="0" applyBorder="0" applyProtection="0">
      <alignment horizontal="right" vertical="top"/>
    </xf>
    <xf numFmtId="0" fontId="6" fillId="0" borderId="0"/>
    <xf numFmtId="43" fontId="6" fillId="0" borderId="0" applyFont="0" applyFill="0" applyBorder="0" applyAlignment="0" applyProtection="0"/>
    <xf numFmtId="6" fontId="65" fillId="0" borderId="0" applyFont="0" applyFill="0" applyBorder="0" applyAlignment="0" applyProtection="0"/>
    <xf numFmtId="6" fontId="65" fillId="0" borderId="0" applyFont="0" applyFill="0" applyBorder="0" applyAlignment="0" applyProtection="0"/>
    <xf numFmtId="0" fontId="11" fillId="0" borderId="0"/>
    <xf numFmtId="0" fontId="11" fillId="0" borderId="0"/>
    <xf numFmtId="0" fontId="66" fillId="0" borderId="0"/>
    <xf numFmtId="0" fontId="11" fillId="0" borderId="0"/>
    <xf numFmtId="0" fontId="11" fillId="0" borderId="0"/>
    <xf numFmtId="0" fontId="13" fillId="0" borderId="0"/>
    <xf numFmtId="0" fontId="67" fillId="35" borderId="0" applyNumberFormat="0" applyBorder="0" applyAlignment="0" applyProtection="0"/>
    <xf numFmtId="0" fontId="6" fillId="35" borderId="0" applyNumberFormat="0" applyBorder="0" applyAlignment="0" applyProtection="0"/>
    <xf numFmtId="0" fontId="44" fillId="11" borderId="0" applyNumberFormat="0" applyBorder="0" applyAlignment="0" applyProtection="0"/>
    <xf numFmtId="0" fontId="68" fillId="36" borderId="0" applyNumberFormat="0" applyBorder="0" applyAlignment="0" applyProtection="0"/>
    <xf numFmtId="0" fontId="67" fillId="35" borderId="0" applyNumberFormat="0" applyBorder="0" applyAlignment="0" applyProtection="0"/>
    <xf numFmtId="0" fontId="23" fillId="11" borderId="0" applyNumberFormat="0" applyBorder="0" applyAlignment="0" applyProtection="0"/>
    <xf numFmtId="0" fontId="69" fillId="37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7" fillId="38" borderId="0" applyNumberFormat="0" applyBorder="0" applyAlignment="0" applyProtection="0"/>
    <xf numFmtId="0" fontId="6" fillId="38" borderId="0" applyNumberFormat="0" applyBorder="0" applyAlignment="0" applyProtection="0"/>
    <xf numFmtId="0" fontId="44" fillId="15" borderId="0" applyNumberFormat="0" applyBorder="0" applyAlignment="0" applyProtection="0"/>
    <xf numFmtId="0" fontId="68" fillId="39" borderId="0" applyNumberFormat="0" applyBorder="0" applyAlignment="0" applyProtection="0"/>
    <xf numFmtId="0" fontId="67" fillId="38" borderId="0" applyNumberFormat="0" applyBorder="0" applyAlignment="0" applyProtection="0"/>
    <xf numFmtId="0" fontId="23" fillId="15" borderId="0" applyNumberFormat="0" applyBorder="0" applyAlignment="0" applyProtection="0"/>
    <xf numFmtId="0" fontId="69" fillId="39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7" fillId="40" borderId="0" applyNumberFormat="0" applyBorder="0" applyAlignment="0" applyProtection="0"/>
    <xf numFmtId="0" fontId="6" fillId="40" borderId="0" applyNumberFormat="0" applyBorder="0" applyAlignment="0" applyProtection="0"/>
    <xf numFmtId="0" fontId="44" fillId="19" borderId="0" applyNumberFormat="0" applyBorder="0" applyAlignment="0" applyProtection="0"/>
    <xf numFmtId="0" fontId="68" fillId="41" borderId="0" applyNumberFormat="0" applyBorder="0" applyAlignment="0" applyProtection="0"/>
    <xf numFmtId="0" fontId="67" fillId="40" borderId="0" applyNumberFormat="0" applyBorder="0" applyAlignment="0" applyProtection="0"/>
    <xf numFmtId="0" fontId="23" fillId="19" borderId="0" applyNumberFormat="0" applyBorder="0" applyAlignment="0" applyProtection="0"/>
    <xf numFmtId="0" fontId="69" fillId="41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7" fillId="42" borderId="0" applyNumberFormat="0" applyBorder="0" applyAlignment="0" applyProtection="0"/>
    <xf numFmtId="0" fontId="6" fillId="42" borderId="0" applyNumberFormat="0" applyBorder="0" applyAlignment="0" applyProtection="0"/>
    <xf numFmtId="0" fontId="44" fillId="23" borderId="0" applyNumberFormat="0" applyBorder="0" applyAlignment="0" applyProtection="0"/>
    <xf numFmtId="0" fontId="68" fillId="37" borderId="0" applyNumberFormat="0" applyBorder="0" applyAlignment="0" applyProtection="0"/>
    <xf numFmtId="0" fontId="67" fillId="42" borderId="0" applyNumberFormat="0" applyBorder="0" applyAlignment="0" applyProtection="0"/>
    <xf numFmtId="0" fontId="23" fillId="23" borderId="0" applyNumberFormat="0" applyBorder="0" applyAlignment="0" applyProtection="0"/>
    <xf numFmtId="0" fontId="69" fillId="37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7" fillId="43" borderId="0" applyNumberFormat="0" applyBorder="0" applyAlignment="0" applyProtection="0"/>
    <xf numFmtId="0" fontId="6" fillId="27" borderId="0" applyNumberFormat="0" applyBorder="0" applyAlignment="0" applyProtection="0"/>
    <xf numFmtId="0" fontId="44" fillId="27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23" fillId="27" borderId="0" applyNumberFormat="0" applyBorder="0" applyAlignment="0" applyProtection="0"/>
    <xf numFmtId="0" fontId="69" fillId="4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7" fillId="37" borderId="0" applyNumberFormat="0" applyBorder="0" applyAlignment="0" applyProtection="0"/>
    <xf numFmtId="0" fontId="6" fillId="31" borderId="0" applyNumberFormat="0" applyBorder="0" applyAlignment="0" applyProtection="0"/>
    <xf numFmtId="0" fontId="44" fillId="31" borderId="0" applyNumberFormat="0" applyBorder="0" applyAlignment="0" applyProtection="0"/>
    <xf numFmtId="0" fontId="68" fillId="41" borderId="0" applyNumberFormat="0" applyBorder="0" applyAlignment="0" applyProtection="0"/>
    <xf numFmtId="0" fontId="67" fillId="37" borderId="0" applyNumberFormat="0" applyBorder="0" applyAlignment="0" applyProtection="0"/>
    <xf numFmtId="0" fontId="23" fillId="31" borderId="0" applyNumberFormat="0" applyBorder="0" applyAlignment="0" applyProtection="0"/>
    <xf numFmtId="0" fontId="69" fillId="4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7" fillId="36" borderId="0" applyNumberFormat="0" applyBorder="0" applyAlignment="0" applyProtection="0"/>
    <xf numFmtId="0" fontId="6" fillId="12" borderId="0" applyNumberFormat="0" applyBorder="0" applyAlignment="0" applyProtection="0"/>
    <xf numFmtId="0" fontId="44" fillId="12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3" fillId="12" borderId="0" applyNumberFormat="0" applyBorder="0" applyAlignment="0" applyProtection="0"/>
    <xf numFmtId="0" fontId="69" fillId="44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7" fillId="39" borderId="0" applyNumberFormat="0" applyBorder="0" applyAlignment="0" applyProtection="0"/>
    <xf numFmtId="0" fontId="6" fillId="16" borderId="0" applyNumberFormat="0" applyBorder="0" applyAlignment="0" applyProtection="0"/>
    <xf numFmtId="0" fontId="44" fillId="16" borderId="0" applyNumberFormat="0" applyBorder="0" applyAlignment="0" applyProtection="0"/>
    <xf numFmtId="0" fontId="68" fillId="39" borderId="0" applyNumberFormat="0" applyBorder="0" applyAlignment="0" applyProtection="0"/>
    <xf numFmtId="0" fontId="67" fillId="39" borderId="0" applyNumberFormat="0" applyBorder="0" applyAlignment="0" applyProtection="0"/>
    <xf numFmtId="0" fontId="23" fillId="16" borderId="0" applyNumberFormat="0" applyBorder="0" applyAlignment="0" applyProtection="0"/>
    <xf numFmtId="0" fontId="69" fillId="39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7" fillId="45" borderId="0" applyNumberFormat="0" applyBorder="0" applyAlignment="0" applyProtection="0"/>
    <xf numFmtId="0" fontId="6" fillId="45" borderId="0" applyNumberFormat="0" applyBorder="0" applyAlignment="0" applyProtection="0"/>
    <xf numFmtId="0" fontId="44" fillId="20" borderId="0" applyNumberFormat="0" applyBorder="0" applyAlignment="0" applyProtection="0"/>
    <xf numFmtId="0" fontId="68" fillId="46" borderId="0" applyNumberFormat="0" applyBorder="0" applyAlignment="0" applyProtection="0"/>
    <xf numFmtId="0" fontId="67" fillId="45" borderId="0" applyNumberFormat="0" applyBorder="0" applyAlignment="0" applyProtection="0"/>
    <xf numFmtId="0" fontId="23" fillId="20" borderId="0" applyNumberFormat="0" applyBorder="0" applyAlignment="0" applyProtection="0"/>
    <xf numFmtId="0" fontId="69" fillId="4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7" fillId="42" borderId="0" applyNumberFormat="0" applyBorder="0" applyAlignment="0" applyProtection="0"/>
    <xf numFmtId="0" fontId="6" fillId="24" borderId="0" applyNumberFormat="0" applyBorder="0" applyAlignment="0" applyProtection="0"/>
    <xf numFmtId="0" fontId="44" fillId="24" borderId="0" applyNumberFormat="0" applyBorder="0" applyAlignment="0" applyProtection="0"/>
    <xf numFmtId="0" fontId="68" fillId="38" borderId="0" applyNumberFormat="0" applyBorder="0" applyAlignment="0" applyProtection="0"/>
    <xf numFmtId="0" fontId="67" fillId="42" borderId="0" applyNumberFormat="0" applyBorder="0" applyAlignment="0" applyProtection="0"/>
    <xf numFmtId="0" fontId="23" fillId="24" borderId="0" applyNumberFormat="0" applyBorder="0" applyAlignment="0" applyProtection="0"/>
    <xf numFmtId="0" fontId="69" fillId="4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7" fillId="36" borderId="0" applyNumberFormat="0" applyBorder="0" applyAlignment="0" applyProtection="0"/>
    <xf numFmtId="0" fontId="6" fillId="28" borderId="0" applyNumberFormat="0" applyBorder="0" applyAlignment="0" applyProtection="0"/>
    <xf numFmtId="0" fontId="44" fillId="28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3" fillId="28" borderId="0" applyNumberFormat="0" applyBorder="0" applyAlignment="0" applyProtection="0"/>
    <xf numFmtId="0" fontId="69" fillId="36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7" fillId="47" borderId="0" applyNumberFormat="0" applyBorder="0" applyAlignment="0" applyProtection="0"/>
    <xf numFmtId="0" fontId="6" fillId="32" borderId="0" applyNumberFormat="0" applyBorder="0" applyAlignment="0" applyProtection="0"/>
    <xf numFmtId="0" fontId="44" fillId="32" borderId="0" applyNumberFormat="0" applyBorder="0" applyAlignment="0" applyProtection="0"/>
    <xf numFmtId="0" fontId="68" fillId="41" borderId="0" applyNumberFormat="0" applyBorder="0" applyAlignment="0" applyProtection="0"/>
    <xf numFmtId="0" fontId="67" fillId="47" borderId="0" applyNumberFormat="0" applyBorder="0" applyAlignment="0" applyProtection="0"/>
    <xf numFmtId="0" fontId="23" fillId="32" borderId="0" applyNumberFormat="0" applyBorder="0" applyAlignment="0" applyProtection="0"/>
    <xf numFmtId="0" fontId="69" fillId="46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70" fillId="48" borderId="0" applyNumberFormat="0" applyBorder="0" applyAlignment="0" applyProtection="0"/>
    <xf numFmtId="0" fontId="39" fillId="13" borderId="0" applyNumberFormat="0" applyBorder="0" applyAlignment="0" applyProtection="0"/>
    <xf numFmtId="0" fontId="45" fillId="13" borderId="0" applyNumberFormat="0" applyBorder="0" applyAlignment="0" applyProtection="0"/>
    <xf numFmtId="0" fontId="71" fillId="43" borderId="0" applyNumberFormat="0" applyBorder="0" applyAlignment="0" applyProtection="0"/>
    <xf numFmtId="0" fontId="72" fillId="13" borderId="0" applyNumberFormat="0" applyBorder="0" applyAlignment="0" applyProtection="0"/>
    <xf numFmtId="0" fontId="73" fillId="49" borderId="0" applyNumberFormat="0" applyBorder="0" applyAlignment="0" applyProtection="0"/>
    <xf numFmtId="0" fontId="39" fillId="13" borderId="0" applyNumberFormat="0" applyBorder="0" applyAlignment="0" applyProtection="0"/>
    <xf numFmtId="0" fontId="70" fillId="39" borderId="0" applyNumberFormat="0" applyBorder="0" applyAlignment="0" applyProtection="0"/>
    <xf numFmtId="0" fontId="39" fillId="17" borderId="0" applyNumberFormat="0" applyBorder="0" applyAlignment="0" applyProtection="0"/>
    <xf numFmtId="0" fontId="45" fillId="17" borderId="0" applyNumberFormat="0" applyBorder="0" applyAlignment="0" applyProtection="0"/>
    <xf numFmtId="0" fontId="71" fillId="50" borderId="0" applyNumberFormat="0" applyBorder="0" applyAlignment="0" applyProtection="0"/>
    <xf numFmtId="0" fontId="72" fillId="17" borderId="0" applyNumberFormat="0" applyBorder="0" applyAlignment="0" applyProtection="0"/>
    <xf numFmtId="0" fontId="73" fillId="39" borderId="0" applyNumberFormat="0" applyBorder="0" applyAlignment="0" applyProtection="0"/>
    <xf numFmtId="0" fontId="39" fillId="17" borderId="0" applyNumberFormat="0" applyBorder="0" applyAlignment="0" applyProtection="0"/>
    <xf numFmtId="0" fontId="70" fillId="45" borderId="0" applyNumberFormat="0" applyBorder="0" applyAlignment="0" applyProtection="0"/>
    <xf numFmtId="0" fontId="39" fillId="45" borderId="0" applyNumberFormat="0" applyBorder="0" applyAlignment="0" applyProtection="0"/>
    <xf numFmtId="0" fontId="45" fillId="21" borderId="0" applyNumberFormat="0" applyBorder="0" applyAlignment="0" applyProtection="0"/>
    <xf numFmtId="0" fontId="71" fillId="47" borderId="0" applyNumberFormat="0" applyBorder="0" applyAlignment="0" applyProtection="0"/>
    <xf numFmtId="0" fontId="72" fillId="21" borderId="0" applyNumberFormat="0" applyBorder="0" applyAlignment="0" applyProtection="0"/>
    <xf numFmtId="0" fontId="73" fillId="46" borderId="0" applyNumberFormat="0" applyBorder="0" applyAlignment="0" applyProtection="0"/>
    <xf numFmtId="0" fontId="39" fillId="21" borderId="0" applyNumberFormat="0" applyBorder="0" applyAlignment="0" applyProtection="0"/>
    <xf numFmtId="0" fontId="70" fillId="51" borderId="0" applyNumberFormat="0" applyBorder="0" applyAlignment="0" applyProtection="0"/>
    <xf numFmtId="0" fontId="39" fillId="51" borderId="0" applyNumberFormat="0" applyBorder="0" applyAlignment="0" applyProtection="0"/>
    <xf numFmtId="0" fontId="45" fillId="25" borderId="0" applyNumberFormat="0" applyBorder="0" applyAlignment="0" applyProtection="0"/>
    <xf numFmtId="0" fontId="71" fillId="38" borderId="0" applyNumberFormat="0" applyBorder="0" applyAlignment="0" applyProtection="0"/>
    <xf numFmtId="0" fontId="72" fillId="25" borderId="0" applyNumberFormat="0" applyBorder="0" applyAlignment="0" applyProtection="0"/>
    <xf numFmtId="0" fontId="73" fillId="44" borderId="0" applyNumberFormat="0" applyBorder="0" applyAlignment="0" applyProtection="0"/>
    <xf numFmtId="0" fontId="39" fillId="25" borderId="0" applyNumberFormat="0" applyBorder="0" applyAlignment="0" applyProtection="0"/>
    <xf numFmtId="0" fontId="70" fillId="49" borderId="0" applyNumberFormat="0" applyBorder="0" applyAlignment="0" applyProtection="0"/>
    <xf numFmtId="0" fontId="39" fillId="29" borderId="0" applyNumberFormat="0" applyBorder="0" applyAlignment="0" applyProtection="0"/>
    <xf numFmtId="0" fontId="45" fillId="29" borderId="0" applyNumberFormat="0" applyBorder="0" applyAlignment="0" applyProtection="0"/>
    <xf numFmtId="0" fontId="71" fillId="43" borderId="0" applyNumberFormat="0" applyBorder="0" applyAlignment="0" applyProtection="0"/>
    <xf numFmtId="0" fontId="72" fillId="29" borderId="0" applyNumberFormat="0" applyBorder="0" applyAlignment="0" applyProtection="0"/>
    <xf numFmtId="0" fontId="73" fillId="49" borderId="0" applyNumberFormat="0" applyBorder="0" applyAlignment="0" applyProtection="0"/>
    <xf numFmtId="0" fontId="39" fillId="29" borderId="0" applyNumberFormat="0" applyBorder="0" applyAlignment="0" applyProtection="0"/>
    <xf numFmtId="0" fontId="70" fillId="52" borderId="0" applyNumberFormat="0" applyBorder="0" applyAlignment="0" applyProtection="0"/>
    <xf numFmtId="0" fontId="39" fillId="52" borderId="0" applyNumberFormat="0" applyBorder="0" applyAlignment="0" applyProtection="0"/>
    <xf numFmtId="0" fontId="45" fillId="33" borderId="0" applyNumberFormat="0" applyBorder="0" applyAlignment="0" applyProtection="0"/>
    <xf numFmtId="0" fontId="71" fillId="39" borderId="0" applyNumberFormat="0" applyBorder="0" applyAlignment="0" applyProtection="0"/>
    <xf numFmtId="0" fontId="72" fillId="33" borderId="0" applyNumberFormat="0" applyBorder="0" applyAlignment="0" applyProtection="0"/>
    <xf numFmtId="0" fontId="73" fillId="39" borderId="0" applyNumberFormat="0" applyBorder="0" applyAlignment="0" applyProtection="0"/>
    <xf numFmtId="0" fontId="39" fillId="33" borderId="0" applyNumberFormat="0" applyBorder="0" applyAlignment="0" applyProtection="0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5" fillId="55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0" fillId="57" borderId="0" applyNumberFormat="0" applyBorder="0" applyAlignment="0" applyProtection="0"/>
    <xf numFmtId="0" fontId="39" fillId="10" borderId="0" applyNumberFormat="0" applyBorder="0" applyAlignment="0" applyProtection="0"/>
    <xf numFmtId="0" fontId="45" fillId="10" borderId="0" applyNumberFormat="0" applyBorder="0" applyAlignment="0" applyProtection="0"/>
    <xf numFmtId="0" fontId="75" fillId="56" borderId="0" applyNumberFormat="0" applyBorder="0" applyAlignment="0" applyProtection="0"/>
    <xf numFmtId="0" fontId="72" fillId="10" borderId="0" applyNumberFormat="0" applyBorder="0" applyAlignment="0" applyProtection="0"/>
    <xf numFmtId="0" fontId="73" fillId="49" borderId="0" applyNumberFormat="0" applyBorder="0" applyAlignment="0" applyProtection="0"/>
    <xf numFmtId="0" fontId="39" fillId="10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59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0" fillId="61" borderId="0" applyNumberFormat="0" applyBorder="0" applyAlignment="0" applyProtection="0"/>
    <xf numFmtId="0" fontId="39" fillId="14" borderId="0" applyNumberFormat="0" applyBorder="0" applyAlignment="0" applyProtection="0"/>
    <xf numFmtId="0" fontId="45" fillId="14" borderId="0" applyNumberFormat="0" applyBorder="0" applyAlignment="0" applyProtection="0"/>
    <xf numFmtId="0" fontId="75" fillId="60" borderId="0" applyNumberFormat="0" applyBorder="0" applyAlignment="0" applyProtection="0"/>
    <xf numFmtId="0" fontId="72" fillId="14" borderId="0" applyNumberFormat="0" applyBorder="0" applyAlignment="0" applyProtection="0"/>
    <xf numFmtId="0" fontId="73" fillId="61" borderId="0" applyNumberFormat="0" applyBorder="0" applyAlignment="0" applyProtection="0"/>
    <xf numFmtId="0" fontId="39" fillId="14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5" fillId="5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0" fillId="63" borderId="0" applyNumberFormat="0" applyBorder="0" applyAlignment="0" applyProtection="0"/>
    <xf numFmtId="0" fontId="39" fillId="18" borderId="0" applyNumberFormat="0" applyBorder="0" applyAlignment="0" applyProtection="0"/>
    <xf numFmtId="0" fontId="45" fillId="18" borderId="0" applyNumberFormat="0" applyBorder="0" applyAlignment="0" applyProtection="0"/>
    <xf numFmtId="0" fontId="75" fillId="62" borderId="0" applyNumberFormat="0" applyBorder="0" applyAlignment="0" applyProtection="0"/>
    <xf numFmtId="0" fontId="72" fillId="18" borderId="0" applyNumberFormat="0" applyBorder="0" applyAlignment="0" applyProtection="0"/>
    <xf numFmtId="0" fontId="73" fillId="63" borderId="0" applyNumberFormat="0" applyBorder="0" applyAlignment="0" applyProtection="0"/>
    <xf numFmtId="0" fontId="39" fillId="1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64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0" fillId="51" borderId="0" applyNumberFormat="0" applyBorder="0" applyAlignment="0" applyProtection="0"/>
    <xf numFmtId="0" fontId="39" fillId="22" borderId="0" applyNumberFormat="0" applyBorder="0" applyAlignment="0" applyProtection="0"/>
    <xf numFmtId="0" fontId="45" fillId="22" borderId="0" applyNumberFormat="0" applyBorder="0" applyAlignment="0" applyProtection="0"/>
    <xf numFmtId="0" fontId="75" fillId="65" borderId="0" applyNumberFormat="0" applyBorder="0" applyAlignment="0" applyProtection="0"/>
    <xf numFmtId="0" fontId="72" fillId="22" borderId="0" applyNumberFormat="0" applyBorder="0" applyAlignment="0" applyProtection="0"/>
    <xf numFmtId="0" fontId="73" fillId="66" borderId="0" applyNumberFormat="0" applyBorder="0" applyAlignment="0" applyProtection="0"/>
    <xf numFmtId="0" fontId="39" fillId="22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4" fillId="53" borderId="0" applyNumberFormat="0" applyBorder="0" applyAlignment="0" applyProtection="0"/>
    <xf numFmtId="0" fontId="74" fillId="55" borderId="0" applyNumberFormat="0" applyBorder="0" applyAlignment="0" applyProtection="0"/>
    <xf numFmtId="0" fontId="75" fillId="55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0" fillId="49" borderId="0" applyNumberFormat="0" applyBorder="0" applyAlignment="0" applyProtection="0"/>
    <xf numFmtId="0" fontId="39" fillId="26" borderId="0" applyNumberFormat="0" applyBorder="0" applyAlignment="0" applyProtection="0"/>
    <xf numFmtId="0" fontId="45" fillId="26" borderId="0" applyNumberFormat="0" applyBorder="0" applyAlignment="0" applyProtection="0"/>
    <xf numFmtId="0" fontId="75" fillId="67" borderId="0" applyNumberFormat="0" applyBorder="0" applyAlignment="0" applyProtection="0"/>
    <xf numFmtId="0" fontId="72" fillId="26" borderId="0" applyNumberFormat="0" applyBorder="0" applyAlignment="0" applyProtection="0"/>
    <xf numFmtId="0" fontId="73" fillId="49" borderId="0" applyNumberFormat="0" applyBorder="0" applyAlignment="0" applyProtection="0"/>
    <xf numFmtId="0" fontId="39" fillId="26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4" fillId="53" borderId="0" applyNumberFormat="0" applyBorder="0" applyAlignment="0" applyProtection="0"/>
    <xf numFmtId="0" fontId="74" fillId="68" borderId="0" applyNumberFormat="0" applyBorder="0" applyAlignment="0" applyProtection="0"/>
    <xf numFmtId="0" fontId="75" fillId="69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0" fillId="50" borderId="0" applyNumberFormat="0" applyBorder="0" applyAlignment="0" applyProtection="0"/>
    <xf numFmtId="0" fontId="39" fillId="30" borderId="0" applyNumberFormat="0" applyBorder="0" applyAlignment="0" applyProtection="0"/>
    <xf numFmtId="0" fontId="45" fillId="30" borderId="0" applyNumberFormat="0" applyBorder="0" applyAlignment="0" applyProtection="0"/>
    <xf numFmtId="0" fontId="75" fillId="70" borderId="0" applyNumberFormat="0" applyBorder="0" applyAlignment="0" applyProtection="0"/>
    <xf numFmtId="0" fontId="72" fillId="30" borderId="0" applyNumberFormat="0" applyBorder="0" applyAlignment="0" applyProtection="0"/>
    <xf numFmtId="0" fontId="73" fillId="50" borderId="0" applyNumberFormat="0" applyBorder="0" applyAlignment="0" applyProtection="0"/>
    <xf numFmtId="0" fontId="39" fillId="3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6" fontId="65" fillId="0" borderId="0" applyFont="0" applyFill="0" applyBorder="0" applyAlignment="0" applyProtection="0"/>
    <xf numFmtId="0" fontId="76" fillId="38" borderId="0" applyNumberFormat="0" applyBorder="0" applyAlignment="0" applyProtection="0"/>
    <xf numFmtId="0" fontId="29" fillId="4" borderId="0" applyNumberFormat="0" applyBorder="0" applyAlignment="0" applyProtection="0"/>
    <xf numFmtId="0" fontId="46" fillId="4" borderId="0" applyNumberFormat="0" applyBorder="0" applyAlignment="0" applyProtection="0"/>
    <xf numFmtId="0" fontId="77" fillId="68" borderId="0" applyNumberFormat="0" applyBorder="0" applyAlignment="0" applyProtection="0"/>
    <xf numFmtId="0" fontId="78" fillId="4" borderId="0" applyNumberFormat="0" applyBorder="0" applyAlignment="0" applyProtection="0"/>
    <xf numFmtId="0" fontId="79" fillId="38" borderId="0" applyNumberFormat="0" applyBorder="0" applyAlignment="0" applyProtection="0"/>
    <xf numFmtId="0" fontId="29" fillId="4" borderId="0" applyNumberFormat="0" applyBorder="0" applyAlignment="0" applyProtection="0"/>
    <xf numFmtId="0" fontId="80" fillId="0" borderId="0" applyNumberFormat="0" applyFill="0" applyBorder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47" fillId="7" borderId="15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2" fillId="71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3" fillId="7" borderId="15" applyNumberFormat="0" applyAlignment="0" applyProtection="0"/>
    <xf numFmtId="0" fontId="81" fillId="44" borderId="22" applyNumberFormat="0" applyAlignment="0" applyProtection="0"/>
    <xf numFmtId="0" fontId="84" fillId="72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81" fillId="44" borderId="22" applyNumberFormat="0" applyAlignment="0" applyProtection="0"/>
    <xf numFmtId="0" fontId="33" fillId="7" borderId="15" applyNumberFormat="0" applyAlignment="0" applyProtection="0"/>
    <xf numFmtId="0" fontId="85" fillId="73" borderId="23" applyNumberFormat="0" applyAlignment="0" applyProtection="0"/>
    <xf numFmtId="0" fontId="35" fillId="8" borderId="18" applyNumberFormat="0" applyAlignment="0" applyProtection="0"/>
    <xf numFmtId="0" fontId="48" fillId="8" borderId="18" applyNumberFormat="0" applyAlignment="0" applyProtection="0"/>
    <xf numFmtId="0" fontId="86" fillId="59" borderId="23" applyNumberFormat="0" applyAlignment="0" applyProtection="0"/>
    <xf numFmtId="0" fontId="87" fillId="8" borderId="18" applyNumberFormat="0" applyAlignment="0" applyProtection="0"/>
    <xf numFmtId="0" fontId="88" fillId="73" borderId="23" applyNumberFormat="0" applyAlignment="0" applyProtection="0"/>
    <xf numFmtId="0" fontId="35" fillId="8" borderId="18" applyNumberFormat="0" applyAlignment="0" applyProtection="0"/>
    <xf numFmtId="169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1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1" fillId="0" borderId="0" applyFont="0" applyFill="0" applyBorder="0" applyAlignment="0" applyProtection="0"/>
    <xf numFmtId="172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172" fontId="40" fillId="0" borderId="0" applyFont="0" applyFill="0" applyBorder="0" applyAlignment="0" applyProtection="0"/>
    <xf numFmtId="171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3" fontId="9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74" fontId="40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40" fillId="0" borderId="0" applyFont="0" applyFill="0" applyBorder="0" applyAlignment="0" applyProtection="0"/>
    <xf numFmtId="175" fontId="11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4" fontId="11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8" fontId="11" fillId="0" borderId="0" applyFont="0" applyFill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1" fillId="0" borderId="0" applyFont="0" applyFill="0" applyBorder="0" applyAlignment="0" applyProtection="0"/>
    <xf numFmtId="176" fontId="66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71" fontId="11" fillId="0" borderId="0" applyFont="0" applyFill="0" applyBorder="0" applyAlignment="0" applyProtection="0"/>
    <xf numFmtId="177" fontId="40" fillId="0" borderId="0" applyFont="0" applyFill="0" applyBorder="0" applyAlignment="0" applyProtection="0"/>
    <xf numFmtId="170" fontId="4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70" fontId="89" fillId="0" borderId="0" applyFont="0" applyFill="0" applyBorder="0" applyAlignment="0" applyProtection="0"/>
    <xf numFmtId="43" fontId="6" fillId="0" borderId="0" applyFont="0" applyFill="0" applyBorder="0" applyAlignment="0" applyProtection="0"/>
    <xf numFmtId="17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22" fillId="0" borderId="0" applyFont="0" applyFill="0" applyBorder="0" applyAlignment="0" applyProtection="0">
      <alignment horizontal="left" vertical="top" wrapText="1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22" fillId="0" borderId="0" applyFont="0" applyFill="0" applyBorder="0" applyAlignment="0" applyProtection="0">
      <alignment horizontal="left" vertical="top" wrapText="1"/>
    </xf>
    <xf numFmtId="170" fontId="6" fillId="0" borderId="0" applyFont="0" applyFill="0" applyBorder="0" applyAlignment="0" applyProtection="0"/>
    <xf numFmtId="43" fontId="40" fillId="0" borderId="0" applyFont="0" applyFill="0" applyBorder="0" applyAlignment="0" applyProtection="0"/>
    <xf numFmtId="17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0" fontId="22" fillId="0" borderId="0" applyFont="0" applyFill="0" applyBorder="0" applyAlignment="0" applyProtection="0">
      <alignment horizontal="left" vertical="top" wrapText="1"/>
    </xf>
    <xf numFmtId="43" fontId="22" fillId="0" borderId="0" applyFont="0" applyFill="0" applyBorder="0" applyAlignment="0" applyProtection="0">
      <alignment horizontal="left" vertical="top" wrapText="1"/>
    </xf>
    <xf numFmtId="178" fontId="6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74" borderId="0" applyNumberFormat="0" applyBorder="0" applyAlignment="0" applyProtection="0"/>
    <xf numFmtId="0" fontId="93" fillId="75" borderId="0" applyNumberFormat="0" applyBorder="0" applyAlignment="0" applyProtection="0"/>
    <xf numFmtId="0" fontId="93" fillId="76" borderId="0" applyNumberFormat="0" applyBorder="0" applyAlignment="0" applyProtection="0"/>
    <xf numFmtId="180" fontId="40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98" fillId="40" borderId="0" applyNumberFormat="0" applyBorder="0" applyAlignment="0" applyProtection="0"/>
    <xf numFmtId="0" fontId="28" fillId="3" borderId="0" applyNumberFormat="0" applyBorder="0" applyAlignment="0" applyProtection="0"/>
    <xf numFmtId="0" fontId="50" fillId="3" borderId="0" applyNumberFormat="0" applyBorder="0" applyAlignment="0" applyProtection="0"/>
    <xf numFmtId="0" fontId="99" fillId="77" borderId="0" applyNumberFormat="0" applyBorder="0" applyAlignment="0" applyProtection="0"/>
    <xf numFmtId="0" fontId="100" fillId="3" borderId="0" applyNumberFormat="0" applyBorder="0" applyAlignment="0" applyProtection="0"/>
    <xf numFmtId="0" fontId="101" fillId="40" borderId="0" applyNumberFormat="0" applyBorder="0" applyAlignment="0" applyProtection="0"/>
    <xf numFmtId="0" fontId="28" fillId="3" borderId="0" applyNumberFormat="0" applyBorder="0" applyAlignment="0" applyProtection="0"/>
    <xf numFmtId="0" fontId="102" fillId="0" borderId="24" applyNumberFormat="0" applyFill="0" applyAlignment="0" applyProtection="0"/>
    <xf numFmtId="0" fontId="25" fillId="0" borderId="12" applyNumberFormat="0" applyFill="0" applyAlignment="0" applyProtection="0"/>
    <xf numFmtId="0" fontId="51" fillId="0" borderId="12" applyNumberFormat="0" applyFill="0" applyAlignment="0" applyProtection="0"/>
    <xf numFmtId="0" fontId="103" fillId="0" borderId="25" applyNumberFormat="0" applyFill="0" applyAlignment="0" applyProtection="0"/>
    <xf numFmtId="0" fontId="104" fillId="0" borderId="12" applyNumberFormat="0" applyFill="0" applyAlignment="0" applyProtection="0"/>
    <xf numFmtId="0" fontId="105" fillId="0" borderId="26" applyNumberFormat="0" applyFill="0" applyAlignment="0" applyProtection="0"/>
    <xf numFmtId="0" fontId="25" fillId="0" borderId="12" applyNumberFormat="0" applyFill="0" applyAlignment="0" applyProtection="0"/>
    <xf numFmtId="0" fontId="106" fillId="0" borderId="27" applyNumberFormat="0" applyFill="0" applyAlignment="0" applyProtection="0"/>
    <xf numFmtId="0" fontId="26" fillId="0" borderId="13" applyNumberFormat="0" applyFill="0" applyAlignment="0" applyProtection="0"/>
    <xf numFmtId="0" fontId="52" fillId="0" borderId="13" applyNumberFormat="0" applyFill="0" applyAlignment="0" applyProtection="0"/>
    <xf numFmtId="0" fontId="107" fillId="0" borderId="28" applyNumberFormat="0" applyFill="0" applyAlignment="0" applyProtection="0"/>
    <xf numFmtId="0" fontId="108" fillId="0" borderId="13" applyNumberFormat="0" applyFill="0" applyAlignment="0" applyProtection="0"/>
    <xf numFmtId="0" fontId="109" fillId="0" borderId="27" applyNumberFormat="0" applyFill="0" applyAlignment="0" applyProtection="0"/>
    <xf numFmtId="0" fontId="26" fillId="0" borderId="13" applyNumberFormat="0" applyFill="0" applyAlignment="0" applyProtection="0"/>
    <xf numFmtId="0" fontId="110" fillId="0" borderId="29" applyNumberFormat="0" applyFill="0" applyAlignment="0" applyProtection="0"/>
    <xf numFmtId="0" fontId="27" fillId="0" borderId="14" applyNumberFormat="0" applyFill="0" applyAlignment="0" applyProtection="0"/>
    <xf numFmtId="0" fontId="53" fillId="0" borderId="14" applyNumberFormat="0" applyFill="0" applyAlignment="0" applyProtection="0"/>
    <xf numFmtId="0" fontId="111" fillId="0" borderId="30" applyNumberFormat="0" applyFill="0" applyAlignment="0" applyProtection="0"/>
    <xf numFmtId="0" fontId="112" fillId="0" borderId="14" applyNumberFormat="0" applyFill="0" applyAlignment="0" applyProtection="0"/>
    <xf numFmtId="0" fontId="113" fillId="0" borderId="31" applyNumberFormat="0" applyFill="0" applyAlignment="0" applyProtection="0"/>
    <xf numFmtId="0" fontId="27" fillId="0" borderId="14" applyNumberFormat="0" applyFill="0" applyAlignment="0" applyProtection="0"/>
    <xf numFmtId="0" fontId="11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54" fillId="6" borderId="15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8" fillId="69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9" fillId="6" borderId="15" applyNumberFormat="0" applyAlignment="0" applyProtection="0"/>
    <xf numFmtId="0" fontId="117" fillId="37" borderId="22" applyNumberFormat="0" applyAlignment="0" applyProtection="0"/>
    <xf numFmtId="0" fontId="120" fillId="46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117" fillId="37" borderId="22" applyNumberFormat="0" applyAlignment="0" applyProtection="0"/>
    <xf numFmtId="0" fontId="31" fillId="6" borderId="15" applyNumberFormat="0" applyAlignment="0" applyProtection="0"/>
    <xf numFmtId="38" fontId="121" fillId="0" borderId="0"/>
    <xf numFmtId="38" fontId="122" fillId="0" borderId="0"/>
    <xf numFmtId="38" fontId="123" fillId="0" borderId="0"/>
    <xf numFmtId="38" fontId="124" fillId="0" borderId="0"/>
    <xf numFmtId="0" fontId="125" fillId="0" borderId="0"/>
    <xf numFmtId="0" fontId="125" fillId="0" borderId="0"/>
    <xf numFmtId="0" fontId="126" fillId="0" borderId="0"/>
    <xf numFmtId="0" fontId="127" fillId="0" borderId="32" applyNumberFormat="0" applyFill="0" applyAlignment="0" applyProtection="0"/>
    <xf numFmtId="0" fontId="34" fillId="0" borderId="17" applyNumberFormat="0" applyFill="0" applyAlignment="0" applyProtection="0"/>
    <xf numFmtId="0" fontId="55" fillId="0" borderId="17" applyNumberFormat="0" applyFill="0" applyAlignment="0" applyProtection="0"/>
    <xf numFmtId="0" fontId="128" fillId="0" borderId="33" applyNumberFormat="0" applyFill="0" applyAlignment="0" applyProtection="0"/>
    <xf numFmtId="0" fontId="129" fillId="0" borderId="17" applyNumberFormat="0" applyFill="0" applyAlignment="0" applyProtection="0"/>
    <xf numFmtId="0" fontId="130" fillId="0" borderId="32" applyNumberFormat="0" applyFill="0" applyAlignment="0" applyProtection="0"/>
    <xf numFmtId="0" fontId="34" fillId="0" borderId="17" applyNumberFormat="0" applyFill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1" fillId="5" borderId="0" applyNumberFormat="0" applyBorder="0" applyAlignment="0" applyProtection="0"/>
    <xf numFmtId="0" fontId="30" fillId="5" borderId="0" applyNumberFormat="0" applyBorder="0" applyAlignment="0" applyProtection="0"/>
    <xf numFmtId="0" fontId="56" fillId="5" borderId="0" applyNumberFormat="0" applyBorder="0" applyAlignment="0" applyProtection="0"/>
    <xf numFmtId="0" fontId="128" fillId="69" borderId="0" applyNumberFormat="0" applyBorder="0" applyAlignment="0" applyProtection="0"/>
    <xf numFmtId="0" fontId="132" fillId="5" borderId="0" applyNumberFormat="0" applyBorder="0" applyAlignment="0" applyProtection="0"/>
    <xf numFmtId="0" fontId="133" fillId="46" borderId="0" applyNumberFormat="0" applyBorder="0" applyAlignment="0" applyProtection="0"/>
    <xf numFmtId="0" fontId="134" fillId="46" borderId="0" applyNumberFormat="0" applyBorder="0" applyAlignment="0" applyProtection="0"/>
    <xf numFmtId="0" fontId="30" fillId="5" borderId="0" applyNumberFormat="0" applyBorder="0" applyAlignment="0" applyProtection="0"/>
    <xf numFmtId="37" fontId="135" fillId="0" borderId="0"/>
    <xf numFmtId="0" fontId="92" fillId="0" borderId="0"/>
    <xf numFmtId="0" fontId="136" fillId="0" borderId="0"/>
    <xf numFmtId="0" fontId="40" fillId="0" borderId="0"/>
    <xf numFmtId="0" fontId="41" fillId="0" borderId="0"/>
    <xf numFmtId="0" fontId="21" fillId="0" borderId="0">
      <alignment horizontal="left" vertical="top" wrapText="1"/>
    </xf>
    <xf numFmtId="0" fontId="41" fillId="0" borderId="0"/>
    <xf numFmtId="0" fontId="6" fillId="0" borderId="0"/>
    <xf numFmtId="0" fontId="67" fillId="0" borderId="0"/>
    <xf numFmtId="0" fontId="69" fillId="0" borderId="0"/>
    <xf numFmtId="0" fontId="40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40" fillId="0" borderId="0"/>
    <xf numFmtId="0" fontId="41" fillId="0" borderId="0"/>
    <xf numFmtId="0" fontId="22" fillId="0" borderId="0">
      <alignment horizontal="left" vertical="top" wrapText="1"/>
    </xf>
    <xf numFmtId="0" fontId="66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11" fillId="0" borderId="0"/>
    <xf numFmtId="0" fontId="41" fillId="0" borderId="0"/>
    <xf numFmtId="0" fontId="6" fillId="0" borderId="0"/>
    <xf numFmtId="0" fontId="11" fillId="0" borderId="0"/>
    <xf numFmtId="0" fontId="23" fillId="0" borderId="0"/>
    <xf numFmtId="0" fontId="41" fillId="0" borderId="0"/>
    <xf numFmtId="0" fontId="41" fillId="0" borderId="0"/>
    <xf numFmtId="0" fontId="11" fillId="0" borderId="0"/>
    <xf numFmtId="0" fontId="1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11" fillId="0" borderId="0"/>
    <xf numFmtId="1" fontId="137" fillId="0" borderId="0"/>
    <xf numFmtId="0" fontId="138" fillId="0" borderId="0"/>
    <xf numFmtId="0" fontId="40" fillId="0" borderId="0"/>
    <xf numFmtId="0" fontId="6" fillId="0" borderId="0"/>
    <xf numFmtId="1" fontId="137" fillId="0" borderId="0"/>
    <xf numFmtId="1" fontId="137" fillId="0" borderId="0"/>
    <xf numFmtId="0" fontId="40" fillId="0" borderId="0"/>
    <xf numFmtId="0" fontId="40" fillId="0" borderId="0"/>
    <xf numFmtId="0" fontId="40" fillId="0" borderId="0"/>
    <xf numFmtId="0" fontId="11" fillId="0" borderId="0"/>
    <xf numFmtId="1" fontId="137" fillId="0" borderId="0"/>
    <xf numFmtId="0" fontId="41" fillId="0" borderId="0"/>
    <xf numFmtId="0" fontId="11" fillId="0" borderId="0"/>
    <xf numFmtId="0" fontId="23" fillId="0" borderId="0"/>
    <xf numFmtId="0" fontId="139" fillId="0" borderId="0"/>
    <xf numFmtId="0" fontId="40" fillId="0" borderId="0"/>
    <xf numFmtId="0" fontId="41" fillId="0" borderId="0"/>
    <xf numFmtId="0" fontId="20" fillId="0" borderId="0"/>
    <xf numFmtId="0" fontId="58" fillId="0" borderId="0"/>
    <xf numFmtId="0" fontId="11" fillId="0" borderId="0"/>
    <xf numFmtId="0" fontId="41" fillId="0" borderId="0"/>
    <xf numFmtId="0" fontId="41" fillId="0" borderId="0"/>
    <xf numFmtId="0" fontId="22" fillId="0" borderId="0">
      <alignment horizontal="left" vertical="top" wrapText="1"/>
    </xf>
    <xf numFmtId="0" fontId="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9" fillId="0" borderId="0"/>
    <xf numFmtId="0" fontId="89" fillId="0" borderId="0"/>
    <xf numFmtId="0" fontId="89" fillId="0" borderId="0"/>
    <xf numFmtId="1" fontId="137" fillId="0" borderId="0"/>
    <xf numFmtId="0" fontId="66" fillId="0" borderId="0"/>
    <xf numFmtId="0" fontId="90" fillId="0" borderId="0"/>
    <xf numFmtId="0" fontId="11" fillId="0" borderId="0"/>
    <xf numFmtId="0" fontId="140" fillId="0" borderId="0"/>
    <xf numFmtId="0" fontId="41" fillId="0" borderId="0"/>
    <xf numFmtId="0" fontId="11" fillId="0" borderId="0"/>
    <xf numFmtId="0" fontId="40" fillId="0" borderId="0"/>
    <xf numFmtId="0" fontId="11" fillId="0" borderId="0"/>
    <xf numFmtId="0" fontId="141" fillId="0" borderId="0"/>
    <xf numFmtId="0" fontId="11" fillId="0" borderId="0"/>
    <xf numFmtId="0" fontId="41" fillId="0" borderId="0"/>
    <xf numFmtId="0" fontId="66" fillId="0" borderId="0"/>
    <xf numFmtId="0" fontId="90" fillId="0" borderId="0"/>
    <xf numFmtId="0" fontId="11" fillId="0" borderId="0"/>
    <xf numFmtId="0" fontId="22" fillId="0" borderId="0">
      <alignment horizontal="left" vertical="top" wrapText="1"/>
    </xf>
    <xf numFmtId="0" fontId="41" fillId="0" borderId="0"/>
    <xf numFmtId="0" fontId="6" fillId="0" borderId="0"/>
    <xf numFmtId="0" fontId="41" fillId="0" borderId="0"/>
    <xf numFmtId="0" fontId="89" fillId="0" borderId="0"/>
    <xf numFmtId="0" fontId="11" fillId="0" borderId="0"/>
    <xf numFmtId="0" fontId="89" fillId="0" borderId="0"/>
    <xf numFmtId="0" fontId="89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67" fillId="0" borderId="0"/>
    <xf numFmtId="0" fontId="67" fillId="0" borderId="0"/>
    <xf numFmtId="0" fontId="11" fillId="0" borderId="0"/>
    <xf numFmtId="0" fontId="11" fillId="0" borderId="0"/>
    <xf numFmtId="0" fontId="40" fillId="0" borderId="0"/>
    <xf numFmtId="0" fontId="1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>
      <alignment horizontal="left" vertical="top" wrapText="1"/>
    </xf>
    <xf numFmtId="0" fontId="140" fillId="0" borderId="0"/>
    <xf numFmtId="0" fontId="11" fillId="0" borderId="0"/>
    <xf numFmtId="0" fontId="6" fillId="0" borderId="0"/>
    <xf numFmtId="0" fontId="6" fillId="0" borderId="0"/>
    <xf numFmtId="0" fontId="6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11" fillId="0" borderId="0"/>
    <xf numFmtId="0" fontId="23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40" fillId="0" borderId="0"/>
    <xf numFmtId="0" fontId="68" fillId="0" borderId="0"/>
    <xf numFmtId="0" fontId="136" fillId="0" borderId="0"/>
    <xf numFmtId="0" fontId="8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90" fillId="0" borderId="0"/>
    <xf numFmtId="0" fontId="140" fillId="0" borderId="0"/>
    <xf numFmtId="0" fontId="90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66" fillId="0" borderId="0"/>
    <xf numFmtId="0" fontId="40" fillId="0" borderId="0"/>
    <xf numFmtId="0" fontId="40" fillId="0" borderId="0"/>
    <xf numFmtId="0" fontId="40" fillId="0" borderId="0"/>
    <xf numFmtId="0" fontId="68" fillId="0" borderId="0"/>
    <xf numFmtId="0" fontId="136" fillId="0" borderId="0"/>
    <xf numFmtId="0" fontId="66" fillId="0" borderId="0"/>
    <xf numFmtId="0" fontId="11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8" fillId="0" borderId="0"/>
    <xf numFmtId="0" fontId="6" fillId="0" borderId="0"/>
    <xf numFmtId="0" fontId="11" fillId="0" borderId="0"/>
    <xf numFmtId="0" fontId="139" fillId="0" borderId="0"/>
    <xf numFmtId="0" fontId="22" fillId="0" borderId="0">
      <alignment horizontal="left" vertical="top" wrapText="1"/>
    </xf>
    <xf numFmtId="0" fontId="6" fillId="0" borderId="0"/>
    <xf numFmtId="0" fontId="21" fillId="0" borderId="0"/>
    <xf numFmtId="0" fontId="23" fillId="0" borderId="0"/>
    <xf numFmtId="0" fontId="67" fillId="0" borderId="0"/>
    <xf numFmtId="0" fontId="67" fillId="0" borderId="0"/>
    <xf numFmtId="0" fontId="142" fillId="0" borderId="0"/>
    <xf numFmtId="0" fontId="6" fillId="0" borderId="0"/>
    <xf numFmtId="0" fontId="66" fillId="0" borderId="0"/>
    <xf numFmtId="0" fontId="40" fillId="0" borderId="0"/>
    <xf numFmtId="0" fontId="11" fillId="0" borderId="0"/>
    <xf numFmtId="0" fontId="22" fillId="0" borderId="0">
      <alignment horizontal="left" vertical="top" wrapText="1"/>
    </xf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6" fillId="0" borderId="0"/>
    <xf numFmtId="0" fontId="40" fillId="0" borderId="0"/>
    <xf numFmtId="0" fontId="11" fillId="0" borderId="0"/>
    <xf numFmtId="0" fontId="6" fillId="0" borderId="0"/>
    <xf numFmtId="0" fontId="6" fillId="0" borderId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4" fillId="9" borderId="19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67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23" fillId="9" borderId="19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6" fillId="9" borderId="19" applyNumberFormat="0" applyFont="0" applyAlignment="0" applyProtection="0"/>
    <xf numFmtId="0" fontId="40" fillId="41" borderId="34" applyNumberFormat="0" applyFont="0" applyAlignment="0" applyProtection="0"/>
    <xf numFmtId="0" fontId="11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41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7" fillId="9" borderId="19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40" fillId="68" borderId="34" applyNumberFormat="0" applyFont="0" applyAlignment="0" applyProtection="0"/>
    <xf numFmtId="0" fontId="40" fillId="68" borderId="34" applyNumberFormat="0" applyFont="0" applyAlignment="0" applyProtection="0"/>
    <xf numFmtId="0" fontId="6" fillId="9" borderId="19" applyNumberFormat="0" applyFont="0" applyAlignment="0" applyProtection="0"/>
    <xf numFmtId="0" fontId="23" fillId="9" borderId="19" applyNumberFormat="0" applyFon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59" fillId="7" borderId="16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4" fillId="71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5" fillId="7" borderId="16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6" fillId="72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143" fillId="44" borderId="35" applyNumberFormat="0" applyAlignment="0" applyProtection="0"/>
    <xf numFmtId="0" fontId="32" fillId="7" borderId="16" applyNumberFormat="0" applyAlignment="0" applyProtection="0"/>
    <xf numFmtId="9" fontId="40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48" fillId="0" borderId="0"/>
    <xf numFmtId="0" fontId="149" fillId="0" borderId="0" applyNumberForma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43" fillId="0" borderId="0"/>
    <xf numFmtId="0" fontId="43" fillId="0" borderId="0"/>
    <xf numFmtId="0" fontId="13" fillId="0" borderId="0"/>
    <xf numFmtId="0" fontId="66" fillId="0" borderId="0"/>
    <xf numFmtId="0" fontId="13" fillId="0" borderId="0"/>
    <xf numFmtId="6" fontId="65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61" fillId="0" borderId="20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93" fillId="0" borderId="37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5" fillId="0" borderId="20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6" fillId="0" borderId="38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154" fillId="0" borderId="36" applyNumberFormat="0" applyFill="0" applyAlignment="0" applyProtection="0"/>
    <xf numFmtId="0" fontId="38" fillId="0" borderId="20" applyNumberFormat="0" applyFill="0" applyAlignment="0" applyProtection="0"/>
    <xf numFmtId="0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76" fontId="161" fillId="0" borderId="39">
      <protection locked="0"/>
    </xf>
    <xf numFmtId="176" fontId="162" fillId="78" borderId="39"/>
    <xf numFmtId="0" fontId="66" fillId="0" borderId="0"/>
    <xf numFmtId="1" fontId="137" fillId="0" borderId="0"/>
    <xf numFmtId="0" fontId="66" fillId="0" borderId="0"/>
    <xf numFmtId="0" fontId="6" fillId="0" borderId="0"/>
    <xf numFmtId="0" fontId="40" fillId="0" borderId="0"/>
    <xf numFmtId="0" fontId="66" fillId="0" borderId="0"/>
    <xf numFmtId="0" fontId="22" fillId="0" borderId="0">
      <alignment horizontal="left" vertical="top" wrapText="1"/>
    </xf>
    <xf numFmtId="0" fontId="6" fillId="0" borderId="0"/>
    <xf numFmtId="0" fontId="66" fillId="0" borderId="0"/>
    <xf numFmtId="0" fontId="6" fillId="9" borderId="19" applyNumberFormat="0" applyFont="0" applyAlignment="0" applyProtection="0"/>
    <xf numFmtId="9" fontId="6" fillId="0" borderId="0" applyFont="0" applyFill="0" applyBorder="0" applyAlignment="0" applyProtection="0"/>
    <xf numFmtId="0" fontId="11" fillId="0" borderId="0"/>
    <xf numFmtId="0" fontId="13" fillId="0" borderId="0"/>
    <xf numFmtId="0" fontId="43" fillId="0" borderId="0"/>
    <xf numFmtId="174" fontId="4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174" fontId="66" fillId="0" borderId="0" applyFont="0" applyFill="0" applyBorder="0" applyAlignment="0" applyProtection="0"/>
    <xf numFmtId="43" fontId="67" fillId="0" borderId="0" applyFont="0" applyFill="0" applyBorder="0" applyAlignment="0" applyProtection="0"/>
    <xf numFmtId="170" fontId="67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2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22" fillId="0" borderId="0">
      <alignment horizontal="left" vertical="top" wrapText="1"/>
    </xf>
    <xf numFmtId="0" fontId="5" fillId="9" borderId="19" applyNumberFormat="0" applyFont="0" applyAlignment="0" applyProtection="0"/>
    <xf numFmtId="0" fontId="22" fillId="0" borderId="0">
      <alignment horizontal="left" vertical="top" wrapText="1"/>
    </xf>
    <xf numFmtId="0" fontId="22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9" applyNumberFormat="0" applyFont="0" applyAlignment="0" applyProtection="0"/>
    <xf numFmtId="0" fontId="22" fillId="0" borderId="0">
      <alignment horizontal="left" vertical="top" wrapText="1"/>
    </xf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41" fillId="0" borderId="0"/>
    <xf numFmtId="0" fontId="41" fillId="0" borderId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9" borderId="19" applyNumberFormat="0" applyFont="0" applyAlignment="0" applyProtection="0"/>
    <xf numFmtId="0" fontId="2" fillId="0" borderId="0"/>
    <xf numFmtId="0" fontId="2" fillId="0" borderId="0"/>
    <xf numFmtId="0" fontId="2" fillId="9" borderId="19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9" applyNumberFormat="0" applyFont="0" applyAlignment="0" applyProtection="0"/>
    <xf numFmtId="0" fontId="165" fillId="0" borderId="0"/>
    <xf numFmtId="177" fontId="165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9" borderId="19" applyNumberFormat="0" applyFont="0" applyAlignment="0" applyProtection="0"/>
    <xf numFmtId="0" fontId="1" fillId="0" borderId="0"/>
    <xf numFmtId="0" fontId="1" fillId="0" borderId="0"/>
    <xf numFmtId="0" fontId="1" fillId="9" borderId="19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9" applyNumberFormat="0" applyFont="0" applyAlignment="0" applyProtection="0"/>
    <xf numFmtId="0" fontId="40" fillId="0" borderId="0"/>
    <xf numFmtId="177" fontId="40" fillId="0" borderId="0" applyFont="0" applyFill="0" applyBorder="0" applyAlignment="0" applyProtection="0"/>
  </cellStyleXfs>
  <cellXfs count="231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6" fillId="2" borderId="5" xfId="0" applyFont="1" applyFill="1" applyBorder="1" applyAlignment="1">
      <alignment horizontal="center" textRotation="90" wrapText="1"/>
    </xf>
    <xf numFmtId="0" fontId="16" fillId="2" borderId="1" xfId="0" applyFont="1" applyFill="1" applyBorder="1" applyAlignment="1">
      <alignment horizontal="center" textRotation="90" wrapText="1"/>
    </xf>
    <xf numFmtId="0" fontId="16" fillId="2" borderId="0" xfId="0" applyFont="1" applyFill="1" applyBorder="1" applyAlignment="1">
      <alignment horizont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textRotation="90" wrapText="1"/>
    </xf>
    <xf numFmtId="0" fontId="17" fillId="2" borderId="0" xfId="0" applyFont="1" applyFill="1" applyAlignment="1">
      <alignment wrapText="1"/>
    </xf>
    <xf numFmtId="0" fontId="16" fillId="2" borderId="1" xfId="0" applyFont="1" applyFill="1" applyBorder="1" applyAlignment="1">
      <alignment horizontal="left" vertical="top" wrapText="1"/>
    </xf>
    <xf numFmtId="166" fontId="17" fillId="2" borderId="0" xfId="0" applyNumberFormat="1" applyFont="1" applyFill="1"/>
    <xf numFmtId="165" fontId="17" fillId="2" borderId="0" xfId="1" applyNumberFormat="1" applyFont="1" applyFill="1"/>
    <xf numFmtId="164" fontId="17" fillId="2" borderId="1" xfId="1" applyNumberFormat="1" applyFont="1" applyFill="1" applyBorder="1" applyAlignment="1">
      <alignment horizontal="right" wrapText="1"/>
    </xf>
    <xf numFmtId="164" fontId="17" fillId="2" borderId="0" xfId="0" applyNumberFormat="1" applyFont="1" applyFill="1" applyAlignment="1">
      <alignment wrapText="1"/>
    </xf>
    <xf numFmtId="168" fontId="17" fillId="2" borderId="1" xfId="17" applyNumberFormat="1" applyFont="1" applyFill="1" applyBorder="1" applyAlignment="1">
      <alignment horizontal="left" vertical="top"/>
    </xf>
    <xf numFmtId="168" fontId="17" fillId="2" borderId="1" xfId="17" applyNumberFormat="1" applyFont="1" applyFill="1" applyBorder="1" applyAlignment="1">
      <alignment horizontal="right" wrapText="1"/>
    </xf>
    <xf numFmtId="164" fontId="16" fillId="2" borderId="47" xfId="1" applyNumberFormat="1" applyFont="1" applyFill="1" applyBorder="1" applyAlignment="1">
      <alignment horizontal="left" vertical="top" wrapText="1"/>
    </xf>
    <xf numFmtId="164" fontId="16" fillId="2" borderId="44" xfId="1" applyNumberFormat="1" applyFont="1" applyFill="1" applyBorder="1" applyAlignment="1">
      <alignment horizontal="left" vertical="top" wrapText="1"/>
    </xf>
    <xf numFmtId="168" fontId="16" fillId="2" borderId="2" xfId="152" applyNumberFormat="1" applyFont="1" applyFill="1" applyBorder="1" applyAlignment="1">
      <alignment horizontal="right" wrapText="1"/>
    </xf>
    <xf numFmtId="0" fontId="16" fillId="2" borderId="0" xfId="0" applyFont="1" applyFill="1" applyBorder="1" applyAlignment="1">
      <alignment horizontal="right" wrapText="1"/>
    </xf>
    <xf numFmtId="167" fontId="17" fillId="2" borderId="0" xfId="0" applyNumberFormat="1" applyFont="1" applyFill="1" applyAlignment="1">
      <alignment wrapText="1"/>
    </xf>
    <xf numFmtId="0" fontId="16" fillId="2" borderId="44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left" vertical="top" wrapText="1"/>
    </xf>
    <xf numFmtId="0" fontId="164" fillId="2" borderId="1" xfId="0" applyFont="1" applyFill="1" applyBorder="1" applyAlignment="1">
      <alignment horizontal="left" vertical="top" wrapText="1"/>
    </xf>
    <xf numFmtId="0" fontId="16" fillId="2" borderId="0" xfId="0" applyFont="1" applyFill="1"/>
    <xf numFmtId="164" fontId="17" fillId="2" borderId="1" xfId="1" applyNumberFormat="1" applyFont="1" applyFill="1" applyBorder="1" applyAlignment="1">
      <alignment horizontal="center" wrapText="1"/>
    </xf>
    <xf numFmtId="164" fontId="16" fillId="2" borderId="46" xfId="1" applyNumberFormat="1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/>
    <xf numFmtId="0" fontId="163" fillId="2" borderId="1" xfId="0" applyFont="1" applyFill="1" applyBorder="1" applyAlignment="1">
      <alignment horizontal="left" vertical="top" wrapText="1"/>
    </xf>
    <xf numFmtId="0" fontId="17" fillId="2" borderId="8" xfId="0" applyFont="1" applyFill="1" applyBorder="1" applyAlignment="1">
      <alignment horizontal="right" wrapText="1"/>
    </xf>
    <xf numFmtId="0" fontId="17" fillId="2" borderId="0" xfId="0" applyFont="1" applyFill="1" applyBorder="1" applyAlignment="1">
      <alignment wrapText="1"/>
    </xf>
    <xf numFmtId="168" fontId="16" fillId="2" borderId="1" xfId="152" applyNumberFormat="1" applyFont="1" applyFill="1" applyBorder="1" applyAlignment="1">
      <alignment horizontal="center"/>
    </xf>
    <xf numFmtId="0" fontId="17" fillId="34" borderId="1" xfId="0" applyFont="1" applyFill="1" applyBorder="1" applyAlignment="1">
      <alignment horizontal="center" wrapText="1"/>
    </xf>
    <xf numFmtId="168" fontId="16" fillId="2" borderId="44" xfId="152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 wrapText="1"/>
    </xf>
    <xf numFmtId="168" fontId="17" fillId="2" borderId="1" xfId="0" applyNumberFormat="1" applyFont="1" applyFill="1" applyBorder="1" applyAlignment="1">
      <alignment horizontal="center" wrapText="1"/>
    </xf>
    <xf numFmtId="168" fontId="17" fillId="2" borderId="1" xfId="17" applyNumberFormat="1" applyFont="1" applyFill="1" applyBorder="1" applyAlignment="1">
      <alignment horizontal="center"/>
    </xf>
    <xf numFmtId="168" fontId="17" fillId="2" borderId="44" xfId="0" applyNumberFormat="1" applyFont="1" applyFill="1" applyBorder="1" applyAlignment="1">
      <alignment horizontal="center" wrapText="1"/>
    </xf>
    <xf numFmtId="168" fontId="16" fillId="2" borderId="1" xfId="17" applyNumberFormat="1" applyFont="1" applyFill="1" applyBorder="1" applyAlignment="1">
      <alignment horizontal="center"/>
    </xf>
    <xf numFmtId="168" fontId="16" fillId="2" borderId="44" xfId="17" applyNumberFormat="1" applyFont="1" applyFill="1" applyBorder="1" applyAlignment="1">
      <alignment horizontal="center"/>
    </xf>
    <xf numFmtId="168" fontId="17" fillId="2" borderId="1" xfId="17" applyNumberFormat="1" applyFont="1" applyFill="1" applyBorder="1" applyAlignment="1">
      <alignment horizontal="center" wrapText="1"/>
    </xf>
    <xf numFmtId="168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right" wrapText="1"/>
    </xf>
    <xf numFmtId="164" fontId="17" fillId="2" borderId="1" xfId="1" applyNumberFormat="1" applyFont="1" applyFill="1" applyBorder="1" applyAlignment="1">
      <alignment horizontal="left" wrapText="1"/>
    </xf>
    <xf numFmtId="0" fontId="17" fillId="2" borderId="46" xfId="0" applyFont="1" applyFill="1" applyBorder="1" applyAlignment="1">
      <alignment horizontal="left" wrapText="1"/>
    </xf>
    <xf numFmtId="0" fontId="19" fillId="2" borderId="6" xfId="15" applyFont="1" applyFill="1" applyBorder="1" applyAlignment="1">
      <alignment horizontal="right" vertical="center" wrapText="1"/>
    </xf>
    <xf numFmtId="0" fontId="16" fillId="2" borderId="10" xfId="0" applyFont="1" applyFill="1" applyBorder="1" applyAlignment="1">
      <alignment horizontal="left" vertical="top" wrapText="1"/>
    </xf>
    <xf numFmtId="0" fontId="17" fillId="2" borderId="48" xfId="0" applyFont="1" applyFill="1" applyBorder="1" applyAlignment="1">
      <alignment horizontal="right" vertical="top" wrapText="1"/>
    </xf>
    <xf numFmtId="0" fontId="17" fillId="2" borderId="48" xfId="0" applyNumberFormat="1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7" fillId="2" borderId="45" xfId="0" applyFont="1" applyFill="1" applyBorder="1" applyAlignment="1">
      <alignment horizontal="right" vertical="top" wrapText="1"/>
    </xf>
    <xf numFmtId="0" fontId="16" fillId="2" borderId="50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left" vertical="top" wrapText="1"/>
    </xf>
    <xf numFmtId="0" fontId="16" fillId="2" borderId="48" xfId="0" applyFont="1" applyFill="1" applyBorder="1" applyAlignment="1">
      <alignment horizontal="right" vertical="top" wrapText="1"/>
    </xf>
    <xf numFmtId="0" fontId="16" fillId="2" borderId="4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/>
    </xf>
    <xf numFmtId="0" fontId="18" fillId="2" borderId="1" xfId="0" applyFont="1" applyFill="1" applyBorder="1" applyAlignment="1">
      <alignment horizontal="left" wrapText="1"/>
    </xf>
    <xf numFmtId="0" fontId="166" fillId="2" borderId="1" xfId="0" applyFont="1" applyFill="1" applyBorder="1" applyAlignment="1">
      <alignment horizontal="left" vertical="center" wrapText="1"/>
    </xf>
    <xf numFmtId="39" fontId="17" fillId="2" borderId="0" xfId="0" applyNumberFormat="1" applyFont="1" applyFill="1"/>
    <xf numFmtId="43" fontId="17" fillId="2" borderId="0" xfId="0" applyNumberFormat="1" applyFont="1" applyFill="1"/>
    <xf numFmtId="165" fontId="17" fillId="2" borderId="0" xfId="0" applyNumberFormat="1" applyFont="1" applyFill="1"/>
    <xf numFmtId="0" fontId="16" fillId="2" borderId="4" xfId="0" applyFont="1" applyFill="1" applyBorder="1" applyAlignment="1">
      <alignment horizontal="left" vertical="center" wrapText="1"/>
    </xf>
    <xf numFmtId="0" fontId="17" fillId="2" borderId="1" xfId="1" applyNumberFormat="1" applyFont="1" applyFill="1" applyBorder="1" applyAlignment="1">
      <alignment horizontal="left" vertical="center" wrapText="1"/>
    </xf>
    <xf numFmtId="43" fontId="17" fillId="2" borderId="0" xfId="1" applyFont="1" applyFill="1"/>
    <xf numFmtId="0" fontId="17" fillId="2" borderId="0" xfId="0" applyFont="1" applyFill="1" applyBorder="1" applyAlignment="1">
      <alignment horizontal="left" vertical="top" wrapText="1"/>
    </xf>
    <xf numFmtId="0" fontId="166" fillId="2" borderId="1" xfId="0" applyFont="1" applyFill="1" applyBorder="1" applyAlignment="1">
      <alignment horizontal="left" vertical="top"/>
    </xf>
    <xf numFmtId="0" fontId="17" fillId="2" borderId="40" xfId="0" applyFont="1" applyFill="1" applyBorder="1" applyAlignment="1">
      <alignment horizontal="left"/>
    </xf>
    <xf numFmtId="0" fontId="166" fillId="2" borderId="1" xfId="0" applyFont="1" applyFill="1" applyBorder="1" applyAlignment="1">
      <alignment horizontal="left" wrapText="1"/>
    </xf>
    <xf numFmtId="0" fontId="166" fillId="2" borderId="41" xfId="0" applyFont="1" applyFill="1" applyBorder="1" applyAlignment="1">
      <alignment horizontal="left" vertical="center" wrapText="1"/>
    </xf>
    <xf numFmtId="0" fontId="166" fillId="2" borderId="44" xfId="0" applyFont="1" applyFill="1" applyBorder="1" applyAlignment="1">
      <alignment horizontal="left" vertical="center" wrapText="1"/>
    </xf>
    <xf numFmtId="0" fontId="17" fillId="2" borderId="0" xfId="14" applyFont="1" applyFill="1" applyAlignment="1">
      <alignment horizontal="center"/>
    </xf>
    <xf numFmtId="167" fontId="17" fillId="2" borderId="1" xfId="1" applyNumberFormat="1" applyFont="1" applyFill="1" applyBorder="1" applyAlignment="1">
      <alignment horizontal="right" wrapText="1"/>
    </xf>
    <xf numFmtId="0" fontId="17" fillId="2" borderId="0" xfId="0" applyFont="1" applyFill="1" applyAlignment="1">
      <alignment horizontal="right" wrapText="1"/>
    </xf>
    <xf numFmtId="0" fontId="16" fillId="2" borderId="1" xfId="0" applyFont="1" applyFill="1" applyBorder="1" applyAlignment="1">
      <alignment horizontal="left" wrapText="1"/>
    </xf>
    <xf numFmtId="168" fontId="16" fillId="2" borderId="1" xfId="0" applyNumberFormat="1" applyFont="1" applyFill="1" applyBorder="1" applyAlignment="1">
      <alignment horizontal="center" wrapText="1"/>
    </xf>
    <xf numFmtId="167" fontId="17" fillId="2" borderId="0" xfId="0" applyNumberFormat="1" applyFont="1" applyFill="1" applyAlignment="1">
      <alignment horizontal="center"/>
    </xf>
    <xf numFmtId="0" fontId="16" fillId="2" borderId="1" xfId="0" applyNumberFormat="1" applyFont="1" applyFill="1" applyBorder="1" applyAlignment="1">
      <alignment horizontal="left" vertical="top" wrapText="1"/>
    </xf>
    <xf numFmtId="167" fontId="17" fillId="2" borderId="0" xfId="1" applyNumberFormat="1" applyFont="1" applyFill="1" applyBorder="1" applyAlignment="1">
      <alignment horizontal="right" wrapText="1"/>
    </xf>
    <xf numFmtId="167" fontId="17" fillId="2" borderId="0" xfId="0" applyNumberFormat="1" applyFont="1" applyFill="1" applyAlignment="1">
      <alignment horizontal="right"/>
    </xf>
    <xf numFmtId="167" fontId="17" fillId="2" borderId="0" xfId="0" applyNumberFormat="1" applyFont="1" applyFill="1" applyBorder="1" applyAlignment="1">
      <alignment wrapText="1"/>
    </xf>
    <xf numFmtId="167" fontId="17" fillId="2" borderId="0" xfId="14" applyNumberFormat="1" applyFont="1" applyFill="1" applyAlignment="1">
      <alignment horizontal="center"/>
    </xf>
    <xf numFmtId="167" fontId="17" fillId="2" borderId="0" xfId="14" applyNumberFormat="1" applyFont="1" applyFill="1" applyAlignment="1">
      <alignment horizontal="center" vertical="center"/>
    </xf>
    <xf numFmtId="167" fontId="17" fillId="2" borderId="0" xfId="0" applyNumberFormat="1" applyFont="1" applyFill="1"/>
    <xf numFmtId="167" fontId="17" fillId="2" borderId="1" xfId="0" applyNumberFormat="1" applyFont="1" applyFill="1" applyBorder="1" applyAlignment="1">
      <alignment horizontal="right" vertical="top" wrapText="1"/>
    </xf>
    <xf numFmtId="167" fontId="17" fillId="2" borderId="1" xfId="1" applyNumberFormat="1" applyFont="1" applyFill="1" applyBorder="1" applyAlignment="1">
      <alignment horizontal="right" vertical="center" wrapText="1"/>
    </xf>
    <xf numFmtId="167" fontId="17" fillId="2" borderId="1" xfId="0" applyNumberFormat="1" applyFont="1" applyFill="1" applyBorder="1"/>
    <xf numFmtId="167" fontId="17" fillId="2" borderId="0" xfId="0" applyNumberFormat="1" applyFont="1" applyFill="1" applyBorder="1" applyAlignment="1">
      <alignment horizontal="center"/>
    </xf>
    <xf numFmtId="167" fontId="17" fillId="2" borderId="1" xfId="0" applyNumberFormat="1" applyFont="1" applyFill="1" applyBorder="1" applyAlignment="1">
      <alignment horizontal="right" wrapText="1"/>
    </xf>
    <xf numFmtId="0" fontId="15" fillId="2" borderId="0" xfId="0" applyFont="1" applyFill="1"/>
    <xf numFmtId="181" fontId="17" fillId="2" borderId="1" xfId="0" applyNumberFormat="1" applyFont="1" applyFill="1" applyBorder="1" applyAlignment="1">
      <alignment horizontal="right" vertical="center" wrapText="1"/>
    </xf>
    <xf numFmtId="165" fontId="15" fillId="2" borderId="0" xfId="0" applyNumberFormat="1" applyFont="1" applyFill="1"/>
    <xf numFmtId="0" fontId="17" fillId="2" borderId="0" xfId="0" applyFont="1" applyFill="1" applyAlignment="1">
      <alignment horizontal="right"/>
    </xf>
    <xf numFmtId="0" fontId="18" fillId="2" borderId="49" xfId="0" applyFont="1" applyFill="1" applyBorder="1" applyAlignment="1">
      <alignment horizontal="left" vertical="top" wrapText="1"/>
    </xf>
    <xf numFmtId="0" fontId="17" fillId="2" borderId="10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left" vertical="top" wrapText="1"/>
    </xf>
    <xf numFmtId="0" fontId="18" fillId="2" borderId="45" xfId="0" applyFont="1" applyFill="1" applyBorder="1" applyAlignment="1">
      <alignment horizontal="left" vertical="top" wrapText="1"/>
    </xf>
    <xf numFmtId="0" fontId="17" fillId="2" borderId="45" xfId="0" applyFont="1" applyFill="1" applyBorder="1" applyAlignment="1">
      <alignment horizontal="left" vertical="top" wrapText="1"/>
    </xf>
    <xf numFmtId="0" fontId="166" fillId="2" borderId="45" xfId="0" applyFont="1" applyFill="1" applyBorder="1" applyAlignment="1">
      <alignment horizontal="left" vertical="top" wrapText="1"/>
    </xf>
    <xf numFmtId="0" fontId="16" fillId="2" borderId="49" xfId="0" applyFont="1" applyFill="1" applyBorder="1" applyAlignment="1">
      <alignment horizontal="center" vertical="center" wrapText="1"/>
    </xf>
    <xf numFmtId="0" fontId="19" fillId="2" borderId="46" xfId="15" applyFont="1" applyFill="1" applyBorder="1" applyAlignment="1">
      <alignment horizontal="right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6" fillId="2" borderId="0" xfId="0" applyFont="1" applyFill="1" applyBorder="1" applyAlignment="1">
      <alignment horizontal="left" vertical="center" wrapText="1"/>
    </xf>
    <xf numFmtId="0" fontId="18" fillId="2" borderId="42" xfId="0" applyFont="1" applyFill="1" applyBorder="1" applyAlignment="1">
      <alignment horizontal="left" vertical="top" wrapText="1"/>
    </xf>
    <xf numFmtId="0" fontId="17" fillId="2" borderId="46" xfId="0" applyFont="1" applyFill="1" applyBorder="1" applyAlignment="1">
      <alignment horizontal="left" vertical="center" wrapText="1"/>
    </xf>
    <xf numFmtId="0" fontId="18" fillId="2" borderId="47" xfId="0" applyFont="1" applyFill="1" applyBorder="1" applyAlignment="1">
      <alignment horizontal="left" wrapText="1"/>
    </xf>
    <xf numFmtId="0" fontId="18" fillId="2" borderId="44" xfId="0" applyFont="1" applyFill="1" applyBorder="1" applyAlignment="1">
      <alignment horizontal="left" wrapText="1"/>
    </xf>
    <xf numFmtId="0" fontId="16" fillId="2" borderId="0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 wrapText="1"/>
    </xf>
    <xf numFmtId="0" fontId="17" fillId="2" borderId="47" xfId="1" applyNumberFormat="1" applyFont="1" applyFill="1" applyBorder="1" applyAlignment="1">
      <alignment horizontal="left" vertical="center" wrapText="1"/>
    </xf>
    <xf numFmtId="0" fontId="18" fillId="2" borderId="44" xfId="0" applyFont="1" applyFill="1" applyBorder="1" applyAlignment="1">
      <alignment horizontal="left" vertical="center" wrapText="1"/>
    </xf>
    <xf numFmtId="0" fontId="166" fillId="2" borderId="0" xfId="0" applyFont="1" applyFill="1" applyBorder="1" applyAlignment="1">
      <alignment horizontal="left" wrapText="1"/>
    </xf>
    <xf numFmtId="0" fontId="166" fillId="2" borderId="0" xfId="0" applyFont="1" applyFill="1" applyBorder="1" applyAlignment="1">
      <alignment horizontal="left" vertical="top"/>
    </xf>
    <xf numFmtId="0" fontId="17" fillId="2" borderId="47" xfId="0" applyFont="1" applyFill="1" applyBorder="1" applyAlignment="1">
      <alignment horizontal="left" wrapText="1"/>
    </xf>
    <xf numFmtId="0" fontId="17" fillId="2" borderId="44" xfId="0" applyFont="1" applyFill="1" applyBorder="1" applyAlignment="1">
      <alignment horizontal="left" wrapText="1"/>
    </xf>
    <xf numFmtId="0" fontId="17" fillId="2" borderId="0" xfId="0" applyFont="1" applyFill="1" applyAlignment="1"/>
    <xf numFmtId="0" fontId="17" fillId="2" borderId="46" xfId="0" applyFont="1" applyFill="1" applyBorder="1" applyAlignment="1">
      <alignment horizontal="center" vertical="center" wrapText="1"/>
    </xf>
    <xf numFmtId="167" fontId="16" fillId="2" borderId="46" xfId="1" applyNumberFormat="1" applyFont="1" applyFill="1" applyBorder="1" applyAlignment="1">
      <alignment horizontal="right" vertical="top" wrapText="1"/>
    </xf>
    <xf numFmtId="43" fontId="17" fillId="2" borderId="0" xfId="1" applyFont="1" applyFill="1" applyAlignment="1">
      <alignment wrapText="1"/>
    </xf>
    <xf numFmtId="0" fontId="17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right" wrapText="1"/>
    </xf>
    <xf numFmtId="164" fontId="17" fillId="2" borderId="0" xfId="1" applyNumberFormat="1" applyFont="1" applyFill="1"/>
    <xf numFmtId="1" fontId="17" fillId="2" borderId="0" xfId="0" applyNumberFormat="1" applyFont="1" applyFill="1"/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41" xfId="0" applyFont="1" applyFill="1" applyBorder="1" applyAlignment="1">
      <alignment horizontal="left" vertical="top" wrapText="1"/>
    </xf>
    <xf numFmtId="0" fontId="17" fillId="2" borderId="10" xfId="0" applyFont="1" applyFill="1" applyBorder="1" applyAlignment="1">
      <alignment horizontal="center" wrapText="1"/>
    </xf>
    <xf numFmtId="0" fontId="17" fillId="2" borderId="10" xfId="0" applyFont="1" applyFill="1" applyBorder="1" applyAlignment="1">
      <alignment horizontal="center" vertical="center" wrapText="1"/>
    </xf>
    <xf numFmtId="167" fontId="17" fillId="2" borderId="46" xfId="0" applyNumberFormat="1" applyFont="1" applyFill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right" vertical="top" wrapText="1"/>
    </xf>
    <xf numFmtId="0" fontId="17" fillId="2" borderId="47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6" fillId="2" borderId="4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top" wrapText="1"/>
    </xf>
    <xf numFmtId="0" fontId="18" fillId="2" borderId="10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vertical="top" wrapText="1"/>
    </xf>
    <xf numFmtId="1" fontId="15" fillId="2" borderId="0" xfId="0" applyNumberFormat="1" applyFont="1" applyFill="1"/>
    <xf numFmtId="0" fontId="18" fillId="2" borderId="46" xfId="0" applyFont="1" applyFill="1" applyBorder="1" applyAlignment="1">
      <alignment horizontal="left" vertical="top" wrapText="1"/>
    </xf>
    <xf numFmtId="0" fontId="18" fillId="2" borderId="47" xfId="0" applyFont="1" applyFill="1" applyBorder="1" applyAlignment="1">
      <alignment horizontal="left" vertical="top" wrapText="1"/>
    </xf>
    <xf numFmtId="0" fontId="18" fillId="2" borderId="44" xfId="0" applyFont="1" applyFill="1" applyBorder="1" applyAlignment="1">
      <alignment horizontal="left" vertical="top" wrapText="1"/>
    </xf>
    <xf numFmtId="43" fontId="17" fillId="2" borderId="1" xfId="1" applyFont="1" applyFill="1" applyBorder="1" applyAlignment="1">
      <alignment horizontal="right" vertical="center" wrapText="1"/>
    </xf>
    <xf numFmtId="43" fontId="17" fillId="2" borderId="1" xfId="1" applyFont="1" applyFill="1" applyBorder="1" applyAlignment="1">
      <alignment horizontal="right" wrapText="1"/>
    </xf>
    <xf numFmtId="164" fontId="17" fillId="2" borderId="1" xfId="1" applyNumberFormat="1" applyFont="1" applyFill="1" applyBorder="1" applyAlignment="1">
      <alignment horizontal="right" vertical="center" wrapText="1"/>
    </xf>
    <xf numFmtId="0" fontId="64" fillId="2" borderId="1" xfId="0" applyFont="1" applyFill="1" applyBorder="1" applyAlignment="1">
      <alignment horizontal="left" vertical="top" wrapText="1"/>
    </xf>
    <xf numFmtId="43" fontId="16" fillId="2" borderId="1" xfId="1" applyFont="1" applyFill="1" applyBorder="1" applyAlignment="1">
      <alignment horizontal="right" wrapText="1"/>
    </xf>
    <xf numFmtId="43" fontId="16" fillId="2" borderId="1" xfId="1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right" wrapText="1"/>
    </xf>
    <xf numFmtId="0" fontId="17" fillId="2" borderId="4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10" xfId="0" applyFont="1" applyFill="1" applyBorder="1" applyAlignment="1">
      <alignment horizontal="center" vertical="top" wrapText="1"/>
    </xf>
    <xf numFmtId="0" fontId="16" fillId="2" borderId="0" xfId="0" applyFont="1" applyFill="1" applyAlignment="1">
      <alignment horizontal="center" vertical="center" wrapText="1"/>
    </xf>
    <xf numFmtId="0" fontId="19" fillId="2" borderId="3" xfId="15" applyFont="1" applyFill="1" applyBorder="1" applyAlignment="1">
      <alignment horizontal="right" vertical="top" wrapText="1"/>
    </xf>
    <xf numFmtId="0" fontId="19" fillId="2" borderId="9" xfId="15" applyFont="1" applyFill="1" applyBorder="1" applyAlignment="1">
      <alignment horizontal="right" vertical="top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47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right" vertical="top" wrapText="1"/>
    </xf>
    <xf numFmtId="0" fontId="17" fillId="2" borderId="47" xfId="0" applyFont="1" applyFill="1" applyBorder="1" applyAlignment="1">
      <alignment horizontal="right" vertical="top" wrapText="1"/>
    </xf>
    <xf numFmtId="0" fontId="17" fillId="2" borderId="44" xfId="0" applyFont="1" applyFill="1" applyBorder="1" applyAlignment="1">
      <alignment horizontal="right" vertical="top" wrapText="1"/>
    </xf>
    <xf numFmtId="0" fontId="19" fillId="2" borderId="52" xfId="0" applyFont="1" applyFill="1" applyBorder="1" applyAlignment="1">
      <alignment horizontal="center" vertical="top" wrapText="1"/>
    </xf>
    <xf numFmtId="0" fontId="19" fillId="2" borderId="51" xfId="0" applyFont="1" applyFill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right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7" fillId="2" borderId="41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left" vertical="top" wrapText="1"/>
    </xf>
    <xf numFmtId="0" fontId="17" fillId="2" borderId="1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left" vertical="top" wrapText="1"/>
    </xf>
    <xf numFmtId="167" fontId="17" fillId="2" borderId="4" xfId="0" applyNumberFormat="1" applyFont="1" applyFill="1" applyBorder="1" applyAlignment="1">
      <alignment horizontal="center" vertical="center" wrapText="1"/>
    </xf>
    <xf numFmtId="167" fontId="17" fillId="2" borderId="40" xfId="0" applyNumberFormat="1" applyFont="1" applyFill="1" applyBorder="1" applyAlignment="1">
      <alignment horizontal="center" vertical="center" wrapText="1"/>
    </xf>
    <xf numFmtId="167" fontId="17" fillId="2" borderId="10" xfId="0" applyNumberFormat="1" applyFont="1" applyFill="1" applyBorder="1" applyAlignment="1">
      <alignment horizontal="center" vertical="center" wrapText="1"/>
    </xf>
    <xf numFmtId="167" fontId="17" fillId="2" borderId="46" xfId="0" applyNumberFormat="1" applyFont="1" applyFill="1" applyBorder="1" applyAlignment="1">
      <alignment horizontal="center" wrapText="1"/>
    </xf>
    <xf numFmtId="167" fontId="17" fillId="2" borderId="47" xfId="0" applyNumberFormat="1" applyFont="1" applyFill="1" applyBorder="1" applyAlignment="1">
      <alignment horizontal="center" wrapText="1"/>
    </xf>
    <xf numFmtId="167" fontId="17" fillId="2" borderId="44" xfId="0" applyNumberFormat="1" applyFont="1" applyFill="1" applyBorder="1" applyAlignment="1">
      <alignment horizontal="center" wrapText="1"/>
    </xf>
    <xf numFmtId="167" fontId="17" fillId="2" borderId="47" xfId="1" applyNumberFormat="1" applyFont="1" applyFill="1" applyBorder="1" applyAlignment="1">
      <alignment horizontal="center" wrapText="1"/>
    </xf>
    <xf numFmtId="167" fontId="17" fillId="2" borderId="44" xfId="1" applyNumberFormat="1" applyFont="1" applyFill="1" applyBorder="1" applyAlignment="1">
      <alignment horizontal="center" wrapText="1"/>
    </xf>
    <xf numFmtId="0" fontId="18" fillId="2" borderId="4" xfId="0" applyFont="1" applyFill="1" applyBorder="1" applyAlignment="1">
      <alignment horizontal="left" vertical="top" wrapText="1"/>
    </xf>
    <xf numFmtId="0" fontId="18" fillId="2" borderId="10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wrapText="1"/>
    </xf>
    <xf numFmtId="0" fontId="17" fillId="2" borderId="10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 wrapText="1"/>
    </xf>
    <xf numFmtId="0" fontId="17" fillId="2" borderId="4" xfId="0" applyFont="1" applyFill="1" applyBorder="1" applyAlignment="1">
      <alignment horizontal="left" vertical="center" wrapText="1"/>
    </xf>
    <xf numFmtId="0" fontId="17" fillId="2" borderId="10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top"/>
    </xf>
    <xf numFmtId="0" fontId="17" fillId="2" borderId="10" xfId="0" applyFont="1" applyFill="1" applyBorder="1" applyAlignment="1">
      <alignment horizontal="left" vertical="top"/>
    </xf>
    <xf numFmtId="167" fontId="17" fillId="2" borderId="46" xfId="0" applyNumberFormat="1" applyFont="1" applyFill="1" applyBorder="1" applyAlignment="1">
      <alignment horizontal="center" vertical="top" wrapText="1"/>
    </xf>
    <xf numFmtId="167" fontId="17" fillId="2" borderId="47" xfId="0" applyNumberFormat="1" applyFont="1" applyFill="1" applyBorder="1" applyAlignment="1">
      <alignment horizontal="center" vertical="top" wrapText="1"/>
    </xf>
    <xf numFmtId="167" fontId="17" fillId="2" borderId="44" xfId="0" applyNumberFormat="1" applyFont="1" applyFill="1" applyBorder="1" applyAlignment="1">
      <alignment horizontal="center" vertical="top" wrapText="1"/>
    </xf>
    <xf numFmtId="167" fontId="17" fillId="2" borderId="46" xfId="0" applyNumberFormat="1" applyFont="1" applyFill="1" applyBorder="1" applyAlignment="1">
      <alignment horizontal="center" vertical="center" wrapText="1"/>
    </xf>
    <xf numFmtId="167" fontId="17" fillId="2" borderId="47" xfId="0" applyNumberFormat="1" applyFont="1" applyFill="1" applyBorder="1" applyAlignment="1">
      <alignment horizontal="center" vertical="center" wrapText="1"/>
    </xf>
    <xf numFmtId="167" fontId="17" fillId="2" borderId="44" xfId="0" applyNumberFormat="1" applyFont="1" applyFill="1" applyBorder="1" applyAlignment="1">
      <alignment horizontal="center" vertical="center" wrapText="1"/>
    </xf>
    <xf numFmtId="0" fontId="167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6" fillId="2" borderId="0" xfId="14" applyFont="1" applyFill="1" applyAlignment="1">
      <alignment horizontal="left"/>
    </xf>
    <xf numFmtId="0" fontId="16" fillId="2" borderId="0" xfId="0" applyFont="1" applyFill="1" applyAlignment="1">
      <alignment horizontal="center" vertical="top" wrapText="1"/>
    </xf>
    <xf numFmtId="167" fontId="17" fillId="2" borderId="49" xfId="0" applyNumberFormat="1" applyFont="1" applyFill="1" applyBorder="1" applyAlignment="1">
      <alignment horizontal="center" vertical="top" wrapText="1"/>
    </xf>
    <xf numFmtId="167" fontId="17" fillId="2" borderId="45" xfId="0" applyNumberFormat="1" applyFont="1" applyFill="1" applyBorder="1" applyAlignment="1">
      <alignment horizontal="center" vertical="top" wrapText="1"/>
    </xf>
    <xf numFmtId="167" fontId="17" fillId="2" borderId="42" xfId="0" applyNumberFormat="1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wrapText="1"/>
    </xf>
    <xf numFmtId="0" fontId="17" fillId="2" borderId="10" xfId="0" applyFont="1" applyFill="1" applyBorder="1" applyAlignment="1">
      <alignment horizontal="center" wrapText="1"/>
    </xf>
    <xf numFmtId="0" fontId="16" fillId="2" borderId="0" xfId="0" applyFont="1" applyFill="1" applyAlignment="1">
      <alignment horizontal="left" vertical="top" wrapText="1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vertical="center" wrapText="1"/>
    </xf>
  </cellXfs>
  <cellStyles count="2720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15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view="pageBreakPreview" zoomScaleNormal="100" zoomScaleSheetLayoutView="100" workbookViewId="0"/>
  </sheetViews>
  <sheetFormatPr defaultRowHeight="17.25"/>
  <cols>
    <col min="1" max="1" width="11.28515625" style="45" customWidth="1"/>
    <col min="2" max="2" width="15.28515625" style="78" customWidth="1"/>
    <col min="3" max="3" width="90.85546875" style="8" customWidth="1"/>
    <col min="4" max="4" width="20.85546875" style="8" customWidth="1"/>
    <col min="5" max="5" width="21.140625" style="8" customWidth="1"/>
    <col min="6" max="6" width="20" style="8" customWidth="1"/>
    <col min="7" max="7" width="16.42578125" style="8" bestFit="1" customWidth="1"/>
    <col min="8" max="8" width="11.7109375" style="8" bestFit="1" customWidth="1"/>
    <col min="9" max="9" width="11.85546875" style="8" bestFit="1" customWidth="1"/>
    <col min="10" max="16384" width="9.140625" style="8"/>
  </cols>
  <sheetData>
    <row r="1" spans="1:8">
      <c r="A1" s="141"/>
      <c r="B1" s="141"/>
      <c r="F1" s="141" t="s">
        <v>19</v>
      </c>
    </row>
    <row r="2" spans="1:8">
      <c r="A2" s="141" t="s">
        <v>0</v>
      </c>
      <c r="B2" s="141"/>
      <c r="F2" s="97" t="s">
        <v>149</v>
      </c>
    </row>
    <row r="3" spans="1:8">
      <c r="A3" s="141"/>
      <c r="B3" s="141"/>
      <c r="C3" s="162" t="s">
        <v>1</v>
      </c>
      <c r="D3" s="162"/>
      <c r="E3" s="162"/>
      <c r="F3" s="162"/>
    </row>
    <row r="4" spans="1:8">
      <c r="A4" s="141"/>
      <c r="B4" s="141"/>
      <c r="F4" s="141"/>
    </row>
    <row r="5" spans="1:8" ht="72" customHeight="1">
      <c r="A5" s="166" t="s">
        <v>151</v>
      </c>
      <c r="B5" s="166"/>
      <c r="C5" s="166"/>
      <c r="D5" s="166"/>
      <c r="E5" s="166"/>
      <c r="F5" s="166"/>
    </row>
    <row r="6" spans="1:8" ht="18" thickBot="1">
      <c r="A6" s="19"/>
      <c r="B6" s="19"/>
      <c r="C6" s="5"/>
      <c r="D6" s="5"/>
      <c r="E6" s="5"/>
      <c r="F6" s="32" t="s">
        <v>160</v>
      </c>
    </row>
    <row r="7" spans="1:8" ht="50.25" customHeight="1">
      <c r="A7" s="167" t="s">
        <v>4</v>
      </c>
      <c r="B7" s="168"/>
      <c r="C7" s="169" t="s">
        <v>17</v>
      </c>
      <c r="D7" s="179" t="s">
        <v>117</v>
      </c>
      <c r="E7" s="180"/>
      <c r="F7" s="181"/>
    </row>
    <row r="8" spans="1:8" ht="34.5">
      <c r="A8" s="48" t="s">
        <v>5</v>
      </c>
      <c r="B8" s="105" t="s">
        <v>6</v>
      </c>
      <c r="C8" s="170"/>
      <c r="D8" s="104" t="s">
        <v>150</v>
      </c>
      <c r="E8" s="104" t="s">
        <v>152</v>
      </c>
      <c r="F8" s="6" t="s">
        <v>15</v>
      </c>
    </row>
    <row r="9" spans="1:8">
      <c r="A9" s="140"/>
      <c r="B9" s="140"/>
      <c r="C9" s="49" t="s">
        <v>79</v>
      </c>
      <c r="D9" s="155">
        <f t="shared" ref="D9:F9" si="0">SUM(D10)</f>
        <v>0</v>
      </c>
      <c r="E9" s="155">
        <f t="shared" si="0"/>
        <v>0</v>
      </c>
      <c r="F9" s="155">
        <f t="shared" si="0"/>
        <v>0</v>
      </c>
    </row>
    <row r="10" spans="1:8">
      <c r="A10" s="140"/>
      <c r="B10" s="140"/>
      <c r="C10" s="49" t="s">
        <v>61</v>
      </c>
      <c r="D10" s="18">
        <f>D11+D30+D49++D68+D80</f>
        <v>0</v>
      </c>
      <c r="E10" s="18">
        <f>E11+E30+E49++E68+E80</f>
        <v>0</v>
      </c>
      <c r="F10" s="18">
        <f>F11+F30+F49++F68+F80</f>
        <v>0</v>
      </c>
      <c r="H10" s="20"/>
    </row>
    <row r="11" spans="1:8">
      <c r="A11" s="51">
        <v>1005</v>
      </c>
      <c r="B11" s="138"/>
      <c r="C11" s="144" t="s">
        <v>80</v>
      </c>
      <c r="D11" s="26">
        <f>+D18+D24</f>
        <v>-4500</v>
      </c>
      <c r="E11" s="26">
        <f t="shared" ref="E11:F11" si="1">+E18+E24</f>
        <v>-4500</v>
      </c>
      <c r="F11" s="26">
        <f t="shared" si="1"/>
        <v>0</v>
      </c>
    </row>
    <row r="12" spans="1:8">
      <c r="A12" s="50"/>
      <c r="B12" s="138"/>
      <c r="C12" s="49" t="s">
        <v>77</v>
      </c>
      <c r="D12" s="16"/>
      <c r="E12" s="16"/>
      <c r="F12" s="16"/>
    </row>
    <row r="13" spans="1:8">
      <c r="A13" s="50"/>
      <c r="B13" s="138"/>
      <c r="C13" s="144" t="s">
        <v>81</v>
      </c>
      <c r="D13" s="16"/>
      <c r="E13" s="16"/>
      <c r="F13" s="16"/>
    </row>
    <row r="14" spans="1:8" ht="34.5">
      <c r="A14" s="50"/>
      <c r="B14" s="138"/>
      <c r="C14" s="99" t="s">
        <v>82</v>
      </c>
      <c r="D14" s="16"/>
      <c r="E14" s="16"/>
      <c r="F14" s="16"/>
    </row>
    <row r="15" spans="1:8">
      <c r="A15" s="50"/>
      <c r="B15" s="138"/>
      <c r="C15" s="144" t="s">
        <v>83</v>
      </c>
      <c r="D15" s="16"/>
      <c r="E15" s="16"/>
      <c r="F15" s="16"/>
    </row>
    <row r="16" spans="1:8" ht="42.75" customHeight="1">
      <c r="A16" s="52"/>
      <c r="B16" s="139"/>
      <c r="C16" s="99" t="s">
        <v>84</v>
      </c>
      <c r="D16" s="17"/>
      <c r="E16" s="17"/>
      <c r="F16" s="17"/>
    </row>
    <row r="17" spans="1:6">
      <c r="A17" s="171" t="s">
        <v>85</v>
      </c>
      <c r="B17" s="172"/>
      <c r="C17" s="165"/>
      <c r="D17" s="27"/>
      <c r="E17" s="27"/>
      <c r="F17" s="27"/>
    </row>
    <row r="18" spans="1:6">
      <c r="A18" s="138"/>
      <c r="B18" s="53">
        <v>12002</v>
      </c>
      <c r="C18" s="144" t="s">
        <v>7</v>
      </c>
      <c r="D18" s="15">
        <v>-12400</v>
      </c>
      <c r="E18" s="15">
        <f>+-31500+-4500</f>
        <v>-36000</v>
      </c>
      <c r="F18" s="15">
        <v>-45000</v>
      </c>
    </row>
    <row r="19" spans="1:6">
      <c r="A19" s="138"/>
      <c r="B19" s="53"/>
      <c r="C19" s="49" t="s">
        <v>131</v>
      </c>
      <c r="D19" s="145"/>
      <c r="E19" s="145"/>
      <c r="F19" s="145"/>
    </row>
    <row r="20" spans="1:6">
      <c r="A20" s="138"/>
      <c r="B20" s="53"/>
      <c r="C20" s="144" t="s">
        <v>8</v>
      </c>
      <c r="D20" s="145"/>
      <c r="E20" s="145"/>
      <c r="F20" s="145"/>
    </row>
    <row r="21" spans="1:6">
      <c r="A21" s="138"/>
      <c r="B21" s="53"/>
      <c r="C21" s="99" t="s">
        <v>132</v>
      </c>
      <c r="D21" s="145"/>
      <c r="E21" s="145"/>
      <c r="F21" s="145"/>
    </row>
    <row r="22" spans="1:6">
      <c r="A22" s="138"/>
      <c r="B22" s="53"/>
      <c r="C22" s="144" t="s">
        <v>32</v>
      </c>
      <c r="D22" s="145"/>
      <c r="E22" s="145"/>
      <c r="F22" s="145"/>
    </row>
    <row r="23" spans="1:6">
      <c r="A23" s="138"/>
      <c r="B23" s="53"/>
      <c r="C23" s="99" t="s">
        <v>21</v>
      </c>
      <c r="D23" s="145"/>
      <c r="E23" s="145"/>
      <c r="F23" s="145"/>
    </row>
    <row r="24" spans="1:6">
      <c r="A24" s="137"/>
      <c r="B24" s="176" t="s">
        <v>60</v>
      </c>
      <c r="C24" s="144" t="s">
        <v>7</v>
      </c>
      <c r="D24" s="15">
        <v>7900</v>
      </c>
      <c r="E24" s="15">
        <v>31500</v>
      </c>
      <c r="F24" s="15">
        <v>45000</v>
      </c>
    </row>
    <row r="25" spans="1:6" ht="51.75">
      <c r="A25" s="138"/>
      <c r="B25" s="177"/>
      <c r="C25" s="103" t="s">
        <v>44</v>
      </c>
      <c r="D25" s="12"/>
      <c r="E25" s="12"/>
      <c r="F25" s="12"/>
    </row>
    <row r="26" spans="1:6">
      <c r="A26" s="138"/>
      <c r="B26" s="177"/>
      <c r="C26" s="144" t="s">
        <v>8</v>
      </c>
      <c r="D26" s="145"/>
      <c r="E26" s="145"/>
      <c r="F26" s="145"/>
    </row>
    <row r="27" spans="1:6" ht="34.5">
      <c r="A27" s="138"/>
      <c r="B27" s="177"/>
      <c r="C27" s="101" t="s">
        <v>87</v>
      </c>
      <c r="D27" s="145"/>
      <c r="E27" s="145"/>
      <c r="F27" s="145"/>
    </row>
    <row r="28" spans="1:6">
      <c r="A28" s="138"/>
      <c r="B28" s="177"/>
      <c r="C28" s="144" t="s">
        <v>32</v>
      </c>
      <c r="D28" s="145"/>
      <c r="E28" s="145"/>
      <c r="F28" s="145"/>
    </row>
    <row r="29" spans="1:6">
      <c r="A29" s="138"/>
      <c r="B29" s="178"/>
      <c r="C29" s="99" t="s">
        <v>21</v>
      </c>
      <c r="D29" s="145"/>
      <c r="E29" s="145"/>
      <c r="F29" s="145"/>
    </row>
    <row r="30" spans="1:6">
      <c r="A30" s="54" t="s">
        <v>69</v>
      </c>
      <c r="B30" s="137"/>
      <c r="C30" s="144" t="s">
        <v>80</v>
      </c>
      <c r="D30" s="26">
        <f t="shared" ref="D30:E30" si="2">D37+D43</f>
        <v>-636000</v>
      </c>
      <c r="E30" s="26">
        <f t="shared" si="2"/>
        <v>0</v>
      </c>
      <c r="F30" s="26">
        <f t="shared" ref="F30" si="3">F37+F43</f>
        <v>0</v>
      </c>
    </row>
    <row r="31" spans="1:6">
      <c r="A31" s="50"/>
      <c r="B31" s="138"/>
      <c r="C31" s="49" t="s">
        <v>50</v>
      </c>
      <c r="D31" s="16"/>
      <c r="E31" s="16"/>
      <c r="F31" s="16"/>
    </row>
    <row r="32" spans="1:6">
      <c r="A32" s="50"/>
      <c r="B32" s="138"/>
      <c r="C32" s="144" t="s">
        <v>81</v>
      </c>
      <c r="D32" s="16"/>
      <c r="E32" s="16"/>
      <c r="F32" s="16"/>
    </row>
    <row r="33" spans="1:12">
      <c r="A33" s="50"/>
      <c r="B33" s="138"/>
      <c r="C33" s="99" t="s">
        <v>51</v>
      </c>
      <c r="D33" s="16"/>
      <c r="E33" s="16"/>
      <c r="F33" s="16"/>
    </row>
    <row r="34" spans="1:12">
      <c r="A34" s="50"/>
      <c r="B34" s="138"/>
      <c r="C34" s="144" t="s">
        <v>83</v>
      </c>
      <c r="D34" s="16"/>
      <c r="E34" s="16"/>
      <c r="F34" s="16"/>
    </row>
    <row r="35" spans="1:12">
      <c r="A35" s="52"/>
      <c r="B35" s="139"/>
      <c r="C35" s="99" t="s">
        <v>52</v>
      </c>
      <c r="D35" s="17"/>
      <c r="E35" s="17"/>
      <c r="F35" s="17"/>
    </row>
    <row r="36" spans="1:12">
      <c r="A36" s="171" t="s">
        <v>85</v>
      </c>
      <c r="B36" s="172"/>
      <c r="C36" s="165"/>
      <c r="D36" s="124"/>
      <c r="E36" s="124"/>
      <c r="F36" s="124"/>
    </row>
    <row r="37" spans="1:12">
      <c r="A37" s="173"/>
      <c r="B37" s="176">
        <v>11001</v>
      </c>
      <c r="C37" s="143" t="s">
        <v>7</v>
      </c>
      <c r="D37" s="15">
        <v>-6000</v>
      </c>
      <c r="E37" s="15">
        <v>0</v>
      </c>
      <c r="F37" s="15">
        <v>0</v>
      </c>
    </row>
    <row r="38" spans="1:12" ht="34.5">
      <c r="A38" s="174"/>
      <c r="B38" s="177"/>
      <c r="C38" s="9" t="s">
        <v>133</v>
      </c>
      <c r="D38" s="15"/>
      <c r="E38" s="15"/>
      <c r="F38" s="15"/>
    </row>
    <row r="39" spans="1:12">
      <c r="A39" s="174"/>
      <c r="B39" s="177"/>
      <c r="C39" s="143" t="s">
        <v>8</v>
      </c>
      <c r="D39" s="15"/>
      <c r="E39" s="15"/>
      <c r="F39" s="15"/>
      <c r="J39" s="8">
        <f>+J40</f>
        <v>100</v>
      </c>
      <c r="K39" s="8">
        <f>+K40+J40</f>
        <v>300</v>
      </c>
      <c r="L39" s="8">
        <f>+L40+K40+J40</f>
        <v>700</v>
      </c>
    </row>
    <row r="40" spans="1:12" ht="68.25" customHeight="1">
      <c r="A40" s="174"/>
      <c r="B40" s="177"/>
      <c r="C40" s="146" t="s">
        <v>134</v>
      </c>
      <c r="D40" s="15"/>
      <c r="E40" s="15"/>
      <c r="F40" s="15"/>
      <c r="J40" s="8">
        <v>100</v>
      </c>
      <c r="K40" s="8">
        <v>200</v>
      </c>
      <c r="L40" s="8">
        <v>400</v>
      </c>
    </row>
    <row r="41" spans="1:12">
      <c r="A41" s="174"/>
      <c r="B41" s="177"/>
      <c r="C41" s="143" t="s">
        <v>32</v>
      </c>
      <c r="D41" s="15"/>
      <c r="E41" s="15"/>
      <c r="F41" s="15"/>
    </row>
    <row r="42" spans="1:12">
      <c r="A42" s="175"/>
      <c r="B42" s="178"/>
      <c r="C42" s="146" t="s">
        <v>86</v>
      </c>
      <c r="D42" s="15"/>
      <c r="E42" s="15"/>
      <c r="F42" s="15"/>
    </row>
    <row r="43" spans="1:12">
      <c r="A43" s="137"/>
      <c r="B43" s="176">
        <v>12001</v>
      </c>
      <c r="C43" s="143" t="s">
        <v>7</v>
      </c>
      <c r="D43" s="15">
        <v>-630000</v>
      </c>
      <c r="E43" s="15">
        <v>0</v>
      </c>
      <c r="F43" s="15">
        <v>0</v>
      </c>
    </row>
    <row r="44" spans="1:12">
      <c r="A44" s="138"/>
      <c r="B44" s="177"/>
      <c r="C44" s="9" t="s">
        <v>49</v>
      </c>
      <c r="D44" s="25"/>
      <c r="E44" s="25"/>
      <c r="F44" s="25"/>
    </row>
    <row r="45" spans="1:12">
      <c r="A45" s="138"/>
      <c r="B45" s="177"/>
      <c r="C45" s="143" t="s">
        <v>8</v>
      </c>
      <c r="D45" s="145"/>
      <c r="E45" s="145"/>
      <c r="F45" s="145"/>
    </row>
    <row r="46" spans="1:12" ht="51.75">
      <c r="A46" s="138"/>
      <c r="B46" s="177"/>
      <c r="C46" s="146" t="s">
        <v>53</v>
      </c>
      <c r="D46" s="145"/>
      <c r="E46" s="145"/>
      <c r="F46" s="145"/>
    </row>
    <row r="47" spans="1:12">
      <c r="A47" s="138"/>
      <c r="B47" s="177"/>
      <c r="C47" s="143" t="s">
        <v>32</v>
      </c>
      <c r="D47" s="145"/>
      <c r="E47" s="145"/>
      <c r="F47" s="145"/>
    </row>
    <row r="48" spans="1:12">
      <c r="A48" s="138"/>
      <c r="B48" s="178"/>
      <c r="C48" s="146" t="s">
        <v>21</v>
      </c>
      <c r="D48" s="145"/>
      <c r="E48" s="145"/>
      <c r="F48" s="145"/>
    </row>
    <row r="49" spans="1:7" ht="24.95" customHeight="1">
      <c r="A49" s="54" t="s">
        <v>76</v>
      </c>
      <c r="B49" s="137"/>
      <c r="C49" s="144" t="s">
        <v>80</v>
      </c>
      <c r="D49" s="26">
        <f>D56+D62</f>
        <v>804670.8</v>
      </c>
      <c r="E49" s="26">
        <f t="shared" ref="E49:F49" si="4">E56+E62</f>
        <v>0</v>
      </c>
      <c r="F49" s="26">
        <f t="shared" si="4"/>
        <v>0</v>
      </c>
    </row>
    <row r="50" spans="1:7">
      <c r="A50" s="50"/>
      <c r="B50" s="138"/>
      <c r="C50" s="49" t="s">
        <v>78</v>
      </c>
      <c r="D50" s="16"/>
      <c r="E50" s="16"/>
      <c r="F50" s="16"/>
    </row>
    <row r="51" spans="1:7">
      <c r="A51" s="50"/>
      <c r="B51" s="138"/>
      <c r="C51" s="144" t="s">
        <v>81</v>
      </c>
      <c r="D51" s="16"/>
      <c r="E51" s="16"/>
      <c r="F51" s="16"/>
    </row>
    <row r="52" spans="1:7">
      <c r="A52" s="50"/>
      <c r="B52" s="138"/>
      <c r="C52" s="99" t="s">
        <v>88</v>
      </c>
      <c r="D52" s="16"/>
      <c r="E52" s="16"/>
      <c r="F52" s="16"/>
    </row>
    <row r="53" spans="1:7">
      <c r="A53" s="50"/>
      <c r="B53" s="138"/>
      <c r="C53" s="144" t="s">
        <v>83</v>
      </c>
      <c r="D53" s="16"/>
      <c r="E53" s="16"/>
      <c r="F53" s="16"/>
    </row>
    <row r="54" spans="1:7">
      <c r="A54" s="52"/>
      <c r="B54" s="139"/>
      <c r="C54" s="99" t="s">
        <v>89</v>
      </c>
      <c r="D54" s="17"/>
      <c r="E54" s="17"/>
      <c r="F54" s="17"/>
    </row>
    <row r="55" spans="1:7">
      <c r="A55" s="171" t="s">
        <v>85</v>
      </c>
      <c r="B55" s="172"/>
      <c r="C55" s="165"/>
      <c r="D55" s="124"/>
      <c r="E55" s="124"/>
      <c r="F55" s="124"/>
    </row>
    <row r="56" spans="1:7">
      <c r="A56" s="137"/>
      <c r="B56" s="176">
        <v>11001</v>
      </c>
      <c r="C56" s="144" t="s">
        <v>7</v>
      </c>
      <c r="D56" s="15">
        <v>4500</v>
      </c>
      <c r="E56" s="15">
        <v>0</v>
      </c>
      <c r="F56" s="15">
        <v>0</v>
      </c>
    </row>
    <row r="57" spans="1:7">
      <c r="A57" s="138"/>
      <c r="B57" s="177"/>
      <c r="C57" s="100" t="s">
        <v>153</v>
      </c>
      <c r="D57" s="124"/>
      <c r="E57" s="124"/>
      <c r="F57" s="124"/>
    </row>
    <row r="58" spans="1:7">
      <c r="A58" s="138"/>
      <c r="B58" s="177"/>
      <c r="C58" s="144" t="s">
        <v>8</v>
      </c>
      <c r="D58" s="124"/>
      <c r="E58" s="124"/>
      <c r="F58" s="124"/>
    </row>
    <row r="59" spans="1:7" ht="34.5">
      <c r="A59" s="138"/>
      <c r="B59" s="177"/>
      <c r="C59" s="102" t="s">
        <v>155</v>
      </c>
      <c r="D59" s="124"/>
      <c r="E59" s="124"/>
      <c r="F59" s="124"/>
    </row>
    <row r="60" spans="1:7">
      <c r="A60" s="138"/>
      <c r="B60" s="177"/>
      <c r="C60" s="144" t="s">
        <v>32</v>
      </c>
      <c r="D60" s="124"/>
      <c r="E60" s="124"/>
      <c r="F60" s="124"/>
    </row>
    <row r="61" spans="1:7">
      <c r="A61" s="139"/>
      <c r="B61" s="178"/>
      <c r="C61" s="99" t="s">
        <v>86</v>
      </c>
      <c r="D61" s="124"/>
      <c r="E61" s="124"/>
      <c r="F61" s="124"/>
    </row>
    <row r="62" spans="1:7">
      <c r="A62" s="137"/>
      <c r="B62" s="176">
        <v>12001</v>
      </c>
      <c r="C62" s="143" t="s">
        <v>7</v>
      </c>
      <c r="D62" s="46">
        <v>800170.8</v>
      </c>
      <c r="E62" s="46">
        <v>0</v>
      </c>
      <c r="F62" s="46">
        <v>0</v>
      </c>
      <c r="G62" s="123"/>
    </row>
    <row r="63" spans="1:7">
      <c r="A63" s="138"/>
      <c r="B63" s="177"/>
      <c r="C63" s="100" t="s">
        <v>118</v>
      </c>
      <c r="D63" s="46"/>
      <c r="E63" s="46"/>
      <c r="F63" s="46"/>
    </row>
    <row r="64" spans="1:7">
      <c r="A64" s="138"/>
      <c r="B64" s="177"/>
      <c r="C64" s="143" t="s">
        <v>8</v>
      </c>
      <c r="D64" s="145"/>
      <c r="E64" s="145"/>
      <c r="F64" s="145"/>
    </row>
    <row r="65" spans="1:7">
      <c r="A65" s="138"/>
      <c r="B65" s="177"/>
      <c r="C65" s="102" t="s">
        <v>127</v>
      </c>
      <c r="D65" s="145"/>
      <c r="E65" s="145"/>
      <c r="F65" s="145"/>
    </row>
    <row r="66" spans="1:7">
      <c r="A66" s="138"/>
      <c r="B66" s="177"/>
      <c r="C66" s="143" t="s">
        <v>32</v>
      </c>
      <c r="D66" s="145"/>
      <c r="E66" s="145"/>
      <c r="F66" s="145"/>
    </row>
    <row r="67" spans="1:7">
      <c r="A67" s="139"/>
      <c r="B67" s="178"/>
      <c r="C67" s="146" t="s">
        <v>21</v>
      </c>
      <c r="D67" s="145"/>
      <c r="E67" s="145"/>
      <c r="F67" s="145"/>
    </row>
    <row r="68" spans="1:7">
      <c r="A68" s="54" t="s">
        <v>59</v>
      </c>
      <c r="B68" s="137"/>
      <c r="C68" s="144" t="s">
        <v>80</v>
      </c>
      <c r="D68" s="26">
        <f>+D74</f>
        <v>-316970.09999999998</v>
      </c>
      <c r="E68" s="26">
        <f t="shared" ref="E68:F68" si="5">+E74</f>
        <v>-148299.29999999999</v>
      </c>
      <c r="F68" s="26">
        <f t="shared" si="5"/>
        <v>0</v>
      </c>
    </row>
    <row r="69" spans="1:7">
      <c r="A69" s="56"/>
      <c r="B69" s="138"/>
      <c r="C69" s="49" t="s">
        <v>26</v>
      </c>
      <c r="D69" s="16"/>
      <c r="E69" s="16"/>
      <c r="F69" s="16"/>
    </row>
    <row r="70" spans="1:7">
      <c r="A70" s="50"/>
      <c r="B70" s="138"/>
      <c r="C70" s="144" t="s">
        <v>81</v>
      </c>
      <c r="D70" s="16"/>
      <c r="E70" s="16"/>
      <c r="F70" s="16"/>
    </row>
    <row r="71" spans="1:7">
      <c r="A71" s="50"/>
      <c r="B71" s="138"/>
      <c r="C71" s="99" t="s">
        <v>27</v>
      </c>
      <c r="D71" s="16"/>
      <c r="E71" s="16"/>
      <c r="F71" s="16"/>
    </row>
    <row r="72" spans="1:7">
      <c r="A72" s="50"/>
      <c r="B72" s="138"/>
      <c r="C72" s="144" t="s">
        <v>83</v>
      </c>
      <c r="D72" s="16"/>
      <c r="E72" s="16"/>
      <c r="F72" s="16"/>
    </row>
    <row r="73" spans="1:7">
      <c r="A73" s="52"/>
      <c r="B73" s="139"/>
      <c r="C73" s="99" t="s">
        <v>28</v>
      </c>
      <c r="D73" s="17"/>
      <c r="E73" s="17"/>
      <c r="F73" s="17"/>
    </row>
    <row r="74" spans="1:7">
      <c r="A74" s="138"/>
      <c r="B74" s="182">
        <v>12003</v>
      </c>
      <c r="C74" s="143" t="s">
        <v>7</v>
      </c>
      <c r="D74" s="15">
        <f>-258207.6-58762.5</f>
        <v>-316970.09999999998</v>
      </c>
      <c r="E74" s="15">
        <f>-89536.8-58762.5</f>
        <v>-148299.29999999999</v>
      </c>
      <c r="F74" s="15"/>
      <c r="G74" s="13"/>
    </row>
    <row r="75" spans="1:7" ht="33.75" customHeight="1">
      <c r="A75" s="138"/>
      <c r="B75" s="182"/>
      <c r="C75" s="9" t="s">
        <v>135</v>
      </c>
      <c r="D75" s="160"/>
      <c r="E75" s="160"/>
      <c r="F75" s="145"/>
    </row>
    <row r="76" spans="1:7">
      <c r="A76" s="138"/>
      <c r="B76" s="182"/>
      <c r="C76" s="143" t="s">
        <v>8</v>
      </c>
      <c r="D76" s="145"/>
      <c r="E76" s="145"/>
      <c r="F76" s="145"/>
    </row>
    <row r="77" spans="1:7" ht="51.75">
      <c r="A77" s="138"/>
      <c r="B77" s="182"/>
      <c r="C77" s="146" t="s">
        <v>136</v>
      </c>
      <c r="D77" s="145"/>
      <c r="E77" s="145"/>
      <c r="F77" s="145"/>
    </row>
    <row r="78" spans="1:7">
      <c r="A78" s="138"/>
      <c r="B78" s="182"/>
      <c r="C78" s="143" t="s">
        <v>32</v>
      </c>
      <c r="D78" s="145"/>
      <c r="E78" s="145"/>
      <c r="F78" s="145"/>
    </row>
    <row r="79" spans="1:7">
      <c r="A79" s="138"/>
      <c r="B79" s="182"/>
      <c r="C79" s="146" t="s">
        <v>21</v>
      </c>
      <c r="D79" s="145"/>
      <c r="E79" s="145"/>
      <c r="F79" s="145"/>
    </row>
    <row r="80" spans="1:7" ht="24.95" customHeight="1">
      <c r="A80" s="54">
        <v>1205</v>
      </c>
      <c r="B80" s="137"/>
      <c r="C80" s="144" t="s">
        <v>80</v>
      </c>
      <c r="D80" s="122">
        <f>D87</f>
        <v>152799.29999999999</v>
      </c>
      <c r="E80" s="122">
        <f t="shared" ref="E80:F80" si="6">E87</f>
        <v>152799.29999999999</v>
      </c>
      <c r="F80" s="26">
        <f t="shared" si="6"/>
        <v>0</v>
      </c>
    </row>
    <row r="81" spans="1:7" ht="24.95" customHeight="1">
      <c r="A81" s="56"/>
      <c r="B81" s="138"/>
      <c r="C81" s="49" t="s">
        <v>22</v>
      </c>
      <c r="D81" s="16"/>
      <c r="E81" s="16"/>
      <c r="F81" s="16"/>
    </row>
    <row r="82" spans="1:7">
      <c r="A82" s="50"/>
      <c r="B82" s="138"/>
      <c r="C82" s="144" t="s">
        <v>81</v>
      </c>
      <c r="D82" s="16"/>
      <c r="E82" s="16"/>
      <c r="F82" s="16"/>
    </row>
    <row r="83" spans="1:7" ht="24.95" customHeight="1">
      <c r="A83" s="50"/>
      <c r="B83" s="138"/>
      <c r="C83" s="99" t="s">
        <v>23</v>
      </c>
      <c r="D83" s="16"/>
      <c r="E83" s="16"/>
      <c r="F83" s="16"/>
    </row>
    <row r="84" spans="1:7" ht="24.95" customHeight="1">
      <c r="A84" s="50"/>
      <c r="B84" s="138"/>
      <c r="C84" s="144" t="s">
        <v>83</v>
      </c>
      <c r="D84" s="16"/>
      <c r="E84" s="16"/>
      <c r="F84" s="16"/>
    </row>
    <row r="85" spans="1:7" ht="24.95" customHeight="1">
      <c r="A85" s="52"/>
      <c r="B85" s="139"/>
      <c r="C85" s="99" t="s">
        <v>90</v>
      </c>
      <c r="D85" s="17"/>
      <c r="E85" s="17"/>
      <c r="F85" s="17"/>
    </row>
    <row r="86" spans="1:7" ht="24.95" customHeight="1">
      <c r="A86" s="163" t="s">
        <v>85</v>
      </c>
      <c r="B86" s="164"/>
      <c r="C86" s="165"/>
      <c r="D86" s="124"/>
      <c r="E86" s="124"/>
      <c r="F86" s="124"/>
    </row>
    <row r="87" spans="1:7" ht="24.95" customHeight="1">
      <c r="A87" s="137"/>
      <c r="B87" s="176">
        <v>12001</v>
      </c>
      <c r="C87" s="143" t="s">
        <v>7</v>
      </c>
      <c r="D87" s="15">
        <v>152799.29999999999</v>
      </c>
      <c r="E87" s="15">
        <f>+D87</f>
        <v>152799.29999999999</v>
      </c>
      <c r="F87" s="15">
        <v>0</v>
      </c>
    </row>
    <row r="88" spans="1:7" ht="27" customHeight="1">
      <c r="A88" s="138"/>
      <c r="B88" s="177"/>
      <c r="C88" s="9" t="s">
        <v>167</v>
      </c>
      <c r="D88" s="46"/>
      <c r="E88" s="46"/>
      <c r="F88" s="46"/>
    </row>
    <row r="89" spans="1:7" ht="24.95" customHeight="1">
      <c r="A89" s="138"/>
      <c r="B89" s="177"/>
      <c r="C89" s="143" t="s">
        <v>8</v>
      </c>
      <c r="D89" s="145"/>
      <c r="E89" s="145"/>
      <c r="F89" s="145"/>
    </row>
    <row r="90" spans="1:7" ht="44.25" customHeight="1">
      <c r="A90" s="138"/>
      <c r="B90" s="177"/>
      <c r="C90" s="146" t="s">
        <v>168</v>
      </c>
      <c r="D90" s="145"/>
      <c r="E90" s="145"/>
      <c r="F90" s="145"/>
    </row>
    <row r="91" spans="1:7" ht="24.95" customHeight="1">
      <c r="A91" s="138"/>
      <c r="B91" s="177"/>
      <c r="C91" s="143" t="s">
        <v>32</v>
      </c>
      <c r="D91" s="145"/>
      <c r="E91" s="145"/>
      <c r="F91" s="145"/>
    </row>
    <row r="92" spans="1:7" ht="24.95" customHeight="1">
      <c r="A92" s="139"/>
      <c r="B92" s="178"/>
      <c r="C92" s="146" t="s">
        <v>21</v>
      </c>
      <c r="D92" s="145"/>
      <c r="E92" s="145"/>
      <c r="F92" s="145"/>
    </row>
    <row r="93" spans="1:7" hidden="1">
      <c r="A93" s="141"/>
      <c r="B93" s="141"/>
      <c r="F93" s="13"/>
    </row>
    <row r="94" spans="1:7" hidden="1">
      <c r="A94" s="141"/>
      <c r="B94" s="141"/>
      <c r="D94" s="13">
        <f>SUM(D11,D30,D49,D68,D80)</f>
        <v>0</v>
      </c>
      <c r="E94" s="13">
        <f t="shared" ref="E94:F94" si="7">SUM(E11,E30,E49,E68,E80)</f>
        <v>0</v>
      </c>
      <c r="F94" s="13">
        <f t="shared" si="7"/>
        <v>0</v>
      </c>
      <c r="G94" s="13"/>
    </row>
    <row r="95" spans="1:7" hidden="1">
      <c r="D95" s="13">
        <f>SUM(D11,D30,D68)</f>
        <v>-957470.1</v>
      </c>
      <c r="E95" s="13">
        <f>SUM(E11,E30,E68)</f>
        <v>-152799.29999999999</v>
      </c>
    </row>
    <row r="96" spans="1:7" hidden="1"/>
  </sheetData>
  <mergeCells count="17">
    <mergeCell ref="B87:B92"/>
    <mergeCell ref="B74:B79"/>
    <mergeCell ref="C3:F3"/>
    <mergeCell ref="A86:C86"/>
    <mergeCell ref="A5:F5"/>
    <mergeCell ref="A7:B7"/>
    <mergeCell ref="C7:C8"/>
    <mergeCell ref="A55:C55"/>
    <mergeCell ref="A17:C17"/>
    <mergeCell ref="A36:C36"/>
    <mergeCell ref="A37:A42"/>
    <mergeCell ref="B37:B42"/>
    <mergeCell ref="D7:F7"/>
    <mergeCell ref="B24:B29"/>
    <mergeCell ref="B56:B61"/>
    <mergeCell ref="B43:B48"/>
    <mergeCell ref="B62:B67"/>
  </mergeCells>
  <conditionalFormatting sqref="A16">
    <cfRule type="expression" dxfId="14" priority="40" stopIfTrue="1">
      <formula>#REF!=1</formula>
    </cfRule>
  </conditionalFormatting>
  <conditionalFormatting sqref="A55">
    <cfRule type="expression" dxfId="13" priority="38" stopIfTrue="1">
      <formula>#REF!=1</formula>
    </cfRule>
  </conditionalFormatting>
  <conditionalFormatting sqref="C52 C50 C54">
    <cfRule type="expression" dxfId="12" priority="39" stopIfTrue="1">
      <formula>#REF!=1</formula>
    </cfRule>
  </conditionalFormatting>
  <conditionalFormatting sqref="C13 C11 C15">
    <cfRule type="expression" dxfId="11" priority="35" stopIfTrue="1">
      <formula>#REF!=1</formula>
    </cfRule>
  </conditionalFormatting>
  <conditionalFormatting sqref="C62">
    <cfRule type="expression" dxfId="10" priority="21" stopIfTrue="1">
      <formula>#REF!=1</formula>
    </cfRule>
  </conditionalFormatting>
  <conditionalFormatting sqref="C64">
    <cfRule type="expression" dxfId="9" priority="17" stopIfTrue="1">
      <formula>#REF!=1</formula>
    </cfRule>
  </conditionalFormatting>
  <conditionalFormatting sqref="C66">
    <cfRule type="expression" dxfId="8" priority="16" stopIfTrue="1">
      <formula>#REF!=1</formula>
    </cfRule>
  </conditionalFormatting>
  <conditionalFormatting sqref="C25">
    <cfRule type="expression" dxfId="7" priority="13" stopIfTrue="1">
      <formula>#REF!=1</formula>
    </cfRule>
  </conditionalFormatting>
  <conditionalFormatting sqref="C71 C69 C73">
    <cfRule type="expression" dxfId="6" priority="10" stopIfTrue="1">
      <formula>#REF!=1</formula>
    </cfRule>
  </conditionalFormatting>
  <conditionalFormatting sqref="C83 C81 C85">
    <cfRule type="expression" dxfId="5" priority="9" stopIfTrue="1">
      <formula>#REF!=1</formula>
    </cfRule>
  </conditionalFormatting>
  <conditionalFormatting sqref="C19">
    <cfRule type="expression" dxfId="4" priority="5" stopIfTrue="1">
      <formula>#REF!=1</formula>
    </cfRule>
  </conditionalFormatting>
  <conditionalFormatting sqref="C21">
    <cfRule type="expression" dxfId="3" priority="4" stopIfTrue="1">
      <formula>#REF!=1</formula>
    </cfRule>
  </conditionalFormatting>
  <conditionalFormatting sqref="C56">
    <cfRule type="expression" dxfId="2" priority="3" stopIfTrue="1">
      <formula>#REF!=1</formula>
    </cfRule>
  </conditionalFormatting>
  <conditionalFormatting sqref="C58">
    <cfRule type="expression" dxfId="1" priority="2" stopIfTrue="1">
      <formula>#REF!=1</formula>
    </cfRule>
  </conditionalFormatting>
  <conditionalFormatting sqref="C60">
    <cfRule type="expression" dxfId="0" priority="1" stopIfTrue="1">
      <formula>#REF!=1</formula>
    </cfRule>
  </conditionalFormatting>
  <pageMargins left="0.25" right="0" top="0" bottom="0" header="0.05" footer="0"/>
  <pageSetup paperSize="9" scale="75" fitToHeight="3" orientation="landscape" r:id="rId1"/>
  <ignoredErrors>
    <ignoredError sqref="D94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view="pageBreakPreview" zoomScaleNormal="100" zoomScaleSheetLayoutView="100" workbookViewId="0"/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0.42578125" style="1" customWidth="1"/>
    <col min="7" max="9" width="18" style="1" customWidth="1"/>
    <col min="10" max="10" width="18.42578125" style="29" customWidth="1"/>
    <col min="11" max="11" width="18.85546875" style="1" bestFit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I1" s="97" t="s">
        <v>2</v>
      </c>
    </row>
    <row r="2" spans="1:12">
      <c r="A2" s="2" t="s">
        <v>0</v>
      </c>
      <c r="D2" s="2" t="s">
        <v>0</v>
      </c>
      <c r="G2" s="120"/>
      <c r="H2" s="120"/>
      <c r="I2" s="97" t="s">
        <v>149</v>
      </c>
    </row>
    <row r="3" spans="1:12">
      <c r="G3" s="120"/>
      <c r="H3" s="120"/>
      <c r="I3" s="97" t="s">
        <v>1</v>
      </c>
    </row>
    <row r="4" spans="1:12">
      <c r="F4" s="97"/>
      <c r="G4" s="97"/>
      <c r="H4" s="97"/>
      <c r="I4" s="97"/>
    </row>
    <row r="5" spans="1:12" ht="39" customHeight="1">
      <c r="A5" s="166" t="s">
        <v>162</v>
      </c>
      <c r="B5" s="166"/>
      <c r="C5" s="166"/>
      <c r="D5" s="166"/>
      <c r="E5" s="166"/>
      <c r="F5" s="166"/>
      <c r="G5" s="166"/>
      <c r="H5" s="166"/>
      <c r="I5" s="166"/>
    </row>
    <row r="6" spans="1:12" ht="18" thickBot="1">
      <c r="I6" s="126" t="s">
        <v>130</v>
      </c>
    </row>
    <row r="7" spans="1:12" ht="69" customHeight="1">
      <c r="A7" s="183" t="s">
        <v>18</v>
      </c>
      <c r="B7" s="169"/>
      <c r="C7" s="169"/>
      <c r="D7" s="184" t="s">
        <v>4</v>
      </c>
      <c r="E7" s="169"/>
      <c r="F7" s="169" t="s">
        <v>14</v>
      </c>
      <c r="G7" s="186" t="str">
        <f>'1'!D7</f>
        <v>Ցուցանիշների փոփոխությունները ավելացումները նշված են դրական նշանով, իսկ նվազեցումները՝ փակագծերում</v>
      </c>
      <c r="H7" s="187"/>
      <c r="I7" s="188"/>
      <c r="K7" s="8"/>
    </row>
    <row r="8" spans="1:12" ht="48.75">
      <c r="A8" s="3" t="s">
        <v>9</v>
      </c>
      <c r="B8" s="4" t="s">
        <v>10</v>
      </c>
      <c r="C8" s="4" t="s">
        <v>11</v>
      </c>
      <c r="D8" s="7" t="s">
        <v>12</v>
      </c>
      <c r="E8" s="4" t="s">
        <v>13</v>
      </c>
      <c r="F8" s="185"/>
      <c r="G8" s="142" t="str">
        <f>'1'!D8</f>
        <v>Առաջին կիսամյակ</v>
      </c>
      <c r="H8" s="142" t="str">
        <f>'1'!E8</f>
        <v>Ինն ամիս</v>
      </c>
      <c r="I8" s="142" t="str">
        <f>'1'!F8</f>
        <v>Տարի</v>
      </c>
    </row>
    <row r="9" spans="1:12">
      <c r="A9" s="146"/>
      <c r="B9" s="146"/>
      <c r="C9" s="146"/>
      <c r="D9" s="146"/>
      <c r="E9" s="146"/>
      <c r="F9" s="9" t="s">
        <v>54</v>
      </c>
      <c r="G9" s="156">
        <f t="shared" ref="G9:I9" si="0">G11</f>
        <v>5.8207660913467407E-11</v>
      </c>
      <c r="H9" s="156">
        <f t="shared" si="0"/>
        <v>0</v>
      </c>
      <c r="I9" s="156">
        <f t="shared" si="0"/>
        <v>0</v>
      </c>
      <c r="J9" s="30"/>
    </row>
    <row r="10" spans="1:12">
      <c r="A10" s="146"/>
      <c r="B10" s="146"/>
      <c r="C10" s="146"/>
      <c r="D10" s="146"/>
      <c r="E10" s="146"/>
      <c r="F10" s="146" t="s">
        <v>41</v>
      </c>
      <c r="G10" s="35"/>
      <c r="H10" s="35"/>
      <c r="I10" s="35"/>
      <c r="J10" s="30"/>
    </row>
    <row r="11" spans="1:12" ht="23.25" customHeight="1">
      <c r="A11" s="21" t="s">
        <v>55</v>
      </c>
      <c r="B11" s="22"/>
      <c r="C11" s="22"/>
      <c r="D11" s="22"/>
      <c r="E11" s="22"/>
      <c r="F11" s="21" t="s">
        <v>56</v>
      </c>
      <c r="G11" s="36">
        <f>G13+G40+G56+G83</f>
        <v>5.8207660913467407E-11</v>
      </c>
      <c r="H11" s="36">
        <f>H13+H40+H56+H83</f>
        <v>0</v>
      </c>
      <c r="I11" s="36">
        <f>I13+I40+I56+I83</f>
        <v>0</v>
      </c>
      <c r="J11" s="28"/>
    </row>
    <row r="12" spans="1:12">
      <c r="A12" s="146"/>
      <c r="B12" s="146"/>
      <c r="C12" s="146"/>
      <c r="D12" s="146"/>
      <c r="E12" s="146"/>
      <c r="F12" s="146" t="s">
        <v>41</v>
      </c>
      <c r="G12" s="37"/>
      <c r="H12" s="37"/>
      <c r="I12" s="37"/>
      <c r="J12" s="28"/>
      <c r="K12" s="10"/>
      <c r="L12" s="10"/>
    </row>
    <row r="13" spans="1:12">
      <c r="A13" s="146"/>
      <c r="B13" s="9" t="s">
        <v>57</v>
      </c>
      <c r="C13" s="146"/>
      <c r="D13" s="146"/>
      <c r="E13" s="146"/>
      <c r="F13" s="9" t="s">
        <v>24</v>
      </c>
      <c r="G13" s="34">
        <f>G15</f>
        <v>-164170.79999999999</v>
      </c>
      <c r="H13" s="34">
        <f>H15</f>
        <v>4500</v>
      </c>
      <c r="I13" s="34">
        <f>I15</f>
        <v>0</v>
      </c>
      <c r="J13" s="28"/>
    </row>
    <row r="14" spans="1:12">
      <c r="A14" s="146"/>
      <c r="B14" s="146"/>
      <c r="C14" s="146"/>
      <c r="D14" s="146"/>
      <c r="E14" s="146"/>
      <c r="F14" s="14" t="s">
        <v>41</v>
      </c>
      <c r="G14" s="37"/>
      <c r="H14" s="37"/>
      <c r="I14" s="37"/>
      <c r="J14" s="28"/>
    </row>
    <row r="15" spans="1:12">
      <c r="A15" s="146"/>
      <c r="B15" s="146"/>
      <c r="C15" s="9" t="s">
        <v>58</v>
      </c>
      <c r="D15" s="146"/>
      <c r="E15" s="146"/>
      <c r="F15" s="9" t="s">
        <v>24</v>
      </c>
      <c r="G15" s="34">
        <f>G17</f>
        <v>-164170.79999999999</v>
      </c>
      <c r="H15" s="34">
        <f>H17</f>
        <v>4500</v>
      </c>
      <c r="I15" s="34">
        <f>I17</f>
        <v>0</v>
      </c>
      <c r="J15" s="28"/>
    </row>
    <row r="16" spans="1:12">
      <c r="A16" s="146"/>
      <c r="B16" s="146"/>
      <c r="C16" s="146"/>
      <c r="D16" s="146"/>
      <c r="E16" s="146"/>
      <c r="F16" s="146" t="s">
        <v>41</v>
      </c>
      <c r="G16" s="37"/>
      <c r="H16" s="37"/>
      <c r="I16" s="37"/>
      <c r="J16" s="28"/>
    </row>
    <row r="17" spans="1:10">
      <c r="A17" s="146"/>
      <c r="B17" s="146"/>
      <c r="C17" s="146"/>
      <c r="D17" s="146"/>
      <c r="E17" s="146"/>
      <c r="F17" s="146" t="s">
        <v>126</v>
      </c>
      <c r="G17" s="38">
        <f>G18+G29</f>
        <v>-164170.79999999999</v>
      </c>
      <c r="H17" s="38">
        <f>H18+H29</f>
        <v>4500</v>
      </c>
      <c r="I17" s="38">
        <f>I18+I29</f>
        <v>0</v>
      </c>
      <c r="J17" s="28"/>
    </row>
    <row r="18" spans="1:10">
      <c r="A18" s="146"/>
      <c r="B18" s="146"/>
      <c r="C18" s="146"/>
      <c r="D18" s="9" t="s">
        <v>59</v>
      </c>
      <c r="E18" s="9"/>
      <c r="F18" s="9" t="s">
        <v>26</v>
      </c>
      <c r="G18" s="38">
        <f>G20</f>
        <v>-316970.09999999998</v>
      </c>
      <c r="H18" s="38">
        <f t="shared" ref="H18:I18" si="1">H20</f>
        <v>-148299.29999999999</v>
      </c>
      <c r="I18" s="38">
        <f t="shared" si="1"/>
        <v>0</v>
      </c>
      <c r="J18" s="28"/>
    </row>
    <row r="19" spans="1:10">
      <c r="A19" s="146"/>
      <c r="B19" s="146"/>
      <c r="C19" s="146"/>
      <c r="D19" s="146"/>
      <c r="E19" s="146"/>
      <c r="F19" s="146" t="s">
        <v>41</v>
      </c>
      <c r="G19" s="39"/>
      <c r="H19" s="39"/>
      <c r="I19" s="39"/>
      <c r="J19" s="28"/>
    </row>
    <row r="20" spans="1:10">
      <c r="A20" s="146"/>
      <c r="B20" s="146"/>
      <c r="C20" s="146"/>
      <c r="D20" s="146"/>
      <c r="E20" s="146">
        <v>12003</v>
      </c>
      <c r="F20" s="9" t="s">
        <v>135</v>
      </c>
      <c r="G20" s="39">
        <f>+G22</f>
        <v>-316970.09999999998</v>
      </c>
      <c r="H20" s="39">
        <f>+H22</f>
        <v>-148299.29999999999</v>
      </c>
      <c r="I20" s="39">
        <f>+I22</f>
        <v>0</v>
      </c>
      <c r="J20" s="28"/>
    </row>
    <row r="21" spans="1:10">
      <c r="A21" s="146"/>
      <c r="B21" s="146"/>
      <c r="C21" s="146"/>
      <c r="D21" s="146"/>
      <c r="E21" s="146"/>
      <c r="F21" s="146" t="s">
        <v>30</v>
      </c>
      <c r="G21" s="39"/>
      <c r="H21" s="39"/>
      <c r="I21" s="39"/>
      <c r="J21" s="28"/>
    </row>
    <row r="22" spans="1:10" ht="34.5">
      <c r="A22" s="146"/>
      <c r="B22" s="146"/>
      <c r="C22" s="146"/>
      <c r="D22" s="146"/>
      <c r="E22" s="146"/>
      <c r="F22" s="143" t="s">
        <v>114</v>
      </c>
      <c r="G22" s="39">
        <f>G24</f>
        <v>-316970.09999999998</v>
      </c>
      <c r="H22" s="39">
        <f>H24</f>
        <v>-148299.29999999999</v>
      </c>
      <c r="I22" s="39">
        <f>I24</f>
        <v>0</v>
      </c>
      <c r="J22" s="28"/>
    </row>
    <row r="23" spans="1:10" ht="34.5">
      <c r="A23" s="146"/>
      <c r="B23" s="146"/>
      <c r="C23" s="146"/>
      <c r="D23" s="146"/>
      <c r="E23" s="146"/>
      <c r="F23" s="146" t="s">
        <v>31</v>
      </c>
      <c r="G23" s="39"/>
      <c r="H23" s="39"/>
      <c r="I23" s="39"/>
      <c r="J23" s="28"/>
    </row>
    <row r="24" spans="1:10">
      <c r="A24" s="146"/>
      <c r="B24" s="146"/>
      <c r="C24" s="146"/>
      <c r="D24" s="146"/>
      <c r="E24" s="146"/>
      <c r="F24" s="146" t="s">
        <v>54</v>
      </c>
      <c r="G24" s="39">
        <f t="shared" ref="G24:I27" si="2">G25</f>
        <v>-316970.09999999998</v>
      </c>
      <c r="H24" s="39">
        <f t="shared" si="2"/>
        <v>-148299.29999999999</v>
      </c>
      <c r="I24" s="39">
        <f t="shared" si="2"/>
        <v>0</v>
      </c>
      <c r="J24" s="28"/>
    </row>
    <row r="25" spans="1:10">
      <c r="A25" s="146"/>
      <c r="B25" s="146"/>
      <c r="C25" s="146"/>
      <c r="D25" s="146"/>
      <c r="E25" s="146"/>
      <c r="F25" s="146" t="s">
        <v>62</v>
      </c>
      <c r="G25" s="39">
        <f t="shared" si="2"/>
        <v>-316970.09999999998</v>
      </c>
      <c r="H25" s="39">
        <f t="shared" si="2"/>
        <v>-148299.29999999999</v>
      </c>
      <c r="I25" s="39">
        <f t="shared" si="2"/>
        <v>0</v>
      </c>
      <c r="J25" s="28"/>
    </row>
    <row r="26" spans="1:10">
      <c r="A26" s="146"/>
      <c r="B26" s="146"/>
      <c r="C26" s="146"/>
      <c r="D26" s="146"/>
      <c r="E26" s="146"/>
      <c r="F26" s="146" t="s">
        <v>63</v>
      </c>
      <c r="G26" s="39">
        <f t="shared" si="2"/>
        <v>-316970.09999999998</v>
      </c>
      <c r="H26" s="39">
        <f t="shared" si="2"/>
        <v>-148299.29999999999</v>
      </c>
      <c r="I26" s="39">
        <f t="shared" si="2"/>
        <v>0</v>
      </c>
      <c r="J26" s="28"/>
    </row>
    <row r="27" spans="1:10">
      <c r="A27" s="146"/>
      <c r="B27" s="146"/>
      <c r="C27" s="146"/>
      <c r="D27" s="146"/>
      <c r="E27" s="146"/>
      <c r="F27" s="146" t="s">
        <v>64</v>
      </c>
      <c r="G27" s="39">
        <f t="shared" si="2"/>
        <v>-316970.09999999998</v>
      </c>
      <c r="H27" s="39">
        <f t="shared" si="2"/>
        <v>-148299.29999999999</v>
      </c>
      <c r="I27" s="39">
        <f t="shared" si="2"/>
        <v>0</v>
      </c>
      <c r="J27" s="28"/>
    </row>
    <row r="28" spans="1:10">
      <c r="A28" s="146"/>
      <c r="B28" s="146"/>
      <c r="C28" s="146"/>
      <c r="D28" s="146"/>
      <c r="E28" s="146"/>
      <c r="F28" s="146" t="s">
        <v>65</v>
      </c>
      <c r="G28" s="39">
        <f>'1'!D74</f>
        <v>-316970.09999999998</v>
      </c>
      <c r="H28" s="39">
        <f>'1'!E74</f>
        <v>-148299.29999999999</v>
      </c>
      <c r="I28" s="39">
        <f>'1'!F74</f>
        <v>0</v>
      </c>
      <c r="J28" s="28"/>
    </row>
    <row r="29" spans="1:10">
      <c r="A29" s="22"/>
      <c r="B29" s="22"/>
      <c r="C29" s="22"/>
      <c r="D29" s="21">
        <v>1205</v>
      </c>
      <c r="E29" s="21"/>
      <c r="F29" s="21" t="s">
        <v>115</v>
      </c>
      <c r="G29" s="40">
        <f>+G31</f>
        <v>152799.29999999999</v>
      </c>
      <c r="H29" s="40">
        <f>+H31</f>
        <v>152799.29999999999</v>
      </c>
      <c r="I29" s="40">
        <f>+I31</f>
        <v>0</v>
      </c>
      <c r="J29" s="28"/>
    </row>
    <row r="30" spans="1:10">
      <c r="A30" s="146"/>
      <c r="B30" s="146"/>
      <c r="C30" s="146"/>
      <c r="D30" s="146"/>
      <c r="E30" s="146"/>
      <c r="F30" s="146" t="s">
        <v>41</v>
      </c>
      <c r="G30" s="39"/>
      <c r="H30" s="39"/>
      <c r="I30" s="39"/>
      <c r="J30" s="28"/>
    </row>
    <row r="31" spans="1:10" ht="36.75" customHeight="1">
      <c r="A31" s="146"/>
      <c r="B31" s="146"/>
      <c r="C31" s="146"/>
      <c r="D31" s="146"/>
      <c r="E31" s="146">
        <v>12001</v>
      </c>
      <c r="F31" s="9" t="s">
        <v>167</v>
      </c>
      <c r="G31" s="39">
        <f>+G33</f>
        <v>152799.29999999999</v>
      </c>
      <c r="H31" s="39">
        <f>+H33</f>
        <v>152799.29999999999</v>
      </c>
      <c r="I31" s="39">
        <f>+I33</f>
        <v>0</v>
      </c>
      <c r="J31" s="28"/>
    </row>
    <row r="32" spans="1:10">
      <c r="A32" s="146"/>
      <c r="B32" s="146"/>
      <c r="C32" s="146"/>
      <c r="D32" s="146"/>
      <c r="E32" s="146"/>
      <c r="F32" s="146" t="s">
        <v>30</v>
      </c>
      <c r="G32" s="39"/>
      <c r="H32" s="39"/>
      <c r="I32" s="39"/>
      <c r="J32" s="28"/>
    </row>
    <row r="33" spans="1:10" ht="34.5">
      <c r="A33" s="146"/>
      <c r="B33" s="146"/>
      <c r="C33" s="146"/>
      <c r="D33" s="146"/>
      <c r="E33" s="146"/>
      <c r="F33" s="143" t="s">
        <v>114</v>
      </c>
      <c r="G33" s="39">
        <f>+G35</f>
        <v>152799.29999999999</v>
      </c>
      <c r="H33" s="39">
        <f>+H35</f>
        <v>152799.29999999999</v>
      </c>
      <c r="I33" s="39">
        <f>+I35</f>
        <v>0</v>
      </c>
      <c r="J33" s="28"/>
    </row>
    <row r="34" spans="1:10" ht="34.5">
      <c r="A34" s="146"/>
      <c r="B34" s="146"/>
      <c r="C34" s="146"/>
      <c r="D34" s="146"/>
      <c r="E34" s="146"/>
      <c r="F34" s="146" t="s">
        <v>31</v>
      </c>
      <c r="G34" s="39"/>
      <c r="H34" s="39"/>
      <c r="I34" s="39"/>
      <c r="J34" s="28"/>
    </row>
    <row r="35" spans="1:10">
      <c r="A35" s="146"/>
      <c r="B35" s="146"/>
      <c r="C35" s="146"/>
      <c r="D35" s="146"/>
      <c r="E35" s="146"/>
      <c r="F35" s="146" t="s">
        <v>54</v>
      </c>
      <c r="G35" s="39">
        <f t="shared" ref="G35:G38" si="3">+G36</f>
        <v>152799.29999999999</v>
      </c>
      <c r="H35" s="39">
        <f t="shared" ref="H35:I38" si="4">+H36</f>
        <v>152799.29999999999</v>
      </c>
      <c r="I35" s="39">
        <f t="shared" si="4"/>
        <v>0</v>
      </c>
      <c r="J35" s="28"/>
    </row>
    <row r="36" spans="1:10">
      <c r="A36" s="146"/>
      <c r="B36" s="146"/>
      <c r="C36" s="146"/>
      <c r="D36" s="146"/>
      <c r="E36" s="146"/>
      <c r="F36" s="146" t="s">
        <v>62</v>
      </c>
      <c r="G36" s="39">
        <f t="shared" si="3"/>
        <v>152799.29999999999</v>
      </c>
      <c r="H36" s="39">
        <f t="shared" si="4"/>
        <v>152799.29999999999</v>
      </c>
      <c r="I36" s="39">
        <f t="shared" si="4"/>
        <v>0</v>
      </c>
      <c r="J36" s="28"/>
    </row>
    <row r="37" spans="1:10">
      <c r="A37" s="146"/>
      <c r="B37" s="146"/>
      <c r="C37" s="146"/>
      <c r="D37" s="146"/>
      <c r="E37" s="146"/>
      <c r="F37" s="146" t="s">
        <v>63</v>
      </c>
      <c r="G37" s="39">
        <f t="shared" si="3"/>
        <v>152799.29999999999</v>
      </c>
      <c r="H37" s="39">
        <f t="shared" si="4"/>
        <v>152799.29999999999</v>
      </c>
      <c r="I37" s="39">
        <f t="shared" si="4"/>
        <v>0</v>
      </c>
      <c r="J37" s="28"/>
    </row>
    <row r="38" spans="1:10" ht="21.75" customHeight="1">
      <c r="A38" s="146"/>
      <c r="B38" s="146"/>
      <c r="C38" s="146"/>
      <c r="D38" s="146"/>
      <c r="E38" s="146"/>
      <c r="F38" s="146" t="s">
        <v>67</v>
      </c>
      <c r="G38" s="39">
        <f t="shared" si="3"/>
        <v>152799.29999999999</v>
      </c>
      <c r="H38" s="39">
        <f t="shared" si="4"/>
        <v>152799.29999999999</v>
      </c>
      <c r="I38" s="39">
        <f t="shared" si="4"/>
        <v>0</v>
      </c>
      <c r="J38" s="28"/>
    </row>
    <row r="39" spans="1:10">
      <c r="A39" s="146"/>
      <c r="B39" s="146"/>
      <c r="C39" s="146"/>
      <c r="D39" s="146"/>
      <c r="E39" s="146"/>
      <c r="F39" s="146" t="s">
        <v>72</v>
      </c>
      <c r="G39" s="39">
        <f>'1'!D87</f>
        <v>152799.29999999999</v>
      </c>
      <c r="H39" s="39">
        <f>'1'!E87</f>
        <v>152799.29999999999</v>
      </c>
      <c r="I39" s="39">
        <f>'1'!F87</f>
        <v>0</v>
      </c>
      <c r="J39" s="28"/>
    </row>
    <row r="40" spans="1:10">
      <c r="A40" s="146"/>
      <c r="B40" s="9" t="s">
        <v>66</v>
      </c>
      <c r="C40" s="146"/>
      <c r="D40" s="146"/>
      <c r="E40" s="146"/>
      <c r="F40" s="9" t="s">
        <v>43</v>
      </c>
      <c r="G40" s="41">
        <f>G42</f>
        <v>7900</v>
      </c>
      <c r="H40" s="41">
        <f>H42</f>
        <v>31500</v>
      </c>
      <c r="I40" s="41">
        <f>I42</f>
        <v>45000</v>
      </c>
      <c r="J40" s="28"/>
    </row>
    <row r="41" spans="1:10">
      <c r="A41" s="146"/>
      <c r="B41" s="146"/>
      <c r="C41" s="146"/>
      <c r="D41" s="146"/>
      <c r="E41" s="146"/>
      <c r="F41" s="146" t="s">
        <v>41</v>
      </c>
      <c r="G41" s="37"/>
      <c r="H41" s="37"/>
      <c r="I41" s="37"/>
      <c r="J41" s="28"/>
    </row>
    <row r="42" spans="1:10">
      <c r="A42" s="146"/>
      <c r="B42" s="146"/>
      <c r="C42" s="9" t="s">
        <v>58</v>
      </c>
      <c r="D42" s="146"/>
      <c r="E42" s="146"/>
      <c r="F42" s="9" t="s">
        <v>43</v>
      </c>
      <c r="G42" s="39">
        <f>G44</f>
        <v>7900</v>
      </c>
      <c r="H42" s="39">
        <f>H44</f>
        <v>31500</v>
      </c>
      <c r="I42" s="39">
        <f>I44</f>
        <v>45000</v>
      </c>
      <c r="J42" s="28"/>
    </row>
    <row r="43" spans="1:10">
      <c r="A43" s="146"/>
      <c r="B43" s="146"/>
      <c r="C43" s="146"/>
      <c r="D43" s="146"/>
      <c r="E43" s="146"/>
      <c r="F43" s="146" t="s">
        <v>41</v>
      </c>
      <c r="G43" s="34"/>
      <c r="H43" s="34"/>
      <c r="I43" s="34"/>
      <c r="J43" s="28"/>
    </row>
    <row r="44" spans="1:10">
      <c r="A44" s="146"/>
      <c r="B44" s="146"/>
      <c r="C44" s="146"/>
      <c r="D44" s="146"/>
      <c r="E44" s="146"/>
      <c r="F44" s="146" t="s">
        <v>126</v>
      </c>
      <c r="G44" s="38">
        <f>G45</f>
        <v>7900</v>
      </c>
      <c r="H44" s="38">
        <f t="shared" ref="H44:I44" si="5">H45</f>
        <v>31500</v>
      </c>
      <c r="I44" s="38">
        <f t="shared" si="5"/>
        <v>45000</v>
      </c>
      <c r="J44" s="28"/>
    </row>
    <row r="45" spans="1:10">
      <c r="A45" s="146"/>
      <c r="B45" s="146"/>
      <c r="C45" s="146"/>
      <c r="D45" s="9">
        <v>1005</v>
      </c>
      <c r="E45" s="146"/>
      <c r="F45" s="9" t="s">
        <v>77</v>
      </c>
      <c r="G45" s="39">
        <f>+G47</f>
        <v>7900</v>
      </c>
      <c r="H45" s="39">
        <f>+H47</f>
        <v>31500</v>
      </c>
      <c r="I45" s="39">
        <f>+I47</f>
        <v>45000</v>
      </c>
      <c r="J45" s="28"/>
    </row>
    <row r="46" spans="1:10">
      <c r="A46" s="146"/>
      <c r="B46" s="146"/>
      <c r="C46" s="146"/>
      <c r="D46" s="146"/>
      <c r="E46" s="146"/>
      <c r="F46" s="146" t="s">
        <v>41</v>
      </c>
      <c r="G46" s="39"/>
      <c r="H46" s="39"/>
      <c r="I46" s="39"/>
      <c r="J46" s="28"/>
    </row>
    <row r="47" spans="1:10" ht="69">
      <c r="A47" s="146"/>
      <c r="B47" s="146"/>
      <c r="C47" s="146"/>
      <c r="D47" s="146"/>
      <c r="E47" s="146" t="s">
        <v>60</v>
      </c>
      <c r="F47" s="9" t="s">
        <v>44</v>
      </c>
      <c r="G47" s="39">
        <f>+G49</f>
        <v>7900</v>
      </c>
      <c r="H47" s="39">
        <f>+H49</f>
        <v>31500</v>
      </c>
      <c r="I47" s="39">
        <f>+I49</f>
        <v>45000</v>
      </c>
      <c r="J47" s="28"/>
    </row>
    <row r="48" spans="1:10">
      <c r="A48" s="146"/>
      <c r="B48" s="146"/>
      <c r="C48" s="146"/>
      <c r="D48" s="146"/>
      <c r="E48" s="146"/>
      <c r="F48" s="146" t="s">
        <v>30</v>
      </c>
      <c r="G48" s="34"/>
      <c r="H48" s="34"/>
      <c r="I48" s="34"/>
      <c r="J48" s="28"/>
    </row>
    <row r="49" spans="1:12" ht="34.5">
      <c r="A49" s="146"/>
      <c r="B49" s="146"/>
      <c r="C49" s="146"/>
      <c r="D49" s="146"/>
      <c r="E49" s="146"/>
      <c r="F49" s="143" t="s">
        <v>114</v>
      </c>
      <c r="G49" s="39">
        <f>+G51</f>
        <v>7900</v>
      </c>
      <c r="H49" s="39">
        <f>+H51</f>
        <v>31500</v>
      </c>
      <c r="I49" s="39">
        <f>+I51</f>
        <v>45000</v>
      </c>
      <c r="J49" s="28"/>
    </row>
    <row r="50" spans="1:12" ht="34.5">
      <c r="A50" s="146"/>
      <c r="B50" s="146"/>
      <c r="C50" s="146"/>
      <c r="D50" s="146"/>
      <c r="E50" s="146"/>
      <c r="F50" s="146" t="s">
        <v>31</v>
      </c>
      <c r="G50" s="34"/>
      <c r="H50" s="34"/>
      <c r="I50" s="34"/>
      <c r="J50" s="28"/>
    </row>
    <row r="51" spans="1:12">
      <c r="A51" s="146"/>
      <c r="B51" s="146"/>
      <c r="C51" s="146"/>
      <c r="D51" s="146"/>
      <c r="E51" s="146"/>
      <c r="F51" s="146" t="s">
        <v>54</v>
      </c>
      <c r="G51" s="39">
        <f t="shared" ref="G51:G54" si="6">+G52</f>
        <v>7900</v>
      </c>
      <c r="H51" s="39">
        <f t="shared" ref="H51:I54" si="7">+H52</f>
        <v>31500</v>
      </c>
      <c r="I51" s="39">
        <f t="shared" si="7"/>
        <v>45000</v>
      </c>
      <c r="J51" s="28"/>
    </row>
    <row r="52" spans="1:12">
      <c r="A52" s="146"/>
      <c r="B52" s="146"/>
      <c r="C52" s="146"/>
      <c r="D52" s="146"/>
      <c r="E52" s="146"/>
      <c r="F52" s="146" t="s">
        <v>62</v>
      </c>
      <c r="G52" s="39">
        <f t="shared" si="6"/>
        <v>7900</v>
      </c>
      <c r="H52" s="39">
        <f t="shared" si="7"/>
        <v>31500</v>
      </c>
      <c r="I52" s="39">
        <f t="shared" si="7"/>
        <v>45000</v>
      </c>
      <c r="J52" s="28"/>
    </row>
    <row r="53" spans="1:12">
      <c r="A53" s="146"/>
      <c r="B53" s="146"/>
      <c r="C53" s="146"/>
      <c r="D53" s="146"/>
      <c r="E53" s="146"/>
      <c r="F53" s="146" t="s">
        <v>63</v>
      </c>
      <c r="G53" s="39">
        <f t="shared" si="6"/>
        <v>7900</v>
      </c>
      <c r="H53" s="39">
        <f t="shared" si="7"/>
        <v>31500</v>
      </c>
      <c r="I53" s="39">
        <f t="shared" si="7"/>
        <v>45000</v>
      </c>
      <c r="J53" s="28"/>
      <c r="K53" s="11"/>
      <c r="L53" s="11"/>
    </row>
    <row r="54" spans="1:12" ht="34.5">
      <c r="A54" s="146"/>
      <c r="B54" s="146"/>
      <c r="C54" s="146"/>
      <c r="D54" s="146"/>
      <c r="E54" s="146"/>
      <c r="F54" s="146" t="s">
        <v>67</v>
      </c>
      <c r="G54" s="39">
        <f t="shared" si="6"/>
        <v>7900</v>
      </c>
      <c r="H54" s="39">
        <f t="shared" si="7"/>
        <v>31500</v>
      </c>
      <c r="I54" s="39">
        <f t="shared" si="7"/>
        <v>45000</v>
      </c>
      <c r="J54" s="28"/>
      <c r="K54" s="11"/>
      <c r="L54" s="11"/>
    </row>
    <row r="55" spans="1:12">
      <c r="A55" s="146"/>
      <c r="B55" s="146"/>
      <c r="C55" s="146"/>
      <c r="D55" s="146"/>
      <c r="E55" s="146"/>
      <c r="F55" s="31" t="s">
        <v>48</v>
      </c>
      <c r="G55" s="39">
        <f>'1'!D24</f>
        <v>7900</v>
      </c>
      <c r="H55" s="39">
        <f>'1'!E24</f>
        <v>31500</v>
      </c>
      <c r="I55" s="39">
        <f>'1'!F24</f>
        <v>45000</v>
      </c>
      <c r="J55" s="28"/>
      <c r="K55" s="11"/>
      <c r="L55" s="11"/>
    </row>
    <row r="56" spans="1:12">
      <c r="A56" s="22"/>
      <c r="B56" s="21" t="s">
        <v>68</v>
      </c>
      <c r="C56" s="22"/>
      <c r="D56" s="22"/>
      <c r="E56" s="22"/>
      <c r="F56" s="21" t="s">
        <v>40</v>
      </c>
      <c r="G56" s="42">
        <f>+G58</f>
        <v>170170.80000000005</v>
      </c>
      <c r="H56" s="42">
        <f>+H58</f>
        <v>0</v>
      </c>
      <c r="I56" s="42">
        <f>+I58</f>
        <v>0</v>
      </c>
      <c r="J56" s="28"/>
    </row>
    <row r="57" spans="1:12">
      <c r="A57" s="146"/>
      <c r="B57" s="146"/>
      <c r="C57" s="146"/>
      <c r="D57" s="146"/>
      <c r="E57" s="146"/>
      <c r="F57" s="146" t="s">
        <v>41</v>
      </c>
      <c r="G57" s="37"/>
      <c r="H57" s="37"/>
      <c r="I57" s="37"/>
      <c r="J57" s="28"/>
    </row>
    <row r="58" spans="1:12">
      <c r="A58" s="146"/>
      <c r="B58" s="146"/>
      <c r="C58" s="9" t="s">
        <v>58</v>
      </c>
      <c r="D58" s="146"/>
      <c r="E58" s="146"/>
      <c r="F58" s="9" t="s">
        <v>40</v>
      </c>
      <c r="G58" s="41">
        <f>G61+G72</f>
        <v>170170.80000000005</v>
      </c>
      <c r="H58" s="41">
        <f t="shared" ref="H58:I58" si="8">H61+H72</f>
        <v>0</v>
      </c>
      <c r="I58" s="41">
        <f t="shared" si="8"/>
        <v>0</v>
      </c>
      <c r="J58" s="28"/>
    </row>
    <row r="59" spans="1:12">
      <c r="A59" s="146"/>
      <c r="B59" s="146"/>
      <c r="C59" s="146"/>
      <c r="D59" s="146"/>
      <c r="E59" s="146"/>
      <c r="F59" s="146" t="s">
        <v>41</v>
      </c>
      <c r="G59" s="37"/>
      <c r="H59" s="37"/>
      <c r="I59" s="37"/>
      <c r="J59" s="28"/>
    </row>
    <row r="60" spans="1:12">
      <c r="A60" s="146"/>
      <c r="B60" s="146"/>
      <c r="C60" s="146"/>
      <c r="D60" s="146"/>
      <c r="E60" s="146"/>
      <c r="F60" s="146" t="s">
        <v>126</v>
      </c>
      <c r="G60" s="38">
        <f>G61+G72</f>
        <v>170170.80000000005</v>
      </c>
      <c r="H60" s="38">
        <f t="shared" ref="H60:I60" si="9">H61+H72</f>
        <v>0</v>
      </c>
      <c r="I60" s="38">
        <f t="shared" si="9"/>
        <v>0</v>
      </c>
      <c r="J60" s="28"/>
    </row>
    <row r="61" spans="1:12">
      <c r="A61" s="146"/>
      <c r="B61" s="146"/>
      <c r="C61" s="146"/>
      <c r="D61" s="9" t="s">
        <v>69</v>
      </c>
      <c r="E61" s="146"/>
      <c r="F61" s="9" t="s">
        <v>50</v>
      </c>
      <c r="G61" s="41">
        <f>+G63</f>
        <v>-630000</v>
      </c>
      <c r="H61" s="41">
        <f>+H63</f>
        <v>0</v>
      </c>
      <c r="I61" s="41">
        <f>+I63</f>
        <v>0</v>
      </c>
      <c r="J61" s="28"/>
    </row>
    <row r="62" spans="1:12">
      <c r="A62" s="146"/>
      <c r="B62" s="146"/>
      <c r="C62" s="146"/>
      <c r="D62" s="146"/>
      <c r="E62" s="146"/>
      <c r="F62" s="146" t="s">
        <v>41</v>
      </c>
      <c r="G62" s="37"/>
      <c r="H62" s="37"/>
      <c r="I62" s="37"/>
      <c r="J62" s="28"/>
    </row>
    <row r="63" spans="1:12" ht="34.5">
      <c r="A63" s="146"/>
      <c r="B63" s="146"/>
      <c r="C63" s="146"/>
      <c r="D63" s="146"/>
      <c r="E63" s="146" t="s">
        <v>70</v>
      </c>
      <c r="F63" s="9" t="s">
        <v>49</v>
      </c>
      <c r="G63" s="39">
        <f>+G65</f>
        <v>-630000</v>
      </c>
      <c r="H63" s="39">
        <f>+H65</f>
        <v>0</v>
      </c>
      <c r="I63" s="39">
        <f>+I65</f>
        <v>0</v>
      </c>
      <c r="J63" s="28"/>
      <c r="K63" s="11"/>
      <c r="L63" s="11"/>
    </row>
    <row r="64" spans="1:12">
      <c r="A64" s="146"/>
      <c r="B64" s="146"/>
      <c r="C64" s="146"/>
      <c r="D64" s="146"/>
      <c r="E64" s="146"/>
      <c r="F64" s="146" t="s">
        <v>30</v>
      </c>
      <c r="G64" s="39"/>
      <c r="H64" s="39"/>
      <c r="I64" s="39"/>
      <c r="J64" s="28"/>
      <c r="K64" s="11"/>
      <c r="L64" s="11"/>
    </row>
    <row r="65" spans="1:10" ht="34.5">
      <c r="A65" s="146"/>
      <c r="B65" s="146"/>
      <c r="C65" s="146"/>
      <c r="D65" s="146"/>
      <c r="E65" s="146"/>
      <c r="F65" s="143" t="s">
        <v>114</v>
      </c>
      <c r="G65" s="39">
        <f>+G67</f>
        <v>-630000</v>
      </c>
      <c r="H65" s="39">
        <f>+H67</f>
        <v>0</v>
      </c>
      <c r="I65" s="39">
        <f>+I67</f>
        <v>0</v>
      </c>
      <c r="J65" s="28"/>
    </row>
    <row r="66" spans="1:10" ht="34.5">
      <c r="A66" s="146"/>
      <c r="B66" s="146"/>
      <c r="C66" s="146"/>
      <c r="D66" s="146"/>
      <c r="E66" s="146"/>
      <c r="F66" s="146" t="s">
        <v>31</v>
      </c>
      <c r="G66" s="39"/>
      <c r="H66" s="39"/>
      <c r="I66" s="39"/>
      <c r="J66" s="28"/>
    </row>
    <row r="67" spans="1:10">
      <c r="A67" s="146"/>
      <c r="B67" s="146"/>
      <c r="C67" s="146"/>
      <c r="D67" s="146"/>
      <c r="E67" s="146"/>
      <c r="F67" s="146" t="s">
        <v>54</v>
      </c>
      <c r="G67" s="39">
        <f t="shared" ref="G67:G69" si="10">+G68</f>
        <v>-630000</v>
      </c>
      <c r="H67" s="39">
        <f t="shared" ref="H67:I69" si="11">+H68</f>
        <v>0</v>
      </c>
      <c r="I67" s="39">
        <f t="shared" si="11"/>
        <v>0</v>
      </c>
      <c r="J67" s="28"/>
    </row>
    <row r="68" spans="1:10">
      <c r="A68" s="146"/>
      <c r="B68" s="146"/>
      <c r="C68" s="146"/>
      <c r="D68" s="146"/>
      <c r="E68" s="146"/>
      <c r="F68" s="146" t="s">
        <v>62</v>
      </c>
      <c r="G68" s="39">
        <f t="shared" si="10"/>
        <v>-630000</v>
      </c>
      <c r="H68" s="39">
        <f t="shared" si="11"/>
        <v>0</v>
      </c>
      <c r="I68" s="39">
        <f t="shared" si="11"/>
        <v>0</v>
      </c>
      <c r="J68" s="28"/>
    </row>
    <row r="69" spans="1:10">
      <c r="A69" s="146"/>
      <c r="B69" s="146"/>
      <c r="C69" s="146"/>
      <c r="D69" s="146"/>
      <c r="E69" s="146"/>
      <c r="F69" s="146" t="s">
        <v>63</v>
      </c>
      <c r="G69" s="39">
        <f t="shared" si="10"/>
        <v>-630000</v>
      </c>
      <c r="H69" s="39">
        <f t="shared" si="11"/>
        <v>0</v>
      </c>
      <c r="I69" s="39">
        <f t="shared" si="11"/>
        <v>0</v>
      </c>
      <c r="J69" s="28"/>
    </row>
    <row r="70" spans="1:10" ht="18" customHeight="1">
      <c r="A70" s="146"/>
      <c r="B70" s="146"/>
      <c r="C70" s="146"/>
      <c r="D70" s="146"/>
      <c r="E70" s="146"/>
      <c r="F70" s="146" t="s">
        <v>67</v>
      </c>
      <c r="G70" s="39">
        <f>+G71</f>
        <v>-630000</v>
      </c>
      <c r="H70" s="39">
        <f>+H71</f>
        <v>0</v>
      </c>
      <c r="I70" s="39">
        <f>+I71</f>
        <v>0</v>
      </c>
      <c r="J70" s="28"/>
    </row>
    <row r="71" spans="1:10">
      <c r="A71" s="146"/>
      <c r="B71" s="146"/>
      <c r="C71" s="146"/>
      <c r="D71" s="146"/>
      <c r="E71" s="146"/>
      <c r="F71" s="31" t="s">
        <v>48</v>
      </c>
      <c r="G71" s="39">
        <f>'1'!D43</f>
        <v>-630000</v>
      </c>
      <c r="H71" s="39">
        <f>'1'!E43</f>
        <v>0</v>
      </c>
      <c r="I71" s="39">
        <f>'1'!F43</f>
        <v>0</v>
      </c>
      <c r="J71" s="28"/>
    </row>
    <row r="72" spans="1:10" s="24" customFormat="1">
      <c r="A72" s="9"/>
      <c r="B72" s="9"/>
      <c r="C72" s="9"/>
      <c r="D72" s="9">
        <v>1068</v>
      </c>
      <c r="E72" s="9"/>
      <c r="F72" s="9" t="s">
        <v>78</v>
      </c>
      <c r="G72" s="41">
        <f>G74</f>
        <v>800170.8</v>
      </c>
      <c r="H72" s="41">
        <f>H74</f>
        <v>0</v>
      </c>
      <c r="I72" s="41">
        <f>I74</f>
        <v>0</v>
      </c>
      <c r="J72" s="28"/>
    </row>
    <row r="73" spans="1:10">
      <c r="A73" s="146"/>
      <c r="B73" s="146"/>
      <c r="C73" s="146"/>
      <c r="D73" s="146"/>
      <c r="E73" s="146"/>
      <c r="F73" s="146" t="s">
        <v>41</v>
      </c>
      <c r="G73" s="37"/>
      <c r="H73" s="37"/>
      <c r="I73" s="37"/>
      <c r="J73" s="28"/>
    </row>
    <row r="74" spans="1:10">
      <c r="A74" s="146"/>
      <c r="B74" s="146"/>
      <c r="C74" s="146"/>
      <c r="D74" s="146"/>
      <c r="E74" s="146">
        <v>12001</v>
      </c>
      <c r="F74" s="9" t="s">
        <v>125</v>
      </c>
      <c r="G74" s="39">
        <f>+G75</f>
        <v>800170.8</v>
      </c>
      <c r="H74" s="39">
        <f>+H75</f>
        <v>0</v>
      </c>
      <c r="I74" s="39">
        <f>+I75</f>
        <v>0</v>
      </c>
      <c r="J74" s="28"/>
    </row>
    <row r="75" spans="1:10">
      <c r="A75" s="146"/>
      <c r="B75" s="146"/>
      <c r="C75" s="146"/>
      <c r="D75" s="146"/>
      <c r="E75" s="146"/>
      <c r="F75" s="146" t="s">
        <v>30</v>
      </c>
      <c r="G75" s="39">
        <f t="shared" ref="G75" si="12">+G76</f>
        <v>800170.8</v>
      </c>
      <c r="H75" s="39">
        <f t="shared" ref="H75:I75" si="13">+H76</f>
        <v>0</v>
      </c>
      <c r="I75" s="39">
        <f t="shared" si="13"/>
        <v>0</v>
      </c>
      <c r="J75" s="28"/>
    </row>
    <row r="76" spans="1:10" ht="34.5">
      <c r="A76" s="146"/>
      <c r="B76" s="146"/>
      <c r="C76" s="146"/>
      <c r="D76" s="146"/>
      <c r="E76" s="146"/>
      <c r="F76" s="143" t="s">
        <v>114</v>
      </c>
      <c r="G76" s="39">
        <f>+G78</f>
        <v>800170.8</v>
      </c>
      <c r="H76" s="39">
        <f>+H78</f>
        <v>0</v>
      </c>
      <c r="I76" s="39">
        <f>+I78</f>
        <v>0</v>
      </c>
      <c r="J76" s="28"/>
    </row>
    <row r="77" spans="1:10" ht="34.5">
      <c r="A77" s="146"/>
      <c r="B77" s="146"/>
      <c r="C77" s="146"/>
      <c r="D77" s="146"/>
      <c r="E77" s="146"/>
      <c r="F77" s="146" t="s">
        <v>31</v>
      </c>
      <c r="G77" s="39"/>
      <c r="H77" s="39"/>
      <c r="I77" s="39"/>
      <c r="J77" s="28"/>
    </row>
    <row r="78" spans="1:10">
      <c r="A78" s="146"/>
      <c r="B78" s="146"/>
      <c r="C78" s="146"/>
      <c r="D78" s="146"/>
      <c r="E78" s="146"/>
      <c r="F78" s="146" t="s">
        <v>54</v>
      </c>
      <c r="G78" s="39">
        <f t="shared" ref="G78:G81" si="14">+G79</f>
        <v>800170.8</v>
      </c>
      <c r="H78" s="39">
        <f t="shared" ref="H78:I81" si="15">+H79</f>
        <v>0</v>
      </c>
      <c r="I78" s="39">
        <f t="shared" si="15"/>
        <v>0</v>
      </c>
      <c r="J78" s="28"/>
    </row>
    <row r="79" spans="1:10">
      <c r="A79" s="146"/>
      <c r="B79" s="146"/>
      <c r="C79" s="146"/>
      <c r="D79" s="146"/>
      <c r="E79" s="146"/>
      <c r="F79" s="146" t="s">
        <v>62</v>
      </c>
      <c r="G79" s="39">
        <f t="shared" si="14"/>
        <v>800170.8</v>
      </c>
      <c r="H79" s="39">
        <f t="shared" si="15"/>
        <v>0</v>
      </c>
      <c r="I79" s="39">
        <f t="shared" si="15"/>
        <v>0</v>
      </c>
      <c r="J79" s="28"/>
    </row>
    <row r="80" spans="1:10">
      <c r="A80" s="146"/>
      <c r="B80" s="146"/>
      <c r="C80" s="146"/>
      <c r="D80" s="146"/>
      <c r="E80" s="146"/>
      <c r="F80" s="146" t="s">
        <v>63</v>
      </c>
      <c r="G80" s="39">
        <f t="shared" si="14"/>
        <v>800170.8</v>
      </c>
      <c r="H80" s="39">
        <f t="shared" si="15"/>
        <v>0</v>
      </c>
      <c r="I80" s="39">
        <f t="shared" si="15"/>
        <v>0</v>
      </c>
      <c r="J80" s="28"/>
    </row>
    <row r="81" spans="1:10" ht="24" customHeight="1">
      <c r="A81" s="146"/>
      <c r="B81" s="146"/>
      <c r="C81" s="146"/>
      <c r="D81" s="146"/>
      <c r="E81" s="146"/>
      <c r="F81" s="146" t="s">
        <v>67</v>
      </c>
      <c r="G81" s="39">
        <f t="shared" si="14"/>
        <v>800170.8</v>
      </c>
      <c r="H81" s="39">
        <f t="shared" si="15"/>
        <v>0</v>
      </c>
      <c r="I81" s="39">
        <f t="shared" si="15"/>
        <v>0</v>
      </c>
      <c r="J81" s="28"/>
    </row>
    <row r="82" spans="1:10">
      <c r="A82" s="146"/>
      <c r="B82" s="146"/>
      <c r="C82" s="146"/>
      <c r="D82" s="146"/>
      <c r="E82" s="146"/>
      <c r="F82" s="146" t="s">
        <v>116</v>
      </c>
      <c r="G82" s="39">
        <f>'1'!D62</f>
        <v>800170.8</v>
      </c>
      <c r="H82" s="39">
        <f>'1'!E62</f>
        <v>0</v>
      </c>
      <c r="I82" s="39">
        <f>'1'!F62</f>
        <v>0</v>
      </c>
      <c r="J82" s="28"/>
    </row>
    <row r="83" spans="1:10" ht="34.5">
      <c r="A83" s="146"/>
      <c r="B83" s="9" t="s">
        <v>71</v>
      </c>
      <c r="C83" s="146"/>
      <c r="D83" s="146"/>
      <c r="E83" s="146"/>
      <c r="F83" s="9" t="s">
        <v>42</v>
      </c>
      <c r="G83" s="41">
        <f>+G85</f>
        <v>-13900</v>
      </c>
      <c r="H83" s="41">
        <f>+H85</f>
        <v>-36000</v>
      </c>
      <c r="I83" s="41">
        <f>+I85</f>
        <v>-45000</v>
      </c>
      <c r="J83" s="28"/>
    </row>
    <row r="84" spans="1:10">
      <c r="A84" s="146"/>
      <c r="B84" s="146"/>
      <c r="C84" s="146"/>
      <c r="D84" s="146"/>
      <c r="E84" s="146"/>
      <c r="F84" s="146" t="s">
        <v>41</v>
      </c>
      <c r="G84" s="37"/>
      <c r="H84" s="37"/>
      <c r="I84" s="37"/>
      <c r="J84" s="28"/>
    </row>
    <row r="85" spans="1:10" ht="34.5">
      <c r="A85" s="146"/>
      <c r="B85" s="146"/>
      <c r="C85" s="9" t="s">
        <v>58</v>
      </c>
      <c r="D85" s="146"/>
      <c r="E85" s="146"/>
      <c r="F85" s="9" t="s">
        <v>42</v>
      </c>
      <c r="G85" s="41">
        <f>SUM(G88,G104,G115)</f>
        <v>-13900</v>
      </c>
      <c r="H85" s="41">
        <f>SUM(H88,H104,H115)</f>
        <v>-36000</v>
      </c>
      <c r="I85" s="41">
        <f>SUM(I88,I104,I115)</f>
        <v>-45000</v>
      </c>
      <c r="J85" s="28"/>
    </row>
    <row r="86" spans="1:10">
      <c r="A86" s="146"/>
      <c r="B86" s="146"/>
      <c r="C86" s="146"/>
      <c r="D86" s="146"/>
      <c r="E86" s="146"/>
      <c r="F86" s="146" t="s">
        <v>41</v>
      </c>
      <c r="G86" s="37"/>
      <c r="H86" s="37"/>
      <c r="I86" s="37"/>
      <c r="J86" s="28"/>
    </row>
    <row r="87" spans="1:10">
      <c r="A87" s="146"/>
      <c r="B87" s="146"/>
      <c r="C87" s="146"/>
      <c r="D87" s="146"/>
      <c r="E87" s="146"/>
      <c r="F87" s="146" t="s">
        <v>126</v>
      </c>
      <c r="G87" s="80">
        <f>G88</f>
        <v>-12400</v>
      </c>
      <c r="H87" s="80">
        <f>H88</f>
        <v>-36000</v>
      </c>
      <c r="I87" s="80">
        <f>I88</f>
        <v>-45000</v>
      </c>
      <c r="J87" s="28"/>
    </row>
    <row r="88" spans="1:10">
      <c r="A88" s="146"/>
      <c r="B88" s="146"/>
      <c r="C88" s="146"/>
      <c r="D88" s="9">
        <v>1005</v>
      </c>
      <c r="E88" s="146"/>
      <c r="F88" s="146" t="s">
        <v>77</v>
      </c>
      <c r="G88" s="39">
        <f>+G90</f>
        <v>-12400</v>
      </c>
      <c r="H88" s="39">
        <f t="shared" ref="H88:I88" si="16">+H90</f>
        <v>-36000</v>
      </c>
      <c r="I88" s="39">
        <f t="shared" si="16"/>
        <v>-45000</v>
      </c>
      <c r="J88" s="28"/>
    </row>
    <row r="89" spans="1:10">
      <c r="A89" s="146"/>
      <c r="B89" s="146"/>
      <c r="C89" s="146"/>
      <c r="D89" s="146"/>
      <c r="E89" s="146"/>
      <c r="F89" s="146" t="s">
        <v>41</v>
      </c>
      <c r="G89" s="39"/>
      <c r="H89" s="39"/>
      <c r="I89" s="39"/>
      <c r="J89" s="28"/>
    </row>
    <row r="90" spans="1:10">
      <c r="A90" s="146"/>
      <c r="B90" s="146"/>
      <c r="C90" s="146"/>
      <c r="D90" s="146"/>
      <c r="E90" s="146">
        <v>12002</v>
      </c>
      <c r="F90" s="9" t="s">
        <v>131</v>
      </c>
      <c r="G90" s="39">
        <f>G92</f>
        <v>-12400</v>
      </c>
      <c r="H90" s="39">
        <f>H92</f>
        <v>-36000</v>
      </c>
      <c r="I90" s="39">
        <f>I92</f>
        <v>-45000</v>
      </c>
      <c r="J90" s="28"/>
    </row>
    <row r="91" spans="1:10">
      <c r="A91" s="146"/>
      <c r="B91" s="146"/>
      <c r="C91" s="146"/>
      <c r="D91" s="146"/>
      <c r="E91" s="146"/>
      <c r="F91" s="146" t="s">
        <v>30</v>
      </c>
      <c r="G91" s="39"/>
      <c r="H91" s="39"/>
      <c r="I91" s="39"/>
      <c r="J91" s="28"/>
    </row>
    <row r="92" spans="1:10" ht="34.5">
      <c r="A92" s="146"/>
      <c r="B92" s="146"/>
      <c r="C92" s="146"/>
      <c r="D92" s="146"/>
      <c r="E92" s="146"/>
      <c r="F92" s="143" t="s">
        <v>114</v>
      </c>
      <c r="G92" s="39">
        <f>G94</f>
        <v>-12400</v>
      </c>
      <c r="H92" s="39">
        <f>H94</f>
        <v>-36000</v>
      </c>
      <c r="I92" s="39">
        <f>I94</f>
        <v>-45000</v>
      </c>
      <c r="J92" s="28"/>
    </row>
    <row r="93" spans="1:10" ht="34.5">
      <c r="A93" s="146"/>
      <c r="B93" s="146"/>
      <c r="C93" s="146"/>
      <c r="D93" s="146"/>
      <c r="E93" s="146"/>
      <c r="F93" s="146" t="s">
        <v>31</v>
      </c>
      <c r="G93" s="39"/>
      <c r="H93" s="39"/>
      <c r="I93" s="39"/>
      <c r="J93" s="28"/>
    </row>
    <row r="94" spans="1:10">
      <c r="A94" s="146"/>
      <c r="B94" s="146"/>
      <c r="C94" s="146"/>
      <c r="D94" s="146"/>
      <c r="E94" s="146"/>
      <c r="F94" s="146" t="s">
        <v>54</v>
      </c>
      <c r="G94" s="39">
        <f t="shared" ref="G94:I97" si="17">G95</f>
        <v>-12400</v>
      </c>
      <c r="H94" s="39">
        <f t="shared" si="17"/>
        <v>-36000</v>
      </c>
      <c r="I94" s="39">
        <f t="shared" si="17"/>
        <v>-45000</v>
      </c>
      <c r="J94" s="28"/>
    </row>
    <row r="95" spans="1:10">
      <c r="A95" s="146"/>
      <c r="B95" s="146"/>
      <c r="C95" s="146"/>
      <c r="D95" s="146"/>
      <c r="E95" s="146"/>
      <c r="F95" s="146" t="s">
        <v>62</v>
      </c>
      <c r="G95" s="39">
        <f t="shared" si="17"/>
        <v>-12400</v>
      </c>
      <c r="H95" s="39">
        <f t="shared" si="17"/>
        <v>-36000</v>
      </c>
      <c r="I95" s="39">
        <f t="shared" si="17"/>
        <v>-45000</v>
      </c>
      <c r="J95" s="28"/>
    </row>
    <row r="96" spans="1:10">
      <c r="A96" s="146"/>
      <c r="B96" s="146"/>
      <c r="C96" s="146"/>
      <c r="D96" s="146"/>
      <c r="E96" s="146"/>
      <c r="F96" s="146" t="s">
        <v>63</v>
      </c>
      <c r="G96" s="39">
        <f t="shared" si="17"/>
        <v>-12400</v>
      </c>
      <c r="H96" s="39">
        <f t="shared" si="17"/>
        <v>-36000</v>
      </c>
      <c r="I96" s="39">
        <f t="shared" si="17"/>
        <v>-45000</v>
      </c>
      <c r="J96" s="28"/>
    </row>
    <row r="97" spans="1:10" ht="18.75" customHeight="1">
      <c r="A97" s="146"/>
      <c r="B97" s="146"/>
      <c r="C97" s="146"/>
      <c r="D97" s="146"/>
      <c r="E97" s="146"/>
      <c r="F97" s="146" t="s">
        <v>67</v>
      </c>
      <c r="G97" s="39">
        <f t="shared" si="17"/>
        <v>-12400</v>
      </c>
      <c r="H97" s="39">
        <f t="shared" si="17"/>
        <v>-36000</v>
      </c>
      <c r="I97" s="39">
        <f t="shared" si="17"/>
        <v>-45000</v>
      </c>
      <c r="J97" s="28"/>
    </row>
    <row r="98" spans="1:10">
      <c r="A98" s="146"/>
      <c r="B98" s="146"/>
      <c r="C98" s="146"/>
      <c r="D98" s="146"/>
      <c r="E98" s="146"/>
      <c r="F98" s="23" t="s">
        <v>72</v>
      </c>
      <c r="G98" s="39">
        <f>'1'!D18</f>
        <v>-12400</v>
      </c>
      <c r="H98" s="39">
        <f>'1'!E18</f>
        <v>-36000</v>
      </c>
      <c r="I98" s="39">
        <f>'1'!F18</f>
        <v>-45000</v>
      </c>
      <c r="J98" s="28"/>
    </row>
    <row r="99" spans="1:10">
      <c r="A99" s="161"/>
      <c r="B99" s="9" t="s">
        <v>169</v>
      </c>
      <c r="C99" s="161"/>
      <c r="D99" s="161"/>
      <c r="E99" s="161"/>
      <c r="F99" s="9" t="s">
        <v>170</v>
      </c>
      <c r="G99" s="41">
        <f t="shared" ref="G99:H99" si="18">+G101</f>
        <v>-1500</v>
      </c>
      <c r="H99" s="41">
        <f t="shared" si="18"/>
        <v>0</v>
      </c>
      <c r="I99" s="39">
        <v>0</v>
      </c>
      <c r="J99" s="28"/>
    </row>
    <row r="100" spans="1:10">
      <c r="A100" s="161"/>
      <c r="B100" s="161"/>
      <c r="C100" s="161"/>
      <c r="D100" s="161"/>
      <c r="E100" s="161"/>
      <c r="F100" s="161" t="s">
        <v>41</v>
      </c>
      <c r="G100" s="37"/>
      <c r="H100" s="37"/>
      <c r="I100" s="39"/>
      <c r="J100" s="28"/>
    </row>
    <row r="101" spans="1:10" ht="34.5">
      <c r="A101" s="161"/>
      <c r="B101" s="161"/>
      <c r="C101" s="9" t="s">
        <v>57</v>
      </c>
      <c r="D101" s="161"/>
      <c r="E101" s="161"/>
      <c r="F101" s="161" t="s">
        <v>171</v>
      </c>
      <c r="G101" s="39">
        <f t="shared" ref="G101:H101" si="19">G103</f>
        <v>-1500</v>
      </c>
      <c r="H101" s="39">
        <f t="shared" si="19"/>
        <v>0</v>
      </c>
      <c r="I101" s="39">
        <v>0</v>
      </c>
      <c r="J101" s="28"/>
    </row>
    <row r="102" spans="1:10">
      <c r="A102" s="161"/>
      <c r="B102" s="161"/>
      <c r="C102" s="161"/>
      <c r="D102" s="161"/>
      <c r="E102" s="161"/>
      <c r="F102" s="161" t="s">
        <v>41</v>
      </c>
      <c r="G102" s="37"/>
      <c r="H102" s="37"/>
      <c r="I102" s="39"/>
      <c r="J102" s="28"/>
    </row>
    <row r="103" spans="1:10">
      <c r="A103" s="161"/>
      <c r="B103" s="161"/>
      <c r="C103" s="161"/>
      <c r="D103" s="161"/>
      <c r="E103" s="161"/>
      <c r="F103" s="161" t="s">
        <v>126</v>
      </c>
      <c r="G103" s="38">
        <f>G112+G123+G134</f>
        <v>-1500</v>
      </c>
      <c r="H103" s="38">
        <f>H112+H123+H134</f>
        <v>0</v>
      </c>
      <c r="I103" s="39">
        <v>0</v>
      </c>
      <c r="J103" s="28"/>
    </row>
    <row r="104" spans="1:10">
      <c r="A104" s="146"/>
      <c r="B104" s="146"/>
      <c r="C104" s="146"/>
      <c r="D104" s="82">
        <v>1011</v>
      </c>
      <c r="E104" s="146"/>
      <c r="F104" s="154" t="s">
        <v>50</v>
      </c>
      <c r="G104" s="41">
        <f>+G106</f>
        <v>-6000</v>
      </c>
      <c r="H104" s="41">
        <f>+H106</f>
        <v>0</v>
      </c>
      <c r="I104" s="41">
        <f>+I106</f>
        <v>0</v>
      </c>
      <c r="J104" s="28"/>
    </row>
    <row r="105" spans="1:10">
      <c r="A105" s="146"/>
      <c r="B105" s="146"/>
      <c r="C105" s="146"/>
      <c r="D105" s="146"/>
      <c r="E105" s="146"/>
      <c r="F105" s="146" t="s">
        <v>41</v>
      </c>
      <c r="G105" s="39"/>
      <c r="H105" s="39"/>
      <c r="I105" s="39"/>
      <c r="J105" s="28"/>
    </row>
    <row r="106" spans="1:10" ht="37.5" customHeight="1">
      <c r="A106" s="146"/>
      <c r="B106" s="146"/>
      <c r="C106" s="146"/>
      <c r="D106" s="146"/>
      <c r="E106" s="146">
        <v>11001</v>
      </c>
      <c r="F106" s="9" t="s">
        <v>133</v>
      </c>
      <c r="G106" s="43">
        <f>+G108</f>
        <v>-6000</v>
      </c>
      <c r="H106" s="43">
        <f>+H108</f>
        <v>0</v>
      </c>
      <c r="I106" s="43">
        <f>+I108</f>
        <v>0</v>
      </c>
      <c r="J106" s="28"/>
    </row>
    <row r="107" spans="1:10">
      <c r="A107" s="146"/>
      <c r="B107" s="146"/>
      <c r="C107" s="146"/>
      <c r="D107" s="146"/>
      <c r="E107" s="146"/>
      <c r="F107" s="146" t="s">
        <v>30</v>
      </c>
      <c r="G107" s="39"/>
      <c r="H107" s="39"/>
      <c r="I107" s="39"/>
      <c r="J107" s="28"/>
    </row>
    <row r="108" spans="1:10" ht="34.5">
      <c r="A108" s="146"/>
      <c r="B108" s="146"/>
      <c r="C108" s="146"/>
      <c r="D108" s="146"/>
      <c r="E108" s="146"/>
      <c r="F108" s="143" t="s">
        <v>114</v>
      </c>
      <c r="G108" s="39">
        <f>+G110</f>
        <v>-6000</v>
      </c>
      <c r="H108" s="39">
        <f>+H110</f>
        <v>0</v>
      </c>
      <c r="I108" s="39">
        <f>+I110</f>
        <v>0</v>
      </c>
      <c r="J108" s="28"/>
    </row>
    <row r="109" spans="1:10" ht="34.5">
      <c r="A109" s="146"/>
      <c r="B109" s="146"/>
      <c r="C109" s="146"/>
      <c r="D109" s="146"/>
      <c r="E109" s="146"/>
      <c r="F109" s="146" t="s">
        <v>31</v>
      </c>
      <c r="G109" s="39"/>
      <c r="H109" s="39"/>
      <c r="I109" s="39"/>
      <c r="J109" s="28"/>
    </row>
    <row r="110" spans="1:10">
      <c r="A110" s="146"/>
      <c r="B110" s="146"/>
      <c r="C110" s="146"/>
      <c r="D110" s="146"/>
      <c r="E110" s="146"/>
      <c r="F110" s="146" t="s">
        <v>54</v>
      </c>
      <c r="G110" s="39">
        <f t="shared" ref="G110:I113" si="20">+G111</f>
        <v>-6000</v>
      </c>
      <c r="H110" s="39">
        <f t="shared" si="20"/>
        <v>0</v>
      </c>
      <c r="I110" s="39">
        <f t="shared" si="20"/>
        <v>0</v>
      </c>
      <c r="J110" s="28"/>
    </row>
    <row r="111" spans="1:10">
      <c r="A111" s="146"/>
      <c r="B111" s="146"/>
      <c r="C111" s="146"/>
      <c r="D111" s="146"/>
      <c r="E111" s="146"/>
      <c r="F111" s="146" t="s">
        <v>62</v>
      </c>
      <c r="G111" s="39">
        <f t="shared" si="20"/>
        <v>-6000</v>
      </c>
      <c r="H111" s="39">
        <f t="shared" si="20"/>
        <v>0</v>
      </c>
      <c r="I111" s="39">
        <f t="shared" si="20"/>
        <v>0</v>
      </c>
      <c r="J111" s="28"/>
    </row>
    <row r="112" spans="1:10" ht="34.5">
      <c r="A112" s="146"/>
      <c r="B112" s="146"/>
      <c r="C112" s="146"/>
      <c r="D112" s="146"/>
      <c r="E112" s="146"/>
      <c r="F112" s="146" t="s">
        <v>73</v>
      </c>
      <c r="G112" s="39">
        <f t="shared" si="20"/>
        <v>-6000</v>
      </c>
      <c r="H112" s="39">
        <f t="shared" si="20"/>
        <v>0</v>
      </c>
      <c r="I112" s="39">
        <f t="shared" si="20"/>
        <v>0</v>
      </c>
      <c r="J112" s="28"/>
    </row>
    <row r="113" spans="1:10">
      <c r="A113" s="146"/>
      <c r="B113" s="146"/>
      <c r="C113" s="146"/>
      <c r="D113" s="146"/>
      <c r="E113" s="146"/>
      <c r="F113" s="146" t="s">
        <v>74</v>
      </c>
      <c r="G113" s="39">
        <f t="shared" si="20"/>
        <v>-6000</v>
      </c>
      <c r="H113" s="39">
        <f t="shared" si="20"/>
        <v>0</v>
      </c>
      <c r="I113" s="39">
        <f t="shared" si="20"/>
        <v>0</v>
      </c>
      <c r="J113" s="28"/>
    </row>
    <row r="114" spans="1:10">
      <c r="A114" s="146"/>
      <c r="B114" s="146"/>
      <c r="C114" s="146"/>
      <c r="D114" s="146"/>
      <c r="E114" s="146"/>
      <c r="F114" s="146" t="s">
        <v>75</v>
      </c>
      <c r="G114" s="39">
        <f>'1'!D37</f>
        <v>-6000</v>
      </c>
      <c r="H114" s="39">
        <f>'1'!E37</f>
        <v>0</v>
      </c>
      <c r="I114" s="39">
        <f>'1'!F37</f>
        <v>0</v>
      </c>
      <c r="J114" s="28"/>
    </row>
    <row r="115" spans="1:10">
      <c r="A115" s="146"/>
      <c r="B115" s="146"/>
      <c r="C115" s="146"/>
      <c r="D115" s="9">
        <v>1068</v>
      </c>
      <c r="E115" s="146"/>
      <c r="F115" s="146" t="s">
        <v>165</v>
      </c>
      <c r="G115" s="41">
        <f t="shared" ref="G115:I115" si="21">+G117</f>
        <v>4500</v>
      </c>
      <c r="H115" s="41">
        <f t="shared" si="21"/>
        <v>0</v>
      </c>
      <c r="I115" s="41">
        <f t="shared" si="21"/>
        <v>0</v>
      </c>
      <c r="J115" s="28"/>
    </row>
    <row r="116" spans="1:10">
      <c r="A116" s="146"/>
      <c r="B116" s="146"/>
      <c r="C116" s="146"/>
      <c r="D116" s="146"/>
      <c r="E116" s="146"/>
      <c r="F116" s="146" t="s">
        <v>156</v>
      </c>
      <c r="G116" s="39"/>
      <c r="H116" s="39"/>
      <c r="I116" s="39"/>
      <c r="J116" s="28"/>
    </row>
    <row r="117" spans="1:10" ht="34.5">
      <c r="A117" s="146"/>
      <c r="B117" s="146"/>
      <c r="C117" s="146"/>
      <c r="D117" s="146"/>
      <c r="E117" s="146">
        <v>11001</v>
      </c>
      <c r="F117" s="9" t="s">
        <v>154</v>
      </c>
      <c r="G117" s="43">
        <f>+G119</f>
        <v>4500</v>
      </c>
      <c r="H117" s="43">
        <f>+H119</f>
        <v>0</v>
      </c>
      <c r="I117" s="43">
        <f>+I119</f>
        <v>0</v>
      </c>
      <c r="J117" s="28"/>
    </row>
    <row r="118" spans="1:10">
      <c r="A118" s="146"/>
      <c r="B118" s="146"/>
      <c r="C118" s="146"/>
      <c r="D118" s="146"/>
      <c r="E118" s="146"/>
      <c r="F118" s="146" t="s">
        <v>30</v>
      </c>
      <c r="G118" s="39"/>
      <c r="H118" s="39"/>
      <c r="I118" s="39"/>
      <c r="J118" s="28"/>
    </row>
    <row r="119" spans="1:10" ht="34.5">
      <c r="A119" s="146"/>
      <c r="B119" s="146"/>
      <c r="C119" s="146"/>
      <c r="D119" s="146"/>
      <c r="E119" s="146"/>
      <c r="F119" s="143" t="s">
        <v>114</v>
      </c>
      <c r="G119" s="39">
        <f>+G121</f>
        <v>4500</v>
      </c>
      <c r="H119" s="39">
        <f>+H121</f>
        <v>0</v>
      </c>
      <c r="I119" s="39">
        <f>+I121</f>
        <v>0</v>
      </c>
      <c r="J119" s="28"/>
    </row>
    <row r="120" spans="1:10" ht="34.5">
      <c r="A120" s="146"/>
      <c r="B120" s="146"/>
      <c r="C120" s="146"/>
      <c r="D120" s="146"/>
      <c r="E120" s="146"/>
      <c r="F120" s="146" t="s">
        <v>31</v>
      </c>
      <c r="G120" s="39"/>
      <c r="H120" s="39"/>
      <c r="I120" s="39"/>
      <c r="J120" s="28"/>
    </row>
    <row r="121" spans="1:10">
      <c r="A121" s="146"/>
      <c r="B121" s="146"/>
      <c r="C121" s="146"/>
      <c r="D121" s="146"/>
      <c r="E121" s="146"/>
      <c r="F121" s="146" t="s">
        <v>54</v>
      </c>
      <c r="G121" s="39">
        <f t="shared" ref="G121:I124" si="22">+G122</f>
        <v>4500</v>
      </c>
      <c r="H121" s="39">
        <f t="shared" si="22"/>
        <v>0</v>
      </c>
      <c r="I121" s="39">
        <f t="shared" si="22"/>
        <v>0</v>
      </c>
      <c r="J121" s="28"/>
    </row>
    <row r="122" spans="1:10">
      <c r="A122" s="146"/>
      <c r="B122" s="146"/>
      <c r="C122" s="146"/>
      <c r="D122" s="146"/>
      <c r="E122" s="146"/>
      <c r="F122" s="146" t="s">
        <v>62</v>
      </c>
      <c r="G122" s="39">
        <f t="shared" si="22"/>
        <v>4500</v>
      </c>
      <c r="H122" s="39">
        <f t="shared" si="22"/>
        <v>0</v>
      </c>
      <c r="I122" s="39">
        <f t="shared" si="22"/>
        <v>0</v>
      </c>
      <c r="J122" s="28"/>
    </row>
    <row r="123" spans="1:10" ht="34.5">
      <c r="A123" s="146"/>
      <c r="B123" s="146"/>
      <c r="C123" s="146"/>
      <c r="D123" s="146"/>
      <c r="E123" s="146"/>
      <c r="F123" s="146" t="s">
        <v>73</v>
      </c>
      <c r="G123" s="39">
        <f t="shared" si="22"/>
        <v>4500</v>
      </c>
      <c r="H123" s="39">
        <f t="shared" si="22"/>
        <v>0</v>
      </c>
      <c r="I123" s="39">
        <f t="shared" si="22"/>
        <v>0</v>
      </c>
      <c r="J123" s="28"/>
    </row>
    <row r="124" spans="1:10">
      <c r="A124" s="146"/>
      <c r="B124" s="146"/>
      <c r="C124" s="146"/>
      <c r="D124" s="146"/>
      <c r="E124" s="146"/>
      <c r="F124" s="146" t="s">
        <v>74</v>
      </c>
      <c r="G124" s="39">
        <f t="shared" si="22"/>
        <v>4500</v>
      </c>
      <c r="H124" s="39">
        <f t="shared" si="22"/>
        <v>0</v>
      </c>
      <c r="I124" s="39">
        <f t="shared" si="22"/>
        <v>0</v>
      </c>
      <c r="J124" s="28"/>
    </row>
    <row r="125" spans="1:10">
      <c r="A125" s="146"/>
      <c r="B125" s="146"/>
      <c r="C125" s="146"/>
      <c r="D125" s="146"/>
      <c r="E125" s="146"/>
      <c r="F125" s="146" t="s">
        <v>75</v>
      </c>
      <c r="G125" s="39">
        <f>'1'!D56</f>
        <v>4500</v>
      </c>
      <c r="H125" s="39">
        <f>'1'!E56</f>
        <v>0</v>
      </c>
      <c r="I125" s="39">
        <f>'1'!F56</f>
        <v>0</v>
      </c>
      <c r="J125" s="28"/>
    </row>
    <row r="126" spans="1:10">
      <c r="G126" s="44"/>
      <c r="H126" s="44"/>
      <c r="I126" s="44"/>
    </row>
    <row r="127" spans="1:10">
      <c r="G127" s="44"/>
      <c r="H127" s="44"/>
      <c r="I127" s="44"/>
    </row>
    <row r="128" spans="1:10" ht="14.25" customHeight="1">
      <c r="G128" s="44"/>
      <c r="H128" s="44"/>
      <c r="I128" s="44"/>
    </row>
    <row r="129" spans="6:9" hidden="1">
      <c r="F129" s="61">
        <v>1005</v>
      </c>
      <c r="G129" s="81">
        <f>G45++G90</f>
        <v>-4500</v>
      </c>
      <c r="H129" s="81">
        <f>H45++H90</f>
        <v>-4500</v>
      </c>
      <c r="I129" s="81">
        <f>I45++I90</f>
        <v>0</v>
      </c>
    </row>
    <row r="130" spans="6:9" hidden="1">
      <c r="F130" s="61">
        <v>1011</v>
      </c>
      <c r="G130" s="81">
        <f>G114+G71</f>
        <v>-636000</v>
      </c>
      <c r="H130" s="81">
        <f>H114+H71</f>
        <v>0</v>
      </c>
      <c r="I130" s="81">
        <f>I114+I71</f>
        <v>0</v>
      </c>
    </row>
    <row r="131" spans="6:9" hidden="1">
      <c r="F131" s="61">
        <v>1068</v>
      </c>
      <c r="G131" s="81">
        <f>G74+G125</f>
        <v>804670.8</v>
      </c>
      <c r="H131" s="81">
        <f>H74+H125</f>
        <v>0</v>
      </c>
      <c r="I131" s="81">
        <f>I74+I125</f>
        <v>0</v>
      </c>
    </row>
    <row r="132" spans="6:9" hidden="1">
      <c r="F132" s="61">
        <v>1102</v>
      </c>
      <c r="G132" s="81">
        <f>+G20</f>
        <v>-316970.09999999998</v>
      </c>
      <c r="H132" s="81">
        <f t="shared" ref="H132:I132" si="23">+H20</f>
        <v>-148299.29999999999</v>
      </c>
      <c r="I132" s="81">
        <f t="shared" si="23"/>
        <v>0</v>
      </c>
    </row>
    <row r="133" spans="6:9" hidden="1">
      <c r="F133" s="61">
        <v>1205</v>
      </c>
      <c r="G133" s="81">
        <f>+G31</f>
        <v>152799.29999999999</v>
      </c>
      <c r="H133" s="81">
        <f t="shared" ref="H133:I133" si="24">+H31</f>
        <v>152799.29999999999</v>
      </c>
      <c r="I133" s="81">
        <f t="shared" si="24"/>
        <v>0</v>
      </c>
    </row>
    <row r="134" spans="6:9" hidden="1"/>
  </sheetData>
  <mergeCells count="5">
    <mergeCell ref="A5:I5"/>
    <mergeCell ref="A7:C7"/>
    <mergeCell ref="D7:E7"/>
    <mergeCell ref="F7:F8"/>
    <mergeCell ref="G7:I7"/>
  </mergeCells>
  <pageMargins left="0.45" right="0" top="0.25" bottom="0.2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3"/>
  <sheetViews>
    <sheetView view="pageBreakPreview" topLeftCell="A58" zoomScale="80" zoomScaleNormal="100" zoomScaleSheetLayoutView="80" workbookViewId="0">
      <selection activeCell="A77" sqref="A77:B77"/>
    </sheetView>
  </sheetViews>
  <sheetFormatPr defaultRowHeight="17.25"/>
  <cols>
    <col min="1" max="1" width="50.42578125" style="1" customWidth="1"/>
    <col min="2" max="2" width="80.7109375" style="1" customWidth="1"/>
    <col min="3" max="3" width="18.85546875" style="1" customWidth="1"/>
    <col min="4" max="4" width="18.140625" style="1" customWidth="1"/>
    <col min="5" max="5" width="20.28515625" style="84" customWidth="1"/>
    <col min="6" max="6" width="14" style="1" customWidth="1"/>
    <col min="7" max="7" width="19.85546875" style="1" customWidth="1"/>
    <col min="8" max="8" width="11.85546875" style="1" customWidth="1"/>
    <col min="9" max="9" width="13.85546875" style="1" customWidth="1"/>
    <col min="10" max="10" width="11" style="1" customWidth="1"/>
    <col min="11" max="11" width="9.5703125" style="1" customWidth="1"/>
    <col min="12" max="12" width="16.5703125" style="1" customWidth="1"/>
    <col min="13" max="13" width="10" style="1" customWidth="1"/>
    <col min="14" max="16384" width="9.140625" style="1"/>
  </cols>
  <sheetData>
    <row r="1" spans="1:5">
      <c r="A1" s="97"/>
      <c r="B1" s="97"/>
      <c r="C1" s="97"/>
      <c r="D1" s="97"/>
      <c r="E1" s="84" t="s">
        <v>3</v>
      </c>
    </row>
    <row r="2" spans="1:5">
      <c r="A2" s="97"/>
      <c r="B2" s="97"/>
      <c r="C2" s="97"/>
      <c r="D2" s="97"/>
      <c r="E2" s="84" t="s">
        <v>149</v>
      </c>
    </row>
    <row r="3" spans="1:5">
      <c r="A3" s="97"/>
      <c r="B3" s="97"/>
      <c r="C3" s="97"/>
      <c r="D3" s="97"/>
      <c r="E3" s="84" t="s">
        <v>1</v>
      </c>
    </row>
    <row r="4" spans="1:5" ht="14.25" customHeight="1">
      <c r="A4" s="219" t="s">
        <v>112</v>
      </c>
      <c r="B4" s="219"/>
      <c r="C4" s="219"/>
      <c r="D4" s="219"/>
      <c r="E4" s="219"/>
    </row>
    <row r="5" spans="1:5" ht="61.5" customHeight="1">
      <c r="A5" s="220" t="s">
        <v>164</v>
      </c>
      <c r="B5" s="220"/>
      <c r="C5" s="220"/>
      <c r="D5" s="220"/>
      <c r="E5" s="220"/>
    </row>
    <row r="6" spans="1:5" ht="30.75" customHeight="1">
      <c r="A6" s="222" t="s">
        <v>113</v>
      </c>
      <c r="B6" s="222"/>
      <c r="C6" s="222"/>
      <c r="D6" s="222"/>
      <c r="E6" s="222"/>
    </row>
    <row r="7" spans="1:5">
      <c r="A7" s="221" t="s">
        <v>129</v>
      </c>
      <c r="B7" s="221"/>
      <c r="C7" s="221"/>
      <c r="D7" s="221"/>
      <c r="E7" s="221"/>
    </row>
    <row r="8" spans="1:5">
      <c r="A8" s="76"/>
      <c r="B8" s="76"/>
      <c r="C8" s="76"/>
      <c r="D8" s="76"/>
      <c r="E8" s="85"/>
    </row>
    <row r="9" spans="1:5">
      <c r="A9" s="57" t="s">
        <v>91</v>
      </c>
      <c r="B9" s="58" t="s">
        <v>92</v>
      </c>
      <c r="C9" s="106"/>
      <c r="D9" s="106"/>
      <c r="E9" s="86"/>
    </row>
    <row r="10" spans="1:5">
      <c r="A10" s="57" t="s">
        <v>93</v>
      </c>
      <c r="B10" s="63" t="s">
        <v>94</v>
      </c>
      <c r="C10" s="107"/>
      <c r="D10" s="107"/>
      <c r="E10" s="87"/>
    </row>
    <row r="11" spans="1:5">
      <c r="A11" s="124" t="s">
        <v>95</v>
      </c>
      <c r="E11" s="88"/>
    </row>
    <row r="12" spans="1:5">
      <c r="A12" s="61"/>
      <c r="B12" s="61"/>
      <c r="C12" s="61"/>
      <c r="D12" s="61"/>
    </row>
    <row r="13" spans="1:5" ht="62.25" customHeight="1">
      <c r="A13" s="60" t="s">
        <v>37</v>
      </c>
      <c r="B13" s="60" t="s">
        <v>93</v>
      </c>
      <c r="C13" s="193" t="str">
        <f>'1'!D7</f>
        <v>Ցուցանիշների փոփոխությունները ավելացումները նշված են դրական նշանով, իսկ նվազեցումները՝ փակագծերում</v>
      </c>
      <c r="D13" s="194"/>
      <c r="E13" s="195"/>
    </row>
    <row r="14" spans="1:5" ht="34.5">
      <c r="A14" s="60" t="s">
        <v>33</v>
      </c>
      <c r="B14" s="60" t="s">
        <v>111</v>
      </c>
      <c r="C14" s="121" t="str">
        <f>'1'!D8</f>
        <v>Առաջին կիսամյակ</v>
      </c>
      <c r="D14" s="121" t="str">
        <f>'1'!E8</f>
        <v>Ինն ամիս</v>
      </c>
      <c r="E14" s="121" t="str">
        <f>'1'!F8</f>
        <v>Տարի</v>
      </c>
    </row>
    <row r="15" spans="1:5">
      <c r="A15" s="60" t="s">
        <v>34</v>
      </c>
      <c r="B15" s="130" t="s">
        <v>137</v>
      </c>
      <c r="C15" s="98"/>
      <c r="D15" s="98"/>
      <c r="E15" s="223"/>
    </row>
    <row r="16" spans="1:5">
      <c r="A16" s="60" t="s">
        <v>35</v>
      </c>
      <c r="B16" s="130" t="s">
        <v>138</v>
      </c>
      <c r="C16" s="101"/>
      <c r="D16" s="101"/>
      <c r="E16" s="224"/>
    </row>
    <row r="17" spans="1:7">
      <c r="A17" s="60" t="s">
        <v>29</v>
      </c>
      <c r="B17" s="130" t="s">
        <v>25</v>
      </c>
      <c r="C17" s="101"/>
      <c r="D17" s="101"/>
      <c r="E17" s="224"/>
    </row>
    <row r="18" spans="1:7" ht="34.5">
      <c r="A18" s="60" t="s">
        <v>16</v>
      </c>
      <c r="B18" s="130" t="s">
        <v>139</v>
      </c>
      <c r="C18" s="108"/>
      <c r="D18" s="108"/>
      <c r="E18" s="225"/>
    </row>
    <row r="19" spans="1:7">
      <c r="A19" s="203" t="s">
        <v>39</v>
      </c>
      <c r="B19" s="204"/>
      <c r="C19" s="135"/>
      <c r="D19" s="135"/>
      <c r="E19" s="89"/>
    </row>
    <row r="20" spans="1:7" ht="17.25" customHeight="1">
      <c r="A20" s="192" t="s">
        <v>140</v>
      </c>
      <c r="B20" s="192"/>
      <c r="C20" s="95">
        <f>C21/F20/6*1000</f>
        <v>-20.666666666666668</v>
      </c>
      <c r="D20" s="95">
        <f>D21/F20/9*1000</f>
        <v>-40</v>
      </c>
      <c r="E20" s="95">
        <f>E21/F20/12*1000</f>
        <v>-37.5</v>
      </c>
      <c r="F20" s="94">
        <v>100000</v>
      </c>
    </row>
    <row r="21" spans="1:7" ht="17.25" customHeight="1">
      <c r="A21" s="205" t="s">
        <v>36</v>
      </c>
      <c r="B21" s="205"/>
      <c r="C21" s="90">
        <f>'1'!D18</f>
        <v>-12400</v>
      </c>
      <c r="D21" s="90">
        <f>'1'!E18</f>
        <v>-36000</v>
      </c>
      <c r="E21" s="90">
        <f>'1'!F18</f>
        <v>-45000</v>
      </c>
    </row>
    <row r="22" spans="1:7">
      <c r="A22" s="61"/>
      <c r="B22" s="61"/>
      <c r="C22" s="61"/>
      <c r="D22" s="61"/>
      <c r="E22" s="88"/>
    </row>
    <row r="23" spans="1:7" ht="69" customHeight="1">
      <c r="A23" s="60" t="s">
        <v>37</v>
      </c>
      <c r="B23" s="59" t="s">
        <v>93</v>
      </c>
      <c r="C23" s="193" t="str">
        <f>'1'!D7</f>
        <v>Ցուցանիշների փոփոխությունները ավելացումները նշված են դրական նշանով, իսկ նվազեցումները՝ փակագծերում</v>
      </c>
      <c r="D23" s="194"/>
      <c r="E23" s="195"/>
    </row>
    <row r="24" spans="1:7" ht="39.75" customHeight="1">
      <c r="A24" s="60" t="s">
        <v>33</v>
      </c>
      <c r="B24" s="132" t="s">
        <v>100</v>
      </c>
      <c r="C24" s="121" t="str">
        <f>'1'!D8</f>
        <v>Առաջին կիսամյակ</v>
      </c>
      <c r="D24" s="121" t="str">
        <f>'1'!E8</f>
        <v>Ինն ամիս</v>
      </c>
      <c r="E24" s="121" t="str">
        <f>'1'!F8</f>
        <v>Տարի</v>
      </c>
    </row>
    <row r="25" spans="1:7" ht="69">
      <c r="A25" s="60" t="s">
        <v>34</v>
      </c>
      <c r="B25" s="60" t="s">
        <v>45</v>
      </c>
      <c r="C25" s="109"/>
      <c r="D25" s="109"/>
      <c r="E25" s="213"/>
    </row>
    <row r="26" spans="1:7" ht="51.75">
      <c r="A26" s="60" t="s">
        <v>35</v>
      </c>
      <c r="B26" s="62" t="s">
        <v>46</v>
      </c>
      <c r="C26" s="110"/>
      <c r="D26" s="110"/>
      <c r="E26" s="214"/>
    </row>
    <row r="27" spans="1:7" ht="17.25" customHeight="1">
      <c r="A27" s="60" t="s">
        <v>29</v>
      </c>
      <c r="B27" s="62" t="s">
        <v>25</v>
      </c>
      <c r="C27" s="110"/>
      <c r="D27" s="110"/>
      <c r="E27" s="214"/>
    </row>
    <row r="28" spans="1:7" ht="51.75">
      <c r="A28" s="60" t="s">
        <v>16</v>
      </c>
      <c r="B28" s="62" t="s">
        <v>47</v>
      </c>
      <c r="C28" s="111"/>
      <c r="D28" s="111"/>
      <c r="E28" s="215"/>
    </row>
    <row r="29" spans="1:7">
      <c r="A29" s="203" t="s">
        <v>39</v>
      </c>
      <c r="B29" s="204"/>
      <c r="C29" s="135"/>
      <c r="D29" s="135"/>
      <c r="E29" s="89"/>
    </row>
    <row r="30" spans="1:7" ht="34.5">
      <c r="A30" s="60" t="s">
        <v>98</v>
      </c>
      <c r="B30" s="60"/>
      <c r="C30" s="95">
        <f>SUM(C31/F30/6)*1000</f>
        <v>8.7777777777777786</v>
      </c>
      <c r="D30" s="95">
        <f>SUM(D31/F30/9)*1000</f>
        <v>23.333333333333332</v>
      </c>
      <c r="E30" s="95">
        <f>SUM(E31/F30/12)*1000</f>
        <v>24.999999999999996</v>
      </c>
      <c r="F30" s="94">
        <v>150000</v>
      </c>
      <c r="G30" s="8"/>
    </row>
    <row r="31" spans="1:7" ht="34.5">
      <c r="A31" s="131" t="s">
        <v>36</v>
      </c>
      <c r="B31" s="131"/>
      <c r="C31" s="90">
        <f>'1'!D24</f>
        <v>7900</v>
      </c>
      <c r="D31" s="90">
        <f>'1'!E24</f>
        <v>31500</v>
      </c>
      <c r="E31" s="90">
        <f>'1'!F24</f>
        <v>45000</v>
      </c>
    </row>
    <row r="32" spans="1:7">
      <c r="A32" s="61"/>
      <c r="B32" s="61"/>
      <c r="C32" s="61"/>
      <c r="D32" s="61"/>
    </row>
    <row r="33" spans="1:6" ht="22.5" customHeight="1">
      <c r="A33" s="79" t="s">
        <v>91</v>
      </c>
      <c r="B33" s="79" t="s">
        <v>92</v>
      </c>
      <c r="C33" s="112"/>
      <c r="D33" s="112"/>
      <c r="E33" s="88"/>
    </row>
    <row r="34" spans="1:6" ht="31.5" customHeight="1">
      <c r="A34" s="58" t="s">
        <v>101</v>
      </c>
      <c r="B34" s="63" t="s">
        <v>102</v>
      </c>
      <c r="C34" s="107"/>
      <c r="D34" s="107"/>
      <c r="E34" s="87"/>
    </row>
    <row r="35" spans="1:6" ht="23.25" customHeight="1">
      <c r="A35" s="208" t="s">
        <v>159</v>
      </c>
      <c r="B35" s="208"/>
      <c r="C35" s="113"/>
      <c r="D35" s="113"/>
      <c r="E35" s="88"/>
    </row>
    <row r="36" spans="1:6" ht="23.25" customHeight="1">
      <c r="E36" s="88"/>
    </row>
    <row r="37" spans="1:6" ht="56.25" customHeight="1">
      <c r="A37" s="131" t="s">
        <v>37</v>
      </c>
      <c r="B37" s="130" t="s">
        <v>101</v>
      </c>
      <c r="C37" s="193" t="str">
        <f>'1'!D7</f>
        <v>Ցուցանիշների փոփոխությունները ավելացումները նշված են դրական նշանով, իսկ նվազեցումները՝ փակագծերում</v>
      </c>
      <c r="D37" s="194"/>
      <c r="E37" s="195"/>
    </row>
    <row r="38" spans="1:6" ht="42" customHeight="1">
      <c r="A38" s="131" t="s">
        <v>33</v>
      </c>
      <c r="B38" s="130" t="s">
        <v>141</v>
      </c>
      <c r="C38" s="121" t="str">
        <f>'1'!D8</f>
        <v>Առաջին կիսամյակ</v>
      </c>
      <c r="D38" s="121" t="str">
        <f>'1'!E8</f>
        <v>Ինն ամիս</v>
      </c>
      <c r="E38" s="121" t="str">
        <f>'1'!F8</f>
        <v>Տարի</v>
      </c>
    </row>
    <row r="39" spans="1:6" ht="34.5">
      <c r="A39" s="131" t="s">
        <v>34</v>
      </c>
      <c r="B39" s="130" t="s">
        <v>142</v>
      </c>
      <c r="C39" s="130"/>
      <c r="D39" s="130"/>
      <c r="E39" s="91"/>
    </row>
    <row r="40" spans="1:6" ht="69">
      <c r="A40" s="131" t="s">
        <v>35</v>
      </c>
      <c r="B40" s="130" t="s">
        <v>143</v>
      </c>
      <c r="C40" s="130"/>
      <c r="D40" s="130"/>
      <c r="E40" s="91"/>
    </row>
    <row r="41" spans="1:6" ht="23.25" customHeight="1">
      <c r="A41" s="131" t="s">
        <v>29</v>
      </c>
      <c r="B41" s="130" t="s">
        <v>96</v>
      </c>
      <c r="C41" s="130"/>
      <c r="D41" s="130"/>
      <c r="E41" s="91"/>
    </row>
    <row r="42" spans="1:6" ht="45" customHeight="1">
      <c r="A42" s="131" t="s">
        <v>97</v>
      </c>
      <c r="B42" s="130" t="s">
        <v>144</v>
      </c>
      <c r="C42" s="130"/>
      <c r="D42" s="130"/>
      <c r="E42" s="91"/>
    </row>
    <row r="43" spans="1:6" ht="23.25" customHeight="1">
      <c r="A43" s="203" t="s">
        <v>39</v>
      </c>
      <c r="B43" s="204"/>
      <c r="C43" s="135"/>
      <c r="D43" s="135"/>
      <c r="E43" s="89"/>
    </row>
    <row r="44" spans="1:6">
      <c r="A44" s="209" t="s">
        <v>161</v>
      </c>
      <c r="B44" s="210"/>
      <c r="C44" s="95">
        <f>SUM(C54)</f>
        <v>-3705.8474743767119</v>
      </c>
      <c r="D44" s="151">
        <f>D54</f>
        <v>0</v>
      </c>
      <c r="E44" s="151">
        <f>E45/F44/12*1000</f>
        <v>0</v>
      </c>
      <c r="F44" s="147">
        <v>28333.599999999999</v>
      </c>
    </row>
    <row r="45" spans="1:6" ht="23.25" customHeight="1">
      <c r="A45" s="131" t="s">
        <v>36</v>
      </c>
      <c r="B45" s="131"/>
      <c r="C45" s="90">
        <f>'1'!D37</f>
        <v>-6000</v>
      </c>
      <c r="D45" s="151">
        <f>'1'!E37</f>
        <v>0</v>
      </c>
      <c r="E45" s="151">
        <f>'1'!F37</f>
        <v>0</v>
      </c>
    </row>
    <row r="46" spans="1:6" ht="23.25" customHeight="1">
      <c r="E46" s="88"/>
    </row>
    <row r="47" spans="1:6" ht="61.5" customHeight="1">
      <c r="A47" s="131" t="s">
        <v>37</v>
      </c>
      <c r="B47" s="130" t="s">
        <v>101</v>
      </c>
      <c r="C47" s="193" t="str">
        <f>'1'!D7</f>
        <v>Ցուցանիշների փոփոխությունները ավելացումները նշված են դրական նշանով, իսկ նվազեցումները՝ փակագծերում</v>
      </c>
      <c r="D47" s="194"/>
      <c r="E47" s="195"/>
    </row>
    <row r="48" spans="1:6" ht="34.5">
      <c r="A48" s="131" t="s">
        <v>33</v>
      </c>
      <c r="B48" s="130">
        <v>12001</v>
      </c>
      <c r="C48" s="121" t="str">
        <f>'1'!D8</f>
        <v>Առաջին կիսամյակ</v>
      </c>
      <c r="D48" s="121" t="str">
        <f>'1'!E8</f>
        <v>Ինն ամիս</v>
      </c>
      <c r="E48" s="121" t="str">
        <f>'1'!F8</f>
        <v>Տարի</v>
      </c>
    </row>
    <row r="49" spans="1:10" ht="34.5">
      <c r="A49" s="60" t="s">
        <v>34</v>
      </c>
      <c r="B49" s="130" t="s">
        <v>103</v>
      </c>
      <c r="C49" s="148"/>
      <c r="D49" s="148"/>
      <c r="E49" s="136"/>
    </row>
    <row r="50" spans="1:10" ht="48.75" customHeight="1">
      <c r="A50" s="60" t="s">
        <v>35</v>
      </c>
      <c r="B50" s="130" t="s">
        <v>104</v>
      </c>
      <c r="C50" s="148"/>
      <c r="D50" s="148"/>
      <c r="E50" s="216"/>
    </row>
    <row r="51" spans="1:10" ht="25.5" customHeight="1">
      <c r="A51" s="60" t="s">
        <v>29</v>
      </c>
      <c r="B51" s="130" t="s">
        <v>25</v>
      </c>
      <c r="C51" s="149"/>
      <c r="D51" s="149"/>
      <c r="E51" s="217"/>
    </row>
    <row r="52" spans="1:10" ht="51.75">
      <c r="A52" s="60" t="s">
        <v>16</v>
      </c>
      <c r="B52" s="130" t="s">
        <v>105</v>
      </c>
      <c r="C52" s="150"/>
      <c r="D52" s="150"/>
      <c r="E52" s="218"/>
    </row>
    <row r="53" spans="1:10">
      <c r="A53" s="203" t="s">
        <v>39</v>
      </c>
      <c r="B53" s="204"/>
      <c r="C53" s="135"/>
      <c r="D53" s="135"/>
      <c r="E53" s="89"/>
    </row>
    <row r="54" spans="1:10" ht="17.25" customHeight="1">
      <c r="A54" s="209" t="s">
        <v>161</v>
      </c>
      <c r="B54" s="210"/>
      <c r="C54" s="95">
        <f>C55/F54/6*1000</f>
        <v>-3705.8474743767119</v>
      </c>
      <c r="D54" s="151">
        <f>D55/F54/9*1000</f>
        <v>0</v>
      </c>
      <c r="E54" s="151">
        <f>E55/F54/12*1000</f>
        <v>0</v>
      </c>
      <c r="F54" s="147">
        <v>28333.599999999999</v>
      </c>
    </row>
    <row r="55" spans="1:10" ht="27.75" customHeight="1">
      <c r="A55" s="211" t="s">
        <v>36</v>
      </c>
      <c r="B55" s="212"/>
      <c r="C55" s="77">
        <f>'1'!D43</f>
        <v>-630000</v>
      </c>
      <c r="D55" s="151">
        <f>'1'!E43</f>
        <v>0</v>
      </c>
      <c r="E55" s="152">
        <f>'1'!F43</f>
        <v>0</v>
      </c>
      <c r="H55" s="64"/>
    </row>
    <row r="56" spans="1:10" ht="27.75" customHeight="1">
      <c r="A56" s="61"/>
      <c r="B56" s="61"/>
      <c r="C56" s="61"/>
      <c r="D56" s="61"/>
      <c r="G56" s="11"/>
      <c r="H56" s="11"/>
      <c r="I56" s="65"/>
      <c r="J56" s="66"/>
    </row>
    <row r="57" spans="1:10">
      <c r="A57" s="67" t="s">
        <v>91</v>
      </c>
      <c r="B57" s="58" t="s">
        <v>92</v>
      </c>
      <c r="C57" s="106"/>
      <c r="D57" s="106"/>
      <c r="E57" s="92"/>
    </row>
    <row r="58" spans="1:10" ht="21" customHeight="1">
      <c r="A58" s="74" t="s">
        <v>106</v>
      </c>
      <c r="B58" s="75" t="s">
        <v>107</v>
      </c>
      <c r="C58" s="107"/>
      <c r="D58" s="107"/>
      <c r="E58" s="92"/>
    </row>
    <row r="59" spans="1:10" ht="21" customHeight="1">
      <c r="A59" s="107"/>
      <c r="B59" s="107"/>
      <c r="C59" s="107"/>
      <c r="D59" s="107"/>
      <c r="E59" s="92"/>
    </row>
    <row r="60" spans="1:10" ht="23.25" customHeight="1">
      <c r="A60" s="206" t="s">
        <v>95</v>
      </c>
      <c r="B60" s="207"/>
      <c r="C60" s="113"/>
      <c r="D60" s="113"/>
      <c r="E60" s="92"/>
    </row>
    <row r="61" spans="1:10" ht="65.25" customHeight="1">
      <c r="A61" s="60" t="s">
        <v>37</v>
      </c>
      <c r="B61" s="60" t="s">
        <v>106</v>
      </c>
      <c r="C61" s="193" t="str">
        <f>'1'!D7</f>
        <v>Ցուցանիշների փոփոխությունները ավելացումները նշված են դրական նշանով, իսկ նվազեցումները՝ փակագծերում</v>
      </c>
      <c r="D61" s="194"/>
      <c r="E61" s="195"/>
    </row>
    <row r="62" spans="1:10" ht="39.75" customHeight="1">
      <c r="A62" s="60" t="s">
        <v>33</v>
      </c>
      <c r="B62" s="131" t="s">
        <v>141</v>
      </c>
      <c r="C62" s="125" t="str">
        <f>'1'!D8</f>
        <v>Առաջին կիսամյակ</v>
      </c>
      <c r="D62" s="125" t="str">
        <f>'1'!E8</f>
        <v>Ինն ամիս</v>
      </c>
      <c r="E62" s="125" t="str">
        <f>'1'!F8</f>
        <v>Տարի</v>
      </c>
    </row>
    <row r="63" spans="1:10" ht="35.25" customHeight="1">
      <c r="A63" s="60" t="s">
        <v>34</v>
      </c>
      <c r="B63" s="68" t="s">
        <v>157</v>
      </c>
      <c r="C63" s="55"/>
      <c r="D63" s="55"/>
      <c r="E63" s="199"/>
    </row>
    <row r="64" spans="1:10" ht="30" customHeight="1">
      <c r="A64" s="60" t="s">
        <v>35</v>
      </c>
      <c r="B64" s="62" t="s">
        <v>155</v>
      </c>
      <c r="C64" s="114"/>
      <c r="D64" s="114"/>
      <c r="E64" s="199"/>
    </row>
    <row r="65" spans="1:7" ht="23.25" customHeight="1">
      <c r="A65" s="60" t="s">
        <v>29</v>
      </c>
      <c r="B65" s="59" t="s">
        <v>96</v>
      </c>
      <c r="C65" s="110"/>
      <c r="D65" s="110"/>
      <c r="E65" s="199"/>
    </row>
    <row r="66" spans="1:7" ht="23.25" customHeight="1">
      <c r="A66" s="229" t="s">
        <v>166</v>
      </c>
      <c r="B66" s="229" t="s">
        <v>144</v>
      </c>
      <c r="C66" s="115"/>
      <c r="D66" s="115"/>
      <c r="E66" s="200"/>
    </row>
    <row r="67" spans="1:7" ht="23.25" customHeight="1">
      <c r="A67" s="201" t="s">
        <v>39</v>
      </c>
      <c r="B67" s="202"/>
      <c r="C67" s="135"/>
      <c r="D67" s="135"/>
      <c r="E67" s="77"/>
    </row>
    <row r="68" spans="1:7" ht="23.25" customHeight="1">
      <c r="A68" s="189" t="s">
        <v>158</v>
      </c>
      <c r="B68" s="190"/>
      <c r="C68" s="151">
        <v>0</v>
      </c>
      <c r="D68" s="151">
        <v>0</v>
      </c>
      <c r="E68" s="151">
        <v>0</v>
      </c>
      <c r="F68" s="94">
        <v>28600</v>
      </c>
    </row>
    <row r="69" spans="1:7" ht="23.25" customHeight="1">
      <c r="A69" s="189" t="s">
        <v>36</v>
      </c>
      <c r="B69" s="190"/>
      <c r="C69" s="77">
        <f>'1'!D56</f>
        <v>4500</v>
      </c>
      <c r="D69" s="151">
        <f>'1'!E56</f>
        <v>0</v>
      </c>
      <c r="E69" s="151">
        <f>'1'!F56</f>
        <v>0</v>
      </c>
    </row>
    <row r="70" spans="1:7" ht="26.25" customHeight="1">
      <c r="A70" s="133"/>
      <c r="E70" s="1"/>
    </row>
    <row r="71" spans="1:7" ht="63.75" customHeight="1">
      <c r="A71" s="60" t="s">
        <v>37</v>
      </c>
      <c r="B71" s="60" t="s">
        <v>106</v>
      </c>
      <c r="C71" s="193" t="str">
        <f>'1'!D7</f>
        <v>Ցուցանիշների փոփոխությունները ավելացումները նշված են դրական նշանով, իսկ նվազեցումները՝ փակագծերում</v>
      </c>
      <c r="D71" s="194"/>
      <c r="E71" s="195"/>
    </row>
    <row r="72" spans="1:7" ht="46.5" customHeight="1">
      <c r="A72" s="60" t="s">
        <v>33</v>
      </c>
      <c r="B72" s="58">
        <v>12001</v>
      </c>
      <c r="C72" s="125" t="str">
        <f>'1'!D8</f>
        <v>Առաջին կիսամյակ</v>
      </c>
      <c r="D72" s="125" t="str">
        <f>'1'!E8</f>
        <v>Ինն ամիս</v>
      </c>
      <c r="E72" s="125" t="str">
        <f>'1'!F8</f>
        <v>Տարի</v>
      </c>
    </row>
    <row r="73" spans="1:7">
      <c r="A73" s="60" t="s">
        <v>34</v>
      </c>
      <c r="B73" s="131" t="s">
        <v>118</v>
      </c>
      <c r="C73" s="55"/>
      <c r="D73" s="55"/>
      <c r="E73" s="199"/>
    </row>
    <row r="74" spans="1:7" ht="20.25" customHeight="1">
      <c r="A74" s="60" t="s">
        <v>35</v>
      </c>
      <c r="B74" s="68" t="s">
        <v>127</v>
      </c>
      <c r="C74" s="114"/>
      <c r="D74" s="114"/>
      <c r="E74" s="199"/>
    </row>
    <row r="75" spans="1:7" ht="17.25" customHeight="1">
      <c r="A75" s="60" t="s">
        <v>29</v>
      </c>
      <c r="B75" s="62" t="s">
        <v>25</v>
      </c>
      <c r="C75" s="110"/>
      <c r="D75" s="110"/>
      <c r="E75" s="199"/>
    </row>
    <row r="76" spans="1:7" ht="40.5" customHeight="1">
      <c r="A76" s="60" t="s">
        <v>16</v>
      </c>
      <c r="B76" s="59" t="s">
        <v>172</v>
      </c>
      <c r="C76" s="115"/>
      <c r="D76" s="115"/>
      <c r="E76" s="200"/>
    </row>
    <row r="77" spans="1:7">
      <c r="A77" s="203" t="s">
        <v>39</v>
      </c>
      <c r="B77" s="204"/>
      <c r="C77" s="135"/>
      <c r="D77" s="135"/>
      <c r="E77" s="77"/>
    </row>
    <row r="78" spans="1:7">
      <c r="A78" s="201" t="s">
        <v>128</v>
      </c>
      <c r="B78" s="202"/>
      <c r="C78" s="95">
        <f>C79/F78/6*1000</f>
        <v>4663</v>
      </c>
      <c r="D78" s="151">
        <f>D79/F78/9*1000</f>
        <v>0</v>
      </c>
      <c r="E78" s="151">
        <f>E79/F78/12*1000</f>
        <v>0</v>
      </c>
      <c r="F78" s="94">
        <v>28600</v>
      </c>
      <c r="G78" s="69"/>
    </row>
    <row r="79" spans="1:7" ht="17.25" customHeight="1">
      <c r="A79" s="189" t="s">
        <v>36</v>
      </c>
      <c r="B79" s="190"/>
      <c r="C79" s="77">
        <f>'1'!D62</f>
        <v>800170.8</v>
      </c>
      <c r="D79" s="152">
        <f>'1'!E62</f>
        <v>0</v>
      </c>
      <c r="E79" s="152">
        <f>'1'!F62</f>
        <v>0</v>
      </c>
    </row>
    <row r="80" spans="1:7">
      <c r="E80" s="88"/>
    </row>
    <row r="81" spans="1:8" ht="17.25" customHeight="1">
      <c r="A81" s="71" t="s">
        <v>91</v>
      </c>
      <c r="B81" s="71" t="s">
        <v>92</v>
      </c>
      <c r="C81" s="117"/>
      <c r="D81" s="117"/>
      <c r="E81" s="88"/>
      <c r="H81" s="65"/>
    </row>
    <row r="82" spans="1:8" ht="23.25" customHeight="1">
      <c r="A82" s="73" t="s">
        <v>108</v>
      </c>
      <c r="B82" s="73" t="s">
        <v>109</v>
      </c>
      <c r="C82" s="88"/>
      <c r="D82" s="88"/>
      <c r="E82" s="88"/>
    </row>
    <row r="83" spans="1:8" ht="16.5" customHeight="1">
      <c r="A83" s="208" t="s">
        <v>95</v>
      </c>
      <c r="B83" s="208"/>
      <c r="C83" s="88"/>
      <c r="D83" s="88"/>
      <c r="E83" s="88"/>
    </row>
    <row r="84" spans="1:8" ht="17.25" customHeight="1">
      <c r="A84" s="72"/>
      <c r="B84" s="72"/>
      <c r="C84" s="88"/>
      <c r="D84" s="88"/>
      <c r="E84" s="88"/>
    </row>
    <row r="85" spans="1:8" ht="56.25" customHeight="1">
      <c r="A85" s="131" t="s">
        <v>37</v>
      </c>
      <c r="B85" s="130" t="s">
        <v>108</v>
      </c>
      <c r="C85" s="193" t="str">
        <f>'1'!D7</f>
        <v>Ցուցանիշների փոփոխությունները ավելացումները նշված են դրական նշանով, իսկ նվազեցումները՝ փակագծերում</v>
      </c>
      <c r="D85" s="194"/>
      <c r="E85" s="195"/>
    </row>
    <row r="86" spans="1:8" ht="39" customHeight="1">
      <c r="A86" s="131" t="s">
        <v>33</v>
      </c>
      <c r="B86" s="130">
        <v>12003</v>
      </c>
      <c r="C86" s="125" t="str">
        <f>'1'!D8</f>
        <v>Առաջին կիսամյակ</v>
      </c>
      <c r="D86" s="125" t="str">
        <f>'1'!E8</f>
        <v>Ինն ամիս</v>
      </c>
      <c r="E86" s="125" t="str">
        <f>'1'!F8</f>
        <v>Տարի</v>
      </c>
    </row>
    <row r="87" spans="1:8" ht="17.25" customHeight="1">
      <c r="A87" s="131" t="s">
        <v>34</v>
      </c>
      <c r="B87" s="130" t="s">
        <v>145</v>
      </c>
      <c r="C87" s="148"/>
      <c r="D87" s="148"/>
      <c r="E87" s="196"/>
    </row>
    <row r="88" spans="1:8" ht="26.25" customHeight="1">
      <c r="A88" s="131" t="s">
        <v>35</v>
      </c>
      <c r="B88" s="130" t="s">
        <v>146</v>
      </c>
      <c r="C88" s="149"/>
      <c r="D88" s="149"/>
      <c r="E88" s="197"/>
    </row>
    <row r="89" spans="1:8" ht="26.25" customHeight="1">
      <c r="A89" s="131" t="s">
        <v>29</v>
      </c>
      <c r="B89" s="130" t="s">
        <v>25</v>
      </c>
      <c r="C89" s="149"/>
      <c r="D89" s="149"/>
      <c r="E89" s="197"/>
    </row>
    <row r="90" spans="1:8" ht="86.25">
      <c r="A90" s="131" t="s">
        <v>16</v>
      </c>
      <c r="B90" s="130" t="s">
        <v>147</v>
      </c>
      <c r="C90" s="150"/>
      <c r="D90" s="150"/>
      <c r="E90" s="198"/>
    </row>
    <row r="91" spans="1:8" ht="26.25" customHeight="1">
      <c r="A91" s="191" t="s">
        <v>39</v>
      </c>
      <c r="B91" s="191"/>
      <c r="C91" s="129"/>
      <c r="D91" s="129"/>
      <c r="E91" s="93"/>
    </row>
    <row r="92" spans="1:8">
      <c r="A92" s="192" t="s">
        <v>124</v>
      </c>
      <c r="B92" s="192"/>
      <c r="C92" s="95">
        <f>C93/F92/6*1000</f>
        <v>-1214.1099007170435</v>
      </c>
      <c r="D92" s="95">
        <f>D93/F92/12*1000</f>
        <v>-284.01992553778268</v>
      </c>
      <c r="E92" s="153">
        <f>E93/F92/12*1000</f>
        <v>0</v>
      </c>
      <c r="F92" s="96">
        <v>43512</v>
      </c>
      <c r="G92" s="128"/>
    </row>
    <row r="93" spans="1:8" ht="26.25" customHeight="1">
      <c r="A93" s="205" t="s">
        <v>36</v>
      </c>
      <c r="B93" s="205"/>
      <c r="C93" s="77">
        <f>'1'!D74</f>
        <v>-316970.09999999998</v>
      </c>
      <c r="D93" s="77">
        <f>'1'!E74</f>
        <v>-148299.29999999999</v>
      </c>
      <c r="E93" s="12">
        <f>'1'!F74</f>
        <v>0</v>
      </c>
      <c r="G93" s="127"/>
    </row>
    <row r="94" spans="1:8" ht="26.25" customHeight="1">
      <c r="A94" s="70"/>
      <c r="B94" s="70"/>
      <c r="C94" s="70"/>
      <c r="D94" s="70"/>
      <c r="E94" s="83"/>
    </row>
    <row r="95" spans="1:8" ht="26.25" customHeight="1">
      <c r="A95" s="71" t="s">
        <v>91</v>
      </c>
      <c r="B95" s="71" t="s">
        <v>92</v>
      </c>
      <c r="C95" s="117"/>
      <c r="D95" s="117"/>
      <c r="E95" s="88"/>
    </row>
    <row r="96" spans="1:8">
      <c r="A96" s="79" t="s">
        <v>38</v>
      </c>
      <c r="B96" s="73" t="s">
        <v>110</v>
      </c>
      <c r="C96" s="116"/>
      <c r="D96" s="116"/>
    </row>
    <row r="97" spans="1:6">
      <c r="A97" s="206" t="s">
        <v>95</v>
      </c>
      <c r="B97" s="207"/>
      <c r="C97" s="113"/>
      <c r="D97" s="113"/>
    </row>
    <row r="98" spans="1:6" ht="62.25" customHeight="1">
      <c r="A98" s="132" t="s">
        <v>37</v>
      </c>
      <c r="B98" s="132" t="s">
        <v>38</v>
      </c>
      <c r="C98" s="193" t="str">
        <f>'1'!D7</f>
        <v>Ցուցանիշների փոփոխությունները ավելացումները նշված են դրական նշանով, իսկ նվազեցումները՝ փակագծերում</v>
      </c>
      <c r="D98" s="194"/>
      <c r="E98" s="195"/>
    </row>
    <row r="99" spans="1:6" ht="42" customHeight="1">
      <c r="A99" s="132" t="s">
        <v>33</v>
      </c>
      <c r="B99" s="132" t="s">
        <v>99</v>
      </c>
      <c r="C99" s="125" t="str">
        <f>'1'!D8</f>
        <v>Առաջին կիսամյակ</v>
      </c>
      <c r="D99" s="125" t="str">
        <f>'1'!E8</f>
        <v>Ինն ամիս</v>
      </c>
      <c r="E99" s="125" t="str">
        <f>'1'!F8</f>
        <v>Տարի</v>
      </c>
    </row>
    <row r="100" spans="1:6" ht="47.25" customHeight="1">
      <c r="A100" s="132" t="s">
        <v>34</v>
      </c>
      <c r="B100" s="132" t="s">
        <v>119</v>
      </c>
      <c r="C100" s="47"/>
      <c r="D100" s="47"/>
      <c r="E100" s="196"/>
    </row>
    <row r="101" spans="1:6" ht="34.5">
      <c r="A101" s="132" t="s">
        <v>35</v>
      </c>
      <c r="B101" s="132" t="s">
        <v>120</v>
      </c>
      <c r="C101" s="118"/>
      <c r="D101" s="118"/>
      <c r="E101" s="197"/>
    </row>
    <row r="102" spans="1:6" ht="37.5" customHeight="1">
      <c r="A102" s="132" t="s">
        <v>29</v>
      </c>
      <c r="B102" s="132" t="s">
        <v>25</v>
      </c>
      <c r="C102" s="118"/>
      <c r="D102" s="118"/>
      <c r="E102" s="197"/>
    </row>
    <row r="103" spans="1:6" ht="43.5" customHeight="1">
      <c r="A103" s="132" t="s">
        <v>16</v>
      </c>
      <c r="B103" s="132" t="s">
        <v>121</v>
      </c>
      <c r="C103" s="119"/>
      <c r="D103" s="119"/>
      <c r="E103" s="198"/>
    </row>
    <row r="104" spans="1:6" ht="17.25" customHeight="1">
      <c r="A104" s="226" t="s">
        <v>39</v>
      </c>
      <c r="B104" s="227"/>
      <c r="C104" s="134"/>
      <c r="D104" s="134"/>
      <c r="E104" s="93"/>
    </row>
    <row r="105" spans="1:6" ht="69" customHeight="1">
      <c r="A105" s="132" t="s">
        <v>122</v>
      </c>
      <c r="B105" s="132"/>
      <c r="C105" s="95">
        <f t="shared" ref="C105:E105" si="0">C106</f>
        <v>890.4388111888112</v>
      </c>
      <c r="D105" s="95">
        <f t="shared" si="0"/>
        <v>593.62587412587413</v>
      </c>
      <c r="E105" s="151">
        <f t="shared" si="0"/>
        <v>0</v>
      </c>
    </row>
    <row r="106" spans="1:6">
      <c r="A106" s="189" t="s">
        <v>123</v>
      </c>
      <c r="B106" s="190"/>
      <c r="C106" s="95">
        <f>C107/F106/6*1000</f>
        <v>890.4388111888112</v>
      </c>
      <c r="D106" s="95">
        <f>D107/F106/9*1000</f>
        <v>593.62587412587413</v>
      </c>
      <c r="E106" s="151">
        <f>E107/F106/12*1000</f>
        <v>0</v>
      </c>
      <c r="F106" s="94">
        <v>28600</v>
      </c>
    </row>
    <row r="107" spans="1:6">
      <c r="A107" s="189" t="s">
        <v>36</v>
      </c>
      <c r="B107" s="190"/>
      <c r="C107" s="77">
        <f>'1'!D87</f>
        <v>152799.29999999999</v>
      </c>
      <c r="D107" s="77">
        <f>'1'!E87</f>
        <v>152799.29999999999</v>
      </c>
      <c r="E107" s="152">
        <f>'1'!F87</f>
        <v>0</v>
      </c>
    </row>
    <row r="108" spans="1:6" ht="15" customHeight="1">
      <c r="A108" s="61"/>
      <c r="B108" s="61"/>
      <c r="C108" s="61"/>
      <c r="D108" s="61"/>
    </row>
    <row r="109" spans="1:6" ht="21.75" hidden="1" customHeight="1">
      <c r="A109" s="33"/>
      <c r="B109" s="33"/>
      <c r="C109" s="85">
        <f>SUM(C21,C31,C45,C55,C69,C79,C93,C107)</f>
        <v>0</v>
      </c>
      <c r="D109" s="85">
        <f>SUM(D21,D31,D45,D55,D69,D79,D93,D107)</f>
        <v>0</v>
      </c>
      <c r="E109" s="85">
        <f>SUM(E21,E31,E45,E55,E69,E79,E93,E107)</f>
        <v>0</v>
      </c>
    </row>
    <row r="110" spans="1:6">
      <c r="A110" s="61"/>
      <c r="B110" s="61"/>
      <c r="C110" s="61"/>
      <c r="D110" s="61"/>
      <c r="E110" s="81"/>
    </row>
    <row r="111" spans="1:6" ht="17.25" customHeight="1">
      <c r="A111" s="61"/>
      <c r="B111" s="61"/>
      <c r="C111" s="61"/>
      <c r="D111" s="61"/>
      <c r="E111" s="81"/>
    </row>
    <row r="112" spans="1:6">
      <c r="A112" s="61"/>
      <c r="B112" s="61"/>
      <c r="C112" s="61"/>
      <c r="D112" s="61"/>
      <c r="E112" s="81"/>
    </row>
    <row r="113" spans="1:5" ht="21" customHeight="1">
      <c r="A113" s="61"/>
      <c r="B113" s="61"/>
      <c r="C113" s="61"/>
      <c r="D113" s="61"/>
    </row>
    <row r="114" spans="1:5">
      <c r="A114" s="61"/>
      <c r="B114" s="61"/>
      <c r="C114" s="61"/>
      <c r="D114" s="61"/>
    </row>
    <row r="115" spans="1:5">
      <c r="A115" s="61"/>
      <c r="B115" s="61"/>
      <c r="C115" s="61"/>
      <c r="D115" s="61"/>
    </row>
    <row r="116" spans="1:5">
      <c r="A116" s="61"/>
      <c r="B116" s="61"/>
      <c r="C116" s="61"/>
      <c r="D116" s="61"/>
    </row>
    <row r="117" spans="1:5">
      <c r="A117" s="61"/>
      <c r="B117" s="61"/>
      <c r="C117" s="61"/>
      <c r="D117" s="61"/>
      <c r="E117" s="88"/>
    </row>
    <row r="118" spans="1:5">
      <c r="A118" s="61"/>
      <c r="B118" s="61"/>
      <c r="C118" s="61"/>
      <c r="D118" s="61"/>
      <c r="E118" s="88"/>
    </row>
    <row r="119" spans="1:5">
      <c r="A119" s="61"/>
      <c r="B119" s="61"/>
      <c r="C119" s="61"/>
      <c r="D119" s="61"/>
      <c r="E119" s="88"/>
    </row>
    <row r="120" spans="1:5">
      <c r="A120" s="61"/>
      <c r="B120" s="61"/>
      <c r="C120" s="61"/>
      <c r="D120" s="61"/>
      <c r="E120" s="88"/>
    </row>
    <row r="121" spans="1:5">
      <c r="A121" s="61"/>
      <c r="B121" s="61"/>
      <c r="C121" s="61"/>
      <c r="D121" s="61"/>
      <c r="E121" s="88"/>
    </row>
    <row r="122" spans="1:5">
      <c r="A122" s="61"/>
      <c r="B122" s="61"/>
      <c r="C122" s="61"/>
      <c r="D122" s="61"/>
      <c r="E122" s="88"/>
    </row>
    <row r="123" spans="1:5">
      <c r="A123" s="61"/>
      <c r="B123" s="61"/>
      <c r="C123" s="61"/>
      <c r="D123" s="61"/>
      <c r="E123" s="88"/>
    </row>
    <row r="124" spans="1:5">
      <c r="A124" s="61"/>
      <c r="B124" s="61"/>
      <c r="C124" s="61"/>
      <c r="D124" s="61"/>
      <c r="E124" s="88"/>
    </row>
    <row r="125" spans="1:5">
      <c r="A125" s="61"/>
      <c r="B125" s="61"/>
      <c r="C125" s="61"/>
      <c r="D125" s="61"/>
      <c r="E125" s="88"/>
    </row>
    <row r="126" spans="1:5">
      <c r="A126" s="61"/>
      <c r="B126" s="61"/>
      <c r="C126" s="61"/>
      <c r="D126" s="61"/>
      <c r="E126" s="88"/>
    </row>
    <row r="127" spans="1:5">
      <c r="A127" s="61"/>
      <c r="B127" s="61"/>
      <c r="C127" s="61"/>
      <c r="D127" s="61"/>
      <c r="E127" s="88"/>
    </row>
    <row r="128" spans="1:5">
      <c r="A128" s="61"/>
      <c r="B128" s="61"/>
      <c r="C128" s="61"/>
      <c r="D128" s="61"/>
      <c r="E128" s="88"/>
    </row>
    <row r="129" spans="1:5">
      <c r="A129" s="61"/>
      <c r="B129" s="61"/>
      <c r="C129" s="61"/>
      <c r="D129" s="61"/>
      <c r="E129" s="88"/>
    </row>
    <row r="130" spans="1:5">
      <c r="A130" s="61"/>
      <c r="B130" s="61"/>
      <c r="C130" s="61"/>
      <c r="D130" s="61"/>
      <c r="E130" s="88"/>
    </row>
    <row r="131" spans="1:5">
      <c r="A131" s="61"/>
      <c r="B131" s="61"/>
      <c r="C131" s="61"/>
      <c r="D131" s="61"/>
      <c r="E131" s="88"/>
    </row>
    <row r="132" spans="1:5">
      <c r="A132" s="61"/>
      <c r="B132" s="61"/>
      <c r="C132" s="61"/>
      <c r="D132" s="61"/>
      <c r="E132" s="88"/>
    </row>
    <row r="133" spans="1:5">
      <c r="A133" s="61"/>
      <c r="B133" s="61"/>
      <c r="C133" s="61"/>
      <c r="D133" s="61"/>
      <c r="E133" s="88"/>
    </row>
    <row r="134" spans="1:5">
      <c r="A134" s="61"/>
      <c r="B134" s="61"/>
      <c r="C134" s="61"/>
      <c r="D134" s="61"/>
      <c r="E134" s="88"/>
    </row>
    <row r="135" spans="1:5">
      <c r="A135" s="61"/>
      <c r="B135" s="61"/>
      <c r="C135" s="61"/>
      <c r="D135" s="61"/>
      <c r="E135" s="88"/>
    </row>
    <row r="136" spans="1:5">
      <c r="A136" s="61"/>
      <c r="B136" s="61"/>
      <c r="C136" s="61"/>
      <c r="D136" s="61"/>
      <c r="E136" s="88"/>
    </row>
    <row r="137" spans="1:5">
      <c r="A137" s="61"/>
      <c r="B137" s="61"/>
      <c r="C137" s="61"/>
      <c r="D137" s="61"/>
      <c r="E137" s="88"/>
    </row>
    <row r="138" spans="1:5">
      <c r="A138" s="61"/>
      <c r="B138" s="61"/>
      <c r="C138" s="61"/>
      <c r="D138" s="61"/>
      <c r="E138" s="88"/>
    </row>
    <row r="139" spans="1:5">
      <c r="A139" s="61"/>
      <c r="B139" s="61"/>
      <c r="C139" s="61"/>
      <c r="D139" s="61"/>
      <c r="E139" s="88"/>
    </row>
    <row r="140" spans="1:5">
      <c r="A140" s="61"/>
      <c r="B140" s="61"/>
      <c r="C140" s="61"/>
      <c r="D140" s="61"/>
      <c r="E140" s="88"/>
    </row>
    <row r="141" spans="1:5">
      <c r="A141" s="61"/>
      <c r="B141" s="61"/>
      <c r="C141" s="61"/>
      <c r="D141" s="61"/>
      <c r="E141" s="88"/>
    </row>
    <row r="142" spans="1:5">
      <c r="A142" s="61"/>
      <c r="B142" s="61"/>
      <c r="C142" s="61"/>
      <c r="D142" s="61"/>
      <c r="E142" s="88"/>
    </row>
    <row r="143" spans="1:5">
      <c r="A143" s="61"/>
      <c r="B143" s="61"/>
      <c r="C143" s="61"/>
      <c r="D143" s="61"/>
      <c r="E143" s="88"/>
    </row>
    <row r="144" spans="1:5">
      <c r="A144" s="61"/>
      <c r="B144" s="61"/>
      <c r="C144" s="61"/>
      <c r="D144" s="61"/>
      <c r="E144" s="88"/>
    </row>
    <row r="145" spans="1:5">
      <c r="A145" s="61"/>
      <c r="B145" s="61"/>
      <c r="C145" s="61"/>
      <c r="D145" s="61"/>
      <c r="E145" s="88"/>
    </row>
    <row r="146" spans="1:5">
      <c r="A146" s="61"/>
      <c r="B146" s="61"/>
      <c r="C146" s="61"/>
      <c r="D146" s="61"/>
      <c r="E146" s="88"/>
    </row>
    <row r="147" spans="1:5">
      <c r="A147" s="61"/>
      <c r="B147" s="61"/>
      <c r="C147" s="61"/>
      <c r="D147" s="61"/>
      <c r="E147" s="88"/>
    </row>
    <row r="148" spans="1:5">
      <c r="E148" s="88"/>
    </row>
    <row r="149" spans="1:5">
      <c r="E149" s="88"/>
    </row>
    <row r="150" spans="1:5">
      <c r="E150" s="88"/>
    </row>
    <row r="151" spans="1:5">
      <c r="E151" s="88"/>
    </row>
    <row r="152" spans="1:5">
      <c r="E152" s="88"/>
    </row>
    <row r="153" spans="1:5">
      <c r="E153" s="88"/>
    </row>
    <row r="154" spans="1:5">
      <c r="E154" s="88"/>
    </row>
    <row r="155" spans="1:5">
      <c r="E155" s="88"/>
    </row>
    <row r="156" spans="1:5">
      <c r="E156" s="88"/>
    </row>
    <row r="157" spans="1:5">
      <c r="E157" s="88"/>
    </row>
    <row r="158" spans="1:5">
      <c r="E158" s="88"/>
    </row>
    <row r="159" spans="1:5">
      <c r="E159" s="88"/>
    </row>
    <row r="160" spans="1:5">
      <c r="E160" s="88"/>
    </row>
    <row r="161" spans="5:5">
      <c r="E161" s="88"/>
    </row>
    <row r="162" spans="5:5">
      <c r="E162" s="88"/>
    </row>
    <row r="163" spans="5:5">
      <c r="E163" s="88"/>
    </row>
  </sheetData>
  <sortState ref="A17:K22">
    <sortCondition ref="E12"/>
  </sortState>
  <mergeCells count="44">
    <mergeCell ref="A83:B83"/>
    <mergeCell ref="A106:B106"/>
    <mergeCell ref="A97:B97"/>
    <mergeCell ref="A104:B104"/>
    <mergeCell ref="C85:E85"/>
    <mergeCell ref="E87:E90"/>
    <mergeCell ref="A93:B93"/>
    <mergeCell ref="A4:E4"/>
    <mergeCell ref="A5:E5"/>
    <mergeCell ref="A7:E7"/>
    <mergeCell ref="A6:E6"/>
    <mergeCell ref="A19:B19"/>
    <mergeCell ref="C13:E13"/>
    <mergeCell ref="E15:E18"/>
    <mergeCell ref="E25:E28"/>
    <mergeCell ref="E50:E52"/>
    <mergeCell ref="C23:E23"/>
    <mergeCell ref="C37:E37"/>
    <mergeCell ref="C47:E47"/>
    <mergeCell ref="A20:B20"/>
    <mergeCell ref="A21:B21"/>
    <mergeCell ref="A43:B43"/>
    <mergeCell ref="A60:B60"/>
    <mergeCell ref="A53:B53"/>
    <mergeCell ref="A29:B29"/>
    <mergeCell ref="A35:B35"/>
    <mergeCell ref="A54:B54"/>
    <mergeCell ref="A55:B55"/>
    <mergeCell ref="A44:B44"/>
    <mergeCell ref="C61:E61"/>
    <mergeCell ref="E63:E66"/>
    <mergeCell ref="C71:E71"/>
    <mergeCell ref="A78:B78"/>
    <mergeCell ref="A79:B79"/>
    <mergeCell ref="A69:B69"/>
    <mergeCell ref="A68:B68"/>
    <mergeCell ref="A67:B67"/>
    <mergeCell ref="A77:B77"/>
    <mergeCell ref="E73:E76"/>
    <mergeCell ref="A107:B107"/>
    <mergeCell ref="A91:B91"/>
    <mergeCell ref="A92:B92"/>
    <mergeCell ref="C98:E98"/>
    <mergeCell ref="E100:E103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"/>
  <sheetViews>
    <sheetView tabSelected="1" view="pageBreakPreview" topLeftCell="A61" zoomScaleNormal="100" zoomScaleSheetLayoutView="100" workbookViewId="0">
      <selection activeCell="G77" sqref="G77"/>
    </sheetView>
  </sheetViews>
  <sheetFormatPr defaultRowHeight="17.25"/>
  <cols>
    <col min="1" max="1" width="50.42578125" style="1" customWidth="1"/>
    <col min="2" max="2" width="72" style="1" customWidth="1"/>
    <col min="3" max="3" width="16.28515625" style="1" customWidth="1"/>
    <col min="4" max="4" width="19.7109375" style="1" customWidth="1"/>
    <col min="5" max="5" width="21" style="84" customWidth="1"/>
    <col min="6" max="6" width="12.140625" style="1" hidden="1" customWidth="1"/>
    <col min="7" max="7" width="15.28515625" style="1" customWidth="1"/>
    <col min="8" max="8" width="8.85546875" style="1" customWidth="1"/>
    <col min="9" max="9" width="6.7109375" style="1" customWidth="1"/>
    <col min="10" max="10" width="11" style="1" customWidth="1"/>
    <col min="11" max="11" width="9.5703125" style="1" customWidth="1"/>
    <col min="12" max="12" width="16.5703125" style="1" customWidth="1"/>
    <col min="13" max="13" width="10" style="1" customWidth="1"/>
    <col min="14" max="16384" width="9.140625" style="1"/>
  </cols>
  <sheetData>
    <row r="1" spans="1:5">
      <c r="A1" s="97"/>
      <c r="B1" s="97"/>
      <c r="C1" s="97"/>
      <c r="D1" s="97"/>
      <c r="E1" s="84" t="s">
        <v>148</v>
      </c>
    </row>
    <row r="2" spans="1:5">
      <c r="A2" s="97"/>
      <c r="B2" s="97"/>
      <c r="C2" s="97"/>
      <c r="D2" s="97"/>
      <c r="E2" s="84" t="s">
        <v>149</v>
      </c>
    </row>
    <row r="3" spans="1:5">
      <c r="A3" s="97"/>
      <c r="B3" s="97"/>
      <c r="C3" s="97"/>
      <c r="D3" s="97"/>
      <c r="E3" s="84" t="s">
        <v>1</v>
      </c>
    </row>
    <row r="4" spans="1:5" ht="14.25" customHeight="1">
      <c r="A4" s="219" t="s">
        <v>112</v>
      </c>
      <c r="B4" s="219"/>
      <c r="C4" s="219"/>
      <c r="D4" s="219"/>
      <c r="E4" s="219"/>
    </row>
    <row r="5" spans="1:5" ht="61.5" customHeight="1">
      <c r="A5" s="220" t="s">
        <v>163</v>
      </c>
      <c r="B5" s="220"/>
      <c r="C5" s="220"/>
      <c r="D5" s="220"/>
      <c r="E5" s="220"/>
    </row>
    <row r="6" spans="1:5">
      <c r="A6" s="221" t="s">
        <v>20</v>
      </c>
      <c r="B6" s="221"/>
      <c r="C6" s="221"/>
      <c r="D6" s="221"/>
      <c r="E6" s="221"/>
    </row>
    <row r="7" spans="1:5" s="61" customFormat="1" ht="20.25" customHeight="1">
      <c r="A7" s="228"/>
      <c r="B7" s="228"/>
      <c r="C7" s="228"/>
      <c r="D7" s="228"/>
      <c r="E7" s="228"/>
    </row>
    <row r="8" spans="1:5">
      <c r="A8" s="228" t="s">
        <v>114</v>
      </c>
      <c r="B8" s="228"/>
      <c r="C8" s="228"/>
      <c r="D8" s="228"/>
      <c r="E8" s="228"/>
    </row>
    <row r="9" spans="1:5">
      <c r="A9" s="57" t="s">
        <v>91</v>
      </c>
      <c r="B9" s="58" t="s">
        <v>92</v>
      </c>
      <c r="C9" s="106"/>
      <c r="D9" s="106"/>
      <c r="E9" s="86"/>
    </row>
    <row r="10" spans="1:5">
      <c r="A10" s="57" t="s">
        <v>93</v>
      </c>
      <c r="B10" s="63" t="s">
        <v>94</v>
      </c>
      <c r="C10" s="107"/>
      <c r="D10" s="107"/>
      <c r="E10" s="87"/>
    </row>
    <row r="11" spans="1:5">
      <c r="A11" s="124" t="s">
        <v>95</v>
      </c>
      <c r="E11" s="88"/>
    </row>
    <row r="12" spans="1:5" ht="23.25" customHeight="1">
      <c r="A12" s="61"/>
      <c r="B12" s="61"/>
      <c r="C12" s="61"/>
      <c r="D12" s="61"/>
    </row>
    <row r="13" spans="1:5" ht="57.75" customHeight="1">
      <c r="A13" s="60" t="s">
        <v>37</v>
      </c>
      <c r="B13" s="60" t="s">
        <v>93</v>
      </c>
      <c r="C13" s="193" t="str">
        <f>'1'!D7</f>
        <v>Ցուցանիշների փոփոխությունները ավելացումները նշված են դրական նշանով, իսկ նվազեցումները՝ փակագծերում</v>
      </c>
      <c r="D13" s="194"/>
      <c r="E13" s="195"/>
    </row>
    <row r="14" spans="1:5" ht="17.25" customHeight="1">
      <c r="A14" s="60" t="s">
        <v>33</v>
      </c>
      <c r="B14" s="60" t="s">
        <v>111</v>
      </c>
      <c r="C14" s="121" t="str">
        <f>'1'!D8</f>
        <v>Առաջին կիսամյակ</v>
      </c>
      <c r="D14" s="121" t="str">
        <f>'1'!E8</f>
        <v>Ինն ամիս</v>
      </c>
      <c r="E14" s="121" t="str">
        <f>'1'!F8</f>
        <v>Տարի</v>
      </c>
    </row>
    <row r="15" spans="1:5">
      <c r="A15" s="60" t="s">
        <v>34</v>
      </c>
      <c r="B15" s="130" t="s">
        <v>137</v>
      </c>
      <c r="C15" s="98"/>
      <c r="D15" s="98"/>
      <c r="E15" s="223"/>
    </row>
    <row r="16" spans="1:5">
      <c r="A16" s="60" t="s">
        <v>35</v>
      </c>
      <c r="B16" s="130" t="s">
        <v>138</v>
      </c>
      <c r="C16" s="101"/>
      <c r="D16" s="101"/>
      <c r="E16" s="224"/>
    </row>
    <row r="17" spans="1:7">
      <c r="A17" s="60" t="s">
        <v>29</v>
      </c>
      <c r="B17" s="130" t="s">
        <v>25</v>
      </c>
      <c r="C17" s="101"/>
      <c r="D17" s="101"/>
      <c r="E17" s="224"/>
    </row>
    <row r="18" spans="1:7" ht="34.5">
      <c r="A18" s="60" t="s">
        <v>16</v>
      </c>
      <c r="B18" s="130" t="s">
        <v>139</v>
      </c>
      <c r="C18" s="108"/>
      <c r="D18" s="108"/>
      <c r="E18" s="225"/>
    </row>
    <row r="19" spans="1:7" ht="17.25" customHeight="1">
      <c r="A19" s="203" t="s">
        <v>39</v>
      </c>
      <c r="B19" s="204"/>
      <c r="C19" s="135"/>
      <c r="D19" s="135"/>
      <c r="E19" s="89"/>
    </row>
    <row r="20" spans="1:7" ht="17.25" customHeight="1">
      <c r="A20" s="192" t="s">
        <v>140</v>
      </c>
      <c r="B20" s="192"/>
      <c r="C20" s="95">
        <f>C21/F20/6*1000</f>
        <v>-20.666666666666668</v>
      </c>
      <c r="D20" s="95">
        <f>D21/F20/9*1000</f>
        <v>-40</v>
      </c>
      <c r="E20" s="95">
        <f>E21/F20/12*1000</f>
        <v>-37.5</v>
      </c>
      <c r="F20" s="94">
        <v>100000</v>
      </c>
    </row>
    <row r="21" spans="1:7" ht="17.25" customHeight="1">
      <c r="A21" s="205" t="s">
        <v>36</v>
      </c>
      <c r="B21" s="205"/>
      <c r="C21" s="90">
        <f>'1'!D18</f>
        <v>-12400</v>
      </c>
      <c r="D21" s="90">
        <f>'1'!E18</f>
        <v>-36000</v>
      </c>
      <c r="E21" s="90">
        <f>'1'!F18</f>
        <v>-45000</v>
      </c>
    </row>
    <row r="22" spans="1:7" ht="17.25" customHeight="1">
      <c r="A22" s="61"/>
      <c r="B22" s="61"/>
      <c r="C22" s="61"/>
      <c r="D22" s="61"/>
      <c r="E22" s="88"/>
    </row>
    <row r="23" spans="1:7" ht="69.75" customHeight="1">
      <c r="A23" s="60" t="s">
        <v>37</v>
      </c>
      <c r="B23" s="59" t="s">
        <v>93</v>
      </c>
      <c r="C23" s="193" t="str">
        <f>'1'!D7</f>
        <v>Ցուցանիշների փոփոխությունները ավելացումները նշված են դրական նշանով, իսկ նվազեցումները՝ փակագծերում</v>
      </c>
      <c r="D23" s="194"/>
      <c r="E23" s="195"/>
    </row>
    <row r="24" spans="1:7" ht="69" customHeight="1">
      <c r="A24" s="60" t="s">
        <v>33</v>
      </c>
      <c r="B24" s="159" t="s">
        <v>100</v>
      </c>
      <c r="C24" s="121" t="str">
        <f>'1'!D8</f>
        <v>Առաջին կիսամյակ</v>
      </c>
      <c r="D24" s="121" t="str">
        <f>'1'!E8</f>
        <v>Ինն ամիս</v>
      </c>
      <c r="E24" s="121" t="str">
        <f>'1'!F8</f>
        <v>Տարի</v>
      </c>
    </row>
    <row r="25" spans="1:7" ht="69">
      <c r="A25" s="60" t="s">
        <v>34</v>
      </c>
      <c r="B25" s="60" t="s">
        <v>45</v>
      </c>
      <c r="C25" s="109"/>
      <c r="D25" s="109"/>
      <c r="E25" s="213"/>
    </row>
    <row r="26" spans="1:7" ht="51.75">
      <c r="A26" s="60" t="s">
        <v>35</v>
      </c>
      <c r="B26" s="62" t="s">
        <v>46</v>
      </c>
      <c r="C26" s="110"/>
      <c r="D26" s="110"/>
      <c r="E26" s="214"/>
    </row>
    <row r="27" spans="1:7">
      <c r="A27" s="60" t="s">
        <v>29</v>
      </c>
      <c r="B27" s="62" t="s">
        <v>25</v>
      </c>
      <c r="C27" s="110"/>
      <c r="D27" s="110"/>
      <c r="E27" s="214"/>
    </row>
    <row r="28" spans="1:7" ht="17.25" customHeight="1">
      <c r="A28" s="60" t="s">
        <v>16</v>
      </c>
      <c r="B28" s="62" t="s">
        <v>47</v>
      </c>
      <c r="C28" s="111"/>
      <c r="D28" s="111"/>
      <c r="E28" s="215"/>
    </row>
    <row r="29" spans="1:7" ht="17.25" customHeight="1">
      <c r="A29" s="203" t="s">
        <v>39</v>
      </c>
      <c r="B29" s="204"/>
      <c r="C29" s="157"/>
      <c r="D29" s="157"/>
      <c r="E29" s="89"/>
    </row>
    <row r="30" spans="1:7" ht="17.25" customHeight="1">
      <c r="A30" s="60" t="s">
        <v>98</v>
      </c>
      <c r="B30" s="60"/>
      <c r="C30" s="95">
        <f>SUM(C31/F30/6)*1000</f>
        <v>8.7777777777777786</v>
      </c>
      <c r="D30" s="95">
        <f>SUM(D31/F30/9)*1000</f>
        <v>23.333333333333332</v>
      </c>
      <c r="E30" s="95">
        <f>SUM(E31/F30/12)*1000</f>
        <v>24.999999999999996</v>
      </c>
      <c r="F30" s="94">
        <v>150000</v>
      </c>
      <c r="G30" s="8"/>
    </row>
    <row r="31" spans="1:7" ht="34.5">
      <c r="A31" s="158" t="s">
        <v>36</v>
      </c>
      <c r="B31" s="158"/>
      <c r="C31" s="90">
        <f>'1'!D24</f>
        <v>7900</v>
      </c>
      <c r="D31" s="90">
        <f>'1'!E24</f>
        <v>31500</v>
      </c>
      <c r="E31" s="90">
        <f>'1'!F24</f>
        <v>45000</v>
      </c>
    </row>
    <row r="32" spans="1:7" ht="17.25" customHeight="1">
      <c r="A32" s="61"/>
      <c r="B32" s="61"/>
      <c r="C32" s="61"/>
      <c r="D32" s="61"/>
    </row>
    <row r="33" spans="1:6">
      <c r="A33" s="79" t="s">
        <v>91</v>
      </c>
      <c r="B33" s="79" t="s">
        <v>92</v>
      </c>
      <c r="C33" s="112"/>
      <c r="D33" s="112"/>
      <c r="E33" s="88"/>
    </row>
    <row r="34" spans="1:6" ht="22.5" customHeight="1">
      <c r="A34" s="58" t="s">
        <v>101</v>
      </c>
      <c r="B34" s="63" t="s">
        <v>102</v>
      </c>
      <c r="C34" s="107"/>
      <c r="D34" s="107"/>
      <c r="E34" s="87"/>
    </row>
    <row r="35" spans="1:6" ht="31.5" customHeight="1">
      <c r="A35" s="208" t="s">
        <v>159</v>
      </c>
      <c r="B35" s="208"/>
      <c r="C35" s="113"/>
      <c r="D35" s="113"/>
      <c r="E35" s="88"/>
    </row>
    <row r="36" spans="1:6" ht="23.25" customHeight="1">
      <c r="E36" s="88"/>
    </row>
    <row r="37" spans="1:6" ht="56.25" customHeight="1">
      <c r="A37" s="131" t="s">
        <v>37</v>
      </c>
      <c r="B37" s="130" t="s">
        <v>101</v>
      </c>
      <c r="C37" s="193" t="str">
        <f>'1'!D7</f>
        <v>Ցուցանիշների փոփոխությունները ավելացումները նշված են դրական նշանով, իսկ նվազեցումները՝ փակագծերում</v>
      </c>
      <c r="D37" s="194"/>
      <c r="E37" s="195"/>
    </row>
    <row r="38" spans="1:6" ht="17.25" customHeight="1">
      <c r="A38" s="131" t="s">
        <v>33</v>
      </c>
      <c r="B38" s="130" t="s">
        <v>141</v>
      </c>
      <c r="C38" s="121" t="str">
        <f>'1'!D8</f>
        <v>Առաջին կիսամյակ</v>
      </c>
      <c r="D38" s="121" t="str">
        <f>'1'!E8</f>
        <v>Ինն ամիս</v>
      </c>
      <c r="E38" s="121" t="str">
        <f>'1'!F8</f>
        <v>Տարի</v>
      </c>
    </row>
    <row r="39" spans="1:6" ht="23.25" customHeight="1">
      <c r="A39" s="131" t="s">
        <v>34</v>
      </c>
      <c r="B39" s="130" t="s">
        <v>142</v>
      </c>
      <c r="C39" s="130"/>
      <c r="D39" s="130"/>
      <c r="E39" s="91"/>
    </row>
    <row r="40" spans="1:6" ht="69">
      <c r="A40" s="131" t="s">
        <v>35</v>
      </c>
      <c r="B40" s="130" t="s">
        <v>143</v>
      </c>
      <c r="C40" s="130"/>
      <c r="D40" s="130"/>
      <c r="E40" s="91"/>
    </row>
    <row r="41" spans="1:6">
      <c r="A41" s="131" t="s">
        <v>29</v>
      </c>
      <c r="B41" s="130" t="s">
        <v>96</v>
      </c>
      <c r="C41" s="130"/>
      <c r="D41" s="130"/>
      <c r="E41" s="91"/>
    </row>
    <row r="42" spans="1:6" ht="23.25" customHeight="1">
      <c r="A42" s="131" t="s">
        <v>97</v>
      </c>
      <c r="B42" s="130" t="s">
        <v>144</v>
      </c>
      <c r="C42" s="130"/>
      <c r="D42" s="130"/>
      <c r="E42" s="91"/>
    </row>
    <row r="43" spans="1:6" ht="45" customHeight="1">
      <c r="A43" s="203" t="s">
        <v>39</v>
      </c>
      <c r="B43" s="204"/>
      <c r="C43" s="135"/>
      <c r="D43" s="135"/>
      <c r="E43" s="89"/>
    </row>
    <row r="44" spans="1:6" ht="23.25" customHeight="1">
      <c r="A44" s="209" t="s">
        <v>161</v>
      </c>
      <c r="B44" s="210"/>
      <c r="C44" s="95">
        <f>SUM(C54)</f>
        <v>-3705.8474743767119</v>
      </c>
      <c r="D44" s="151">
        <f>D54</f>
        <v>0</v>
      </c>
      <c r="E44" s="151">
        <f>E45/F44/12*1000</f>
        <v>0</v>
      </c>
      <c r="F44" s="147">
        <v>28333.599999999999</v>
      </c>
    </row>
    <row r="45" spans="1:6" ht="34.5">
      <c r="A45" s="131" t="s">
        <v>36</v>
      </c>
      <c r="B45" s="131"/>
      <c r="C45" s="90">
        <f>'1'!D37</f>
        <v>-6000</v>
      </c>
      <c r="D45" s="151">
        <f>'1'!E37</f>
        <v>0</v>
      </c>
      <c r="E45" s="151">
        <f>'1'!F37</f>
        <v>0</v>
      </c>
    </row>
    <row r="46" spans="1:6" ht="23.25" customHeight="1">
      <c r="E46" s="88"/>
    </row>
    <row r="47" spans="1:6" ht="67.5" customHeight="1">
      <c r="A47" s="131" t="s">
        <v>37</v>
      </c>
      <c r="B47" s="130" t="s">
        <v>101</v>
      </c>
      <c r="C47" s="193" t="str">
        <f>'1'!D7</f>
        <v>Ցուցանիշների փոփոխությունները ավելացումները նշված են դրական նշանով, իսկ նվազեցումները՝ փակագծերում</v>
      </c>
      <c r="D47" s="194"/>
      <c r="E47" s="195"/>
    </row>
    <row r="48" spans="1:6" ht="17.25" customHeight="1">
      <c r="A48" s="131" t="s">
        <v>33</v>
      </c>
      <c r="B48" s="130">
        <v>12001</v>
      </c>
      <c r="C48" s="121" t="str">
        <f>'1'!D8</f>
        <v>Առաջին կիսամյակ</v>
      </c>
      <c r="D48" s="121" t="str">
        <f>'1'!E8</f>
        <v>Ինն ամիս</v>
      </c>
      <c r="E48" s="121" t="str">
        <f>'1'!F8</f>
        <v>Տարի</v>
      </c>
    </row>
    <row r="49" spans="1:10" ht="34.5">
      <c r="A49" s="60" t="s">
        <v>34</v>
      </c>
      <c r="B49" s="130" t="s">
        <v>103</v>
      </c>
      <c r="C49" s="148"/>
      <c r="D49" s="148"/>
      <c r="E49" s="136"/>
    </row>
    <row r="50" spans="1:10" ht="51.75">
      <c r="A50" s="60" t="s">
        <v>35</v>
      </c>
      <c r="B50" s="130" t="s">
        <v>104</v>
      </c>
      <c r="C50" s="148"/>
      <c r="D50" s="148"/>
      <c r="E50" s="216"/>
    </row>
    <row r="51" spans="1:10" ht="48.75" customHeight="1">
      <c r="A51" s="60" t="s">
        <v>29</v>
      </c>
      <c r="B51" s="130" t="s">
        <v>25</v>
      </c>
      <c r="C51" s="149"/>
      <c r="D51" s="149"/>
      <c r="E51" s="217"/>
    </row>
    <row r="52" spans="1:10" ht="17.25" customHeight="1">
      <c r="A52" s="60" t="s">
        <v>16</v>
      </c>
      <c r="B52" s="130" t="s">
        <v>105</v>
      </c>
      <c r="C52" s="150"/>
      <c r="D52" s="150"/>
      <c r="E52" s="218"/>
    </row>
    <row r="53" spans="1:10" ht="17.25" customHeight="1">
      <c r="A53" s="203" t="s">
        <v>39</v>
      </c>
      <c r="B53" s="204"/>
      <c r="C53" s="135"/>
      <c r="D53" s="135"/>
      <c r="E53" s="89"/>
    </row>
    <row r="54" spans="1:10" ht="17.25" customHeight="1">
      <c r="A54" s="209" t="s">
        <v>161</v>
      </c>
      <c r="B54" s="210"/>
      <c r="C54" s="95">
        <f>C55/F54/6*1000</f>
        <v>-3705.8474743767119</v>
      </c>
      <c r="D54" s="151">
        <f>D55/F54/9*1000</f>
        <v>0</v>
      </c>
      <c r="E54" s="151">
        <f>E55/F54/12*1000</f>
        <v>0</v>
      </c>
      <c r="F54" s="147">
        <v>28333.599999999999</v>
      </c>
    </row>
    <row r="55" spans="1:10" ht="17.25" customHeight="1">
      <c r="A55" s="211" t="s">
        <v>36</v>
      </c>
      <c r="B55" s="212"/>
      <c r="C55" s="77">
        <f>'1'!D43</f>
        <v>-630000</v>
      </c>
      <c r="D55" s="151">
        <f>'1'!E43</f>
        <v>0</v>
      </c>
      <c r="E55" s="152">
        <f>'1'!F43</f>
        <v>0</v>
      </c>
    </row>
    <row r="56" spans="1:10" ht="17.25" customHeight="1">
      <c r="A56" s="61"/>
      <c r="B56" s="61"/>
      <c r="C56" s="61"/>
      <c r="D56" s="61"/>
      <c r="G56" s="11"/>
    </row>
    <row r="57" spans="1:10" ht="17.25" customHeight="1">
      <c r="A57" s="67" t="s">
        <v>91</v>
      </c>
      <c r="B57" s="58" t="s">
        <v>92</v>
      </c>
      <c r="C57" s="106"/>
      <c r="D57" s="106"/>
      <c r="E57" s="92"/>
    </row>
    <row r="58" spans="1:10">
      <c r="A58" s="74" t="s">
        <v>106</v>
      </c>
      <c r="B58" s="75" t="s">
        <v>107</v>
      </c>
      <c r="C58" s="107"/>
      <c r="D58" s="107"/>
      <c r="E58" s="92"/>
      <c r="H58" s="64"/>
    </row>
    <row r="59" spans="1:10">
      <c r="A59" s="107"/>
      <c r="B59" s="107"/>
      <c r="C59" s="107"/>
      <c r="D59" s="107"/>
      <c r="E59" s="92"/>
      <c r="H59" s="11"/>
      <c r="I59" s="65"/>
      <c r="J59" s="66"/>
    </row>
    <row r="60" spans="1:10">
      <c r="A60" s="206" t="s">
        <v>95</v>
      </c>
      <c r="B60" s="207"/>
      <c r="C60" s="113"/>
      <c r="D60" s="113"/>
      <c r="E60" s="92"/>
    </row>
    <row r="61" spans="1:10" ht="66.75" customHeight="1">
      <c r="A61" s="60" t="s">
        <v>37</v>
      </c>
      <c r="B61" s="60" t="s">
        <v>106</v>
      </c>
      <c r="C61" s="193" t="str">
        <f>'1'!D7</f>
        <v>Ցուցանիշների փոփոխությունները ավելացումները նշված են դրական նշանով, իսկ նվազեցումները՝ փակագծերում</v>
      </c>
      <c r="D61" s="194"/>
      <c r="E61" s="195"/>
    </row>
    <row r="62" spans="1:10" ht="34.5">
      <c r="A62" s="60" t="s">
        <v>33</v>
      </c>
      <c r="B62" s="131" t="s">
        <v>141</v>
      </c>
      <c r="C62" s="125" t="str">
        <f>'1'!D8</f>
        <v>Առաջին կիսամյակ</v>
      </c>
      <c r="D62" s="125" t="str">
        <f>'1'!E8</f>
        <v>Ինն ամիս</v>
      </c>
      <c r="E62" s="125" t="str">
        <f>'1'!F8</f>
        <v>Տարի</v>
      </c>
    </row>
    <row r="63" spans="1:10" ht="17.25" customHeight="1">
      <c r="A63" s="60" t="s">
        <v>34</v>
      </c>
      <c r="B63" s="68" t="s">
        <v>157</v>
      </c>
      <c r="C63" s="55"/>
      <c r="D63" s="55"/>
      <c r="E63" s="199"/>
    </row>
    <row r="64" spans="1:10" ht="17.25" customHeight="1">
      <c r="A64" s="60" t="s">
        <v>35</v>
      </c>
      <c r="B64" s="62" t="s">
        <v>155</v>
      </c>
      <c r="C64" s="114"/>
      <c r="D64" s="114"/>
      <c r="E64" s="199"/>
    </row>
    <row r="65" spans="1:10" ht="17.25" customHeight="1">
      <c r="A65" s="60" t="s">
        <v>29</v>
      </c>
      <c r="B65" s="59" t="s">
        <v>96</v>
      </c>
      <c r="C65" s="110"/>
      <c r="D65" s="110"/>
      <c r="E65" s="199"/>
    </row>
    <row r="66" spans="1:10" ht="34.5" customHeight="1">
      <c r="A66" s="230" t="s">
        <v>166</v>
      </c>
      <c r="B66" s="230" t="s">
        <v>144</v>
      </c>
      <c r="C66" s="115"/>
      <c r="D66" s="115"/>
      <c r="E66" s="200"/>
    </row>
    <row r="67" spans="1:10" ht="17.25" customHeight="1">
      <c r="A67" s="201" t="s">
        <v>39</v>
      </c>
      <c r="B67" s="202"/>
      <c r="C67" s="135"/>
      <c r="D67" s="135"/>
      <c r="E67" s="77"/>
    </row>
    <row r="68" spans="1:10" ht="17.25" customHeight="1">
      <c r="A68" s="189" t="s">
        <v>158</v>
      </c>
      <c r="B68" s="190"/>
      <c r="C68" s="151">
        <v>0</v>
      </c>
      <c r="D68" s="151">
        <v>0</v>
      </c>
      <c r="E68" s="151">
        <v>0</v>
      </c>
      <c r="F68" s="94"/>
    </row>
    <row r="69" spans="1:10" ht="17.25" customHeight="1">
      <c r="A69" s="189" t="s">
        <v>36</v>
      </c>
      <c r="B69" s="190"/>
      <c r="C69" s="77">
        <f>'1'!D56</f>
        <v>4500</v>
      </c>
      <c r="D69" s="151">
        <f>'1'!E56</f>
        <v>0</v>
      </c>
      <c r="E69" s="152">
        <f>'1'!F56</f>
        <v>0</v>
      </c>
    </row>
    <row r="70" spans="1:10" ht="17.25" customHeight="1">
      <c r="A70" s="133"/>
      <c r="E70" s="1"/>
    </row>
    <row r="71" spans="1:10" ht="57.75" customHeight="1">
      <c r="A71" s="60" t="s">
        <v>37</v>
      </c>
      <c r="B71" s="60" t="s">
        <v>106</v>
      </c>
      <c r="C71" s="193" t="str">
        <f>'1'!D7</f>
        <v>Ցուցանիշների փոփոխությունները ավելացումները նշված են դրական նշանով, իսկ նվազեցումները՝ փակագծերում</v>
      </c>
      <c r="D71" s="194"/>
      <c r="E71" s="195"/>
    </row>
    <row r="72" spans="1:10" ht="38.25" customHeight="1">
      <c r="A72" s="60" t="s">
        <v>33</v>
      </c>
      <c r="B72" s="58">
        <v>12001</v>
      </c>
      <c r="C72" s="125" t="str">
        <f>'1'!D8</f>
        <v>Առաջին կիսամյակ</v>
      </c>
      <c r="D72" s="125" t="str">
        <f>'1'!E8</f>
        <v>Ինն ամիս</v>
      </c>
      <c r="E72" s="125" t="str">
        <f>'1'!F8</f>
        <v>Տարի</v>
      </c>
    </row>
    <row r="73" spans="1:10" ht="17.25" customHeight="1">
      <c r="A73" s="60" t="s">
        <v>34</v>
      </c>
      <c r="B73" s="131" t="s">
        <v>118</v>
      </c>
      <c r="C73" s="55"/>
      <c r="D73" s="55"/>
      <c r="E73" s="199"/>
    </row>
    <row r="74" spans="1:10" ht="17.25" customHeight="1">
      <c r="A74" s="60" t="s">
        <v>35</v>
      </c>
      <c r="B74" s="68" t="s">
        <v>127</v>
      </c>
      <c r="C74" s="114"/>
      <c r="D74" s="114"/>
      <c r="E74" s="199"/>
    </row>
    <row r="75" spans="1:10">
      <c r="A75" s="60" t="s">
        <v>29</v>
      </c>
      <c r="B75" s="62" t="s">
        <v>25</v>
      </c>
      <c r="C75" s="110"/>
      <c r="D75" s="110"/>
      <c r="E75" s="199"/>
    </row>
    <row r="76" spans="1:10" ht="39" customHeight="1">
      <c r="A76" s="60" t="s">
        <v>16</v>
      </c>
      <c r="B76" s="59" t="s">
        <v>173</v>
      </c>
      <c r="C76" s="115"/>
      <c r="D76" s="115"/>
      <c r="E76" s="200"/>
    </row>
    <row r="77" spans="1:10" ht="17.25" customHeight="1">
      <c r="A77" s="203" t="s">
        <v>39</v>
      </c>
      <c r="B77" s="204"/>
      <c r="C77" s="135"/>
      <c r="D77" s="135"/>
      <c r="E77" s="77"/>
    </row>
    <row r="78" spans="1:10" ht="17.25" customHeight="1">
      <c r="A78" s="201" t="s">
        <v>128</v>
      </c>
      <c r="B78" s="202"/>
      <c r="C78" s="95">
        <f>C79/F78/6*1000</f>
        <v>4663</v>
      </c>
      <c r="D78" s="151">
        <f>D79/F78/9*1000</f>
        <v>0</v>
      </c>
      <c r="E78" s="151">
        <f>E79/F78/12*1000</f>
        <v>0</v>
      </c>
      <c r="F78" s="94">
        <v>28600</v>
      </c>
      <c r="G78" s="69"/>
    </row>
    <row r="79" spans="1:10" ht="17.25" customHeight="1">
      <c r="A79" s="189" t="s">
        <v>36</v>
      </c>
      <c r="B79" s="190"/>
      <c r="C79" s="77">
        <f>'1'!D62</f>
        <v>800170.8</v>
      </c>
      <c r="D79" s="152">
        <f>'1'!E62</f>
        <v>0</v>
      </c>
      <c r="E79" s="152">
        <f>'1'!F62</f>
        <v>0</v>
      </c>
      <c r="J79" s="69"/>
    </row>
    <row r="80" spans="1:10" ht="17.25" customHeight="1">
      <c r="E80" s="88"/>
      <c r="J80" s="69"/>
    </row>
    <row r="81" spans="1:6" ht="17.25" customHeight="1">
      <c r="A81" s="71" t="s">
        <v>91</v>
      </c>
      <c r="B81" s="71" t="s">
        <v>92</v>
      </c>
      <c r="C81" s="117"/>
      <c r="D81" s="117"/>
      <c r="E81" s="88"/>
    </row>
    <row r="82" spans="1:6" ht="27" customHeight="1">
      <c r="A82" s="73" t="s">
        <v>108</v>
      </c>
      <c r="B82" s="73" t="s">
        <v>109</v>
      </c>
      <c r="C82" s="88"/>
      <c r="D82" s="88"/>
      <c r="E82" s="88"/>
    </row>
    <row r="83" spans="1:6" ht="23.25" customHeight="1">
      <c r="A83" s="208" t="s">
        <v>95</v>
      </c>
      <c r="B83" s="208"/>
      <c r="C83" s="88"/>
      <c r="D83" s="88"/>
      <c r="E83" s="88"/>
    </row>
    <row r="84" spans="1:6" ht="34.5" customHeight="1">
      <c r="A84" s="70"/>
      <c r="B84" s="70"/>
      <c r="C84" s="70"/>
      <c r="D84" s="70"/>
      <c r="E84" s="83"/>
    </row>
    <row r="85" spans="1:6" ht="68.25" customHeight="1">
      <c r="A85" s="131" t="s">
        <v>37</v>
      </c>
      <c r="B85" s="130" t="s">
        <v>108</v>
      </c>
      <c r="C85" s="193" t="str">
        <f>'1'!D7</f>
        <v>Ցուցանիշների փոփոխությունները ավելացումները նշված են դրական նշանով, իսկ նվազեցումները՝ փակագծերում</v>
      </c>
      <c r="D85" s="194"/>
      <c r="E85" s="195"/>
    </row>
    <row r="86" spans="1:6" ht="39.75" customHeight="1">
      <c r="A86" s="131" t="s">
        <v>33</v>
      </c>
      <c r="B86" s="130">
        <v>12003</v>
      </c>
      <c r="C86" s="125" t="str">
        <f>'1'!D8</f>
        <v>Առաջին կիսամյակ</v>
      </c>
      <c r="D86" s="125" t="str">
        <f>'1'!E8</f>
        <v>Ինն ամիս</v>
      </c>
      <c r="E86" s="125" t="str">
        <f>'1'!F8</f>
        <v>Տարի</v>
      </c>
    </row>
    <row r="87" spans="1:6" ht="17.25" customHeight="1">
      <c r="A87" s="131" t="s">
        <v>34</v>
      </c>
      <c r="B87" s="130" t="s">
        <v>145</v>
      </c>
      <c r="C87" s="148"/>
      <c r="D87" s="148"/>
      <c r="E87" s="196"/>
    </row>
    <row r="88" spans="1:6" ht="39" customHeight="1">
      <c r="A88" s="131" t="s">
        <v>35</v>
      </c>
      <c r="B88" s="130" t="s">
        <v>146</v>
      </c>
      <c r="C88" s="149"/>
      <c r="D88" s="149"/>
      <c r="E88" s="197"/>
    </row>
    <row r="89" spans="1:6" ht="26.25" customHeight="1">
      <c r="A89" s="131" t="s">
        <v>29</v>
      </c>
      <c r="B89" s="130" t="s">
        <v>25</v>
      </c>
      <c r="C89" s="149"/>
      <c r="D89" s="149"/>
      <c r="E89" s="197"/>
    </row>
    <row r="90" spans="1:6" ht="38.25" customHeight="1">
      <c r="A90" s="131" t="s">
        <v>16</v>
      </c>
      <c r="B90" s="130" t="s">
        <v>147</v>
      </c>
      <c r="C90" s="150"/>
      <c r="D90" s="150"/>
      <c r="E90" s="198"/>
    </row>
    <row r="91" spans="1:6" ht="26.25" customHeight="1">
      <c r="A91" s="191" t="s">
        <v>39</v>
      </c>
      <c r="B91" s="191"/>
      <c r="C91" s="129"/>
      <c r="D91" s="129"/>
      <c r="E91" s="93"/>
    </row>
    <row r="92" spans="1:6" ht="17.25" customHeight="1">
      <c r="A92" s="192" t="s">
        <v>124</v>
      </c>
      <c r="B92" s="192"/>
      <c r="C92" s="95">
        <f>C93/F92/6*1000</f>
        <v>-1214.1099007170435</v>
      </c>
      <c r="D92" s="95">
        <f>D93/F92/9*1000</f>
        <v>-378.69323405037687</v>
      </c>
      <c r="E92" s="151">
        <f>E93/F92/12*1000</f>
        <v>0</v>
      </c>
      <c r="F92" s="96">
        <v>43512</v>
      </c>
    </row>
    <row r="93" spans="1:6" ht="17.25" customHeight="1">
      <c r="A93" s="205" t="s">
        <v>36</v>
      </c>
      <c r="B93" s="205"/>
      <c r="C93" s="77">
        <f>'1'!D74</f>
        <v>-316970.09999999998</v>
      </c>
      <c r="D93" s="77">
        <f>'1'!E74</f>
        <v>-148299.29999999999</v>
      </c>
      <c r="E93" s="152">
        <f>'1'!F74</f>
        <v>0</v>
      </c>
    </row>
    <row r="94" spans="1:6" ht="17.25" customHeight="1">
      <c r="A94" s="70"/>
      <c r="B94" s="70"/>
      <c r="C94" s="70"/>
      <c r="D94" s="70"/>
      <c r="E94" s="83"/>
    </row>
    <row r="95" spans="1:6" ht="32.25" customHeight="1">
      <c r="A95" s="71" t="s">
        <v>91</v>
      </c>
      <c r="B95" s="71" t="s">
        <v>92</v>
      </c>
      <c r="C95" s="117"/>
      <c r="D95" s="117"/>
      <c r="E95" s="88"/>
    </row>
    <row r="96" spans="1:6" ht="17.25" customHeight="1">
      <c r="A96" s="79" t="s">
        <v>38</v>
      </c>
      <c r="B96" s="73" t="s">
        <v>110</v>
      </c>
      <c r="C96" s="116"/>
      <c r="D96" s="116"/>
    </row>
    <row r="97" spans="1:6" ht="17.25" customHeight="1">
      <c r="A97" s="206" t="s">
        <v>95</v>
      </c>
      <c r="B97" s="207"/>
      <c r="C97" s="113"/>
      <c r="D97" s="113"/>
    </row>
    <row r="98" spans="1:6" ht="63.75" customHeight="1">
      <c r="A98" s="132" t="s">
        <v>37</v>
      </c>
      <c r="B98" s="132" t="s">
        <v>38</v>
      </c>
      <c r="C98" s="193" t="str">
        <f>'1'!D7</f>
        <v>Ցուցանիշների փոփոխությունները ավելացումները նշված են դրական նշանով, իսկ նվազեցումները՝ փակագծերում</v>
      </c>
      <c r="D98" s="194"/>
      <c r="E98" s="195"/>
    </row>
    <row r="99" spans="1:6" ht="34.5">
      <c r="A99" s="132" t="s">
        <v>33</v>
      </c>
      <c r="B99" s="132" t="s">
        <v>99</v>
      </c>
      <c r="C99" s="125" t="str">
        <f>'1'!D8</f>
        <v>Առաջին կիսամյակ</v>
      </c>
      <c r="D99" s="125" t="str">
        <f>'1'!E8</f>
        <v>Ինն ամիս</v>
      </c>
      <c r="E99" s="125" t="str">
        <f>'1'!F8</f>
        <v>Տարի</v>
      </c>
    </row>
    <row r="100" spans="1:6" ht="17.25" customHeight="1">
      <c r="A100" s="132" t="s">
        <v>34</v>
      </c>
      <c r="B100" s="132" t="s">
        <v>119</v>
      </c>
      <c r="C100" s="47"/>
      <c r="D100" s="47"/>
      <c r="E100" s="196"/>
    </row>
    <row r="101" spans="1:6" ht="34.5">
      <c r="A101" s="132" t="s">
        <v>35</v>
      </c>
      <c r="B101" s="132" t="s">
        <v>120</v>
      </c>
      <c r="C101" s="118"/>
      <c r="D101" s="118"/>
      <c r="E101" s="197"/>
    </row>
    <row r="102" spans="1:6" ht="17.25" customHeight="1">
      <c r="A102" s="132" t="s">
        <v>29</v>
      </c>
      <c r="B102" s="132" t="s">
        <v>25</v>
      </c>
      <c r="C102" s="118"/>
      <c r="D102" s="118"/>
      <c r="E102" s="197"/>
    </row>
    <row r="103" spans="1:6" ht="51.75">
      <c r="A103" s="132" t="s">
        <v>16</v>
      </c>
      <c r="B103" s="132" t="s">
        <v>121</v>
      </c>
      <c r="C103" s="119"/>
      <c r="D103" s="119"/>
      <c r="E103" s="198"/>
    </row>
    <row r="104" spans="1:6" ht="17.25" customHeight="1">
      <c r="A104" s="226" t="s">
        <v>39</v>
      </c>
      <c r="B104" s="227"/>
      <c r="C104" s="134"/>
      <c r="D104" s="134"/>
      <c r="E104" s="93"/>
    </row>
    <row r="105" spans="1:6" ht="17.25" customHeight="1">
      <c r="A105" s="132" t="s">
        <v>122</v>
      </c>
      <c r="B105" s="132"/>
      <c r="C105" s="95">
        <f t="shared" ref="C105:E105" si="0">C106</f>
        <v>890.4388111888112</v>
      </c>
      <c r="D105" s="95">
        <f t="shared" si="0"/>
        <v>593.62587412587413</v>
      </c>
      <c r="E105" s="151">
        <f t="shared" si="0"/>
        <v>0</v>
      </c>
    </row>
    <row r="106" spans="1:6" ht="17.25" customHeight="1">
      <c r="A106" s="189" t="s">
        <v>123</v>
      </c>
      <c r="B106" s="190"/>
      <c r="C106" s="95">
        <f>C107/F106/6*1000</f>
        <v>890.4388111888112</v>
      </c>
      <c r="D106" s="95">
        <f>D107/F106/9*1000</f>
        <v>593.62587412587413</v>
      </c>
      <c r="E106" s="151">
        <f>E107/F106/12*1000</f>
        <v>0</v>
      </c>
      <c r="F106" s="94">
        <v>28600</v>
      </c>
    </row>
    <row r="107" spans="1:6" ht="17.25" customHeight="1">
      <c r="A107" s="189" t="s">
        <v>36</v>
      </c>
      <c r="B107" s="190"/>
      <c r="C107" s="77">
        <f>'1'!D87</f>
        <v>152799.29999999999</v>
      </c>
      <c r="D107" s="77">
        <f>'1'!E87</f>
        <v>152799.29999999999</v>
      </c>
      <c r="E107" s="152">
        <f>'1'!F87</f>
        <v>0</v>
      </c>
    </row>
    <row r="108" spans="1:6" ht="17.25" customHeight="1">
      <c r="A108" s="61"/>
      <c r="B108" s="61"/>
      <c r="C108" s="61"/>
      <c r="D108" s="61"/>
    </row>
    <row r="109" spans="1:6" ht="21" customHeight="1">
      <c r="A109" s="33"/>
      <c r="B109" s="33"/>
      <c r="C109" s="85"/>
      <c r="D109" s="85"/>
      <c r="E109" s="85"/>
    </row>
    <row r="110" spans="1:6" ht="17.25" hidden="1" customHeight="1">
      <c r="A110" s="61"/>
      <c r="B110" s="61"/>
      <c r="C110" s="85">
        <f>SUM(C22,C32,C46,C56,C70,C80,C94,C108)</f>
        <v>0</v>
      </c>
      <c r="D110" s="85">
        <f t="shared" ref="D110:E110" si="1">SUM(D22,D32,D46,D56,D70,D80,D94,D108)</f>
        <v>0</v>
      </c>
      <c r="E110" s="85">
        <f t="shared" si="1"/>
        <v>0</v>
      </c>
    </row>
    <row r="111" spans="1:6" ht="17.25" customHeight="1">
      <c r="A111" s="61"/>
      <c r="B111" s="61"/>
      <c r="C111" s="61"/>
      <c r="D111" s="61"/>
      <c r="E111" s="81"/>
    </row>
    <row r="112" spans="1:6">
      <c r="A112" s="61"/>
      <c r="B112" s="61"/>
      <c r="C112" s="61"/>
      <c r="D112" s="61"/>
      <c r="E112" s="81"/>
    </row>
    <row r="113" spans="1:5">
      <c r="A113" s="61"/>
      <c r="B113" s="61"/>
      <c r="C113" s="61"/>
      <c r="D113" s="61"/>
    </row>
    <row r="114" spans="1:5">
      <c r="A114" s="61"/>
      <c r="B114" s="61"/>
      <c r="C114" s="61"/>
      <c r="D114" s="61"/>
    </row>
    <row r="115" spans="1:5">
      <c r="A115" s="61"/>
      <c r="B115" s="61"/>
      <c r="C115" s="61"/>
      <c r="D115" s="61"/>
    </row>
    <row r="116" spans="1:5">
      <c r="A116" s="61"/>
      <c r="B116" s="61"/>
      <c r="C116" s="61"/>
      <c r="D116" s="61"/>
    </row>
    <row r="117" spans="1:5">
      <c r="A117" s="61"/>
      <c r="B117" s="61"/>
      <c r="C117" s="61"/>
      <c r="D117" s="61"/>
      <c r="E117" s="88"/>
    </row>
    <row r="118" spans="1:5">
      <c r="A118" s="61"/>
      <c r="B118" s="61"/>
      <c r="C118" s="61"/>
      <c r="D118" s="61"/>
      <c r="E118" s="88"/>
    </row>
    <row r="119" spans="1:5">
      <c r="A119" s="61"/>
      <c r="B119" s="61"/>
      <c r="C119" s="61"/>
      <c r="D119" s="61"/>
      <c r="E119" s="88"/>
    </row>
    <row r="120" spans="1:5">
      <c r="A120" s="61"/>
      <c r="B120" s="61"/>
      <c r="C120" s="61"/>
      <c r="D120" s="61"/>
      <c r="E120" s="88"/>
    </row>
    <row r="121" spans="1:5">
      <c r="A121" s="61"/>
      <c r="B121" s="61"/>
      <c r="C121" s="61"/>
      <c r="D121" s="61"/>
      <c r="E121" s="88"/>
    </row>
    <row r="122" spans="1:5">
      <c r="A122" s="61"/>
      <c r="B122" s="61"/>
      <c r="C122" s="61"/>
      <c r="D122" s="61"/>
      <c r="E122" s="88"/>
    </row>
    <row r="123" spans="1:5">
      <c r="A123" s="61"/>
      <c r="B123" s="61"/>
      <c r="C123" s="61"/>
      <c r="D123" s="61"/>
      <c r="E123" s="88"/>
    </row>
    <row r="124" spans="1:5">
      <c r="A124" s="61"/>
      <c r="B124" s="61"/>
      <c r="C124" s="61"/>
      <c r="D124" s="61"/>
      <c r="E124" s="88"/>
    </row>
    <row r="125" spans="1:5">
      <c r="A125" s="61"/>
      <c r="B125" s="61"/>
      <c r="C125" s="61"/>
      <c r="D125" s="61"/>
      <c r="E125" s="88"/>
    </row>
    <row r="126" spans="1:5">
      <c r="A126" s="61"/>
      <c r="B126" s="61"/>
      <c r="C126" s="61"/>
      <c r="D126" s="61"/>
      <c r="E126" s="88"/>
    </row>
    <row r="127" spans="1:5">
      <c r="A127" s="61"/>
      <c r="B127" s="61"/>
      <c r="C127" s="61"/>
      <c r="D127" s="61"/>
      <c r="E127" s="88"/>
    </row>
    <row r="128" spans="1:5">
      <c r="A128" s="61"/>
      <c r="B128" s="61"/>
      <c r="C128" s="61"/>
      <c r="D128" s="61"/>
      <c r="E128" s="88"/>
    </row>
    <row r="129" spans="1:5">
      <c r="A129" s="61"/>
      <c r="B129" s="61"/>
      <c r="C129" s="61"/>
      <c r="D129" s="61"/>
      <c r="E129" s="88"/>
    </row>
    <row r="130" spans="1:5">
      <c r="A130" s="61"/>
      <c r="B130" s="61"/>
      <c r="C130" s="61"/>
      <c r="D130" s="61"/>
      <c r="E130" s="88"/>
    </row>
    <row r="131" spans="1:5">
      <c r="A131" s="61"/>
      <c r="B131" s="61"/>
      <c r="C131" s="61"/>
      <c r="D131" s="61"/>
      <c r="E131" s="88"/>
    </row>
    <row r="132" spans="1:5">
      <c r="A132" s="61"/>
      <c r="B132" s="61"/>
      <c r="E132" s="88"/>
    </row>
    <row r="133" spans="1:5">
      <c r="E133" s="88"/>
    </row>
    <row r="134" spans="1:5">
      <c r="E134" s="88"/>
    </row>
    <row r="135" spans="1:5">
      <c r="E135" s="88"/>
    </row>
    <row r="136" spans="1:5">
      <c r="E136" s="88"/>
    </row>
    <row r="137" spans="1:5">
      <c r="E137" s="88"/>
    </row>
    <row r="138" spans="1:5">
      <c r="E138" s="88"/>
    </row>
    <row r="139" spans="1:5">
      <c r="E139" s="88"/>
    </row>
    <row r="140" spans="1:5">
      <c r="E140" s="88"/>
    </row>
    <row r="141" spans="1:5">
      <c r="E141" s="88"/>
    </row>
    <row r="142" spans="1:5">
      <c r="E142" s="88"/>
    </row>
    <row r="143" spans="1:5">
      <c r="E143" s="88"/>
    </row>
    <row r="144" spans="1:5">
      <c r="E144" s="88"/>
    </row>
    <row r="145" spans="5:5">
      <c r="E145" s="88"/>
    </row>
    <row r="146" spans="5:5">
      <c r="E146" s="88"/>
    </row>
    <row r="147" spans="5:5">
      <c r="E147" s="88"/>
    </row>
  </sheetData>
  <autoFilter ref="A8:F11">
    <filterColumn colId="0" showButton="0"/>
    <filterColumn colId="1" showButton="0"/>
    <filterColumn colId="2" showButton="0"/>
    <filterColumn colId="3" showButton="0"/>
  </autoFilter>
  <mergeCells count="45">
    <mergeCell ref="C37:E37"/>
    <mergeCell ref="A53:B53"/>
    <mergeCell ref="C47:E47"/>
    <mergeCell ref="E73:E76"/>
    <mergeCell ref="A77:B77"/>
    <mergeCell ref="C61:E61"/>
    <mergeCell ref="E63:E66"/>
    <mergeCell ref="A44:B44"/>
    <mergeCell ref="E100:E103"/>
    <mergeCell ref="A104:B104"/>
    <mergeCell ref="A106:B106"/>
    <mergeCell ref="A107:B107"/>
    <mergeCell ref="A60:B60"/>
    <mergeCell ref="A78:B78"/>
    <mergeCell ref="A79:B79"/>
    <mergeCell ref="C85:E85"/>
    <mergeCell ref="E87:E90"/>
    <mergeCell ref="C71:E71"/>
    <mergeCell ref="A67:B67"/>
    <mergeCell ref="A68:B68"/>
    <mergeCell ref="A69:B69"/>
    <mergeCell ref="A97:B97"/>
    <mergeCell ref="C98:E98"/>
    <mergeCell ref="A83:B83"/>
    <mergeCell ref="A4:E4"/>
    <mergeCell ref="A5:E5"/>
    <mergeCell ref="A7:E7"/>
    <mergeCell ref="A6:E6"/>
    <mergeCell ref="A8:E8"/>
    <mergeCell ref="C13:E13"/>
    <mergeCell ref="A43:B43"/>
    <mergeCell ref="A93:B93"/>
    <mergeCell ref="A91:B91"/>
    <mergeCell ref="A92:B92"/>
    <mergeCell ref="A20:B20"/>
    <mergeCell ref="E25:E28"/>
    <mergeCell ref="E15:E18"/>
    <mergeCell ref="A19:B19"/>
    <mergeCell ref="A29:B29"/>
    <mergeCell ref="A21:B21"/>
    <mergeCell ref="A35:B35"/>
    <mergeCell ref="C23:E23"/>
    <mergeCell ref="A54:B54"/>
    <mergeCell ref="A55:B55"/>
    <mergeCell ref="E50:E52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Lusine.Mkrtchyan</cp:lastModifiedBy>
  <cp:lastPrinted>2022-05-04T13:35:38Z</cp:lastPrinted>
  <dcterms:created xsi:type="dcterms:W3CDTF">2003-05-20T07:22:10Z</dcterms:created>
  <dcterms:modified xsi:type="dcterms:W3CDTF">2022-06-01T13:49:48Z</dcterms:modified>
  <cp:keywords>https://mul2.gov.am/tasks/621493/oneclick/Havelvacner.xlsx?token=a67a11548fc662d1bfec2c429db9232f</cp:keywords>
</cp:coreProperties>
</file>