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862" activeTab="6"/>
  </bookViews>
  <sheets>
    <sheet name="Հավելված 1" sheetId="1" r:id="rId1"/>
    <sheet name="Հավելված 2" sheetId="2" r:id="rId2"/>
    <sheet name="Հավելված 3" sheetId="5" r:id="rId3"/>
    <sheet name="Հավելված 4" sheetId="13" r:id="rId4"/>
    <sheet name="Հավելված 5" sheetId="16" r:id="rId5"/>
    <sheet name="Հավելված 6" sheetId="21" r:id="rId6"/>
    <sheet name="Հավելված 7" sheetId="8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34" i="5" l="1"/>
  <c r="D34" i="5" s="1"/>
  <c r="E37" i="13" s="1"/>
  <c r="E36" i="13" s="1"/>
  <c r="H33" i="5"/>
  <c r="G33" i="5"/>
  <c r="F33" i="5"/>
  <c r="I36" i="8"/>
  <c r="I32" i="8"/>
  <c r="E33" i="5" l="1"/>
  <c r="D33" i="5" l="1"/>
  <c r="E36" i="5"/>
  <c r="E38" i="5"/>
  <c r="H35" i="5"/>
  <c r="G35" i="5"/>
  <c r="F35" i="5"/>
  <c r="I43" i="8"/>
  <c r="I42" i="8" s="1"/>
  <c r="G53" i="5" s="1"/>
  <c r="D53" i="5" s="1"/>
  <c r="E58" i="13" s="1"/>
  <c r="E57" i="13" s="1"/>
  <c r="E55" i="13" s="1"/>
  <c r="G59" i="2" s="1"/>
  <c r="G58" i="2" s="1"/>
  <c r="G57" i="2" s="1"/>
  <c r="H52" i="5"/>
  <c r="H50" i="5" s="1"/>
  <c r="F52" i="5"/>
  <c r="F50" i="5" s="1"/>
  <c r="E52" i="5"/>
  <c r="E50" i="5" s="1"/>
  <c r="G56" i="2" l="1"/>
  <c r="G55" i="2" s="1"/>
  <c r="G53" i="2" s="1"/>
  <c r="E53" i="13"/>
  <c r="G52" i="5"/>
  <c r="G51" i="2" l="1"/>
  <c r="D39" i="1" s="1"/>
  <c r="D57" i="16" s="1"/>
  <c r="D57" i="21"/>
  <c r="G50" i="5"/>
  <c r="D50" i="5" s="1"/>
  <c r="D52" i="5"/>
  <c r="E37" i="5" l="1"/>
  <c r="I31" i="8"/>
  <c r="F37" i="5"/>
  <c r="G37" i="5"/>
  <c r="H37" i="5"/>
  <c r="D36" i="5" l="1"/>
  <c r="E39" i="13" s="1"/>
  <c r="E38" i="13" s="1"/>
  <c r="E35" i="5"/>
  <c r="E31" i="5" s="1"/>
  <c r="D38" i="5"/>
  <c r="E41" i="13" s="1"/>
  <c r="E40" i="13" s="1"/>
  <c r="D37" i="5"/>
  <c r="F39" i="5"/>
  <c r="F31" i="5" s="1"/>
  <c r="G39" i="5"/>
  <c r="G31" i="5" s="1"/>
  <c r="H39" i="5"/>
  <c r="H31" i="5" s="1"/>
  <c r="E39" i="5"/>
  <c r="D41" i="5"/>
  <c r="E44" i="13" s="1"/>
  <c r="D42" i="5"/>
  <c r="E45" i="13" s="1"/>
  <c r="D43" i="5"/>
  <c r="E46" i="13" s="1"/>
  <c r="D44" i="5"/>
  <c r="E47" i="13" s="1"/>
  <c r="D45" i="5"/>
  <c r="E48" i="13" s="1"/>
  <c r="D46" i="5"/>
  <c r="E49" i="13" s="1"/>
  <c r="D47" i="5"/>
  <c r="E50" i="13" s="1"/>
  <c r="D48" i="5"/>
  <c r="E51" i="13" s="1"/>
  <c r="D49" i="5"/>
  <c r="E52" i="13" s="1"/>
  <c r="I30" i="8"/>
  <c r="G30" i="5" s="1"/>
  <c r="I29" i="8"/>
  <c r="G29" i="5" s="1"/>
  <c r="I25" i="8"/>
  <c r="G19" i="5" s="1"/>
  <c r="I24" i="8"/>
  <c r="G25" i="5" s="1"/>
  <c r="I23" i="8"/>
  <c r="G24" i="5" s="1"/>
  <c r="I22" i="8"/>
  <c r="G23" i="5" s="1"/>
  <c r="I21" i="8"/>
  <c r="G22" i="5" s="1"/>
  <c r="I20" i="8"/>
  <c r="G21" i="5" s="1"/>
  <c r="I19" i="8"/>
  <c r="G20" i="5" s="1"/>
  <c r="I18" i="8"/>
  <c r="G18" i="5" s="1"/>
  <c r="I28" i="8"/>
  <c r="I16" i="8"/>
  <c r="I17" i="8"/>
  <c r="I15" i="8"/>
  <c r="G48" i="2" l="1"/>
  <c r="G47" i="2" s="1"/>
  <c r="D35" i="5"/>
  <c r="I14" i="8"/>
  <c r="I27" i="8" l="1"/>
  <c r="I26" i="8" s="1"/>
  <c r="I13" i="8" l="1"/>
  <c r="I12" i="8" s="1"/>
  <c r="F17" i="5"/>
  <c r="G17" i="5"/>
  <c r="G15" i="5" s="1"/>
  <c r="H17" i="5"/>
  <c r="H15" i="5" s="1"/>
  <c r="E17" i="5"/>
  <c r="D25" i="5"/>
  <c r="E24" i="13" s="1"/>
  <c r="D24" i="5"/>
  <c r="E23" i="13" s="1"/>
  <c r="D23" i="5"/>
  <c r="E22" i="13" s="1"/>
  <c r="D22" i="5"/>
  <c r="E21" i="13" s="1"/>
  <c r="D21" i="5"/>
  <c r="E20" i="13" s="1"/>
  <c r="D20" i="5"/>
  <c r="E19" i="13" s="1"/>
  <c r="D19" i="5"/>
  <c r="E18" i="13" s="1"/>
  <c r="D18" i="5"/>
  <c r="E17" i="13" s="1"/>
  <c r="F15" i="5"/>
  <c r="D17" i="5" l="1"/>
  <c r="E15" i="5"/>
  <c r="D15" i="5" l="1"/>
  <c r="D30" i="5"/>
  <c r="E31" i="13" s="1"/>
  <c r="D29" i="5"/>
  <c r="E30" i="13" s="1"/>
  <c r="H28" i="5"/>
  <c r="G28" i="5"/>
  <c r="G26" i="5" s="1"/>
  <c r="G13" i="5" s="1"/>
  <c r="F28" i="5"/>
  <c r="F26" i="5" s="1"/>
  <c r="F13" i="5" s="1"/>
  <c r="E28" i="5"/>
  <c r="H26" i="5"/>
  <c r="H13" i="5" s="1"/>
  <c r="E16" i="13" l="1"/>
  <c r="E14" i="13" s="1"/>
  <c r="D28" i="5"/>
  <c r="E26" i="5"/>
  <c r="E13" i="5" s="1"/>
  <c r="D26" i="5" l="1"/>
  <c r="E29" i="13"/>
  <c r="E12" i="13"/>
  <c r="G30" i="2"/>
  <c r="G29" i="2" l="1"/>
  <c r="G28" i="2" s="1"/>
  <c r="G27" i="2" s="1"/>
  <c r="G26" i="2" s="1"/>
  <c r="G24" i="2" s="1"/>
  <c r="D25" i="21" s="1"/>
  <c r="G22" i="2" l="1"/>
  <c r="D40" i="5"/>
  <c r="E43" i="13" s="1"/>
  <c r="E42" i="13" s="1"/>
  <c r="G50" i="2" l="1"/>
  <c r="E34" i="13"/>
  <c r="D21" i="1"/>
  <c r="D39" i="5"/>
  <c r="H11" i="5"/>
  <c r="D25" i="16" l="1"/>
  <c r="D31" i="5"/>
  <c r="D13" i="5"/>
  <c r="G11" i="5"/>
  <c r="F11" i="5"/>
  <c r="E32" i="13" l="1"/>
  <c r="E27" i="13"/>
  <c r="E11" i="5"/>
  <c r="D11" i="5" s="1"/>
  <c r="G49" i="2"/>
  <c r="G46" i="2" s="1"/>
  <c r="G45" i="2" l="1"/>
  <c r="G44" i="2" s="1"/>
  <c r="G42" i="2" s="1"/>
  <c r="D47" i="21" s="1"/>
  <c r="E25" i="13"/>
  <c r="E10" i="13" s="1"/>
  <c r="G39" i="2"/>
  <c r="G38" i="2" l="1"/>
  <c r="G37" i="2" s="1"/>
  <c r="G36" i="2" s="1"/>
  <c r="G35" i="2" s="1"/>
  <c r="G33" i="2" s="1"/>
  <c r="D36" i="21" s="1"/>
  <c r="G40" i="2"/>
  <c r="D33" i="1" s="1"/>
  <c r="D47" i="16" l="1"/>
  <c r="G31" i="2"/>
  <c r="G20" i="2" s="1"/>
  <c r="D27" i="1" l="1"/>
  <c r="D14" i="1" s="1"/>
  <c r="G18" i="2" l="1"/>
  <c r="G16" i="2" s="1"/>
  <c r="D36" i="16"/>
  <c r="D12" i="1"/>
  <c r="G14" i="2" l="1"/>
  <c r="G12" i="2" s="1"/>
  <c r="G11" i="2" s="1"/>
  <c r="G78" i="2" s="1"/>
  <c r="G77" i="2" l="1"/>
  <c r="G76" i="2" s="1"/>
  <c r="G75" i="2" s="1"/>
  <c r="I11" i="8"/>
  <c r="G73" i="2" l="1"/>
  <c r="D76" i="21" s="1"/>
  <c r="G71" i="2" l="1"/>
  <c r="G69" i="2" s="1"/>
  <c r="D53" i="1" l="1"/>
  <c r="G67" i="2"/>
  <c r="G65" i="2" s="1"/>
  <c r="G63" i="2" s="1"/>
  <c r="G61" i="2" s="1"/>
  <c r="G60" i="2" s="1"/>
  <c r="G9" i="2" s="1"/>
  <c r="D46" i="1" l="1"/>
  <c r="D44" i="1" s="1"/>
  <c r="D10" i="1" s="1"/>
  <c r="D76" i="16"/>
</calcChain>
</file>

<file path=xl/sharedStrings.xml><?xml version="1.0" encoding="utf-8"?>
<sst xmlns="http://schemas.openxmlformats.org/spreadsheetml/2006/main" count="585" uniqueCount="217">
  <si>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</si>
  <si>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</si>
  <si>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</si>
  <si>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</si>
  <si>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</si>
  <si>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</si>
  <si>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</si>
  <si>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</si>
  <si>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</si>
  <si>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</si>
  <si>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</si>
  <si>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</si>
  <si>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</si>
  <si>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</si>
  <si>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</si>
  <si>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</si>
  <si>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</si>
  <si>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</si>
  <si>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</si>
  <si>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</si>
  <si>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</si>
  <si>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</si>
  <si>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</si>
  <si>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</si>
  <si>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</si>
  <si>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</si>
  <si>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</si>
  <si>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</si>
  <si>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</si>
  <si>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</si>
  <si>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</si>
  <si>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</si>
  <si>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</si>
  <si>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</si>
  <si>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</si>
  <si>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</si>
  <si>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</si>
  <si>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</si>
  <si>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</si>
  <si>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</si>
  <si>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</si>
  <si>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</si>
  <si>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</si>
  <si>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</si>
  <si>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</si>
  <si>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</si>
  <si>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</si>
  <si>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</si>
  <si>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</si>
  <si>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</si>
  <si>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</si>
  <si>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</si>
  <si>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</si>
  <si>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</si>
  <si>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</si>
  <si>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</si>
  <si>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</si>
  <si>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</si>
  <si>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</si>
  <si>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</si>
  <si>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</si>
  <si>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</si>
  <si>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</si>
  <si>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</si>
  <si>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</si>
  <si>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</si>
  <si>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</si>
  <si>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</si>
  <si>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</si>
  <si>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</si>
  <si>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</si>
  <si>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</si>
  <si>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</si>
  <si>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</si>
  <si>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ՄԱՍ III. ԾԱՌԱՅՈՒԹՅՈՒՆՆԵՐ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</si>
  <si>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</si>
  <si>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</si>
  <si>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</si>
  <si>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</si>
  <si>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</si>
  <si>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</si>
  <si>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</si>
  <si>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</si>
  <si>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</si>
  <si>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</si>
  <si>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</si>
  <si>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</si>
  <si>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Ընդամենը</t>
  </si>
  <si>
    <t xml:space="preserve"> այդ թվում`ըստ ուղղությունների</t>
  </si>
  <si>
    <t>այդ  թվում՝</t>
  </si>
  <si>
    <t>Աղյուսակ  9.1.42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</si>
  <si>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</si>
  <si>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</si>
  <si>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</si>
  <si>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</si>
  <si>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</si>
  <si>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</si>
  <si>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</si>
  <si>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</si>
  <si>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</si>
  <si>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</si>
  <si>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</si>
  <si>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</si>
  <si>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</si>
  <si>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</si>
  <si>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</si>
  <si>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</si>
  <si>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</si>
  <si>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</si>
  <si>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</si>
  <si>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</si>
  <si>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</si>
  <si>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</si>
  <si>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</si>
  <si>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</si>
  <si>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</si>
  <si>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</si>
  <si>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</si>
  <si>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</si>
  <si>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</si>
  <si>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</si>
  <si>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</si>
  <si>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</si>
  <si>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</si>
  <si>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</si>
  <si>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Աղյուսակ 9.47</t>
  </si>
  <si>
    <t>ՀՀ Սյունիքի մարզ</t>
  </si>
  <si>
    <t xml:space="preserve"> Կրթական օբյեկտների շենքային ապահովվածության բարելավում</t>
  </si>
  <si>
    <t>«Ներքին Հանդի հիմնական դպրոց» ՊՈԱԿ</t>
  </si>
  <si>
    <t>«Շիկահողի միջնակարգ դպրոց» ՊՈԱԿ</t>
  </si>
  <si>
    <t xml:space="preserve"> Կրթական օբյեկտների շենքային պայմանների բարելավում</t>
  </si>
  <si>
    <t>«Աճանանի միջնակարգ դպրոց» ՊՈԱԿ</t>
  </si>
  <si>
    <t>«Օխտարի միջնակարգ դպրոց» ՊՈԱԿ</t>
  </si>
  <si>
    <t>«Արծվանիկի միջնակարգ դպրոց» ՊՈԱԿ</t>
  </si>
  <si>
    <t>«Գեղանուշի միջնակարգ դպրոց» ՊՈԱԿ</t>
  </si>
  <si>
    <t>«Սյունիքի միջնակարգ դպրոց» ՊՈԱԿ</t>
  </si>
  <si>
    <t>«Եղեգի միջնակարգ դպրոց» ՊՈԱԿ</t>
  </si>
  <si>
    <t>«Ծավի միջնակարգ դպրոց» ՊՈԱԿ</t>
  </si>
  <si>
    <t>«Ճակատենի հիմնական դպրոց» ՊՈԱԿ</t>
  </si>
  <si>
    <t>ՀՀ կառավարության  2022 թվականի</t>
  </si>
  <si>
    <t xml:space="preserve">ՀՀ կառավարության  2022 թվականի </t>
  </si>
  <si>
    <t xml:space="preserve"> ԱՅԼ ՀԻՄՆԱԿԱՆ ՄԻՋՈՑՆԵՐ</t>
  </si>
  <si>
    <t xml:space="preserve"> - Նախագծահետազոտական ծախսեր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</si>
  <si>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</si>
  <si>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</si>
  <si>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>Աղյուսակ  9.13</t>
  </si>
  <si>
    <t xml:space="preserve"> Նախագծանախահաշվային փաստաթղթերի քանակ, հատ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</si>
  <si>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</si>
  <si>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</si>
  <si>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դպրոցներ </t>
  </si>
  <si>
    <t xml:space="preserve"> 32001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</si>
  <si>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</si>
  <si>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</si>
  <si>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>Հավելված N 6</t>
  </si>
  <si>
    <t>նախագծերի պատրաստում, ծախսերի գնահատում</t>
  </si>
  <si>
    <t>փորձաքննության ծառայություններ</t>
  </si>
  <si>
    <t>1183-32002</t>
  </si>
  <si>
    <t xml:space="preserve">  Կրթական օբյեկտների շենքային ապահովվածության բարելավում</t>
  </si>
  <si>
    <t>1183-32001</t>
  </si>
  <si>
    <t xml:space="preserve">  Կրթական օբյեկտների շենքային պայմանների բարելավում</t>
  </si>
  <si>
    <t>ՄԱ</t>
  </si>
  <si>
    <t>71241200-592</t>
  </si>
  <si>
    <t>71241200-593</t>
  </si>
  <si>
    <t>71241200-594</t>
  </si>
  <si>
    <t>71241200-595</t>
  </si>
  <si>
    <t>տեխնիկական հսկողության ծառայություններ</t>
  </si>
  <si>
    <t xml:space="preserve"> դրամ</t>
  </si>
  <si>
    <t>հեղինակային հսկողության ծառայություններ</t>
  </si>
  <si>
    <t xml:space="preserve"> ՇԵՆՔԵՐ ԵՎ ՇԻՆՈՒԹՅՈՒՆՆԵՐ</t>
  </si>
  <si>
    <t>Աղյուսակ 9.1.59</t>
  </si>
  <si>
    <t xml:space="preserve"> ԲՄ</t>
  </si>
  <si>
    <t xml:space="preserve">Ցուցանիշների փոփոխությունը (ավելացումները նշված են դրական նշանովավելացումները նշված են դրական նշանով, իսկ նվազեցումները՝ փակագծերում)  </t>
  </si>
  <si>
    <t xml:space="preserve"> - Շենքերի և շինությունների շինարարություն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</si>
  <si>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</si>
  <si>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 ԼՐԱՑՈՒՄՆԵՐԸ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</si>
  <si>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</si>
  <si>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</si>
  <si>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2021 ԹՎԱԿԱՆԻ ԴԵԿՏԵՄԲԵՐԻ 23-Ի N 2121-Ն ՈՐՈՇՄԱՆ N 9 ՀԱՎԵԼՎԱԾԻ N 9.13 ԵՎ N 9.47 ԱՂՅՈՒՍԱԿՆԵՐՈՒՄ ԿԱՏԱՐՎՈՂ ՓՈՓՈԽՈՒԹՅՈՒՆՆԵՐԸ ԵՎ ԼՐԱՑՈՒՄՆԵՐԸ</t>
  </si>
  <si>
    <t>50531140-15</t>
  </si>
  <si>
    <t>50531140-16</t>
  </si>
  <si>
    <t>50531140-17</t>
  </si>
  <si>
    <t>50531140-18</t>
  </si>
  <si>
    <t>50531140-19</t>
  </si>
  <si>
    <t>50531140-20</t>
  </si>
  <si>
    <t>50531140-21</t>
  </si>
  <si>
    <t>50531140-22</t>
  </si>
  <si>
    <t>50531140-23</t>
  </si>
  <si>
    <t>50531140-24</t>
  </si>
  <si>
    <t>ՀՀ Արմավիրի մարզ</t>
  </si>
  <si>
    <t>«Արգինայի միջնակարգ դպրոց» ՊՈԱԿ</t>
  </si>
  <si>
    <t xml:space="preserve"> ՄԱՍ II. ԱՇԽԱՏԱՆՔՆԵՐ</t>
  </si>
  <si>
    <t xml:space="preserve"> միջնակարգ դպրոցների կառուցման աշխատանքներ</t>
  </si>
  <si>
    <t>45211231-11</t>
  </si>
  <si>
    <t>7135154-66</t>
  </si>
  <si>
    <t>98111140-37</t>
  </si>
  <si>
    <t>«ՀԱՅԱUՏԱՆԻ ՀԱՆՐԱՊԵՏՈՒԹՅԱՆ 2022 ԹՎԱԿԱՆԻ ՊԵՏԱԿԱՆ ԲՅՈՒՋԵԻ ՄԱUԻՆ» ՀԱՅԱUՏԱՆԻ ՀԱՆՐԱՊԵՏՈՒԹՅԱՆ OՐԵՆՔԻ N 1 ՀԱՎԵԼՎԱԾԻ N 3 ԱՂՅՈՒՍԱԿՈՒՄ  ԿԱՏԱՐՎՈՂ 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</si>
  <si>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</si>
  <si>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9.1 ՀԱՎԵԼՎԱԾԻ NN 9.1.42 ԵՎ N 9.1.59 ԱՂՅՈՒՍԱԿՆԵՐՈՒՄ ԿԱՏԱՐՎՈՂ ՓՈՓՈԽՈՒԹՅՈՒՆՆԵՐԸ ԵՎ ԼՐԱՑՈՒՄՆԵՐԸ </t>
  </si>
  <si>
    <t xml:space="preserve">Նախագծանախահաշվային փաստաթղթերի քանակ, հատ </t>
  </si>
  <si>
    <t xml:space="preserve">ՀԱՅԱՍՏԱՆԻ ՀԱՆՐԱՊԵՏՈՒԹՅԱՆ ԿԱՌԱՎԱՐՈՒԹՅԱՆ 2021 ԹՎԱԿԱՆԻ ԴԵԿՏԵՄԲԵՐԻ 23-Ի N 2121-Ն ՈՐՈՇՄԱՆ N 10 ՀԱՎԵԼՎԱԾՈՒՄ ԿԱՏԱՐՎՈՂ ՓՈՓՈԽՈՒԹՅՈՒՆՆԵՐԸ ԵՎ ԼՐԱՑՈՒՄՆԵՐԸ
</t>
  </si>
  <si>
    <t xml:space="preserve"> Հանրակրթական կրթություն իրականացնող ուսումնական հաստատությունների նոր մարզադահլիճների կառուցում</t>
  </si>
  <si>
    <t>«Ախուրյանի Նիկոլ Աղբալյանի անվան ավագ դպրոց»ՊՈԱԿ</t>
  </si>
  <si>
    <t>ՀՀ Շիրակի մարզ</t>
  </si>
  <si>
    <t>1183-32007</t>
  </si>
  <si>
    <t xml:space="preserve">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</si>
  <si>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</si>
  <si>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</si>
  <si>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</si>
  <si>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Ակտիվն օգտագործող կազմակերպությունների անվանումները</t>
  </si>
  <si>
    <t>ՀՀ Արարատի մարզ</t>
  </si>
  <si>
    <t>«Դեղձուտի միջնակարգ դպրոց» ՊՈԱԿ</t>
  </si>
  <si>
    <t>45211231-6</t>
  </si>
  <si>
    <t>7135154-65</t>
  </si>
  <si>
    <t>45211231-1</t>
  </si>
  <si>
    <t>7135154-64</t>
  </si>
  <si>
    <t>ՀՀ Արագածոտնի մարզ</t>
  </si>
  <si>
    <t>«Գառնահովիտի  միջնակարգ դպրոց»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</si>
</sst>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</numFmts>
  <fonts count="8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0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1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1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6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0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3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5" applyNumberFormat="0" applyFont="0" applyAlignment="0" applyProtection="0"/>
    <xf numFmtId="0" fontId="49" fillId="52" borderId="50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2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1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1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2" applyNumberFormat="0" applyFont="0" applyAlignment="0" applyProtection="0"/>
    <xf numFmtId="0" fontId="59" fillId="52" borderId="53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4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4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7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60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4" applyNumberFormat="0" applyAlignment="0" applyProtection="0"/>
    <xf numFmtId="0" fontId="56" fillId="42" borderId="50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2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0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3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6" applyNumberFormat="0" applyAlignment="0" applyProtection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3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6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3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2" applyNumberFormat="0" applyAlignment="0" applyProtection="0"/>
    <xf numFmtId="0" fontId="15" fillId="2" borderId="0" applyNumberFormat="0" applyBorder="0" applyAlignment="0" applyProtection="0"/>
    <xf numFmtId="0" fontId="56" fillId="42" borderId="72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6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6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7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8">
      <protection locked="0"/>
    </xf>
    <xf numFmtId="173" fontId="76" fillId="56" borderId="68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2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3" applyNumberFormat="0" applyFon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2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3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4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2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3" applyNumberFormat="0" applyFont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6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4" applyNumberFormat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2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2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2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3" applyNumberFormat="0" applyFont="0" applyAlignment="0" applyProtection="0"/>
    <xf numFmtId="0" fontId="59" fillId="52" borderId="74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5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2" applyNumberFormat="0" applyAlignment="0" applyProtection="0"/>
    <xf numFmtId="0" fontId="59" fillId="52" borderId="74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0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59" fillId="52" borderId="80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8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2" applyNumberFormat="0" applyAlignment="0" applyProtection="0"/>
    <xf numFmtId="0" fontId="59" fillId="52" borderId="77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2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3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9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2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2" fillId="0" borderId="0"/>
    <xf numFmtId="0" fontId="61" fillId="0" borderId="75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6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2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2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9" applyNumberFormat="0" applyFont="0" applyAlignment="0" applyProtection="0"/>
    <xf numFmtId="0" fontId="3" fillId="31" borderId="0" applyNumberFormat="0" applyBorder="0" applyAlignment="0" applyProtection="0"/>
    <xf numFmtId="0" fontId="49" fillId="52" borderId="72" applyNumberFormat="0" applyAlignment="0" applyProtection="0"/>
    <xf numFmtId="0" fontId="59" fillId="52" borderId="85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4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2" applyNumberFormat="0" applyAlignment="0" applyProtection="0"/>
    <xf numFmtId="0" fontId="49" fillId="52" borderId="72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9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2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1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8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2" applyNumberFormat="0" applyAlignment="0" applyProtection="0"/>
    <xf numFmtId="0" fontId="59" fillId="52" borderId="80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7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2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1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2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1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7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3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6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0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7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7" applyNumberFormat="0" applyAlignment="0" applyProtection="0"/>
    <xf numFmtId="0" fontId="59" fillId="52" borderId="89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7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7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5" applyNumberFormat="0" applyFont="0" applyAlignment="0" applyProtection="0"/>
    <xf numFmtId="0" fontId="59" fillId="52" borderId="96" applyNumberFormat="0" applyAlignment="0" applyProtection="0"/>
    <xf numFmtId="0" fontId="61" fillId="0" borderId="97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7" applyNumberFormat="0" applyAlignment="0" applyProtection="0"/>
    <xf numFmtId="0" fontId="56" fillId="42" borderId="87" applyNumberFormat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  <xf numFmtId="0" fontId="1" fillId="0" borderId="0"/>
  </cellStyleXfs>
  <cellXfs count="362">
    <xf numFmtId="0" fontId="0" fillId="0" borderId="0" xfId="0"/>
    <xf numFmtId="170" fontId="7" fillId="33" borderId="58" xfId="715" applyNumberFormat="1" applyFont="1" applyFill="1" applyBorder="1" applyAlignment="1">
      <alignment horizontal="center" vertical="center" wrapText="1"/>
    </xf>
    <xf numFmtId="0" fontId="66" fillId="33" borderId="71" xfId="97" applyFont="1" applyFill="1" applyBorder="1" applyAlignment="1">
      <alignment horizontal="center" vertical="center" wrapText="1"/>
    </xf>
    <xf numFmtId="166" fontId="10" fillId="33" borderId="71" xfId="8" applyNumberFormat="1" applyFont="1" applyFill="1" applyBorder="1" applyAlignment="1">
      <alignment horizontal="center" vertical="center"/>
    </xf>
    <xf numFmtId="169" fontId="66" fillId="33" borderId="71" xfId="97" applyNumberFormat="1" applyFont="1" applyFill="1" applyBorder="1" applyAlignment="1">
      <alignment horizontal="center" vertical="center" wrapText="1"/>
    </xf>
    <xf numFmtId="170" fontId="10" fillId="33" borderId="71" xfId="97" applyNumberFormat="1" applyFont="1" applyFill="1" applyBorder="1" applyAlignment="1">
      <alignment horizontal="center" vertical="center" wrapText="1"/>
    </xf>
    <xf numFmtId="170" fontId="10" fillId="33" borderId="98" xfId="1119" applyNumberFormat="1" applyFont="1" applyFill="1" applyBorder="1" applyAlignment="1">
      <alignment horizontal="center" vertical="center" wrapText="1"/>
    </xf>
    <xf numFmtId="169" fontId="10" fillId="33" borderId="71" xfId="97" applyNumberFormat="1" applyFont="1" applyFill="1" applyBorder="1" applyAlignment="1">
      <alignment horizontal="center" vertical="center" wrapText="1"/>
    </xf>
    <xf numFmtId="0" fontId="77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left" vertical="center" wrapText="1"/>
    </xf>
    <xf numFmtId="175" fontId="67" fillId="33" borderId="91" xfId="1977" applyNumberFormat="1" applyFont="1" applyFill="1" applyBorder="1"/>
    <xf numFmtId="167" fontId="67" fillId="33" borderId="91" xfId="0" applyNumberFormat="1" applyFont="1" applyFill="1" applyBorder="1"/>
    <xf numFmtId="0" fontId="67" fillId="33" borderId="91" xfId="0" applyFont="1" applyFill="1" applyBorder="1"/>
    <xf numFmtId="167" fontId="79" fillId="33" borderId="91" xfId="715" applyNumberFormat="1" applyFont="1" applyFill="1" applyBorder="1"/>
    <xf numFmtId="167" fontId="80" fillId="33" borderId="98" xfId="715" applyNumberFormat="1" applyFont="1" applyFill="1" applyBorder="1" applyAlignment="1">
      <alignment vertical="center"/>
    </xf>
    <xf numFmtId="0" fontId="67" fillId="33" borderId="0" xfId="0" applyFont="1" applyFill="1"/>
    <xf numFmtId="0" fontId="77" fillId="33" borderId="47" xfId="1149" applyFont="1" applyFill="1" applyBorder="1" applyAlignment="1">
      <alignment horizontal="center" vertical="center" wrapText="1"/>
    </xf>
    <xf numFmtId="0" fontId="82" fillId="33" borderId="47" xfId="1149" applyFont="1" applyFill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horizontal="center" vertical="center" wrapText="1"/>
    </xf>
    <xf numFmtId="169" fontId="66" fillId="33" borderId="47" xfId="97" applyNumberFormat="1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vertical="center" wrapText="1"/>
    </xf>
    <xf numFmtId="169" fontId="81" fillId="33" borderId="25" xfId="97" applyNumberFormat="1" applyFont="1" applyFill="1" applyBorder="1" applyAlignment="1">
      <alignment horizontal="center" vertical="center" wrapText="1"/>
    </xf>
    <xf numFmtId="0" fontId="67" fillId="33" borderId="58" xfId="0" applyFont="1" applyFill="1" applyBorder="1" applyAlignment="1">
      <alignment horizontal="left" vertical="center" wrapText="1"/>
    </xf>
    <xf numFmtId="0" fontId="7" fillId="33" borderId="99" xfId="0" applyFont="1" applyFill="1" applyBorder="1" applyAlignment="1">
      <alignment wrapText="1"/>
    </xf>
    <xf numFmtId="0" fontId="66" fillId="33" borderId="98" xfId="0" applyFont="1" applyFill="1" applyBorder="1" applyAlignment="1">
      <alignment horizontal="left" vertical="top" wrapText="1"/>
    </xf>
    <xf numFmtId="0" fontId="82" fillId="33" borderId="42" xfId="166" applyFont="1" applyFill="1" applyBorder="1">
      <alignment horizontal="left" vertical="top" wrapText="1"/>
    </xf>
    <xf numFmtId="0" fontId="82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0" fontId="66" fillId="33" borderId="98" xfId="0" applyFont="1" applyFill="1" applyBorder="1"/>
    <xf numFmtId="0" fontId="67" fillId="33" borderId="0" xfId="1226" applyFont="1" applyFill="1"/>
    <xf numFmtId="0" fontId="7" fillId="33" borderId="91" xfId="1226" applyFont="1" applyFill="1" applyBorder="1" applyAlignment="1">
      <alignment horizontal="center" vertical="top" wrapText="1"/>
    </xf>
    <xf numFmtId="0" fontId="10" fillId="33" borderId="100" xfId="1226" applyFont="1" applyFill="1" applyBorder="1" applyAlignment="1"/>
    <xf numFmtId="0" fontId="10" fillId="33" borderId="101" xfId="1226" applyFont="1" applyFill="1" applyBorder="1" applyAlignment="1"/>
    <xf numFmtId="0" fontId="10" fillId="33" borderId="91" xfId="1226" applyFont="1" applyFill="1" applyBorder="1" applyAlignment="1"/>
    <xf numFmtId="0" fontId="66" fillId="33" borderId="91" xfId="0" applyFont="1" applyFill="1" applyBorder="1" applyAlignment="1">
      <alignment vertical="top" wrapText="1"/>
    </xf>
    <xf numFmtId="0" fontId="67" fillId="33" borderId="91" xfId="1226" applyFont="1" applyFill="1" applyBorder="1" applyAlignment="1">
      <alignment horizontal="left" vertical="center"/>
    </xf>
    <xf numFmtId="0" fontId="67" fillId="33" borderId="91" xfId="1226" applyFont="1" applyFill="1" applyBorder="1" applyAlignment="1">
      <alignment horizontal="left" vertical="top"/>
    </xf>
    <xf numFmtId="0" fontId="66" fillId="33" borderId="91" xfId="1226" applyFont="1" applyFill="1" applyBorder="1" applyAlignment="1">
      <alignment vertical="top" wrapText="1"/>
    </xf>
    <xf numFmtId="0" fontId="67" fillId="33" borderId="0" xfId="0" applyFont="1" applyFill="1" applyBorder="1" applyAlignment="1">
      <alignment horizontal="center" vertical="top"/>
    </xf>
    <xf numFmtId="0" fontId="7" fillId="33" borderId="91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1" xfId="0" applyFont="1" applyFill="1" applyBorder="1" applyAlignment="1"/>
    <xf numFmtId="0" fontId="10" fillId="33" borderId="99" xfId="0" applyFont="1" applyFill="1" applyBorder="1" applyAlignment="1"/>
    <xf numFmtId="0" fontId="10" fillId="33" borderId="91" xfId="0" applyFont="1" applyFill="1" applyBorder="1" applyAlignment="1">
      <alignment vertical="top" wrapText="1"/>
    </xf>
    <xf numFmtId="166" fontId="66" fillId="33" borderId="91" xfId="8" applyNumberFormat="1" applyFont="1" applyFill="1" applyBorder="1" applyAlignment="1">
      <alignment horizontal="right" vertical="top"/>
    </xf>
    <xf numFmtId="0" fontId="7" fillId="33" borderId="25" xfId="0" applyFont="1" applyFill="1" applyBorder="1" applyAlignment="1">
      <alignment horizontal="center"/>
    </xf>
    <xf numFmtId="0" fontId="66" fillId="33" borderId="91" xfId="0" applyFont="1" applyFill="1" applyBorder="1" applyAlignment="1">
      <alignment horizontal="center" vertical="center"/>
    </xf>
    <xf numFmtId="0" fontId="66" fillId="33" borderId="91" xfId="0" applyFont="1" applyFill="1" applyBorder="1" applyAlignment="1">
      <alignment horizontal="center"/>
    </xf>
    <xf numFmtId="172" fontId="66" fillId="33" borderId="91" xfId="1" applyNumberFormat="1" applyFont="1" applyFill="1" applyBorder="1"/>
    <xf numFmtId="0" fontId="66" fillId="33" borderId="0" xfId="0" applyFont="1" applyFill="1"/>
    <xf numFmtId="0" fontId="7" fillId="33" borderId="91" xfId="0" applyFont="1" applyFill="1" applyBorder="1" applyAlignment="1">
      <alignment horizontal="center" vertical="center"/>
    </xf>
    <xf numFmtId="0" fontId="67" fillId="33" borderId="101" xfId="1931" applyFont="1" applyFill="1" applyBorder="1" applyAlignment="1">
      <alignment vertical="center"/>
    </xf>
    <xf numFmtId="0" fontId="10" fillId="33" borderId="47" xfId="0" applyFont="1" applyFill="1" applyBorder="1" applyAlignment="1">
      <alignment horizontal="left" vertical="center" wrapText="1"/>
    </xf>
    <xf numFmtId="0" fontId="66" fillId="33" borderId="98" xfId="0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center" vertical="top" wrapText="1"/>
    </xf>
    <xf numFmtId="0" fontId="78" fillId="33" borderId="99" xfId="97" applyFont="1" applyFill="1" applyBorder="1" applyAlignment="1">
      <alignment horizontal="left" vertical="center" wrapText="1"/>
    </xf>
    <xf numFmtId="0" fontId="10" fillId="33" borderId="98" xfId="1226" applyFont="1" applyFill="1" applyBorder="1" applyAlignment="1">
      <alignment vertical="top" wrapText="1"/>
    </xf>
    <xf numFmtId="0" fontId="67" fillId="33" borderId="98" xfId="1226" applyFont="1" applyFill="1" applyBorder="1"/>
    <xf numFmtId="49" fontId="66" fillId="33" borderId="98" xfId="0" applyNumberFormat="1" applyFont="1" applyFill="1" applyBorder="1" applyAlignment="1">
      <alignment horizontal="left" vertical="top" wrapText="1"/>
    </xf>
    <xf numFmtId="166" fontId="66" fillId="33" borderId="98" xfId="8" applyNumberFormat="1" applyFont="1" applyFill="1" applyBorder="1" applyAlignment="1">
      <alignment vertical="center"/>
    </xf>
    <xf numFmtId="176" fontId="66" fillId="33" borderId="98" xfId="8" applyNumberFormat="1" applyFont="1" applyFill="1" applyBorder="1" applyAlignment="1">
      <alignment horizontal="center" vertical="center"/>
    </xf>
    <xf numFmtId="170" fontId="83" fillId="33" borderId="98" xfId="0" applyNumberFormat="1" applyFont="1" applyFill="1" applyBorder="1" applyAlignment="1">
      <alignment horizontal="right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left" vertical="center" wrapText="1"/>
    </xf>
    <xf numFmtId="166" fontId="66" fillId="33" borderId="98" xfId="8" applyNumberFormat="1" applyFont="1" applyFill="1" applyBorder="1" applyAlignment="1">
      <alignment horizontal="center" vertical="center"/>
    </xf>
    <xf numFmtId="166" fontId="66" fillId="57" borderId="98" xfId="8" applyNumberFormat="1" applyFont="1" applyFill="1" applyBorder="1" applyAlignment="1">
      <alignment horizontal="center" vertical="center"/>
    </xf>
    <xf numFmtId="166" fontId="66" fillId="58" borderId="98" xfId="8" applyNumberFormat="1" applyFont="1" applyFill="1" applyBorder="1" applyAlignment="1">
      <alignment horizontal="right" vertical="center"/>
    </xf>
    <xf numFmtId="167" fontId="79" fillId="33" borderId="98" xfId="715" applyNumberFormat="1" applyFont="1" applyFill="1" applyBorder="1"/>
    <xf numFmtId="169" fontId="81" fillId="33" borderId="98" xfId="97" applyNumberFormat="1" applyFont="1" applyFill="1" applyBorder="1" applyAlignment="1">
      <alignment horizontal="center" vertical="center" wrapText="1"/>
    </xf>
    <xf numFmtId="170" fontId="78" fillId="33" borderId="71" xfId="97" applyNumberFormat="1" applyFont="1" applyFill="1" applyBorder="1" applyAlignment="1">
      <alignment horizontal="center" vertical="center" wrapText="1"/>
    </xf>
    <xf numFmtId="0" fontId="10" fillId="33" borderId="98" xfId="97" applyFont="1" applyFill="1" applyBorder="1" applyAlignment="1">
      <alignment vertical="center" wrapText="1"/>
    </xf>
    <xf numFmtId="0" fontId="67" fillId="33" borderId="0" xfId="967" applyFont="1" applyFill="1"/>
    <xf numFmtId="170" fontId="66" fillId="33" borderId="0" xfId="97" applyNumberFormat="1" applyFont="1" applyFill="1" applyAlignment="1">
      <alignment vertical="center" wrapText="1"/>
    </xf>
    <xf numFmtId="49" fontId="10" fillId="33" borderId="0" xfId="97" applyNumberFormat="1" applyFont="1" applyFill="1" applyAlignment="1">
      <alignment horizontal="center" vertical="center" wrapText="1"/>
    </xf>
    <xf numFmtId="0" fontId="10" fillId="33" borderId="0" xfId="97" applyNumberFormat="1" applyFont="1" applyFill="1" applyAlignment="1">
      <alignment horizontal="center" vertical="center" wrapText="1"/>
    </xf>
    <xf numFmtId="0" fontId="67" fillId="33" borderId="0" xfId="218" applyFont="1" applyFill="1"/>
    <xf numFmtId="164" fontId="67" fillId="33" borderId="0" xfId="1" applyFont="1" applyFill="1"/>
    <xf numFmtId="49" fontId="10" fillId="33" borderId="71" xfId="97" applyNumberFormat="1" applyFont="1" applyFill="1" applyBorder="1" applyAlignment="1">
      <alignment horizontal="center" vertical="center" textRotation="90" wrapText="1"/>
    </xf>
    <xf numFmtId="0" fontId="10" fillId="33" borderId="71" xfId="97" applyNumberFormat="1" applyFont="1" applyFill="1" applyBorder="1" applyAlignment="1">
      <alignment horizontal="center" vertical="center" wrapText="1"/>
    </xf>
    <xf numFmtId="174" fontId="67" fillId="33" borderId="0" xfId="0" applyNumberFormat="1" applyFont="1" applyFill="1"/>
    <xf numFmtId="43" fontId="67" fillId="33" borderId="0" xfId="0" applyNumberFormat="1" applyFont="1" applyFill="1"/>
    <xf numFmtId="0" fontId="10" fillId="33" borderId="47" xfId="97" applyFont="1" applyFill="1" applyBorder="1" applyAlignment="1">
      <alignment vertical="center" wrapText="1"/>
    </xf>
    <xf numFmtId="0" fontId="67" fillId="33" borderId="91" xfId="0" applyFont="1" applyFill="1" applyBorder="1" applyAlignment="1">
      <alignment horizontal="center"/>
    </xf>
    <xf numFmtId="0" fontId="80" fillId="33" borderId="0" xfId="0" applyFont="1" applyFill="1"/>
    <xf numFmtId="0" fontId="80" fillId="33" borderId="99" xfId="0" applyFont="1" applyFill="1" applyBorder="1" applyAlignment="1">
      <alignment vertical="center" wrapText="1"/>
    </xf>
    <xf numFmtId="0" fontId="78" fillId="33" borderId="98" xfId="97" applyFont="1" applyFill="1" applyBorder="1" applyAlignment="1">
      <alignment horizontal="left" vertical="center" wrapText="1"/>
    </xf>
    <xf numFmtId="0" fontId="80" fillId="33" borderId="98" xfId="0" applyFont="1" applyFill="1" applyBorder="1" applyAlignment="1">
      <alignment vertical="center" wrapText="1"/>
    </xf>
    <xf numFmtId="0" fontId="67" fillId="33" borderId="0" xfId="1149" applyFont="1" applyFill="1" applyAlignment="1">
      <alignment vertical="top"/>
    </xf>
    <xf numFmtId="0" fontId="67" fillId="33" borderId="0" xfId="1149" applyFont="1" applyFill="1"/>
    <xf numFmtId="0" fontId="67" fillId="33" borderId="0" xfId="1149" applyFont="1" applyFill="1" applyAlignment="1">
      <alignment wrapText="1"/>
    </xf>
    <xf numFmtId="0" fontId="10" fillId="33" borderId="0" xfId="0" applyFont="1" applyFill="1" applyAlignment="1">
      <alignment vertical="center" wrapText="1"/>
    </xf>
    <xf numFmtId="0" fontId="67" fillId="33" borderId="0" xfId="1149" applyFont="1" applyFill="1" applyAlignment="1">
      <alignment horizontal="center"/>
    </xf>
    <xf numFmtId="49" fontId="10" fillId="33" borderId="47" xfId="97" applyNumberFormat="1" applyFont="1" applyFill="1" applyBorder="1" applyAlignment="1">
      <alignment horizontal="center" vertical="center" textRotation="90" wrapText="1"/>
    </xf>
    <xf numFmtId="49" fontId="10" fillId="33" borderId="98" xfId="97" applyNumberFormat="1" applyFont="1" applyFill="1" applyBorder="1" applyAlignment="1">
      <alignment vertical="center" textRotation="90" wrapText="1"/>
    </xf>
    <xf numFmtId="0" fontId="78" fillId="33" borderId="99" xfId="97" applyFont="1" applyFill="1" applyBorder="1" applyAlignment="1">
      <alignment horizontal="center" vertical="center" wrapText="1"/>
    </xf>
    <xf numFmtId="0" fontId="66" fillId="33" borderId="99" xfId="97" applyFont="1" applyFill="1" applyBorder="1" applyAlignment="1">
      <alignment horizontal="center" vertical="center" wrapText="1"/>
    </xf>
    <xf numFmtId="0" fontId="10" fillId="33" borderId="99" xfId="97" applyFont="1" applyFill="1" applyBorder="1" applyAlignment="1">
      <alignment horizontal="left" vertical="center" wrapText="1"/>
    </xf>
    <xf numFmtId="167" fontId="7" fillId="33" borderId="98" xfId="715" applyNumberFormat="1" applyFont="1" applyFill="1" applyBorder="1" applyAlignment="1">
      <alignment vertical="center"/>
    </xf>
    <xf numFmtId="167" fontId="67" fillId="33" borderId="98" xfId="715" applyNumberFormat="1" applyFont="1" applyFill="1" applyBorder="1" applyAlignment="1">
      <alignment vertical="center"/>
    </xf>
    <xf numFmtId="169" fontId="7" fillId="33" borderId="47" xfId="1149" applyNumberFormat="1" applyFont="1" applyFill="1" applyBorder="1" applyAlignment="1">
      <alignment horizontal="center" vertical="center"/>
    </xf>
    <xf numFmtId="0" fontId="10" fillId="33" borderId="98" xfId="97" applyFont="1" applyFill="1" applyBorder="1" applyAlignment="1">
      <alignment horizontal="left" vertical="center" wrapText="1"/>
    </xf>
    <xf numFmtId="0" fontId="67" fillId="33" borderId="0" xfId="772" applyFont="1" applyFill="1" applyAlignment="1">
      <alignment vertical="top"/>
    </xf>
    <xf numFmtId="0" fontId="67" fillId="33" borderId="0" xfId="772" applyFont="1" applyFill="1" applyAlignment="1">
      <alignment horizontal="center" vertical="top"/>
    </xf>
    <xf numFmtId="0" fontId="67" fillId="33" borderId="0" xfId="0" applyFont="1" applyFill="1" applyAlignment="1">
      <alignment vertical="top"/>
    </xf>
    <xf numFmtId="0" fontId="67" fillId="33" borderId="0" xfId="772" applyFont="1" applyFill="1"/>
    <xf numFmtId="0" fontId="67" fillId="33" borderId="0" xfId="772" applyFont="1" applyFill="1" applyAlignment="1">
      <alignment horizontal="center"/>
    </xf>
    <xf numFmtId="0" fontId="7" fillId="33" borderId="0" xfId="772" applyFont="1" applyFill="1" applyAlignment="1">
      <alignment horizontal="center" wrapText="1"/>
    </xf>
    <xf numFmtId="0" fontId="7" fillId="33" borderId="98" xfId="0" applyFont="1" applyFill="1" applyBorder="1" applyAlignment="1">
      <alignment horizontal="center" vertical="center" wrapText="1"/>
    </xf>
    <xf numFmtId="0" fontId="7" fillId="33" borderId="71" xfId="829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  <xf numFmtId="0" fontId="67" fillId="33" borderId="0" xfId="0" applyFont="1" applyFill="1" applyAlignment="1">
      <alignment vertical="center"/>
    </xf>
    <xf numFmtId="0" fontId="67" fillId="33" borderId="98" xfId="829" applyFont="1" applyFill="1" applyBorder="1" applyAlignment="1">
      <alignment horizontal="center" vertical="center" wrapText="1"/>
    </xf>
    <xf numFmtId="0" fontId="10" fillId="33" borderId="98" xfId="0" applyFont="1" applyFill="1" applyBorder="1" applyAlignment="1">
      <alignment horizontal="left" vertical="center" wrapText="1"/>
    </xf>
    <xf numFmtId="170" fontId="7" fillId="33" borderId="98" xfId="0" applyNumberFormat="1" applyFont="1" applyFill="1" applyBorder="1" applyAlignment="1">
      <alignment horizontal="center" vertical="center" wrapText="1"/>
    </xf>
    <xf numFmtId="0" fontId="67" fillId="33" borderId="98" xfId="0" applyFont="1" applyFill="1" applyBorder="1" applyAlignment="1">
      <alignment horizontal="center" vertical="center" wrapText="1"/>
    </xf>
    <xf numFmtId="0" fontId="67" fillId="33" borderId="58" xfId="0" applyFont="1" applyFill="1" applyBorder="1" applyAlignment="1">
      <alignment horizontal="center" vertical="center"/>
    </xf>
    <xf numFmtId="0" fontId="7" fillId="33" borderId="58" xfId="0" applyFont="1" applyFill="1" applyBorder="1" applyAlignment="1">
      <alignment horizontal="left" vertical="center" wrapText="1"/>
    </xf>
    <xf numFmtId="0" fontId="67" fillId="33" borderId="0" xfId="0" applyFont="1" applyFill="1" applyAlignment="1">
      <alignment horizontal="center" vertical="center"/>
    </xf>
    <xf numFmtId="0" fontId="7" fillId="33" borderId="58" xfId="0" applyFont="1" applyFill="1" applyBorder="1" applyAlignment="1">
      <alignment vertical="center"/>
    </xf>
    <xf numFmtId="167" fontId="7" fillId="33" borderId="58" xfId="0" applyNumberFormat="1" applyFont="1" applyFill="1" applyBorder="1" applyAlignment="1">
      <alignment vertical="center"/>
    </xf>
    <xf numFmtId="0" fontId="67" fillId="33" borderId="58" xfId="0" applyFont="1" applyFill="1" applyBorder="1"/>
    <xf numFmtId="0" fontId="7" fillId="33" borderId="58" xfId="0" applyFont="1" applyFill="1" applyBorder="1" applyAlignment="1">
      <alignment vertical="center" wrapText="1"/>
    </xf>
    <xf numFmtId="0" fontId="83" fillId="33" borderId="0" xfId="0" applyFont="1" applyFill="1"/>
    <xf numFmtId="0" fontId="7" fillId="33" borderId="58" xfId="0" applyFont="1" applyFill="1" applyBorder="1"/>
    <xf numFmtId="43" fontId="67" fillId="33" borderId="58" xfId="0" applyNumberFormat="1" applyFont="1" applyFill="1" applyBorder="1" applyAlignment="1">
      <alignment vertical="center"/>
    </xf>
    <xf numFmtId="0" fontId="67" fillId="33" borderId="101" xfId="881" applyFont="1" applyFill="1" applyBorder="1" applyAlignment="1">
      <alignment horizontal="left" vertical="top" wrapText="1"/>
    </xf>
    <xf numFmtId="0" fontId="82" fillId="33" borderId="101" xfId="166" applyFont="1" applyFill="1" applyBorder="1" applyAlignment="1">
      <alignment horizontal="left" vertical="top" wrapText="1"/>
    </xf>
    <xf numFmtId="167" fontId="80" fillId="33" borderId="58" xfId="0" applyNumberFormat="1" applyFont="1" applyFill="1" applyBorder="1" applyAlignment="1">
      <alignment horizontal="center" vertical="center"/>
    </xf>
    <xf numFmtId="0" fontId="66" fillId="33" borderId="101" xfId="881" applyFont="1" applyFill="1" applyBorder="1" applyAlignment="1">
      <alignment horizontal="left" vertical="top" wrapText="1"/>
    </xf>
    <xf numFmtId="0" fontId="66" fillId="33" borderId="101" xfId="881" applyFont="1" applyFill="1" applyBorder="1" applyAlignment="1">
      <alignment horizontal="center" vertical="top" wrapText="1"/>
    </xf>
    <xf numFmtId="170" fontId="66" fillId="33" borderId="98" xfId="0" applyNumberFormat="1" applyFont="1" applyFill="1" applyBorder="1" applyAlignment="1">
      <alignment horizontal="center" vertical="center"/>
    </xf>
    <xf numFmtId="0" fontId="67" fillId="33" borderId="99" xfId="0" applyFont="1" applyFill="1" applyBorder="1" applyAlignment="1">
      <alignment horizontal="left" vertical="top" wrapText="1"/>
    </xf>
    <xf numFmtId="167" fontId="67" fillId="33" borderId="58" xfId="0" applyNumberFormat="1" applyFont="1" applyFill="1" applyBorder="1"/>
    <xf numFmtId="0" fontId="10" fillId="33" borderId="98" xfId="0" applyFont="1" applyFill="1" applyBorder="1" applyAlignment="1">
      <alignment horizontal="left" vertical="top" wrapText="1"/>
    </xf>
    <xf numFmtId="167" fontId="67" fillId="33" borderId="58" xfId="0" applyNumberFormat="1" applyFont="1" applyFill="1" applyBorder="1" applyAlignment="1">
      <alignment horizontal="center" vertical="center"/>
    </xf>
    <xf numFmtId="0" fontId="10" fillId="33" borderId="98" xfId="0" applyFont="1" applyFill="1" applyBorder="1" applyAlignment="1">
      <alignment wrapText="1"/>
    </xf>
    <xf numFmtId="0" fontId="10" fillId="33" borderId="98" xfId="0" applyFont="1" applyFill="1" applyBorder="1" applyAlignment="1">
      <alignment horizontal="center" wrapText="1"/>
    </xf>
    <xf numFmtId="170" fontId="10" fillId="33" borderId="98" xfId="0" applyNumberFormat="1" applyFont="1" applyFill="1" applyBorder="1" applyAlignment="1">
      <alignment horizontal="right" vertical="center"/>
    </xf>
    <xf numFmtId="170" fontId="66" fillId="33" borderId="98" xfId="0" applyNumberFormat="1" applyFont="1" applyFill="1" applyBorder="1" applyAlignment="1">
      <alignment horizontal="right" vertical="center"/>
    </xf>
    <xf numFmtId="0" fontId="82" fillId="33" borderId="98" xfId="0" applyFont="1" applyFill="1" applyBorder="1" applyAlignment="1">
      <alignment horizontal="left" vertical="top" wrapText="1"/>
    </xf>
    <xf numFmtId="170" fontId="82" fillId="33" borderId="98" xfId="0" applyNumberFormat="1" applyFont="1" applyFill="1" applyBorder="1" applyAlignment="1">
      <alignment horizontal="right" vertical="center"/>
    </xf>
    <xf numFmtId="0" fontId="67" fillId="33" borderId="0" xfId="2" applyFont="1" applyFill="1"/>
    <xf numFmtId="0" fontId="67" fillId="33" borderId="0" xfId="295" applyFont="1" applyFill="1"/>
    <xf numFmtId="0" fontId="7" fillId="33" borderId="98" xfId="218" applyFont="1" applyFill="1" applyBorder="1" applyAlignment="1">
      <alignment horizontal="center" vertical="center" wrapText="1"/>
    </xf>
    <xf numFmtId="0" fontId="7" fillId="33" borderId="24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102" xfId="0" applyFont="1" applyFill="1" applyBorder="1" applyAlignment="1">
      <alignment horizontal="center" vertical="center" wrapText="1"/>
    </xf>
    <xf numFmtId="0" fontId="67" fillId="33" borderId="98" xfId="218" applyFont="1" applyFill="1" applyBorder="1" applyAlignment="1">
      <alignment horizontal="center" vertical="center" wrapText="1"/>
    </xf>
    <xf numFmtId="169" fontId="7" fillId="33" borderId="98" xfId="0" applyNumberFormat="1" applyFont="1" applyFill="1" applyBorder="1" applyAlignment="1">
      <alignment horizontal="center" vertical="center" wrapText="1"/>
    </xf>
    <xf numFmtId="0" fontId="10" fillId="33" borderId="100" xfId="489" applyFont="1" applyFill="1" applyBorder="1" applyAlignment="1">
      <alignment vertical="center" wrapText="1"/>
    </xf>
    <xf numFmtId="0" fontId="82" fillId="33" borderId="48" xfId="474" applyFont="1" applyFill="1" applyBorder="1" applyAlignment="1">
      <alignment horizontal="left" vertical="top" wrapText="1"/>
    </xf>
    <xf numFmtId="0" fontId="67" fillId="33" borderId="47" xfId="0" applyFont="1" applyFill="1" applyBorder="1"/>
    <xf numFmtId="0" fontId="10" fillId="33" borderId="48" xfId="474" applyFont="1" applyFill="1" applyBorder="1" applyAlignment="1">
      <alignment horizontal="left" vertical="top" wrapText="1"/>
    </xf>
    <xf numFmtId="0" fontId="82" fillId="33" borderId="48" xfId="166" applyFont="1" applyFill="1" applyBorder="1">
      <alignment horizontal="left" vertical="top" wrapText="1"/>
    </xf>
    <xf numFmtId="0" fontId="66" fillId="33" borderId="48" xfId="166" applyFont="1" applyFill="1" applyBorder="1" applyAlignment="1">
      <alignment horizontal="left" vertical="top" wrapText="1"/>
    </xf>
    <xf numFmtId="0" fontId="66" fillId="33" borderId="48" xfId="166" applyFont="1" applyFill="1" applyBorder="1" applyAlignment="1">
      <alignment horizontal="center" vertical="top"/>
    </xf>
    <xf numFmtId="0" fontId="10" fillId="33" borderId="42" xfId="166" applyFont="1" applyFill="1" applyBorder="1" applyAlignment="1">
      <alignment horizontal="left" vertical="top" wrapText="1"/>
    </xf>
    <xf numFmtId="170" fontId="10" fillId="33" borderId="98" xfId="0" applyNumberFormat="1" applyFont="1" applyFill="1" applyBorder="1" applyAlignment="1">
      <alignment vertical="center"/>
    </xf>
    <xf numFmtId="0" fontId="66" fillId="33" borderId="42" xfId="166" applyFont="1" applyFill="1" applyBorder="1" applyAlignment="1">
      <alignment horizontal="left" vertical="top" wrapText="1"/>
    </xf>
    <xf numFmtId="0" fontId="10" fillId="33" borderId="98" xfId="0" applyFont="1" applyFill="1" applyBorder="1" applyAlignment="1">
      <alignment vertical="center" wrapText="1"/>
    </xf>
    <xf numFmtId="170" fontId="10" fillId="33" borderId="98" xfId="0" applyNumberFormat="1" applyFont="1" applyFill="1" applyBorder="1" applyAlignment="1">
      <alignment horizontal="center" vertical="center"/>
    </xf>
    <xf numFmtId="0" fontId="82" fillId="33" borderId="11" xfId="0" applyFont="1" applyFill="1" applyBorder="1" applyAlignment="1">
      <alignment horizontal="left" vertical="top" wrapText="1"/>
    </xf>
    <xf numFmtId="169" fontId="66" fillId="33" borderId="98" xfId="0" applyNumberFormat="1" applyFont="1" applyFill="1" applyBorder="1" applyAlignment="1">
      <alignment vertical="center"/>
    </xf>
    <xf numFmtId="0" fontId="66" fillId="33" borderId="98" xfId="9" applyFont="1" applyFill="1" applyBorder="1" applyAlignment="1">
      <alignment horizontal="left" vertical="top" wrapText="1"/>
    </xf>
    <xf numFmtId="0" fontId="66" fillId="33" borderId="25" xfId="9" applyFont="1" applyFill="1" applyBorder="1" applyAlignment="1">
      <alignment horizontal="left" vertical="top" wrapText="1"/>
    </xf>
    <xf numFmtId="0" fontId="10" fillId="33" borderId="98" xfId="9" applyFont="1" applyFill="1" applyBorder="1" applyAlignment="1">
      <alignment horizontal="left" vertical="center" wrapText="1"/>
    </xf>
    <xf numFmtId="170" fontId="66" fillId="33" borderId="98" xfId="0" applyNumberFormat="1" applyFont="1" applyFill="1" applyBorder="1" applyAlignment="1">
      <alignment vertical="center"/>
    </xf>
    <xf numFmtId="0" fontId="67" fillId="33" borderId="0" xfId="2" applyFont="1" applyFill="1" applyAlignment="1">
      <alignment vertical="top"/>
    </xf>
    <xf numFmtId="0" fontId="67" fillId="33" borderId="0" xfId="1851" applyFont="1" applyFill="1"/>
    <xf numFmtId="0" fontId="67" fillId="33" borderId="0" xfId="1851" applyFont="1" applyFill="1" applyAlignment="1">
      <alignment horizontal="center" vertical="center"/>
    </xf>
    <xf numFmtId="0" fontId="67" fillId="33" borderId="0" xfId="1851" applyFont="1" applyFill="1" applyAlignment="1">
      <alignment horizontal="right"/>
    </xf>
    <xf numFmtId="0" fontId="67" fillId="33" borderId="25" xfId="1816" applyFont="1" applyFill="1" applyBorder="1" applyAlignment="1">
      <alignment horizontal="center" vertical="center" wrapText="1"/>
    </xf>
    <xf numFmtId="0" fontId="67" fillId="33" borderId="98" xfId="1944" applyFont="1" applyFill="1" applyBorder="1" applyAlignment="1">
      <alignment horizontal="center" vertical="center"/>
    </xf>
    <xf numFmtId="0" fontId="67" fillId="33" borderId="91" xfId="1816" applyFont="1" applyFill="1" applyBorder="1"/>
    <xf numFmtId="0" fontId="67" fillId="33" borderId="91" xfId="1816" applyFont="1" applyFill="1" applyBorder="1" applyAlignment="1">
      <alignment horizontal="center" vertical="center"/>
    </xf>
    <xf numFmtId="0" fontId="67" fillId="33" borderId="91" xfId="1816" applyFont="1" applyFill="1" applyBorder="1" applyAlignment="1">
      <alignment horizontal="center"/>
    </xf>
    <xf numFmtId="0" fontId="67" fillId="33" borderId="91" xfId="1816" applyFont="1" applyFill="1" applyBorder="1" applyAlignment="1">
      <alignment horizontal="center" wrapText="1"/>
    </xf>
    <xf numFmtId="0" fontId="67" fillId="33" borderId="91" xfId="1816" applyFont="1" applyFill="1" applyBorder="1" applyAlignment="1">
      <alignment horizontal="center" vertical="center" wrapText="1"/>
    </xf>
    <xf numFmtId="0" fontId="67" fillId="33" borderId="98" xfId="0" applyFont="1" applyFill="1" applyBorder="1" applyAlignment="1">
      <alignment vertical="top"/>
    </xf>
    <xf numFmtId="0" fontId="67" fillId="33" borderId="100" xfId="1931" applyFont="1" applyFill="1" applyBorder="1" applyAlignment="1">
      <alignment vertical="center"/>
    </xf>
    <xf numFmtId="0" fontId="67" fillId="33" borderId="101" xfId="1931" applyFont="1" applyFill="1" applyBorder="1" applyAlignment="1">
      <alignment horizontal="center" vertical="center"/>
    </xf>
    <xf numFmtId="170" fontId="66" fillId="33" borderId="98" xfId="0" applyNumberFormat="1" applyFont="1" applyFill="1" applyBorder="1" applyAlignment="1">
      <alignment horizontal="right" vertical="center" wrapText="1"/>
    </xf>
    <xf numFmtId="0" fontId="66" fillId="33" borderId="0" xfId="0" applyFont="1" applyFill="1" applyAlignment="1">
      <alignment horizontal="left" vertical="center" wrapText="1"/>
    </xf>
    <xf numFmtId="0" fontId="67" fillId="58" borderId="91" xfId="1816" applyFont="1" applyFill="1" applyBorder="1" applyAlignment="1">
      <alignment vertical="center" wrapText="1"/>
    </xf>
    <xf numFmtId="0" fontId="67" fillId="33" borderId="0" xfId="1338" applyFont="1" applyFill="1" applyAlignment="1">
      <alignment vertical="top"/>
    </xf>
    <xf numFmtId="0" fontId="67" fillId="33" borderId="0" xfId="1338" applyFont="1" applyFill="1"/>
    <xf numFmtId="0" fontId="67" fillId="33" borderId="0" xfId="1192" applyFont="1" applyFill="1"/>
    <xf numFmtId="0" fontId="79" fillId="33" borderId="0" xfId="1192" applyFont="1" applyFill="1" applyBorder="1" applyAlignment="1">
      <alignment vertical="top" wrapText="1"/>
    </xf>
    <xf numFmtId="0" fontId="67" fillId="33" borderId="0" xfId="0" applyFont="1" applyFill="1" applyBorder="1"/>
    <xf numFmtId="0" fontId="66" fillId="33" borderId="0" xfId="0" applyFont="1" applyFill="1" applyBorder="1"/>
    <xf numFmtId="168" fontId="67" fillId="33" borderId="0" xfId="0" applyNumberFormat="1" applyFont="1" applyFill="1" applyBorder="1"/>
    <xf numFmtId="0" fontId="66" fillId="33" borderId="13" xfId="1226" applyFont="1" applyFill="1" applyBorder="1" applyAlignment="1">
      <alignment horizontal="left" vertical="top" wrapText="1"/>
    </xf>
    <xf numFmtId="0" fontId="67" fillId="33" borderId="11" xfId="1226" applyFont="1" applyFill="1" applyBorder="1" applyAlignment="1">
      <alignment vertical="top" wrapText="1"/>
    </xf>
    <xf numFmtId="0" fontId="7" fillId="33" borderId="11" xfId="1226" applyFont="1" applyFill="1" applyBorder="1" applyAlignment="1">
      <alignment vertical="top" wrapText="1"/>
    </xf>
    <xf numFmtId="0" fontId="7" fillId="33" borderId="91" xfId="1226" applyFont="1" applyFill="1" applyBorder="1" applyAlignment="1">
      <alignment vertical="top" wrapText="1"/>
    </xf>
    <xf numFmtId="0" fontId="82" fillId="33" borderId="91" xfId="0" applyFont="1" applyFill="1" applyBorder="1" applyAlignment="1">
      <alignment horizontal="left" vertical="top" wrapText="1"/>
    </xf>
    <xf numFmtId="0" fontId="82" fillId="33" borderId="91" xfId="1226" applyFont="1" applyFill="1" applyBorder="1" applyAlignment="1">
      <alignment horizontal="left" vertical="top" wrapText="1"/>
    </xf>
    <xf numFmtId="0" fontId="67" fillId="33" borderId="91" xfId="0" applyFont="1" applyFill="1" applyBorder="1" applyAlignment="1">
      <alignment horizontal="center" vertical="center" wrapText="1"/>
    </xf>
    <xf numFmtId="0" fontId="67" fillId="33" borderId="91" xfId="0" applyFont="1" applyFill="1" applyBorder="1" applyAlignment="1">
      <alignment horizontal="left" vertical="top" wrapText="1"/>
    </xf>
    <xf numFmtId="0" fontId="84" fillId="33" borderId="91" xfId="0" applyFont="1" applyFill="1" applyBorder="1" applyAlignment="1">
      <alignment horizontal="left" vertical="top" wrapText="1"/>
    </xf>
    <xf numFmtId="176" fontId="82" fillId="33" borderId="91" xfId="8" applyNumberFormat="1" applyFont="1" applyFill="1" applyBorder="1" applyAlignment="1">
      <alignment horizontal="right" vertical="center"/>
    </xf>
    <xf numFmtId="166" fontId="66" fillId="33" borderId="91" xfId="8" applyNumberFormat="1" applyFont="1" applyFill="1" applyBorder="1" applyAlignment="1">
      <alignment horizontal="right" vertical="center"/>
    </xf>
    <xf numFmtId="0" fontId="66" fillId="33" borderId="100" xfId="0" applyFont="1" applyFill="1" applyBorder="1" applyAlignment="1">
      <alignment horizontal="left" vertical="top" wrapText="1"/>
    </xf>
    <xf numFmtId="0" fontId="67" fillId="33" borderId="91" xfId="0" applyFont="1" applyFill="1" applyBorder="1" applyAlignment="1">
      <alignment vertical="top" wrapText="1"/>
    </xf>
    <xf numFmtId="0" fontId="7" fillId="33" borderId="91" xfId="0" applyFont="1" applyFill="1" applyBorder="1" applyAlignment="1">
      <alignment vertical="top" wrapText="1"/>
    </xf>
    <xf numFmtId="0" fontId="66" fillId="33" borderId="91" xfId="0" applyFont="1" applyFill="1" applyBorder="1" applyAlignment="1">
      <alignment vertical="center" wrapText="1"/>
    </xf>
    <xf numFmtId="0" fontId="82" fillId="33" borderId="91" xfId="0" applyFont="1" applyFill="1" applyBorder="1" applyAlignment="1">
      <alignment horizontal="left" vertical="center" wrapText="1"/>
    </xf>
    <xf numFmtId="0" fontId="66" fillId="33" borderId="91" xfId="9" applyFont="1" applyFill="1" applyBorder="1" applyAlignment="1">
      <alignment horizontal="center" vertical="top" wrapText="1"/>
    </xf>
    <xf numFmtId="0" fontId="66" fillId="33" borderId="91" xfId="0" applyFont="1" applyFill="1" applyBorder="1" applyAlignment="1">
      <alignment horizontal="left" vertical="center" wrapText="1"/>
    </xf>
    <xf numFmtId="0" fontId="66" fillId="33" borderId="100" xfId="0" applyFont="1" applyFill="1" applyBorder="1" applyAlignment="1">
      <alignment vertical="top" wrapText="1"/>
    </xf>
    <xf numFmtId="0" fontId="66" fillId="33" borderId="99" xfId="0" applyFont="1" applyFill="1" applyBorder="1" applyAlignment="1">
      <alignment vertical="top" wrapText="1"/>
    </xf>
    <xf numFmtId="166" fontId="66" fillId="33" borderId="91" xfId="8" applyNumberFormat="1" applyFont="1" applyFill="1" applyBorder="1" applyAlignment="1">
      <alignment horizontal="center" vertical="center"/>
    </xf>
    <xf numFmtId="0" fontId="7" fillId="33" borderId="91" xfId="0" applyFont="1" applyFill="1" applyBorder="1" applyAlignment="1">
      <alignment horizontal="center" vertical="center"/>
    </xf>
    <xf numFmtId="0" fontId="10" fillId="33" borderId="25" xfId="97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98" xfId="97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left" vertical="center" wrapText="1"/>
    </xf>
    <xf numFmtId="0" fontId="67" fillId="33" borderId="99" xfId="0" applyFont="1" applyFill="1" applyBorder="1" applyAlignment="1">
      <alignment horizontal="left" vertical="top" wrapText="1"/>
    </xf>
    <xf numFmtId="0" fontId="66" fillId="33" borderId="98" xfId="0" applyFont="1" applyFill="1" applyBorder="1" applyAlignment="1">
      <alignment horizontal="left" vertical="center" wrapText="1"/>
    </xf>
    <xf numFmtId="170" fontId="10" fillId="33" borderId="98" xfId="97" applyNumberFormat="1" applyFont="1" applyFill="1" applyBorder="1" applyAlignment="1">
      <alignment horizontal="center" vertical="center" wrapText="1"/>
    </xf>
    <xf numFmtId="0" fontId="66" fillId="0" borderId="98" xfId="0" applyFont="1" applyBorder="1"/>
    <xf numFmtId="0" fontId="67" fillId="0" borderId="98" xfId="0" applyFont="1" applyBorder="1" applyAlignment="1">
      <alignment horizontal="center"/>
    </xf>
    <xf numFmtId="0" fontId="66" fillId="0" borderId="0" xfId="0" applyFont="1"/>
    <xf numFmtId="0" fontId="66" fillId="33" borderId="98" xfId="0" applyFont="1" applyFill="1" applyBorder="1" applyAlignment="1">
      <alignment vertical="top" wrapText="1"/>
    </xf>
    <xf numFmtId="170" fontId="66" fillId="33" borderId="99" xfId="0" applyNumberFormat="1" applyFont="1" applyFill="1" applyBorder="1" applyAlignment="1">
      <alignment horizontal="right" vertical="top" wrapText="1"/>
    </xf>
    <xf numFmtId="0" fontId="66" fillId="33" borderId="0" xfId="0" applyFont="1" applyFill="1" applyAlignment="1">
      <alignment vertical="top"/>
    </xf>
    <xf numFmtId="0" fontId="66" fillId="33" borderId="101" xfId="0" applyFont="1" applyFill="1" applyBorder="1" applyAlignment="1">
      <alignment vertical="center"/>
    </xf>
    <xf numFmtId="0" fontId="66" fillId="33" borderId="99" xfId="0" applyFont="1" applyFill="1" applyBorder="1" applyAlignment="1">
      <alignment horizontal="center" vertical="center"/>
    </xf>
    <xf numFmtId="0" fontId="66" fillId="0" borderId="98" xfId="0" applyFont="1" applyBorder="1" applyAlignment="1">
      <alignment horizontal="left" vertical="top" wrapText="1"/>
    </xf>
    <xf numFmtId="176" fontId="66" fillId="0" borderId="98" xfId="8" applyNumberFormat="1" applyFont="1" applyBorder="1" applyAlignment="1">
      <alignment horizontal="center" vertical="center"/>
    </xf>
    <xf numFmtId="170" fontId="66" fillId="0" borderId="98" xfId="0" applyNumberFormat="1" applyFont="1" applyFill="1" applyBorder="1" applyAlignment="1">
      <alignment horizontal="right" vertical="center" wrapText="1"/>
    </xf>
    <xf numFmtId="0" fontId="66" fillId="0" borderId="0" xfId="0" applyFont="1" applyAlignment="1">
      <alignment horizontal="left" vertical="center" wrapText="1"/>
    </xf>
    <xf numFmtId="166" fontId="66" fillId="0" borderId="98" xfId="8" applyNumberFormat="1" applyFont="1" applyFill="1" applyBorder="1" applyAlignment="1">
      <alignment horizontal="center" vertical="center"/>
    </xf>
    <xf numFmtId="49" fontId="7" fillId="33" borderId="11" xfId="0" applyNumberFormat="1" applyFont="1" applyFill="1" applyBorder="1" applyAlignment="1">
      <alignment vertical="top"/>
    </xf>
    <xf numFmtId="0" fontId="82" fillId="0" borderId="98" xfId="0" applyFont="1" applyBorder="1" applyAlignment="1">
      <alignment horizontal="left" vertical="top" wrapText="1"/>
    </xf>
    <xf numFmtId="0" fontId="10" fillId="0" borderId="98" xfId="0" applyFont="1" applyFill="1" applyBorder="1" applyAlignment="1">
      <alignment horizontal="left" vertical="top" wrapText="1"/>
    </xf>
    <xf numFmtId="0" fontId="66" fillId="0" borderId="98" xfId="9" applyFont="1" applyBorder="1" applyAlignment="1">
      <alignment horizontal="left" vertical="top" wrapText="1"/>
    </xf>
    <xf numFmtId="164" fontId="67" fillId="33" borderId="100" xfId="1" applyFont="1" applyFill="1" applyBorder="1" applyAlignment="1">
      <alignment vertical="center"/>
    </xf>
    <xf numFmtId="164" fontId="67" fillId="33" borderId="101" xfId="1" applyFont="1" applyFill="1" applyBorder="1" applyAlignment="1">
      <alignment vertical="center"/>
    </xf>
    <xf numFmtId="164" fontId="67" fillId="33" borderId="101" xfId="1" applyFont="1" applyFill="1" applyBorder="1" applyAlignment="1">
      <alignment horizontal="center" vertical="center"/>
    </xf>
    <xf numFmtId="164" fontId="67" fillId="33" borderId="99" xfId="1" applyFont="1" applyFill="1" applyBorder="1" applyAlignment="1">
      <alignment vertical="center"/>
    </xf>
    <xf numFmtId="0" fontId="82" fillId="33" borderId="99" xfId="0" applyFont="1" applyFill="1" applyBorder="1" applyAlignment="1">
      <alignment vertical="center" wrapText="1"/>
    </xf>
    <xf numFmtId="0" fontId="10" fillId="33" borderId="47" xfId="0" applyFont="1" applyFill="1" applyBorder="1" applyAlignment="1">
      <alignment horizontal="center" vertical="top" wrapText="1"/>
    </xf>
    <xf numFmtId="0" fontId="67" fillId="33" borderId="0" xfId="295" applyFont="1" applyFill="1" applyAlignment="1">
      <alignment horizontal="right" vertical="top"/>
    </xf>
    <xf numFmtId="0" fontId="10" fillId="33" borderId="0" xfId="2" applyFont="1" applyFill="1" applyAlignment="1">
      <alignment horizontal="center" vertical="center" wrapText="1"/>
    </xf>
    <xf numFmtId="0" fontId="7" fillId="33" borderId="25" xfId="218" applyFont="1" applyFill="1" applyBorder="1" applyAlignment="1">
      <alignment horizontal="center" vertical="center" wrapText="1"/>
    </xf>
    <xf numFmtId="0" fontId="7" fillId="33" borderId="11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30" xfId="218" applyFont="1" applyFill="1" applyBorder="1" applyAlignment="1">
      <alignment horizontal="center" vertical="center" wrapText="1"/>
    </xf>
    <xf numFmtId="0" fontId="67" fillId="33" borderId="0" xfId="295" applyFont="1" applyFill="1" applyAlignment="1">
      <alignment horizontal="right"/>
    </xf>
    <xf numFmtId="0" fontId="66" fillId="33" borderId="25" xfId="0" applyFont="1" applyFill="1" applyBorder="1" applyAlignment="1">
      <alignment horizontal="center" vertical="top" wrapText="1"/>
    </xf>
    <xf numFmtId="0" fontId="66" fillId="33" borderId="10" xfId="0" applyFont="1" applyFill="1" applyBorder="1" applyAlignment="1">
      <alignment horizontal="center" vertical="top" wrapText="1"/>
    </xf>
    <xf numFmtId="0" fontId="66" fillId="33" borderId="11" xfId="0" applyFont="1" applyFill="1" applyBorder="1" applyAlignment="1">
      <alignment horizontal="center" vertical="top" wrapText="1"/>
    </xf>
    <xf numFmtId="0" fontId="7" fillId="33" borderId="25" xfId="0" applyFont="1" applyFill="1" applyBorder="1" applyAlignment="1">
      <alignment horizontal="center" vertical="center"/>
    </xf>
    <xf numFmtId="0" fontId="7" fillId="33" borderId="10" xfId="0" applyFont="1" applyFill="1" applyBorder="1" applyAlignment="1">
      <alignment horizontal="center" vertical="center"/>
    </xf>
    <xf numFmtId="0" fontId="7" fillId="33" borderId="11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top"/>
    </xf>
    <xf numFmtId="0" fontId="7" fillId="33" borderId="10" xfId="0" applyFont="1" applyFill="1" applyBorder="1" applyAlignment="1">
      <alignment horizontal="center" vertical="top"/>
    </xf>
    <xf numFmtId="0" fontId="7" fillId="33" borderId="11" xfId="0" applyFont="1" applyFill="1" applyBorder="1" applyAlignment="1">
      <alignment horizontal="center" vertical="top"/>
    </xf>
    <xf numFmtId="0" fontId="10" fillId="33" borderId="98" xfId="9" applyFont="1" applyFill="1" applyBorder="1" applyAlignment="1">
      <alignment horizontal="center" vertical="top" wrapText="1"/>
    </xf>
    <xf numFmtId="0" fontId="10" fillId="33" borderId="98" xfId="0" applyFont="1" applyFill="1" applyBorder="1" applyAlignment="1">
      <alignment horizontal="left" wrapText="1"/>
    </xf>
    <xf numFmtId="0" fontId="66" fillId="33" borderId="98" xfId="9" applyFont="1" applyFill="1" applyBorder="1" applyAlignment="1">
      <alignment horizontal="center" vertical="top" wrapText="1"/>
    </xf>
    <xf numFmtId="0" fontId="67" fillId="33" borderId="0" xfId="772" applyFont="1" applyFill="1" applyAlignment="1">
      <alignment horizontal="right" vertical="top"/>
    </xf>
    <xf numFmtId="0" fontId="7" fillId="33" borderId="101" xfId="0" applyFont="1" applyFill="1" applyBorder="1" applyAlignment="1">
      <alignment horizontal="left" vertical="center" wrapText="1"/>
    </xf>
    <xf numFmtId="0" fontId="7" fillId="33" borderId="59" xfId="0" applyFont="1" applyFill="1" applyBorder="1" applyAlignment="1">
      <alignment horizontal="left" vertical="center" wrapText="1"/>
    </xf>
    <xf numFmtId="0" fontId="7" fillId="33" borderId="0" xfId="772" applyFont="1" applyFill="1" applyAlignment="1">
      <alignment horizontal="center" vertical="center" wrapText="1"/>
    </xf>
    <xf numFmtId="0" fontId="7" fillId="33" borderId="71" xfId="829" applyFont="1" applyFill="1" applyBorder="1" applyAlignment="1">
      <alignment horizontal="center" vertical="center" wrapText="1"/>
    </xf>
    <xf numFmtId="0" fontId="7" fillId="33" borderId="71" xfId="0" applyFont="1" applyFill="1" applyBorder="1"/>
    <xf numFmtId="49" fontId="7" fillId="33" borderId="27" xfId="0" applyNumberFormat="1" applyFont="1" applyFill="1" applyBorder="1" applyAlignment="1">
      <alignment horizontal="center"/>
    </xf>
    <xf numFmtId="49" fontId="7" fillId="33" borderId="23" xfId="0" applyNumberFormat="1" applyFont="1" applyFill="1" applyBorder="1" applyAlignment="1">
      <alignment horizontal="center"/>
    </xf>
    <xf numFmtId="49" fontId="7" fillId="33" borderId="25" xfId="0" applyNumberFormat="1" applyFont="1" applyFill="1" applyBorder="1" applyAlignment="1">
      <alignment horizontal="center"/>
    </xf>
    <xf numFmtId="49" fontId="7" fillId="33" borderId="10" xfId="0" applyNumberFormat="1" applyFont="1" applyFill="1" applyBorder="1" applyAlignment="1">
      <alignment horizontal="center"/>
    </xf>
    <xf numFmtId="49" fontId="7" fillId="33" borderId="11" xfId="0" applyNumberFormat="1" applyFont="1" applyFill="1" applyBorder="1" applyAlignment="1">
      <alignment horizontal="center"/>
    </xf>
    <xf numFmtId="0" fontId="67" fillId="33" borderId="25" xfId="0" applyFont="1" applyFill="1" applyBorder="1" applyAlignment="1">
      <alignment horizontal="center"/>
    </xf>
    <xf numFmtId="0" fontId="67" fillId="33" borderId="10" xfId="0" applyFont="1" applyFill="1" applyBorder="1" applyAlignment="1">
      <alignment horizontal="center"/>
    </xf>
    <xf numFmtId="0" fontId="67" fillId="33" borderId="11" xfId="0" applyFont="1" applyFill="1" applyBorder="1" applyAlignment="1">
      <alignment horizontal="center"/>
    </xf>
    <xf numFmtId="49" fontId="7" fillId="33" borderId="25" xfId="0" applyNumberFormat="1" applyFont="1" applyFill="1" applyBorder="1" applyAlignment="1">
      <alignment horizontal="center" vertical="top"/>
    </xf>
    <xf numFmtId="49" fontId="7" fillId="33" borderId="10" xfId="0" applyNumberFormat="1" applyFont="1" applyFill="1" applyBorder="1" applyAlignment="1">
      <alignment horizontal="center" vertical="top"/>
    </xf>
    <xf numFmtId="49" fontId="7" fillId="33" borderId="11" xfId="0" applyNumberFormat="1" applyFont="1" applyFill="1" applyBorder="1" applyAlignment="1">
      <alignment horizontal="center" vertical="top"/>
    </xf>
    <xf numFmtId="49" fontId="7" fillId="33" borderId="98" xfId="0" applyNumberFormat="1" applyFont="1" applyFill="1" applyBorder="1" applyAlignment="1">
      <alignment horizontal="center" vertical="top"/>
    </xf>
    <xf numFmtId="0" fontId="67" fillId="33" borderId="0" xfId="772" applyFont="1" applyFill="1" applyAlignment="1">
      <alignment horizontal="right"/>
    </xf>
    <xf numFmtId="0" fontId="67" fillId="33" borderId="91" xfId="0" applyFont="1" applyFill="1" applyBorder="1" applyAlignment="1">
      <alignment horizontal="center" vertical="top"/>
    </xf>
    <xf numFmtId="0" fontId="67" fillId="33" borderId="98" xfId="0" applyFont="1" applyFill="1" applyBorder="1" applyAlignment="1">
      <alignment horizontal="center" vertical="top"/>
    </xf>
    <xf numFmtId="0" fontId="67" fillId="33" borderId="25" xfId="0" applyFont="1" applyFill="1" applyBorder="1" applyAlignment="1">
      <alignment horizontal="center" vertical="top"/>
    </xf>
    <xf numFmtId="0" fontId="67" fillId="33" borderId="10" xfId="0" applyFont="1" applyFill="1" applyBorder="1" applyAlignment="1">
      <alignment horizontal="center" vertical="top"/>
    </xf>
    <xf numFmtId="0" fontId="67" fillId="33" borderId="11" xfId="0" applyFont="1" applyFill="1" applyBorder="1" applyAlignment="1">
      <alignment horizontal="center" vertical="top"/>
    </xf>
    <xf numFmtId="0" fontId="10" fillId="33" borderId="25" xfId="97" applyFont="1" applyFill="1" applyBorder="1" applyAlignment="1">
      <alignment horizontal="center" vertical="center" wrapText="1"/>
    </xf>
    <xf numFmtId="0" fontId="10" fillId="33" borderId="10" xfId="97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170" fontId="66" fillId="33" borderId="0" xfId="97" applyNumberFormat="1" applyFont="1" applyFill="1" applyAlignment="1">
      <alignment horizontal="right" vertical="top" wrapText="1"/>
    </xf>
    <xf numFmtId="170" fontId="66" fillId="33" borderId="0" xfId="97" applyNumberFormat="1" applyFont="1" applyFill="1" applyAlignment="1">
      <alignment horizontal="right" vertical="center" wrapText="1"/>
    </xf>
    <xf numFmtId="49" fontId="10" fillId="33" borderId="0" xfId="97" applyNumberFormat="1" applyFont="1" applyFill="1" applyBorder="1" applyAlignment="1">
      <alignment horizontal="center" vertical="center" wrapText="1"/>
    </xf>
    <xf numFmtId="0" fontId="67" fillId="33" borderId="0" xfId="967" applyFont="1" applyFill="1" applyBorder="1" applyAlignment="1">
      <alignment vertical="center" wrapText="1"/>
    </xf>
    <xf numFmtId="0" fontId="67" fillId="33" borderId="0" xfId="218" applyFont="1" applyFill="1" applyAlignment="1">
      <alignment horizontal="center"/>
    </xf>
    <xf numFmtId="0" fontId="10" fillId="33" borderId="25" xfId="97" applyNumberFormat="1" applyFont="1" applyFill="1" applyBorder="1" applyAlignment="1">
      <alignment horizontal="center" vertical="center" wrapText="1"/>
    </xf>
    <xf numFmtId="0" fontId="10" fillId="33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33" borderId="100" xfId="97" applyNumberFormat="1" applyFont="1" applyFill="1" applyBorder="1" applyAlignment="1">
      <alignment horizontal="center" vertical="center" wrapText="1"/>
    </xf>
    <xf numFmtId="169" fontId="66" fillId="33" borderId="101" xfId="97" applyNumberFormat="1" applyFont="1" applyFill="1" applyBorder="1" applyAlignment="1">
      <alignment horizontal="center" vertical="center" wrapText="1"/>
    </xf>
    <xf numFmtId="169" fontId="66" fillId="33" borderId="99" xfId="97" applyNumberFormat="1" applyFont="1" applyFill="1" applyBorder="1" applyAlignment="1">
      <alignment horizontal="center" vertical="center" wrapText="1"/>
    </xf>
    <xf numFmtId="49" fontId="10" fillId="33" borderId="70" xfId="97" applyNumberFormat="1" applyFont="1" applyFill="1" applyBorder="1" applyAlignment="1">
      <alignment horizontal="center" vertical="center" wrapText="1"/>
    </xf>
    <xf numFmtId="49" fontId="10" fillId="33" borderId="69" xfId="97" applyNumberFormat="1" applyFont="1" applyFill="1" applyBorder="1" applyAlignment="1">
      <alignment horizontal="center" vertical="center" wrapText="1"/>
    </xf>
    <xf numFmtId="0" fontId="10" fillId="33" borderId="47" xfId="97" applyFont="1" applyFill="1" applyBorder="1" applyAlignment="1">
      <alignment horizontal="center" vertical="center" wrapText="1"/>
    </xf>
    <xf numFmtId="0" fontId="67" fillId="33" borderId="98" xfId="1149" applyFont="1" applyFill="1" applyBorder="1" applyAlignment="1">
      <alignment horizontal="center"/>
    </xf>
    <xf numFmtId="0" fontId="10" fillId="33" borderId="0" xfId="0" applyFont="1" applyFill="1" applyAlignment="1">
      <alignment horizontal="center" vertical="center" wrapText="1"/>
    </xf>
    <xf numFmtId="49" fontId="10" fillId="33" borderId="49" xfId="97" applyNumberFormat="1" applyFont="1" applyFill="1" applyBorder="1" applyAlignment="1">
      <alignment horizontal="center" vertical="center" wrapText="1"/>
    </xf>
    <xf numFmtId="49" fontId="10" fillId="33" borderId="99" xfId="97" applyNumberFormat="1" applyFont="1" applyFill="1" applyBorder="1" applyAlignment="1">
      <alignment horizontal="center" vertical="center" wrapText="1"/>
    </xf>
    <xf numFmtId="49" fontId="10" fillId="33" borderId="98" xfId="97" applyNumberFormat="1" applyFont="1" applyFill="1" applyBorder="1" applyAlignment="1">
      <alignment horizontal="center" vertical="center" textRotation="90" wrapText="1"/>
    </xf>
    <xf numFmtId="0" fontId="10" fillId="33" borderId="100" xfId="0" applyFont="1" applyFill="1" applyBorder="1" applyAlignment="1">
      <alignment horizontal="left" vertical="top" wrapText="1"/>
    </xf>
    <xf numFmtId="0" fontId="10" fillId="33" borderId="99" xfId="0" applyFont="1" applyFill="1" applyBorder="1" applyAlignment="1">
      <alignment horizontal="left" vertical="top" wrapText="1"/>
    </xf>
    <xf numFmtId="0" fontId="67" fillId="33" borderId="25" xfId="1226" applyFont="1" applyFill="1" applyBorder="1" applyAlignment="1">
      <alignment horizontal="center" vertical="top" wrapText="1"/>
    </xf>
    <xf numFmtId="0" fontId="67" fillId="33" borderId="10" xfId="1226" applyFont="1" applyFill="1" applyBorder="1" applyAlignment="1">
      <alignment horizontal="center" vertical="top" wrapText="1"/>
    </xf>
    <xf numFmtId="0" fontId="67" fillId="33" borderId="11" xfId="1226" applyFont="1" applyFill="1" applyBorder="1" applyAlignment="1">
      <alignment horizontal="center" vertical="top" wrapText="1"/>
    </xf>
    <xf numFmtId="0" fontId="67" fillId="33" borderId="91" xfId="0" applyFont="1" applyFill="1" applyBorder="1" applyAlignment="1">
      <alignment horizontal="center" vertical="top" wrapText="1"/>
    </xf>
    <xf numFmtId="0" fontId="66" fillId="33" borderId="91" xfId="0" applyFont="1" applyFill="1" applyBorder="1" applyAlignment="1">
      <alignment horizontal="left" vertical="center"/>
    </xf>
    <xf numFmtId="0" fontId="10" fillId="33" borderId="100" xfId="1226" applyFont="1" applyFill="1" applyBorder="1" applyAlignment="1">
      <alignment horizontal="left" vertical="center" wrapText="1"/>
    </xf>
    <xf numFmtId="0" fontId="7" fillId="33" borderId="99" xfId="1226" applyFont="1" applyFill="1" applyBorder="1" applyAlignment="1">
      <alignment vertical="center" wrapText="1"/>
    </xf>
    <xf numFmtId="0" fontId="80" fillId="33" borderId="100" xfId="0" applyFont="1" applyFill="1" applyBorder="1" applyAlignment="1">
      <alignment horizontal="left" vertical="top" wrapText="1"/>
    </xf>
    <xf numFmtId="0" fontId="80" fillId="33" borderId="99" xfId="0" applyFont="1" applyFill="1" applyBorder="1" applyAlignment="1">
      <alignment horizontal="left" vertical="top" wrapText="1"/>
    </xf>
    <xf numFmtId="0" fontId="85" fillId="33" borderId="0" xfId="0" applyFont="1" applyFill="1" applyBorder="1" applyAlignment="1">
      <alignment horizontal="right" vertical="top" wrapText="1"/>
    </xf>
    <xf numFmtId="0" fontId="7" fillId="33" borderId="0" xfId="1338" applyFont="1" applyFill="1" applyAlignment="1">
      <alignment horizontal="center" vertical="center" wrapText="1"/>
    </xf>
    <xf numFmtId="0" fontId="79" fillId="33" borderId="0" xfId="1192" applyFont="1" applyFill="1" applyBorder="1" applyAlignment="1">
      <alignment horizontal="right" vertical="top" wrapText="1"/>
    </xf>
    <xf numFmtId="0" fontId="67" fillId="33" borderId="100" xfId="0" applyFont="1" applyFill="1" applyBorder="1" applyAlignment="1">
      <alignment horizontal="left" vertical="top" wrapText="1"/>
    </xf>
    <xf numFmtId="0" fontId="67" fillId="33" borderId="101" xfId="0" applyFont="1" applyFill="1" applyBorder="1" applyAlignment="1">
      <alignment horizontal="left" vertical="top" wrapText="1"/>
    </xf>
    <xf numFmtId="0" fontId="67" fillId="33" borderId="99" xfId="0" applyFont="1" applyFill="1" applyBorder="1" applyAlignment="1">
      <alignment horizontal="left" vertical="top" wrapText="1"/>
    </xf>
    <xf numFmtId="0" fontId="66" fillId="33" borderId="98" xfId="0" applyFont="1" applyFill="1" applyBorder="1" applyAlignment="1">
      <alignment horizontal="left" vertical="center" wrapText="1"/>
    </xf>
    <xf numFmtId="0" fontId="67" fillId="33" borderId="100" xfId="0" applyFont="1" applyFill="1" applyBorder="1" applyAlignment="1">
      <alignment horizontal="center" vertical="top" wrapText="1"/>
    </xf>
    <xf numFmtId="0" fontId="67" fillId="33" borderId="101" xfId="0" applyFont="1" applyFill="1" applyBorder="1" applyAlignment="1">
      <alignment horizontal="center" vertical="top" wrapText="1"/>
    </xf>
    <xf numFmtId="0" fontId="67" fillId="33" borderId="99" xfId="0" applyFont="1" applyFill="1" applyBorder="1" applyAlignment="1">
      <alignment horizontal="center" vertical="top" wrapText="1"/>
    </xf>
    <xf numFmtId="0" fontId="66" fillId="33" borderId="98" xfId="0" applyFont="1" applyFill="1" applyBorder="1" applyAlignment="1">
      <alignment horizontal="left" vertical="top" wrapText="1"/>
    </xf>
    <xf numFmtId="164" fontId="67" fillId="33" borderId="100" xfId="1" applyFont="1" applyFill="1" applyBorder="1" applyAlignment="1">
      <alignment horizontal="center" vertical="top" wrapText="1"/>
    </xf>
    <xf numFmtId="164" fontId="67" fillId="33" borderId="101" xfId="1" applyFont="1" applyFill="1" applyBorder="1" applyAlignment="1">
      <alignment horizontal="center" vertical="top" wrapText="1"/>
    </xf>
    <xf numFmtId="164" fontId="67" fillId="33" borderId="99" xfId="1" applyFont="1" applyFill="1" applyBorder="1" applyAlignment="1">
      <alignment horizontal="center" vertical="top" wrapText="1"/>
    </xf>
    <xf numFmtId="0" fontId="67" fillId="33" borderId="0" xfId="1851" applyFont="1" applyFill="1" applyAlignment="1">
      <alignment horizontal="right"/>
    </xf>
    <xf numFmtId="0" fontId="67" fillId="33" borderId="91" xfId="1816" applyFont="1" applyFill="1" applyBorder="1" applyAlignment="1">
      <alignment horizontal="center" vertical="center" wrapText="1"/>
    </xf>
    <xf numFmtId="0" fontId="7" fillId="33" borderId="0" xfId="1851" applyFont="1" applyFill="1" applyAlignment="1">
      <alignment horizontal="center" vertical="center" wrapText="1"/>
    </xf>
    <xf numFmtId="0" fontId="7" fillId="33" borderId="0" xfId="1851" applyFont="1" applyFill="1" applyBorder="1" applyAlignment="1">
      <alignment horizontal="center" vertical="center" wrapText="1"/>
    </xf>
    <xf numFmtId="0" fontId="66" fillId="33" borderId="100" xfId="9" applyFont="1" applyFill="1" applyBorder="1" applyAlignment="1">
      <alignment horizontal="center" vertical="center" wrapText="1"/>
    </xf>
    <xf numFmtId="0" fontId="66" fillId="33" borderId="99" xfId="9" applyFont="1" applyFill="1" applyBorder="1" applyAlignment="1">
      <alignment horizontal="center" vertical="center" wrapText="1"/>
    </xf>
    <xf numFmtId="0" fontId="67" fillId="33" borderId="26" xfId="1816" applyFont="1" applyFill="1" applyBorder="1" applyAlignment="1">
      <alignment horizontal="center" vertical="center" wrapText="1"/>
    </xf>
    <xf numFmtId="0" fontId="67" fillId="33" borderId="28" xfId="1816" applyFont="1" applyFill="1" applyBorder="1" applyAlignment="1">
      <alignment horizontal="center" vertical="center" wrapText="1"/>
    </xf>
    <xf numFmtId="0" fontId="67" fillId="33" borderId="27" xfId="1816" applyFont="1" applyFill="1" applyBorder="1" applyAlignment="1">
      <alignment horizontal="center" vertical="center" wrapText="1"/>
    </xf>
    <xf numFmtId="0" fontId="67" fillId="33" borderId="13" xfId="1816" applyFont="1" applyFill="1" applyBorder="1" applyAlignment="1">
      <alignment horizontal="center" vertical="center" wrapText="1"/>
    </xf>
    <xf numFmtId="0" fontId="67" fillId="33" borderId="12" xfId="1816" applyFont="1" applyFill="1" applyBorder="1" applyAlignment="1">
      <alignment horizontal="center" vertical="center" wrapText="1"/>
    </xf>
    <xf numFmtId="0" fontId="67" fillId="33" borderId="23" xfId="1816" applyFont="1" applyFill="1" applyBorder="1" applyAlignment="1">
      <alignment horizontal="center" vertical="center" wrapText="1"/>
    </xf>
    <xf numFmtId="0" fontId="67" fillId="33" borderId="93" xfId="1816" applyFont="1" applyFill="1" applyBorder="1" applyAlignment="1">
      <alignment horizontal="center" wrapText="1"/>
    </xf>
    <xf numFmtId="0" fontId="67" fillId="33" borderId="94" xfId="1816" applyFont="1" applyFill="1" applyBorder="1" applyAlignment="1">
      <alignment horizontal="center" wrapText="1"/>
    </xf>
    <xf numFmtId="0" fontId="67" fillId="33" borderId="92" xfId="1816" applyFont="1" applyFill="1" applyBorder="1" applyAlignment="1">
      <alignment horizontal="center" wrapText="1"/>
    </xf>
    <xf numFmtId="0" fontId="67" fillId="58" borderId="100" xfId="1816" applyFont="1" applyFill="1" applyBorder="1" applyAlignment="1">
      <alignment horizontal="left" vertical="center" wrapText="1"/>
    </xf>
    <xf numFmtId="0" fontId="67" fillId="58" borderId="101" xfId="1816" applyFont="1" applyFill="1" applyBorder="1" applyAlignment="1">
      <alignment horizontal="left" vertical="center" wrapText="1"/>
    </xf>
    <xf numFmtId="0" fontId="7" fillId="57" borderId="98" xfId="1816" applyFont="1" applyFill="1" applyBorder="1" applyAlignment="1">
      <alignment horizontal="left" vertical="center" wrapText="1"/>
    </xf>
    <xf numFmtId="0" fontId="66" fillId="33" borderId="100" xfId="0" applyFont="1" applyFill="1" applyBorder="1" applyAlignment="1">
      <alignment horizontal="center" vertical="center" wrapText="1"/>
    </xf>
    <xf numFmtId="0" fontId="66" fillId="33" borderId="101" xfId="0" applyFont="1" applyFill="1" applyBorder="1" applyAlignment="1">
      <alignment horizontal="center" vertical="center" wrapText="1"/>
    </xf>
    <xf numFmtId="0" fontId="66" fillId="33" borderId="99" xfId="0" applyFont="1" applyFill="1" applyBorder="1" applyAlignment="1">
      <alignment horizontal="center" vertical="center" wrapText="1"/>
    </xf>
    <xf numFmtId="0" fontId="66" fillId="0" borderId="98" xfId="0" applyFont="1" applyBorder="1" applyAlignment="1">
      <alignment horizontal="left" vertical="top" wrapText="1"/>
    </xf>
  </cellXfs>
  <cellStyles count="1982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18" xfId="1981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28" zoomScaleNormal="100" workbookViewId="0">
      <selection activeCell="D39" activeCellId="3" sqref="D21 D27 D33 D39"/>
    </sheetView>
  </sheetViews>
  <sheetFormatPr defaultColWidth="9.140625" defaultRowHeight="17.25"/>
  <cols>
    <col min="1" max="1" width="11.42578125" style="16" customWidth="1"/>
    <col min="2" max="2" width="20.28515625" style="16" customWidth="1"/>
    <col min="3" max="3" width="62.140625" style="16" customWidth="1"/>
    <col min="4" max="4" width="27.140625" style="16" customWidth="1"/>
    <col min="5" max="16384" width="9.140625" style="16"/>
  </cols>
  <sheetData>
    <row r="1" spans="1:5" s="106" customFormat="1" ht="30" customHeight="1">
      <c r="A1" s="170"/>
      <c r="B1" s="170"/>
      <c r="C1" s="246" t="s">
        <v>0</v>
      </c>
      <c r="D1" s="246"/>
    </row>
    <row r="2" spans="1:5">
      <c r="A2" s="144"/>
      <c r="B2" s="144"/>
      <c r="C2" s="252" t="s">
        <v>140</v>
      </c>
      <c r="D2" s="252"/>
    </row>
    <row r="3" spans="1:5">
      <c r="A3" s="144"/>
      <c r="B3" s="144"/>
      <c r="C3" s="252" t="s">
        <v>1</v>
      </c>
      <c r="D3" s="252"/>
    </row>
    <row r="4" spans="1:5">
      <c r="A4" s="144"/>
      <c r="B4" s="144"/>
      <c r="C4" s="144"/>
      <c r="D4" s="145"/>
      <c r="E4" s="145"/>
    </row>
    <row r="5" spans="1:5" ht="99.95" customHeight="1">
      <c r="A5" s="247" t="s">
        <v>174</v>
      </c>
      <c r="B5" s="247"/>
      <c r="C5" s="247"/>
      <c r="D5" s="247"/>
    </row>
    <row r="7" spans="1:5">
      <c r="A7" s="78"/>
      <c r="B7" s="78"/>
      <c r="C7" s="78"/>
      <c r="D7" s="78" t="s">
        <v>2</v>
      </c>
    </row>
    <row r="8" spans="1:5" ht="120.75">
      <c r="A8" s="250" t="s">
        <v>3</v>
      </c>
      <c r="B8" s="251"/>
      <c r="C8" s="248" t="s">
        <v>4</v>
      </c>
      <c r="D8" s="146" t="s">
        <v>124</v>
      </c>
    </row>
    <row r="9" spans="1:5" s="113" customFormat="1" ht="40.35" customHeight="1">
      <c r="A9" s="147" t="s">
        <v>5</v>
      </c>
      <c r="B9" s="148" t="s">
        <v>6</v>
      </c>
      <c r="C9" s="249"/>
      <c r="D9" s="149" t="s">
        <v>7</v>
      </c>
    </row>
    <row r="10" spans="1:5" s="113" customFormat="1" ht="36.950000000000003" customHeight="1">
      <c r="A10" s="150"/>
      <c r="B10" s="150"/>
      <c r="C10" s="115" t="s">
        <v>116</v>
      </c>
      <c r="D10" s="151">
        <f>+D12+D44</f>
        <v>0</v>
      </c>
    </row>
    <row r="11" spans="1:5" s="113" customFormat="1" ht="18" customHeight="1">
      <c r="A11" s="150"/>
      <c r="B11" s="150"/>
      <c r="C11" s="27" t="s">
        <v>117</v>
      </c>
      <c r="D11" s="117"/>
    </row>
    <row r="12" spans="1:5" s="113" customFormat="1" ht="36.950000000000003" customHeight="1">
      <c r="A12" s="152"/>
      <c r="B12" s="152"/>
      <c r="C12" s="119" t="s">
        <v>42</v>
      </c>
      <c r="D12" s="1">
        <f>+D14</f>
        <v>-139780.40000000002</v>
      </c>
    </row>
    <row r="13" spans="1:5">
      <c r="A13" s="262">
        <v>1183</v>
      </c>
      <c r="B13" s="256"/>
      <c r="C13" s="153" t="s">
        <v>9</v>
      </c>
      <c r="D13" s="154"/>
    </row>
    <row r="14" spans="1:5">
      <c r="A14" s="263"/>
      <c r="B14" s="257"/>
      <c r="C14" s="155" t="s">
        <v>67</v>
      </c>
      <c r="D14" s="1">
        <f>+D21+D27+D33+D39</f>
        <v>-139780.40000000002</v>
      </c>
    </row>
    <row r="15" spans="1:5">
      <c r="A15" s="263"/>
      <c r="B15" s="257"/>
      <c r="C15" s="156" t="s">
        <v>10</v>
      </c>
      <c r="D15" s="154"/>
    </row>
    <row r="16" spans="1:5" ht="87" customHeight="1">
      <c r="A16" s="263"/>
      <c r="B16" s="257"/>
      <c r="C16" s="157" t="s">
        <v>68</v>
      </c>
      <c r="D16" s="154"/>
    </row>
    <row r="17" spans="1:4">
      <c r="A17" s="263"/>
      <c r="B17" s="257"/>
      <c r="C17" s="156" t="s">
        <v>11</v>
      </c>
      <c r="D17" s="154"/>
    </row>
    <row r="18" spans="1:4" ht="18" customHeight="1">
      <c r="A18" s="263"/>
      <c r="B18" s="257"/>
      <c r="C18" s="157" t="s">
        <v>69</v>
      </c>
      <c r="D18" s="154"/>
    </row>
    <row r="19" spans="1:4" ht="22.35" customHeight="1">
      <c r="A19" s="263"/>
      <c r="B19" s="258"/>
      <c r="C19" s="158" t="s">
        <v>12</v>
      </c>
      <c r="D19" s="154"/>
    </row>
    <row r="20" spans="1:4">
      <c r="A20" s="263"/>
      <c r="B20" s="256">
        <v>32001</v>
      </c>
      <c r="C20" s="28" t="s">
        <v>13</v>
      </c>
      <c r="D20" s="154"/>
    </row>
    <row r="21" spans="1:4" ht="34.5">
      <c r="A21" s="263"/>
      <c r="B21" s="257"/>
      <c r="C21" s="159" t="s">
        <v>130</v>
      </c>
      <c r="D21" s="160">
        <f>+'Հավելված 2'!G22</f>
        <v>-36020</v>
      </c>
    </row>
    <row r="22" spans="1:4">
      <c r="A22" s="263"/>
      <c r="B22" s="257"/>
      <c r="C22" s="28" t="s">
        <v>14</v>
      </c>
      <c r="D22" s="154"/>
    </row>
    <row r="23" spans="1:4" ht="77.25" customHeight="1">
      <c r="A23" s="263"/>
      <c r="B23" s="257"/>
      <c r="C23" s="161" t="s">
        <v>144</v>
      </c>
      <c r="D23" s="154"/>
    </row>
    <row r="24" spans="1:4">
      <c r="A24" s="263"/>
      <c r="B24" s="257"/>
      <c r="C24" s="29" t="s">
        <v>15</v>
      </c>
      <c r="D24" s="154"/>
    </row>
    <row r="25" spans="1:4" ht="51.75">
      <c r="A25" s="263"/>
      <c r="B25" s="258"/>
      <c r="C25" s="30" t="s">
        <v>66</v>
      </c>
      <c r="D25" s="154"/>
    </row>
    <row r="26" spans="1:4">
      <c r="A26" s="263"/>
      <c r="B26" s="256">
        <v>32002</v>
      </c>
      <c r="C26" s="28" t="s">
        <v>13</v>
      </c>
      <c r="D26" s="154"/>
    </row>
    <row r="27" spans="1:4" ht="34.5">
      <c r="A27" s="263"/>
      <c r="B27" s="257"/>
      <c r="C27" s="159" t="s">
        <v>127</v>
      </c>
      <c r="D27" s="160">
        <f>+'Հավելված 2'!G31</f>
        <v>-9640</v>
      </c>
    </row>
    <row r="28" spans="1:4">
      <c r="A28" s="263"/>
      <c r="B28" s="257"/>
      <c r="C28" s="28" t="s">
        <v>14</v>
      </c>
      <c r="D28" s="154"/>
    </row>
    <row r="29" spans="1:4" ht="72" customHeight="1">
      <c r="A29" s="263"/>
      <c r="B29" s="257"/>
      <c r="C29" s="161" t="s">
        <v>143</v>
      </c>
      <c r="D29" s="154"/>
    </row>
    <row r="30" spans="1:4">
      <c r="A30" s="263"/>
      <c r="B30" s="257"/>
      <c r="C30" s="29" t="s">
        <v>15</v>
      </c>
      <c r="D30" s="154"/>
    </row>
    <row r="31" spans="1:4" ht="51.75">
      <c r="A31" s="263"/>
      <c r="B31" s="258"/>
      <c r="C31" s="30" t="s">
        <v>66</v>
      </c>
      <c r="D31" s="154"/>
    </row>
    <row r="32" spans="1:4">
      <c r="A32" s="263"/>
      <c r="B32" s="256">
        <v>32003</v>
      </c>
      <c r="C32" s="28" t="s">
        <v>13</v>
      </c>
      <c r="D32" s="154"/>
    </row>
    <row r="33" spans="1:4" ht="51.75">
      <c r="A33" s="263"/>
      <c r="B33" s="257"/>
      <c r="C33" s="159" t="s">
        <v>71</v>
      </c>
      <c r="D33" s="160">
        <f>+'Հավելված 2'!G40</f>
        <v>-94520.400000000009</v>
      </c>
    </row>
    <row r="34" spans="1:4">
      <c r="A34" s="263"/>
      <c r="B34" s="257"/>
      <c r="C34" s="28" t="s">
        <v>14</v>
      </c>
      <c r="D34" s="154"/>
    </row>
    <row r="35" spans="1:4" ht="38.450000000000003" customHeight="1">
      <c r="A35" s="263"/>
      <c r="B35" s="257"/>
      <c r="C35" s="161" t="s">
        <v>72</v>
      </c>
      <c r="D35" s="154"/>
    </row>
    <row r="36" spans="1:4">
      <c r="A36" s="263"/>
      <c r="B36" s="257"/>
      <c r="C36" s="29" t="s">
        <v>15</v>
      </c>
      <c r="D36" s="154"/>
    </row>
    <row r="37" spans="1:4" ht="51.75">
      <c r="A37" s="263"/>
      <c r="B37" s="258"/>
      <c r="C37" s="30" t="s">
        <v>66</v>
      </c>
      <c r="D37" s="154"/>
    </row>
    <row r="38" spans="1:4">
      <c r="A38" s="263"/>
      <c r="B38" s="259">
        <v>32007</v>
      </c>
      <c r="C38" s="237" t="s">
        <v>13</v>
      </c>
      <c r="D38" s="154"/>
    </row>
    <row r="39" spans="1:4" ht="51.75">
      <c r="A39" s="263"/>
      <c r="B39" s="260"/>
      <c r="C39" s="238" t="s">
        <v>200</v>
      </c>
      <c r="D39" s="160">
        <f>+'Հավելված 2'!G51</f>
        <v>400</v>
      </c>
    </row>
    <row r="40" spans="1:4">
      <c r="A40" s="263"/>
      <c r="B40" s="260"/>
      <c r="C40" s="237" t="s">
        <v>14</v>
      </c>
      <c r="D40" s="154"/>
    </row>
    <row r="41" spans="1:4" ht="54" customHeight="1">
      <c r="A41" s="263"/>
      <c r="B41" s="260"/>
      <c r="C41" s="239" t="s">
        <v>205</v>
      </c>
      <c r="D41" s="154"/>
    </row>
    <row r="42" spans="1:4">
      <c r="A42" s="263"/>
      <c r="B42" s="260"/>
      <c r="C42" s="237" t="s">
        <v>15</v>
      </c>
      <c r="D42" s="154"/>
    </row>
    <row r="43" spans="1:4" ht="51.75">
      <c r="A43" s="264"/>
      <c r="B43" s="261"/>
      <c r="C43" s="239" t="s">
        <v>66</v>
      </c>
      <c r="D43" s="154"/>
    </row>
    <row r="44" spans="1:4" s="113" customFormat="1" ht="36.950000000000003" customHeight="1">
      <c r="A44" s="162"/>
      <c r="B44" s="162"/>
      <c r="C44" s="162" t="s">
        <v>98</v>
      </c>
      <c r="D44" s="163">
        <f>+D46</f>
        <v>139780.40000000002</v>
      </c>
    </row>
    <row r="45" spans="1:4">
      <c r="A45" s="245">
        <v>1139</v>
      </c>
      <c r="B45" s="253"/>
      <c r="C45" s="164" t="s">
        <v>9</v>
      </c>
      <c r="D45" s="165"/>
    </row>
    <row r="46" spans="1:4">
      <c r="A46" s="245"/>
      <c r="B46" s="254"/>
      <c r="C46" s="136" t="s">
        <v>92</v>
      </c>
      <c r="D46" s="163">
        <f>+D53</f>
        <v>139780.40000000002</v>
      </c>
    </row>
    <row r="47" spans="1:4">
      <c r="A47" s="245"/>
      <c r="B47" s="254"/>
      <c r="C47" s="142" t="s">
        <v>10</v>
      </c>
      <c r="D47" s="165"/>
    </row>
    <row r="48" spans="1:4" ht="51.75">
      <c r="A48" s="245"/>
      <c r="B48" s="254"/>
      <c r="C48" s="166" t="s">
        <v>93</v>
      </c>
      <c r="D48" s="165"/>
    </row>
    <row r="49" spans="1:4">
      <c r="A49" s="245"/>
      <c r="B49" s="254"/>
      <c r="C49" s="156" t="s">
        <v>11</v>
      </c>
      <c r="D49" s="165"/>
    </row>
    <row r="50" spans="1:4" ht="34.5">
      <c r="A50" s="245"/>
      <c r="B50" s="254"/>
      <c r="C50" s="167" t="s">
        <v>94</v>
      </c>
      <c r="D50" s="165"/>
    </row>
    <row r="51" spans="1:4" ht="21.95" customHeight="1">
      <c r="A51" s="245"/>
      <c r="B51" s="255"/>
      <c r="C51" s="158" t="s">
        <v>12</v>
      </c>
      <c r="D51" s="165"/>
    </row>
    <row r="52" spans="1:4">
      <c r="A52" s="245"/>
      <c r="B52" s="253" t="s">
        <v>95</v>
      </c>
      <c r="C52" s="142" t="s">
        <v>13</v>
      </c>
      <c r="D52" s="31"/>
    </row>
    <row r="53" spans="1:4">
      <c r="A53" s="245"/>
      <c r="B53" s="254"/>
      <c r="C53" s="168" t="s">
        <v>92</v>
      </c>
      <c r="D53" s="160">
        <f>+'Հավելված 2'!G71</f>
        <v>139780.40000000002</v>
      </c>
    </row>
    <row r="54" spans="1:4">
      <c r="A54" s="245"/>
      <c r="B54" s="254"/>
      <c r="C54" s="142" t="s">
        <v>14</v>
      </c>
      <c r="D54" s="169"/>
    </row>
    <row r="55" spans="1:4" ht="69" customHeight="1">
      <c r="A55" s="245"/>
      <c r="B55" s="254"/>
      <c r="C55" s="166" t="s">
        <v>96</v>
      </c>
      <c r="D55" s="169"/>
    </row>
    <row r="56" spans="1:4">
      <c r="A56" s="245"/>
      <c r="B56" s="254"/>
      <c r="C56" s="142" t="s">
        <v>15</v>
      </c>
      <c r="D56" s="169"/>
    </row>
    <row r="57" spans="1:4">
      <c r="A57" s="245"/>
      <c r="B57" s="255"/>
      <c r="C57" s="166" t="s">
        <v>97</v>
      </c>
      <c r="D57" s="169"/>
    </row>
  </sheetData>
  <mergeCells count="15">
    <mergeCell ref="A45:A57"/>
    <mergeCell ref="C1:D1"/>
    <mergeCell ref="A5:D5"/>
    <mergeCell ref="C8:C9"/>
    <mergeCell ref="A8:B8"/>
    <mergeCell ref="C3:D3"/>
    <mergeCell ref="C2:D2"/>
    <mergeCell ref="B45:B51"/>
    <mergeCell ref="B52:B57"/>
    <mergeCell ref="B13:B19"/>
    <mergeCell ref="B32:B37"/>
    <mergeCell ref="B26:B31"/>
    <mergeCell ref="B20:B25"/>
    <mergeCell ref="B38:B43"/>
    <mergeCell ref="A13:A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58" zoomScaleNormal="100" workbookViewId="0">
      <selection activeCell="G59" sqref="G59"/>
    </sheetView>
  </sheetViews>
  <sheetFormatPr defaultColWidth="9.140625" defaultRowHeight="17.25"/>
  <cols>
    <col min="1" max="3" width="8.7109375" style="16" customWidth="1"/>
    <col min="4" max="5" width="14.7109375" style="16" customWidth="1"/>
    <col min="6" max="6" width="62.140625" style="16" customWidth="1"/>
    <col min="7" max="7" width="27.42578125" style="16" customWidth="1"/>
    <col min="8" max="16384" width="9.140625" style="16"/>
  </cols>
  <sheetData>
    <row r="1" spans="1:8" s="106" customFormat="1" ht="30" customHeight="1">
      <c r="A1" s="104"/>
      <c r="B1" s="104"/>
      <c r="C1" s="104"/>
      <c r="D1" s="104"/>
      <c r="E1" s="104"/>
      <c r="F1" s="268" t="s">
        <v>8</v>
      </c>
      <c r="G1" s="268"/>
      <c r="H1" s="105"/>
    </row>
    <row r="2" spans="1:8">
      <c r="A2" s="107"/>
      <c r="B2" s="107"/>
      <c r="C2" s="107"/>
      <c r="D2" s="107"/>
      <c r="E2" s="107"/>
      <c r="F2" s="286" t="s">
        <v>140</v>
      </c>
      <c r="G2" s="286"/>
      <c r="H2" s="108"/>
    </row>
    <row r="3" spans="1:8">
      <c r="A3" s="107"/>
      <c r="B3" s="107"/>
      <c r="C3" s="107"/>
      <c r="D3" s="107"/>
      <c r="E3" s="107"/>
      <c r="F3" s="286" t="s">
        <v>1</v>
      </c>
      <c r="G3" s="286"/>
      <c r="H3" s="108"/>
    </row>
    <row r="4" spans="1:8">
      <c r="A4" s="107"/>
      <c r="B4" s="107"/>
      <c r="C4" s="107"/>
      <c r="D4" s="107"/>
      <c r="E4" s="107"/>
      <c r="F4" s="107"/>
      <c r="G4" s="107"/>
    </row>
    <row r="5" spans="1:8" ht="45" customHeight="1">
      <c r="A5" s="271" t="s">
        <v>173</v>
      </c>
      <c r="B5" s="271"/>
      <c r="C5" s="271"/>
      <c r="D5" s="271"/>
      <c r="E5" s="271"/>
      <c r="F5" s="271"/>
      <c r="G5" s="271"/>
    </row>
    <row r="6" spans="1:8" ht="45" customHeight="1">
      <c r="A6" s="109"/>
      <c r="B6" s="109"/>
      <c r="C6" s="109"/>
      <c r="D6" s="109"/>
      <c r="E6" s="109"/>
      <c r="F6" s="109"/>
      <c r="G6" s="78" t="s">
        <v>2</v>
      </c>
    </row>
    <row r="7" spans="1:8" ht="120.75">
      <c r="A7" s="272" t="s">
        <v>16</v>
      </c>
      <c r="B7" s="272"/>
      <c r="C7" s="272"/>
      <c r="D7" s="272" t="s">
        <v>3</v>
      </c>
      <c r="E7" s="272"/>
      <c r="F7" s="272" t="s">
        <v>17</v>
      </c>
      <c r="G7" s="110" t="s">
        <v>122</v>
      </c>
    </row>
    <row r="8" spans="1:8" s="113" customFormat="1" ht="43.15" customHeight="1">
      <c r="A8" s="111" t="s">
        <v>119</v>
      </c>
      <c r="B8" s="111" t="s">
        <v>120</v>
      </c>
      <c r="C8" s="111" t="s">
        <v>121</v>
      </c>
      <c r="D8" s="111" t="s">
        <v>34</v>
      </c>
      <c r="E8" s="111" t="s">
        <v>35</v>
      </c>
      <c r="F8" s="273"/>
      <c r="G8" s="112" t="s">
        <v>7</v>
      </c>
    </row>
    <row r="9" spans="1:8" s="113" customFormat="1" ht="36.950000000000003" customHeight="1">
      <c r="A9" s="114"/>
      <c r="B9" s="114"/>
      <c r="C9" s="114"/>
      <c r="D9" s="114"/>
      <c r="E9" s="114"/>
      <c r="F9" s="115" t="s">
        <v>116</v>
      </c>
      <c r="G9" s="116">
        <f>+G11+G60</f>
        <v>0</v>
      </c>
    </row>
    <row r="10" spans="1:8" s="113" customFormat="1">
      <c r="A10" s="114"/>
      <c r="B10" s="114"/>
      <c r="C10" s="114"/>
      <c r="D10" s="114"/>
      <c r="E10" s="114"/>
      <c r="F10" s="27" t="s">
        <v>117</v>
      </c>
      <c r="G10" s="117"/>
    </row>
    <row r="11" spans="1:8" s="120" customFormat="1" ht="36.950000000000003" customHeight="1">
      <c r="A11" s="118"/>
      <c r="B11" s="118"/>
      <c r="C11" s="118"/>
      <c r="D11" s="118"/>
      <c r="E11" s="118"/>
      <c r="F11" s="119" t="s">
        <v>42</v>
      </c>
      <c r="G11" s="1">
        <f>+G12</f>
        <v>-139780.40000000002</v>
      </c>
    </row>
    <row r="12" spans="1:8" ht="33" customHeight="1">
      <c r="A12" s="282" t="s">
        <v>18</v>
      </c>
      <c r="B12" s="274"/>
      <c r="C12" s="276"/>
      <c r="D12" s="279"/>
      <c r="E12" s="279"/>
      <c r="F12" s="121" t="s">
        <v>27</v>
      </c>
      <c r="G12" s="122">
        <f>+G14</f>
        <v>-139780.40000000002</v>
      </c>
    </row>
    <row r="13" spans="1:8">
      <c r="A13" s="283"/>
      <c r="B13" s="275"/>
      <c r="C13" s="277"/>
      <c r="D13" s="280"/>
      <c r="E13" s="280"/>
      <c r="F13" s="123" t="s">
        <v>19</v>
      </c>
      <c r="G13" s="121"/>
    </row>
    <row r="14" spans="1:8" ht="33" customHeight="1">
      <c r="A14" s="283"/>
      <c r="B14" s="282" t="s">
        <v>26</v>
      </c>
      <c r="C14" s="277"/>
      <c r="D14" s="280"/>
      <c r="E14" s="280"/>
      <c r="F14" s="124" t="s">
        <v>28</v>
      </c>
      <c r="G14" s="122">
        <f>+G16</f>
        <v>-139780.40000000002</v>
      </c>
    </row>
    <row r="15" spans="1:8">
      <c r="A15" s="283"/>
      <c r="B15" s="283"/>
      <c r="C15" s="278"/>
      <c r="D15" s="280"/>
      <c r="E15" s="280"/>
      <c r="F15" s="125" t="s">
        <v>19</v>
      </c>
      <c r="G15" s="126"/>
    </row>
    <row r="16" spans="1:8" s="113" customFormat="1" ht="33" customHeight="1">
      <c r="A16" s="283"/>
      <c r="B16" s="283"/>
      <c r="C16" s="285" t="s">
        <v>25</v>
      </c>
      <c r="D16" s="280"/>
      <c r="E16" s="280"/>
      <c r="F16" s="124" t="s">
        <v>28</v>
      </c>
      <c r="G16" s="122">
        <f>+G18</f>
        <v>-139780.40000000002</v>
      </c>
    </row>
    <row r="17" spans="1:7" ht="16.899999999999999" customHeight="1">
      <c r="A17" s="283"/>
      <c r="B17" s="283"/>
      <c r="C17" s="285"/>
      <c r="D17" s="280"/>
      <c r="E17" s="280"/>
      <c r="F17" s="125" t="s">
        <v>19</v>
      </c>
      <c r="G17" s="123"/>
    </row>
    <row r="18" spans="1:7" ht="34.5">
      <c r="A18" s="283"/>
      <c r="B18" s="283"/>
      <c r="C18" s="285"/>
      <c r="D18" s="280"/>
      <c r="E18" s="280"/>
      <c r="F18" s="25" t="s">
        <v>21</v>
      </c>
      <c r="G18" s="127">
        <f>+G20</f>
        <v>-139780.40000000002</v>
      </c>
    </row>
    <row r="19" spans="1:7" ht="16.899999999999999" customHeight="1">
      <c r="A19" s="283"/>
      <c r="B19" s="283"/>
      <c r="C19" s="285"/>
      <c r="D19" s="281"/>
      <c r="E19" s="281"/>
      <c r="F19" s="125" t="s">
        <v>19</v>
      </c>
      <c r="G19" s="123"/>
    </row>
    <row r="20" spans="1:7">
      <c r="A20" s="283"/>
      <c r="B20" s="283"/>
      <c r="C20" s="285"/>
      <c r="D20" s="262">
        <v>1183</v>
      </c>
      <c r="E20" s="269" t="s">
        <v>67</v>
      </c>
      <c r="F20" s="270"/>
      <c r="G20" s="3">
        <f>+G22+G31+G40+G51</f>
        <v>-139780.40000000002</v>
      </c>
    </row>
    <row r="21" spans="1:7">
      <c r="A21" s="283"/>
      <c r="B21" s="283"/>
      <c r="C21" s="285"/>
      <c r="D21" s="263"/>
      <c r="E21" s="48"/>
      <c r="F21" s="25" t="s">
        <v>24</v>
      </c>
      <c r="G21" s="123"/>
    </row>
    <row r="22" spans="1:7" ht="34.5">
      <c r="A22" s="283"/>
      <c r="B22" s="283"/>
      <c r="C22" s="285"/>
      <c r="D22" s="263"/>
      <c r="E22" s="53">
        <v>32001</v>
      </c>
      <c r="F22" s="26" t="s">
        <v>130</v>
      </c>
      <c r="G22" s="122">
        <f>+G24</f>
        <v>-36020</v>
      </c>
    </row>
    <row r="23" spans="1:7">
      <c r="A23" s="283"/>
      <c r="B23" s="283"/>
      <c r="C23" s="285"/>
      <c r="D23" s="263"/>
      <c r="E23" s="287"/>
      <c r="F23" s="128" t="s">
        <v>20</v>
      </c>
      <c r="G23" s="123"/>
    </row>
    <row r="24" spans="1:7">
      <c r="A24" s="283"/>
      <c r="B24" s="283"/>
      <c r="C24" s="285"/>
      <c r="D24" s="263"/>
      <c r="E24" s="287"/>
      <c r="F24" s="129" t="s">
        <v>73</v>
      </c>
      <c r="G24" s="130">
        <f>+G26</f>
        <v>-36020</v>
      </c>
    </row>
    <row r="25" spans="1:7" ht="45" customHeight="1">
      <c r="A25" s="283"/>
      <c r="B25" s="283"/>
      <c r="C25" s="285"/>
      <c r="D25" s="263"/>
      <c r="E25" s="287"/>
      <c r="F25" s="131" t="s">
        <v>22</v>
      </c>
      <c r="G25" s="123"/>
    </row>
    <row r="26" spans="1:7" ht="18" customHeight="1">
      <c r="A26" s="283"/>
      <c r="B26" s="283"/>
      <c r="C26" s="285"/>
      <c r="D26" s="263"/>
      <c r="E26" s="287"/>
      <c r="F26" s="132" t="s">
        <v>23</v>
      </c>
      <c r="G26" s="133">
        <f t="shared" ref="G26:G29" si="0">+G27</f>
        <v>-36020</v>
      </c>
    </row>
    <row r="27" spans="1:7" ht="18" customHeight="1">
      <c r="A27" s="283"/>
      <c r="B27" s="283"/>
      <c r="C27" s="285"/>
      <c r="D27" s="263"/>
      <c r="E27" s="287"/>
      <c r="F27" s="134" t="s">
        <v>29</v>
      </c>
      <c r="G27" s="135">
        <f t="shared" si="0"/>
        <v>-36020</v>
      </c>
    </row>
    <row r="28" spans="1:7" ht="18" customHeight="1">
      <c r="A28" s="283"/>
      <c r="B28" s="283"/>
      <c r="C28" s="285"/>
      <c r="D28" s="263"/>
      <c r="E28" s="287"/>
      <c r="F28" s="134" t="s">
        <v>30</v>
      </c>
      <c r="G28" s="135">
        <f t="shared" si="0"/>
        <v>-36020</v>
      </c>
    </row>
    <row r="29" spans="1:7" ht="18" customHeight="1">
      <c r="A29" s="283"/>
      <c r="B29" s="283"/>
      <c r="C29" s="285"/>
      <c r="D29" s="263"/>
      <c r="E29" s="287"/>
      <c r="F29" s="134" t="s">
        <v>141</v>
      </c>
      <c r="G29" s="135">
        <f t="shared" si="0"/>
        <v>-36020</v>
      </c>
    </row>
    <row r="30" spans="1:7" ht="18" customHeight="1">
      <c r="A30" s="283"/>
      <c r="B30" s="283"/>
      <c r="C30" s="285"/>
      <c r="D30" s="263"/>
      <c r="E30" s="287"/>
      <c r="F30" s="134" t="s">
        <v>142</v>
      </c>
      <c r="G30" s="135">
        <f>+'Հավելված 4'!E14</f>
        <v>-36020</v>
      </c>
    </row>
    <row r="31" spans="1:7" ht="34.5">
      <c r="A31" s="283"/>
      <c r="B31" s="283"/>
      <c r="C31" s="285"/>
      <c r="D31" s="263"/>
      <c r="E31" s="53">
        <v>32002</v>
      </c>
      <c r="F31" s="26" t="s">
        <v>127</v>
      </c>
      <c r="G31" s="122">
        <f>+G33</f>
        <v>-9640</v>
      </c>
    </row>
    <row r="32" spans="1:7">
      <c r="A32" s="283"/>
      <c r="B32" s="283"/>
      <c r="C32" s="285"/>
      <c r="D32" s="263"/>
      <c r="E32" s="287"/>
      <c r="F32" s="128" t="s">
        <v>20</v>
      </c>
      <c r="G32" s="123"/>
    </row>
    <row r="33" spans="1:7">
      <c r="A33" s="283"/>
      <c r="B33" s="283"/>
      <c r="C33" s="285"/>
      <c r="D33" s="263"/>
      <c r="E33" s="287"/>
      <c r="F33" s="129" t="s">
        <v>73</v>
      </c>
      <c r="G33" s="130">
        <f>+G35</f>
        <v>-9640</v>
      </c>
    </row>
    <row r="34" spans="1:7" ht="51.75">
      <c r="A34" s="283"/>
      <c r="B34" s="283"/>
      <c r="C34" s="285"/>
      <c r="D34" s="263"/>
      <c r="E34" s="287"/>
      <c r="F34" s="131" t="s">
        <v>22</v>
      </c>
      <c r="G34" s="123"/>
    </row>
    <row r="35" spans="1:7" ht="18" customHeight="1">
      <c r="A35" s="283"/>
      <c r="B35" s="283"/>
      <c r="C35" s="285"/>
      <c r="D35" s="263"/>
      <c r="E35" s="287"/>
      <c r="F35" s="132" t="s">
        <v>23</v>
      </c>
      <c r="G35" s="133">
        <f t="shared" ref="G35:G38" si="1">+G36</f>
        <v>-9640</v>
      </c>
    </row>
    <row r="36" spans="1:7" ht="18" customHeight="1">
      <c r="A36" s="283"/>
      <c r="B36" s="283"/>
      <c r="C36" s="285"/>
      <c r="D36" s="263"/>
      <c r="E36" s="287"/>
      <c r="F36" s="134" t="s">
        <v>29</v>
      </c>
      <c r="G36" s="135">
        <f t="shared" si="1"/>
        <v>-9640</v>
      </c>
    </row>
    <row r="37" spans="1:7" ht="18" customHeight="1">
      <c r="A37" s="283"/>
      <c r="B37" s="283"/>
      <c r="C37" s="285"/>
      <c r="D37" s="263"/>
      <c r="E37" s="287"/>
      <c r="F37" s="134" t="s">
        <v>30</v>
      </c>
      <c r="G37" s="135">
        <f t="shared" si="1"/>
        <v>-9640</v>
      </c>
    </row>
    <row r="38" spans="1:7" ht="18" customHeight="1">
      <c r="A38" s="283"/>
      <c r="B38" s="283"/>
      <c r="C38" s="285"/>
      <c r="D38" s="263"/>
      <c r="E38" s="287"/>
      <c r="F38" s="134" t="s">
        <v>141</v>
      </c>
      <c r="G38" s="135">
        <f t="shared" si="1"/>
        <v>-9640</v>
      </c>
    </row>
    <row r="39" spans="1:7" ht="18" customHeight="1">
      <c r="A39" s="283"/>
      <c r="B39" s="283"/>
      <c r="C39" s="285"/>
      <c r="D39" s="263"/>
      <c r="E39" s="287"/>
      <c r="F39" s="134" t="s">
        <v>142</v>
      </c>
      <c r="G39" s="135">
        <f>+'Հավելված 4'!E27</f>
        <v>-9640</v>
      </c>
    </row>
    <row r="40" spans="1:7" ht="51.75">
      <c r="A40" s="283"/>
      <c r="B40" s="283"/>
      <c r="C40" s="285"/>
      <c r="D40" s="263"/>
      <c r="E40" s="53">
        <v>32003</v>
      </c>
      <c r="F40" s="26" t="s">
        <v>70</v>
      </c>
      <c r="G40" s="122">
        <f>+G42</f>
        <v>-94520.400000000009</v>
      </c>
    </row>
    <row r="41" spans="1:7">
      <c r="A41" s="283"/>
      <c r="B41" s="283"/>
      <c r="C41" s="285"/>
      <c r="D41" s="263"/>
      <c r="E41" s="287"/>
      <c r="F41" s="128" t="s">
        <v>20</v>
      </c>
      <c r="G41" s="123"/>
    </row>
    <row r="42" spans="1:7">
      <c r="A42" s="283"/>
      <c r="B42" s="283"/>
      <c r="C42" s="285"/>
      <c r="D42" s="263"/>
      <c r="E42" s="287"/>
      <c r="F42" s="129" t="s">
        <v>73</v>
      </c>
      <c r="G42" s="130">
        <f>+G44</f>
        <v>-94520.400000000009</v>
      </c>
    </row>
    <row r="43" spans="1:7" ht="51.75">
      <c r="A43" s="283"/>
      <c r="B43" s="283"/>
      <c r="C43" s="285"/>
      <c r="D43" s="263"/>
      <c r="E43" s="287"/>
      <c r="F43" s="131" t="s">
        <v>22</v>
      </c>
      <c r="G43" s="123"/>
    </row>
    <row r="44" spans="1:7" ht="18" customHeight="1">
      <c r="A44" s="283"/>
      <c r="B44" s="283"/>
      <c r="C44" s="285"/>
      <c r="D44" s="263"/>
      <c r="E44" s="287"/>
      <c r="F44" s="132" t="s">
        <v>23</v>
      </c>
      <c r="G44" s="133">
        <f t="shared" ref="G44:G49" si="2">+G45</f>
        <v>-94520.400000000009</v>
      </c>
    </row>
    <row r="45" spans="1:7" ht="18" customHeight="1">
      <c r="A45" s="283"/>
      <c r="B45" s="283"/>
      <c r="C45" s="285"/>
      <c r="D45" s="263"/>
      <c r="E45" s="287"/>
      <c r="F45" s="134" t="s">
        <v>29</v>
      </c>
      <c r="G45" s="135">
        <f t="shared" si="2"/>
        <v>-94520.400000000009</v>
      </c>
    </row>
    <row r="46" spans="1:7" ht="18" customHeight="1">
      <c r="A46" s="283"/>
      <c r="B46" s="283"/>
      <c r="C46" s="285"/>
      <c r="D46" s="263"/>
      <c r="E46" s="287"/>
      <c r="F46" s="134" t="s">
        <v>30</v>
      </c>
      <c r="G46" s="135">
        <f>+G47+G49</f>
        <v>-94520.400000000009</v>
      </c>
    </row>
    <row r="47" spans="1:7" ht="18" customHeight="1">
      <c r="A47" s="283"/>
      <c r="B47" s="283"/>
      <c r="C47" s="285"/>
      <c r="D47" s="263"/>
      <c r="E47" s="288"/>
      <c r="F47" s="27" t="s">
        <v>168</v>
      </c>
      <c r="G47" s="135">
        <f t="shared" si="2"/>
        <v>-105770.40000000001</v>
      </c>
    </row>
    <row r="48" spans="1:7" ht="18" customHeight="1">
      <c r="A48" s="283"/>
      <c r="B48" s="283"/>
      <c r="C48" s="285"/>
      <c r="D48" s="263"/>
      <c r="E48" s="288"/>
      <c r="F48" s="61" t="s">
        <v>172</v>
      </c>
      <c r="G48" s="135">
        <f>+'Հավելված 4'!E36+'Հավելված 4'!E38+'Հավելված 4'!E40</f>
        <v>-105770.40000000001</v>
      </c>
    </row>
    <row r="49" spans="1:7" ht="18" customHeight="1">
      <c r="A49" s="283"/>
      <c r="B49" s="283"/>
      <c r="C49" s="285"/>
      <c r="D49" s="263"/>
      <c r="E49" s="287"/>
      <c r="F49" s="134" t="s">
        <v>141</v>
      </c>
      <c r="G49" s="135">
        <f t="shared" si="2"/>
        <v>11250</v>
      </c>
    </row>
    <row r="50" spans="1:7" ht="18" customHeight="1">
      <c r="A50" s="283"/>
      <c r="B50" s="283"/>
      <c r="C50" s="285"/>
      <c r="D50" s="263"/>
      <c r="E50" s="287"/>
      <c r="F50" s="134" t="s">
        <v>142</v>
      </c>
      <c r="G50" s="135">
        <f>+'Հավելված 4'!E42</f>
        <v>11250</v>
      </c>
    </row>
    <row r="51" spans="1:7" ht="51.75">
      <c r="A51" s="283"/>
      <c r="B51" s="283"/>
      <c r="C51" s="285"/>
      <c r="D51" s="263"/>
      <c r="E51" s="215">
        <v>32007</v>
      </c>
      <c r="F51" s="26" t="s">
        <v>200</v>
      </c>
      <c r="G51" s="122">
        <f>+G53</f>
        <v>400</v>
      </c>
    </row>
    <row r="52" spans="1:7">
      <c r="A52" s="283"/>
      <c r="B52" s="283"/>
      <c r="C52" s="285"/>
      <c r="D52" s="263"/>
      <c r="E52" s="289"/>
      <c r="F52" s="128" t="s">
        <v>20</v>
      </c>
      <c r="G52" s="123"/>
    </row>
    <row r="53" spans="1:7">
      <c r="A53" s="283"/>
      <c r="B53" s="283"/>
      <c r="C53" s="285"/>
      <c r="D53" s="263"/>
      <c r="E53" s="290"/>
      <c r="F53" s="129" t="s">
        <v>73</v>
      </c>
      <c r="G53" s="130">
        <f>+G55</f>
        <v>400</v>
      </c>
    </row>
    <row r="54" spans="1:7" ht="40.5" customHeight="1">
      <c r="A54" s="283"/>
      <c r="B54" s="283"/>
      <c r="C54" s="285"/>
      <c r="D54" s="263"/>
      <c r="E54" s="290"/>
      <c r="F54" s="131" t="s">
        <v>22</v>
      </c>
      <c r="G54" s="123"/>
    </row>
    <row r="55" spans="1:7" ht="18" customHeight="1">
      <c r="A55" s="283"/>
      <c r="B55" s="283"/>
      <c r="C55" s="285"/>
      <c r="D55" s="263"/>
      <c r="E55" s="290"/>
      <c r="F55" s="132" t="s">
        <v>23</v>
      </c>
      <c r="G55" s="133">
        <f t="shared" ref="G55:G58" si="3">+G56</f>
        <v>400</v>
      </c>
    </row>
    <row r="56" spans="1:7" ht="18" customHeight="1">
      <c r="A56" s="283"/>
      <c r="B56" s="283"/>
      <c r="C56" s="285"/>
      <c r="D56" s="263"/>
      <c r="E56" s="290"/>
      <c r="F56" s="220" t="s">
        <v>29</v>
      </c>
      <c r="G56" s="135">
        <f t="shared" si="3"/>
        <v>400</v>
      </c>
    </row>
    <row r="57" spans="1:7" ht="18" customHeight="1">
      <c r="A57" s="283"/>
      <c r="B57" s="283"/>
      <c r="C57" s="285"/>
      <c r="D57" s="263"/>
      <c r="E57" s="290"/>
      <c r="F57" s="220" t="s">
        <v>30</v>
      </c>
      <c r="G57" s="135">
        <f>+G58</f>
        <v>400</v>
      </c>
    </row>
    <row r="58" spans="1:7" ht="18" customHeight="1">
      <c r="A58" s="283"/>
      <c r="B58" s="283"/>
      <c r="C58" s="285"/>
      <c r="D58" s="263"/>
      <c r="E58" s="290"/>
      <c r="F58" s="220" t="s">
        <v>141</v>
      </c>
      <c r="G58" s="135">
        <f t="shared" si="3"/>
        <v>400</v>
      </c>
    </row>
    <row r="59" spans="1:7" ht="18" customHeight="1">
      <c r="A59" s="284"/>
      <c r="B59" s="284"/>
      <c r="C59" s="285"/>
      <c r="D59" s="264"/>
      <c r="E59" s="291"/>
      <c r="F59" s="220" t="s">
        <v>142</v>
      </c>
      <c r="G59" s="135">
        <f>+'Հավելված 4'!E55</f>
        <v>400</v>
      </c>
    </row>
    <row r="60" spans="1:7" s="113" customFormat="1" ht="36.950000000000003" customHeight="1">
      <c r="A60" s="66"/>
      <c r="B60" s="66"/>
      <c r="C60" s="236"/>
      <c r="D60" s="56"/>
      <c r="E60" s="56"/>
      <c r="F60" s="115" t="s">
        <v>98</v>
      </c>
      <c r="G60" s="6">
        <f>+G61</f>
        <v>139780.40000000002</v>
      </c>
    </row>
    <row r="61" spans="1:7" ht="34.5">
      <c r="A61" s="265" t="s">
        <v>99</v>
      </c>
      <c r="B61" s="265"/>
      <c r="C61" s="265"/>
      <c r="D61" s="265"/>
      <c r="E61" s="265"/>
      <c r="F61" s="115" t="s">
        <v>100</v>
      </c>
      <c r="G61" s="122">
        <f>+G63</f>
        <v>139780.40000000002</v>
      </c>
    </row>
    <row r="62" spans="1:7">
      <c r="A62" s="265"/>
      <c r="B62" s="265"/>
      <c r="C62" s="265"/>
      <c r="D62" s="265"/>
      <c r="E62" s="265"/>
      <c r="F62" s="27" t="s">
        <v>24</v>
      </c>
      <c r="G62" s="126"/>
    </row>
    <row r="63" spans="1:7" ht="34.5">
      <c r="A63" s="265"/>
      <c r="B63" s="265" t="s">
        <v>101</v>
      </c>
      <c r="C63" s="265"/>
      <c r="D63" s="265"/>
      <c r="E63" s="265"/>
      <c r="F63" s="115" t="s">
        <v>102</v>
      </c>
      <c r="G63" s="122">
        <f>+G65</f>
        <v>139780.40000000002</v>
      </c>
    </row>
    <row r="64" spans="1:7">
      <c r="A64" s="265"/>
      <c r="B64" s="265"/>
      <c r="C64" s="265"/>
      <c r="D64" s="265"/>
      <c r="E64" s="265"/>
      <c r="F64" s="27" t="s">
        <v>24</v>
      </c>
      <c r="G64" s="135"/>
    </row>
    <row r="65" spans="1:7">
      <c r="A65" s="265"/>
      <c r="B65" s="265"/>
      <c r="C65" s="265" t="s">
        <v>101</v>
      </c>
      <c r="D65" s="265"/>
      <c r="E65" s="265"/>
      <c r="F65" s="136" t="s">
        <v>92</v>
      </c>
      <c r="G65" s="122">
        <f>+G67</f>
        <v>139780.40000000002</v>
      </c>
    </row>
    <row r="66" spans="1:7">
      <c r="A66" s="265"/>
      <c r="B66" s="265"/>
      <c r="C66" s="265"/>
      <c r="D66" s="265"/>
      <c r="E66" s="265"/>
      <c r="F66" s="27" t="s">
        <v>24</v>
      </c>
      <c r="G66" s="123"/>
    </row>
    <row r="67" spans="1:7">
      <c r="A67" s="265"/>
      <c r="B67" s="265"/>
      <c r="C67" s="265"/>
      <c r="D67" s="265"/>
      <c r="E67" s="265"/>
      <c r="F67" s="27" t="s">
        <v>103</v>
      </c>
      <c r="G67" s="137">
        <f>+G69</f>
        <v>139780.40000000002</v>
      </c>
    </row>
    <row r="68" spans="1:7">
      <c r="A68" s="265"/>
      <c r="B68" s="265"/>
      <c r="C68" s="265"/>
      <c r="D68" s="265"/>
      <c r="E68" s="265"/>
      <c r="F68" s="27" t="s">
        <v>24</v>
      </c>
      <c r="G68" s="122"/>
    </row>
    <row r="69" spans="1:7">
      <c r="A69" s="265"/>
      <c r="B69" s="265"/>
      <c r="C69" s="265"/>
      <c r="D69" s="265" t="s">
        <v>104</v>
      </c>
      <c r="E69" s="266" t="s">
        <v>105</v>
      </c>
      <c r="F69" s="266" t="s">
        <v>92</v>
      </c>
      <c r="G69" s="6">
        <f>+G71</f>
        <v>139780.40000000002</v>
      </c>
    </row>
    <row r="70" spans="1:7">
      <c r="A70" s="265"/>
      <c r="B70" s="265"/>
      <c r="C70" s="265"/>
      <c r="D70" s="265"/>
      <c r="E70" s="138"/>
      <c r="F70" s="27" t="s">
        <v>24</v>
      </c>
      <c r="G70" s="67"/>
    </row>
    <row r="71" spans="1:7">
      <c r="A71" s="265"/>
      <c r="B71" s="265"/>
      <c r="C71" s="265"/>
      <c r="D71" s="265"/>
      <c r="E71" s="139">
        <v>11001</v>
      </c>
      <c r="F71" s="136" t="s">
        <v>92</v>
      </c>
      <c r="G71" s="140">
        <f>+G73</f>
        <v>139780.40000000002</v>
      </c>
    </row>
    <row r="72" spans="1:7">
      <c r="A72" s="265"/>
      <c r="B72" s="265"/>
      <c r="C72" s="265"/>
      <c r="D72" s="265"/>
      <c r="E72" s="267"/>
      <c r="F72" s="27" t="s">
        <v>20</v>
      </c>
      <c r="G72" s="141"/>
    </row>
    <row r="73" spans="1:7">
      <c r="A73" s="265"/>
      <c r="B73" s="265"/>
      <c r="C73" s="265"/>
      <c r="D73" s="265"/>
      <c r="E73" s="267"/>
      <c r="F73" s="142" t="s">
        <v>103</v>
      </c>
      <c r="G73" s="143">
        <f>+G75</f>
        <v>139780.40000000002</v>
      </c>
    </row>
    <row r="74" spans="1:7" ht="51.95" customHeight="1">
      <c r="A74" s="265"/>
      <c r="B74" s="265"/>
      <c r="C74" s="265"/>
      <c r="D74" s="265"/>
      <c r="E74" s="267"/>
      <c r="F74" s="27" t="s">
        <v>106</v>
      </c>
      <c r="G74" s="141"/>
    </row>
    <row r="75" spans="1:7" ht="18" customHeight="1">
      <c r="A75" s="265"/>
      <c r="B75" s="265"/>
      <c r="C75" s="265"/>
      <c r="D75" s="265"/>
      <c r="E75" s="267"/>
      <c r="F75" s="57" t="s">
        <v>23</v>
      </c>
      <c r="G75" s="133">
        <f t="shared" ref="G75:G77" si="4">+G76</f>
        <v>139780.40000000002</v>
      </c>
    </row>
    <row r="76" spans="1:7" ht="18" customHeight="1">
      <c r="A76" s="265"/>
      <c r="B76" s="265"/>
      <c r="C76" s="265"/>
      <c r="D76" s="265"/>
      <c r="E76" s="267"/>
      <c r="F76" s="27" t="s">
        <v>107</v>
      </c>
      <c r="G76" s="141">
        <f t="shared" si="4"/>
        <v>139780.40000000002</v>
      </c>
    </row>
    <row r="77" spans="1:7" ht="18" customHeight="1">
      <c r="A77" s="265"/>
      <c r="B77" s="265"/>
      <c r="C77" s="265"/>
      <c r="D77" s="265"/>
      <c r="E77" s="267"/>
      <c r="F77" s="27" t="s">
        <v>108</v>
      </c>
      <c r="G77" s="141">
        <f t="shared" si="4"/>
        <v>139780.40000000002</v>
      </c>
    </row>
    <row r="78" spans="1:7" ht="18" customHeight="1">
      <c r="A78" s="265"/>
      <c r="B78" s="265"/>
      <c r="C78" s="265"/>
      <c r="D78" s="265"/>
      <c r="E78" s="267"/>
      <c r="F78" s="27" t="s">
        <v>123</v>
      </c>
      <c r="G78" s="137">
        <f>-G11</f>
        <v>139780.40000000002</v>
      </c>
    </row>
  </sheetData>
  <mergeCells count="30">
    <mergeCell ref="E41:E50"/>
    <mergeCell ref="E32:E39"/>
    <mergeCell ref="E23:E30"/>
    <mergeCell ref="E52:E59"/>
    <mergeCell ref="F1:G1"/>
    <mergeCell ref="E20:F20"/>
    <mergeCell ref="A5:G5"/>
    <mergeCell ref="D7:E7"/>
    <mergeCell ref="F7:F8"/>
    <mergeCell ref="A7:C7"/>
    <mergeCell ref="B12:B13"/>
    <mergeCell ref="C12:C15"/>
    <mergeCell ref="E12:E19"/>
    <mergeCell ref="D12:D19"/>
    <mergeCell ref="D20:D59"/>
    <mergeCell ref="B14:B59"/>
    <mergeCell ref="A12:A59"/>
    <mergeCell ref="C16:C59"/>
    <mergeCell ref="F3:G3"/>
    <mergeCell ref="F2:G2"/>
    <mergeCell ref="A61:A78"/>
    <mergeCell ref="D69:D78"/>
    <mergeCell ref="C65:C78"/>
    <mergeCell ref="B63:B78"/>
    <mergeCell ref="E69:F69"/>
    <mergeCell ref="E72:E78"/>
    <mergeCell ref="B61:B62"/>
    <mergeCell ref="C61:C64"/>
    <mergeCell ref="D61:D68"/>
    <mergeCell ref="E61:E6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23" zoomScaleNormal="100" workbookViewId="0">
      <selection activeCell="E34" activeCellId="2" sqref="E38 E36 E34"/>
    </sheetView>
  </sheetViews>
  <sheetFormatPr defaultColWidth="9.140625" defaultRowHeight="17.25"/>
  <cols>
    <col min="1" max="1" width="9.140625" style="16"/>
    <col min="2" max="2" width="9.140625" style="16" customWidth="1"/>
    <col min="3" max="3" width="54.28515625" style="16" customWidth="1"/>
    <col min="4" max="4" width="16.42578125" style="16" customWidth="1"/>
    <col min="5" max="8" width="20.42578125" style="16" customWidth="1"/>
    <col min="9" max="9" width="15.42578125" style="16" bestFit="1" customWidth="1"/>
    <col min="10" max="10" width="13.85546875" style="16" bestFit="1" customWidth="1"/>
    <col min="11" max="16384" width="9.140625" style="16"/>
  </cols>
  <sheetData>
    <row r="1" spans="1:10" ht="30.6" customHeight="1">
      <c r="A1" s="74"/>
      <c r="B1" s="75"/>
      <c r="C1" s="75"/>
      <c r="D1" s="75"/>
      <c r="E1" s="74"/>
      <c r="F1" s="295" t="s">
        <v>31</v>
      </c>
      <c r="G1" s="295"/>
      <c r="H1" s="295"/>
    </row>
    <row r="2" spans="1:10">
      <c r="A2" s="75"/>
      <c r="B2" s="75"/>
      <c r="C2" s="75"/>
      <c r="D2" s="75"/>
      <c r="E2" s="74"/>
      <c r="F2" s="296" t="s">
        <v>139</v>
      </c>
      <c r="G2" s="296"/>
      <c r="H2" s="296"/>
    </row>
    <row r="3" spans="1:10">
      <c r="A3" s="75"/>
      <c r="B3" s="75"/>
      <c r="C3" s="75"/>
      <c r="D3" s="75"/>
      <c r="E3" s="74"/>
      <c r="F3" s="296" t="s">
        <v>32</v>
      </c>
      <c r="G3" s="296"/>
      <c r="H3" s="296"/>
    </row>
    <row r="4" spans="1:10">
      <c r="A4" s="76"/>
      <c r="B4" s="76"/>
      <c r="C4" s="77"/>
      <c r="D4" s="74"/>
      <c r="E4" s="74"/>
      <c r="F4" s="74"/>
      <c r="G4" s="74"/>
      <c r="H4" s="74"/>
    </row>
    <row r="5" spans="1:10" ht="37.5" customHeight="1">
      <c r="A5" s="297" t="s">
        <v>195</v>
      </c>
      <c r="B5" s="298"/>
      <c r="C5" s="298"/>
      <c r="D5" s="298"/>
      <c r="E5" s="298"/>
      <c r="F5" s="298"/>
      <c r="G5" s="298"/>
      <c r="H5" s="298"/>
    </row>
    <row r="6" spans="1:10" ht="37.5" customHeight="1">
      <c r="A6" s="298"/>
      <c r="B6" s="298"/>
      <c r="C6" s="298"/>
      <c r="D6" s="298"/>
      <c r="E6" s="298"/>
      <c r="F6" s="298"/>
      <c r="G6" s="298"/>
      <c r="H6" s="298"/>
    </row>
    <row r="7" spans="1:10">
      <c r="E7" s="74"/>
      <c r="F7" s="74"/>
      <c r="G7" s="74"/>
    </row>
    <row r="8" spans="1:10">
      <c r="A8" s="78"/>
      <c r="B8" s="78"/>
      <c r="C8" s="78"/>
      <c r="D8" s="79"/>
      <c r="E8" s="74"/>
      <c r="F8" s="74"/>
      <c r="G8" s="299" t="s">
        <v>2</v>
      </c>
      <c r="H8" s="299"/>
    </row>
    <row r="9" spans="1:10" ht="45" customHeight="1">
      <c r="A9" s="307" t="s">
        <v>33</v>
      </c>
      <c r="B9" s="308"/>
      <c r="C9" s="300" t="s">
        <v>44</v>
      </c>
      <c r="D9" s="302" t="s">
        <v>87</v>
      </c>
      <c r="E9" s="304" t="s">
        <v>122</v>
      </c>
      <c r="F9" s="305"/>
      <c r="G9" s="305"/>
      <c r="H9" s="306"/>
    </row>
    <row r="10" spans="1:10" ht="103.5">
      <c r="A10" s="80" t="s">
        <v>34</v>
      </c>
      <c r="B10" s="80" t="s">
        <v>35</v>
      </c>
      <c r="C10" s="301"/>
      <c r="D10" s="303"/>
      <c r="E10" s="7" t="s">
        <v>36</v>
      </c>
      <c r="F10" s="7" t="s">
        <v>37</v>
      </c>
      <c r="G10" s="7" t="s">
        <v>38</v>
      </c>
      <c r="H10" s="7" t="s">
        <v>39</v>
      </c>
    </row>
    <row r="11" spans="1:10">
      <c r="A11" s="80"/>
      <c r="B11" s="80"/>
      <c r="C11" s="81" t="s">
        <v>40</v>
      </c>
      <c r="D11" s="3">
        <f>SUM(E11:H11)</f>
        <v>-139780.40000000002</v>
      </c>
      <c r="E11" s="5">
        <f>+E13</f>
        <v>-105770.40000000001</v>
      </c>
      <c r="F11" s="5">
        <f>+F13</f>
        <v>0</v>
      </c>
      <c r="G11" s="5">
        <f>+G13</f>
        <v>-34010</v>
      </c>
      <c r="H11" s="5">
        <f>+H13</f>
        <v>0</v>
      </c>
      <c r="I11" s="82"/>
      <c r="J11" s="82"/>
    </row>
    <row r="12" spans="1:10">
      <c r="A12" s="80"/>
      <c r="B12" s="80"/>
      <c r="C12" s="81" t="s">
        <v>41</v>
      </c>
      <c r="D12" s="65"/>
      <c r="E12" s="5"/>
      <c r="F12" s="5"/>
      <c r="G12" s="5"/>
      <c r="H12" s="5"/>
      <c r="I12" s="82"/>
      <c r="J12" s="83"/>
    </row>
    <row r="13" spans="1:10" ht="51.75">
      <c r="A13" s="2"/>
      <c r="B13" s="8"/>
      <c r="C13" s="8" t="s">
        <v>42</v>
      </c>
      <c r="D13" s="3">
        <f>SUM(E13:H13)</f>
        <v>-139780.40000000002</v>
      </c>
      <c r="E13" s="5">
        <f>+E15+E26+E31+E50</f>
        <v>-105770.40000000001</v>
      </c>
      <c r="F13" s="5">
        <f t="shared" ref="F13:H13" si="0">+F15+F26+F31+F50</f>
        <v>0</v>
      </c>
      <c r="G13" s="5">
        <f t="shared" si="0"/>
        <v>-34010</v>
      </c>
      <c r="H13" s="5">
        <f t="shared" si="0"/>
        <v>0</v>
      </c>
      <c r="I13" s="82"/>
    </row>
    <row r="14" spans="1:10">
      <c r="A14" s="2"/>
      <c r="B14" s="2"/>
      <c r="C14" s="2" t="s">
        <v>19</v>
      </c>
      <c r="D14" s="4"/>
      <c r="E14" s="4"/>
      <c r="F14" s="4"/>
      <c r="G14" s="4"/>
      <c r="H14" s="4"/>
    </row>
    <row r="15" spans="1:10" ht="34.5">
      <c r="A15" s="9">
        <v>1183</v>
      </c>
      <c r="B15" s="9">
        <v>32001</v>
      </c>
      <c r="C15" s="55" t="s">
        <v>130</v>
      </c>
      <c r="D15" s="3">
        <f>SUM(E15:H15)</f>
        <v>-36020</v>
      </c>
      <c r="E15" s="3">
        <f>+E17</f>
        <v>0</v>
      </c>
      <c r="F15" s="3">
        <f t="shared" ref="F15:H15" si="1">+F17</f>
        <v>0</v>
      </c>
      <c r="G15" s="3">
        <f t="shared" si="1"/>
        <v>-36020</v>
      </c>
      <c r="H15" s="3">
        <f t="shared" si="1"/>
        <v>0</v>
      </c>
    </row>
    <row r="16" spans="1:10">
      <c r="A16" s="84"/>
      <c r="B16" s="84"/>
      <c r="C16" s="85" t="s">
        <v>24</v>
      </c>
      <c r="D16" s="13"/>
      <c r="E16" s="11"/>
      <c r="F16" s="12"/>
      <c r="G16" s="13"/>
      <c r="H16" s="13"/>
    </row>
    <row r="17" spans="1:8" s="86" customFormat="1">
      <c r="A17" s="292"/>
      <c r="B17" s="292"/>
      <c r="C17" s="58" t="s">
        <v>126</v>
      </c>
      <c r="D17" s="14">
        <f t="shared" ref="D17:D19" si="2">SUM(E17:H17)</f>
        <v>-36020</v>
      </c>
      <c r="E17" s="14">
        <f>SUM(E18:E25)</f>
        <v>0</v>
      </c>
      <c r="F17" s="14">
        <f t="shared" ref="F17:H17" si="3">SUM(F18:F25)</f>
        <v>0</v>
      </c>
      <c r="G17" s="14">
        <f t="shared" si="3"/>
        <v>-36020</v>
      </c>
      <c r="H17" s="14">
        <f t="shared" si="3"/>
        <v>0</v>
      </c>
    </row>
    <row r="18" spans="1:8">
      <c r="A18" s="293"/>
      <c r="B18" s="293"/>
      <c r="C18" s="87" t="s">
        <v>131</v>
      </c>
      <c r="D18" s="15">
        <f t="shared" si="2"/>
        <v>-5500</v>
      </c>
      <c r="E18" s="15"/>
      <c r="F18" s="15"/>
      <c r="G18" s="15">
        <f>-5100+'Հավելված 7'!I18</f>
        <v>-5500</v>
      </c>
      <c r="H18" s="15"/>
    </row>
    <row r="19" spans="1:8">
      <c r="A19" s="293"/>
      <c r="B19" s="293"/>
      <c r="C19" s="87" t="s">
        <v>132</v>
      </c>
      <c r="D19" s="15">
        <f t="shared" si="2"/>
        <v>-5500</v>
      </c>
      <c r="E19" s="15"/>
      <c r="F19" s="15"/>
      <c r="G19" s="15">
        <f>-5100+'Հավելված 7'!I25</f>
        <v>-5500</v>
      </c>
      <c r="H19" s="15"/>
    </row>
    <row r="20" spans="1:8">
      <c r="A20" s="293"/>
      <c r="B20" s="293"/>
      <c r="C20" s="87" t="s">
        <v>133</v>
      </c>
      <c r="D20" s="15">
        <f t="shared" ref="D20:D25" si="4">SUM(E20:H20)</f>
        <v>-4720</v>
      </c>
      <c r="E20" s="15"/>
      <c r="F20" s="15"/>
      <c r="G20" s="15">
        <f>-4120+'Հավելված 7'!I19</f>
        <v>-4720</v>
      </c>
      <c r="H20" s="15"/>
    </row>
    <row r="21" spans="1:8">
      <c r="A21" s="293"/>
      <c r="B21" s="293"/>
      <c r="C21" s="87" t="s">
        <v>134</v>
      </c>
      <c r="D21" s="15">
        <f t="shared" si="4"/>
        <v>-4620</v>
      </c>
      <c r="E21" s="15"/>
      <c r="F21" s="15"/>
      <c r="G21" s="15">
        <f>-4120+'Հավելված 7'!I20</f>
        <v>-4620</v>
      </c>
      <c r="H21" s="15"/>
    </row>
    <row r="22" spans="1:8">
      <c r="A22" s="293"/>
      <c r="B22" s="293"/>
      <c r="C22" s="87" t="s">
        <v>135</v>
      </c>
      <c r="D22" s="15">
        <f t="shared" si="4"/>
        <v>-4920</v>
      </c>
      <c r="E22" s="15"/>
      <c r="F22" s="15"/>
      <c r="G22" s="15">
        <f>-4120+'Հավելված 7'!I21</f>
        <v>-4920</v>
      </c>
      <c r="H22" s="15"/>
    </row>
    <row r="23" spans="1:8">
      <c r="A23" s="293"/>
      <c r="B23" s="293"/>
      <c r="C23" s="87" t="s">
        <v>136</v>
      </c>
      <c r="D23" s="15">
        <f t="shared" si="4"/>
        <v>-3520</v>
      </c>
      <c r="E23" s="15"/>
      <c r="F23" s="15"/>
      <c r="G23" s="15">
        <f>-3120+'Հավելված 7'!I22</f>
        <v>-3520</v>
      </c>
      <c r="H23" s="15"/>
    </row>
    <row r="24" spans="1:8">
      <c r="A24" s="293"/>
      <c r="B24" s="293"/>
      <c r="C24" s="87" t="s">
        <v>137</v>
      </c>
      <c r="D24" s="15">
        <f t="shared" si="4"/>
        <v>-3720</v>
      </c>
      <c r="E24" s="15"/>
      <c r="F24" s="15"/>
      <c r="G24" s="15">
        <f>-3120+'Հավելված 7'!I23</f>
        <v>-3720</v>
      </c>
      <c r="H24" s="15"/>
    </row>
    <row r="25" spans="1:8">
      <c r="A25" s="294"/>
      <c r="B25" s="294"/>
      <c r="C25" s="87" t="s">
        <v>138</v>
      </c>
      <c r="D25" s="15">
        <f t="shared" si="4"/>
        <v>-3520</v>
      </c>
      <c r="E25" s="15"/>
      <c r="F25" s="15"/>
      <c r="G25" s="15">
        <f>-3120+'Հավելված 7'!I24</f>
        <v>-3520</v>
      </c>
      <c r="H25" s="15"/>
    </row>
    <row r="26" spans="1:8" ht="34.5">
      <c r="A26" s="9">
        <v>1183</v>
      </c>
      <c r="B26" s="9">
        <v>32002</v>
      </c>
      <c r="C26" s="55" t="s">
        <v>127</v>
      </c>
      <c r="D26" s="3">
        <f>SUM(E26:H26)</f>
        <v>-9640</v>
      </c>
      <c r="E26" s="3">
        <f>+E28</f>
        <v>0</v>
      </c>
      <c r="F26" s="3">
        <f t="shared" ref="F26:H26" si="5">+F28</f>
        <v>0</v>
      </c>
      <c r="G26" s="3">
        <f t="shared" si="5"/>
        <v>-9640</v>
      </c>
      <c r="H26" s="3">
        <f t="shared" si="5"/>
        <v>0</v>
      </c>
    </row>
    <row r="27" spans="1:8">
      <c r="A27" s="84"/>
      <c r="B27" s="84"/>
      <c r="C27" s="85" t="s">
        <v>24</v>
      </c>
      <c r="D27" s="13"/>
      <c r="E27" s="11"/>
      <c r="F27" s="12"/>
      <c r="G27" s="13"/>
      <c r="H27" s="13"/>
    </row>
    <row r="28" spans="1:8" s="86" customFormat="1">
      <c r="A28" s="309"/>
      <c r="B28" s="309"/>
      <c r="C28" s="58" t="s">
        <v>126</v>
      </c>
      <c r="D28" s="14">
        <f t="shared" ref="D28:D30" si="6">SUM(E28:H28)</f>
        <v>-9640</v>
      </c>
      <c r="E28" s="14">
        <f>SUM(E29:E30)</f>
        <v>0</v>
      </c>
      <c r="F28" s="14">
        <f>SUM(F29:F30)</f>
        <v>0</v>
      </c>
      <c r="G28" s="14">
        <f>SUM(G29:G30)</f>
        <v>-9640</v>
      </c>
      <c r="H28" s="14">
        <f>SUM(H29:H30)</f>
        <v>0</v>
      </c>
    </row>
    <row r="29" spans="1:8">
      <c r="A29" s="309"/>
      <c r="B29" s="309"/>
      <c r="C29" s="87" t="s">
        <v>128</v>
      </c>
      <c r="D29" s="15">
        <f t="shared" si="6"/>
        <v>-4820</v>
      </c>
      <c r="E29" s="15"/>
      <c r="F29" s="15"/>
      <c r="G29" s="15">
        <f>-4320+'Հավելված 7'!I29</f>
        <v>-4820</v>
      </c>
      <c r="H29" s="15"/>
    </row>
    <row r="30" spans="1:8">
      <c r="A30" s="309"/>
      <c r="B30" s="309"/>
      <c r="C30" s="87" t="s">
        <v>129</v>
      </c>
      <c r="D30" s="15">
        <f t="shared" si="6"/>
        <v>-4820</v>
      </c>
      <c r="E30" s="15"/>
      <c r="F30" s="15"/>
      <c r="G30" s="15">
        <f>-4320+'Հավելված 7'!I30</f>
        <v>-4820</v>
      </c>
      <c r="H30" s="15"/>
    </row>
    <row r="31" spans="1:8" ht="51.75">
      <c r="A31" s="9">
        <v>1183</v>
      </c>
      <c r="B31" s="9">
        <v>32003</v>
      </c>
      <c r="C31" s="10" t="s">
        <v>70</v>
      </c>
      <c r="D31" s="3">
        <f>SUM(E31:H31)</f>
        <v>-94520.400000000009</v>
      </c>
      <c r="E31" s="3">
        <f>+E33+E35+E37+E39</f>
        <v>-105770.40000000001</v>
      </c>
      <c r="F31" s="3">
        <f t="shared" ref="F31:H31" si="7">+F33+F35+F37+F39</f>
        <v>0</v>
      </c>
      <c r="G31" s="3">
        <f t="shared" si="7"/>
        <v>11250</v>
      </c>
      <c r="H31" s="3">
        <f t="shared" si="7"/>
        <v>0</v>
      </c>
    </row>
    <row r="32" spans="1:8">
      <c r="A32" s="84"/>
      <c r="B32" s="84"/>
      <c r="C32" s="85" t="s">
        <v>24</v>
      </c>
      <c r="D32" s="13"/>
      <c r="E32" s="11"/>
      <c r="F32" s="12"/>
      <c r="G32" s="13"/>
      <c r="H32" s="13"/>
    </row>
    <row r="33" spans="1:8" s="86" customFormat="1">
      <c r="A33" s="292"/>
      <c r="B33" s="292"/>
      <c r="C33" s="58" t="s">
        <v>215</v>
      </c>
      <c r="D33" s="70">
        <f t="shared" ref="D33:D34" si="8">SUM(E33:H33)</f>
        <v>-156618.70000000001</v>
      </c>
      <c r="E33" s="70">
        <f>+E34</f>
        <v>-156618.70000000001</v>
      </c>
      <c r="F33" s="70">
        <f t="shared" ref="F33:H37" si="9">+F34</f>
        <v>0</v>
      </c>
      <c r="G33" s="70">
        <f t="shared" si="9"/>
        <v>0</v>
      </c>
      <c r="H33" s="70">
        <f t="shared" si="9"/>
        <v>0</v>
      </c>
    </row>
    <row r="34" spans="1:8">
      <c r="A34" s="293"/>
      <c r="B34" s="293"/>
      <c r="C34" s="244" t="s">
        <v>216</v>
      </c>
      <c r="D34" s="15">
        <f t="shared" si="8"/>
        <v>-156618.70000000001</v>
      </c>
      <c r="E34" s="15">
        <f>+'Հավելված 7'!I33+'Հավելված 7'!I38+'Հավելված 7'!I41</f>
        <v>-156618.70000000001</v>
      </c>
      <c r="F34" s="15"/>
      <c r="G34" s="15"/>
      <c r="H34" s="15"/>
    </row>
    <row r="35" spans="1:8" s="86" customFormat="1">
      <c r="A35" s="293"/>
      <c r="B35" s="293"/>
      <c r="C35" s="88" t="s">
        <v>209</v>
      </c>
      <c r="D35" s="70">
        <f t="shared" ref="D35:D36" si="10">SUM(E35:H35)</f>
        <v>31101.1</v>
      </c>
      <c r="E35" s="70">
        <f>+E36</f>
        <v>31101.1</v>
      </c>
      <c r="F35" s="70">
        <f t="shared" si="9"/>
        <v>0</v>
      </c>
      <c r="G35" s="70">
        <f t="shared" si="9"/>
        <v>0</v>
      </c>
      <c r="H35" s="70">
        <f t="shared" si="9"/>
        <v>0</v>
      </c>
    </row>
    <row r="36" spans="1:8">
      <c r="A36" s="293"/>
      <c r="B36" s="293"/>
      <c r="C36" s="89" t="s">
        <v>210</v>
      </c>
      <c r="D36" s="15">
        <f t="shared" si="10"/>
        <v>31101.1</v>
      </c>
      <c r="E36" s="15">
        <f>+'Հավելված 7'!I34+'Հավելված 7'!I39</f>
        <v>31101.1</v>
      </c>
      <c r="F36" s="15"/>
      <c r="G36" s="15"/>
      <c r="H36" s="15"/>
    </row>
    <row r="37" spans="1:8" s="86" customFormat="1">
      <c r="A37" s="293"/>
      <c r="B37" s="293"/>
      <c r="C37" s="88" t="s">
        <v>188</v>
      </c>
      <c r="D37" s="70">
        <f t="shared" ref="D37:D38" si="11">SUM(E37:H37)</f>
        <v>19747.199999999997</v>
      </c>
      <c r="E37" s="70">
        <f>+E38</f>
        <v>19747.199999999997</v>
      </c>
      <c r="F37" s="70">
        <f t="shared" si="9"/>
        <v>0</v>
      </c>
      <c r="G37" s="70">
        <f t="shared" si="9"/>
        <v>0</v>
      </c>
      <c r="H37" s="70">
        <f t="shared" si="9"/>
        <v>0</v>
      </c>
    </row>
    <row r="38" spans="1:8">
      <c r="A38" s="293"/>
      <c r="B38" s="293"/>
      <c r="C38" s="89" t="s">
        <v>189</v>
      </c>
      <c r="D38" s="15">
        <f t="shared" si="11"/>
        <v>19747.199999999997</v>
      </c>
      <c r="E38" s="15">
        <f>+'Հավելված 7'!I35+'Հավելված 7'!I40</f>
        <v>19747.199999999997</v>
      </c>
      <c r="F38" s="15"/>
      <c r="G38" s="15"/>
      <c r="H38" s="15"/>
    </row>
    <row r="39" spans="1:8" s="86" customFormat="1">
      <c r="A39" s="293"/>
      <c r="B39" s="293"/>
      <c r="C39" s="88" t="s">
        <v>126</v>
      </c>
      <c r="D39" s="70">
        <f t="shared" ref="D39:D49" si="12">SUM(E39:H39)</f>
        <v>11250</v>
      </c>
      <c r="E39" s="70">
        <f>SUM(E40:E49)</f>
        <v>0</v>
      </c>
      <c r="F39" s="70">
        <f t="shared" ref="F39:H39" si="13">SUM(F40:F49)</f>
        <v>0</v>
      </c>
      <c r="G39" s="70">
        <f t="shared" si="13"/>
        <v>11250</v>
      </c>
      <c r="H39" s="70">
        <f t="shared" si="13"/>
        <v>0</v>
      </c>
    </row>
    <row r="40" spans="1:8">
      <c r="A40" s="293"/>
      <c r="B40" s="293"/>
      <c r="C40" s="89" t="s">
        <v>131</v>
      </c>
      <c r="D40" s="15">
        <f t="shared" si="12"/>
        <v>1125</v>
      </c>
      <c r="E40" s="15"/>
      <c r="F40" s="15"/>
      <c r="G40" s="15">
        <v>1125</v>
      </c>
      <c r="H40" s="15"/>
    </row>
    <row r="41" spans="1:8">
      <c r="A41" s="293"/>
      <c r="B41" s="293"/>
      <c r="C41" s="89" t="s">
        <v>132</v>
      </c>
      <c r="D41" s="15">
        <f t="shared" si="12"/>
        <v>1125</v>
      </c>
      <c r="E41" s="15"/>
      <c r="F41" s="15"/>
      <c r="G41" s="15">
        <v>1125</v>
      </c>
      <c r="H41" s="15"/>
    </row>
    <row r="42" spans="1:8">
      <c r="A42" s="293"/>
      <c r="B42" s="293"/>
      <c r="C42" s="89" t="s">
        <v>133</v>
      </c>
      <c r="D42" s="15">
        <f t="shared" si="12"/>
        <v>1125</v>
      </c>
      <c r="E42" s="15"/>
      <c r="F42" s="15"/>
      <c r="G42" s="15">
        <v>1125</v>
      </c>
      <c r="H42" s="15"/>
    </row>
    <row r="43" spans="1:8">
      <c r="A43" s="293"/>
      <c r="B43" s="293"/>
      <c r="C43" s="89" t="s">
        <v>134</v>
      </c>
      <c r="D43" s="15">
        <f t="shared" si="12"/>
        <v>1125</v>
      </c>
      <c r="E43" s="15"/>
      <c r="F43" s="15"/>
      <c r="G43" s="15">
        <v>1125</v>
      </c>
      <c r="H43" s="15"/>
    </row>
    <row r="44" spans="1:8">
      <c r="A44" s="293"/>
      <c r="B44" s="293"/>
      <c r="C44" s="89" t="s">
        <v>135</v>
      </c>
      <c r="D44" s="15">
        <f t="shared" si="12"/>
        <v>1125</v>
      </c>
      <c r="E44" s="15"/>
      <c r="F44" s="15"/>
      <c r="G44" s="15">
        <v>1125</v>
      </c>
      <c r="H44" s="15"/>
    </row>
    <row r="45" spans="1:8">
      <c r="A45" s="293"/>
      <c r="B45" s="293"/>
      <c r="C45" s="89" t="s">
        <v>136</v>
      </c>
      <c r="D45" s="15">
        <f t="shared" si="12"/>
        <v>1125</v>
      </c>
      <c r="E45" s="15"/>
      <c r="F45" s="15"/>
      <c r="G45" s="15">
        <v>1125</v>
      </c>
      <c r="H45" s="15"/>
    </row>
    <row r="46" spans="1:8">
      <c r="A46" s="293"/>
      <c r="B46" s="293"/>
      <c r="C46" s="89" t="s">
        <v>137</v>
      </c>
      <c r="D46" s="15">
        <f t="shared" si="12"/>
        <v>1125</v>
      </c>
      <c r="E46" s="15"/>
      <c r="F46" s="15"/>
      <c r="G46" s="15">
        <v>1125</v>
      </c>
      <c r="H46" s="15"/>
    </row>
    <row r="47" spans="1:8">
      <c r="A47" s="293"/>
      <c r="B47" s="293"/>
      <c r="C47" s="89" t="s">
        <v>138</v>
      </c>
      <c r="D47" s="15">
        <f t="shared" si="12"/>
        <v>1125</v>
      </c>
      <c r="E47" s="15"/>
      <c r="F47" s="15"/>
      <c r="G47" s="15">
        <v>1125</v>
      </c>
      <c r="H47" s="15"/>
    </row>
    <row r="48" spans="1:8">
      <c r="A48" s="293"/>
      <c r="B48" s="293"/>
      <c r="C48" s="89" t="s">
        <v>128</v>
      </c>
      <c r="D48" s="15">
        <f t="shared" si="12"/>
        <v>1125</v>
      </c>
      <c r="E48" s="15"/>
      <c r="F48" s="15"/>
      <c r="G48" s="15">
        <v>1125</v>
      </c>
      <c r="H48" s="15"/>
    </row>
    <row r="49" spans="1:8">
      <c r="A49" s="294"/>
      <c r="B49" s="294"/>
      <c r="C49" s="89" t="s">
        <v>129</v>
      </c>
      <c r="D49" s="15">
        <f t="shared" si="12"/>
        <v>1125</v>
      </c>
      <c r="E49" s="15"/>
      <c r="F49" s="15"/>
      <c r="G49" s="15">
        <v>1125</v>
      </c>
      <c r="H49" s="15"/>
    </row>
    <row r="50" spans="1:8" ht="51.75">
      <c r="A50" s="218">
        <v>1183</v>
      </c>
      <c r="B50" s="218">
        <v>32007</v>
      </c>
      <c r="C50" s="103" t="s">
        <v>200</v>
      </c>
      <c r="D50" s="222">
        <f>SUM(E50:H50)</f>
        <v>400</v>
      </c>
      <c r="E50" s="222">
        <f>+E52</f>
        <v>0</v>
      </c>
      <c r="F50" s="222">
        <f t="shared" ref="F50:H50" si="14">+F52</f>
        <v>0</v>
      </c>
      <c r="G50" s="222">
        <f t="shared" si="14"/>
        <v>400</v>
      </c>
      <c r="H50" s="222">
        <f t="shared" si="14"/>
        <v>0</v>
      </c>
    </row>
    <row r="51" spans="1:8" s="225" customFormat="1">
      <c r="A51" s="223"/>
      <c r="B51" s="223"/>
      <c r="C51" s="224" t="s">
        <v>24</v>
      </c>
      <c r="D51" s="223"/>
      <c r="E51" s="223"/>
      <c r="F51" s="223"/>
      <c r="G51" s="223"/>
      <c r="H51" s="223"/>
    </row>
    <row r="52" spans="1:8" s="86" customFormat="1">
      <c r="A52" s="279"/>
      <c r="B52" s="279"/>
      <c r="C52" s="88" t="s">
        <v>202</v>
      </c>
      <c r="D52" s="70">
        <f t="shared" ref="D52" si="15">SUM(E52:H52)</f>
        <v>400</v>
      </c>
      <c r="E52" s="70">
        <f>+E53</f>
        <v>0</v>
      </c>
      <c r="F52" s="70">
        <f t="shared" ref="F52:H52" si="16">+F53</f>
        <v>0</v>
      </c>
      <c r="G52" s="70">
        <f t="shared" si="16"/>
        <v>400</v>
      </c>
      <c r="H52" s="70">
        <f t="shared" si="16"/>
        <v>0</v>
      </c>
    </row>
    <row r="53" spans="1:8" ht="34.5">
      <c r="A53" s="281"/>
      <c r="B53" s="281"/>
      <c r="C53" s="89" t="s">
        <v>201</v>
      </c>
      <c r="D53" s="15">
        <f t="shared" ref="D53" si="17">SUM(E53:H53)</f>
        <v>400</v>
      </c>
      <c r="E53" s="15"/>
      <c r="F53" s="15"/>
      <c r="G53" s="15">
        <f>+'Հավելված 7'!I42</f>
        <v>400</v>
      </c>
      <c r="H53" s="15"/>
    </row>
  </sheetData>
  <mergeCells count="17">
    <mergeCell ref="C9:C10"/>
    <mergeCell ref="D9:D10"/>
    <mergeCell ref="E9:H9"/>
    <mergeCell ref="A9:B9"/>
    <mergeCell ref="A28:A30"/>
    <mergeCell ref="B28:B30"/>
    <mergeCell ref="B17:B25"/>
    <mergeCell ref="F1:H1"/>
    <mergeCell ref="F2:H2"/>
    <mergeCell ref="F3:H3"/>
    <mergeCell ref="A5:H6"/>
    <mergeCell ref="G8:H8"/>
    <mergeCell ref="A17:A25"/>
    <mergeCell ref="B33:B49"/>
    <mergeCell ref="A33:A49"/>
    <mergeCell ref="B52:B53"/>
    <mergeCell ref="A52:A5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8"/>
  <sheetViews>
    <sheetView topLeftCell="A37" zoomScaleNormal="100" workbookViewId="0">
      <selection activeCell="G63" sqref="G63"/>
    </sheetView>
  </sheetViews>
  <sheetFormatPr defaultColWidth="9.140625" defaultRowHeight="17.25"/>
  <cols>
    <col min="1" max="3" width="9.140625" style="91"/>
    <col min="4" max="4" width="54.28515625" style="91" customWidth="1"/>
    <col min="5" max="5" width="27.140625" style="91" customWidth="1"/>
    <col min="6" max="6" width="33.7109375" style="91" customWidth="1"/>
    <col min="7" max="8" width="9.140625" style="91"/>
    <col min="9" max="9" width="12.28515625" style="91" customWidth="1"/>
    <col min="10" max="16384" width="9.140625" style="91"/>
  </cols>
  <sheetData>
    <row r="1" spans="2:6" s="90" customFormat="1" ht="30.6" customHeight="1">
      <c r="C1" s="295" t="s">
        <v>43</v>
      </c>
      <c r="D1" s="295"/>
      <c r="E1" s="295"/>
    </row>
    <row r="2" spans="2:6" ht="18" customHeight="1">
      <c r="C2" s="296" t="s">
        <v>139</v>
      </c>
      <c r="D2" s="296"/>
      <c r="E2" s="296"/>
    </row>
    <row r="3" spans="2:6" ht="18" customHeight="1">
      <c r="C3" s="296" t="s">
        <v>32</v>
      </c>
      <c r="D3" s="296"/>
      <c r="E3" s="296"/>
    </row>
    <row r="4" spans="2:6" ht="13.5" customHeight="1">
      <c r="D4" s="92"/>
      <c r="E4" s="92"/>
    </row>
    <row r="5" spans="2:6" ht="85.5" customHeight="1">
      <c r="B5" s="311" t="s">
        <v>196</v>
      </c>
      <c r="C5" s="311"/>
      <c r="D5" s="311"/>
      <c r="E5" s="311"/>
      <c r="F5" s="93"/>
    </row>
    <row r="7" spans="2:6">
      <c r="E7" s="94" t="s">
        <v>2</v>
      </c>
    </row>
    <row r="8" spans="2:6" ht="155.25">
      <c r="B8" s="312" t="s">
        <v>33</v>
      </c>
      <c r="C8" s="313"/>
      <c r="D8" s="300" t="s">
        <v>44</v>
      </c>
      <c r="E8" s="71" t="s">
        <v>171</v>
      </c>
    </row>
    <row r="9" spans="2:6" ht="88.5" customHeight="1">
      <c r="B9" s="95" t="s">
        <v>34</v>
      </c>
      <c r="C9" s="95" t="s">
        <v>35</v>
      </c>
      <c r="D9" s="301"/>
      <c r="E9" s="24" t="s">
        <v>45</v>
      </c>
    </row>
    <row r="10" spans="2:6" ht="51.75">
      <c r="B10" s="95"/>
      <c r="C10" s="95"/>
      <c r="D10" s="17" t="s">
        <v>42</v>
      </c>
      <c r="E10" s="5">
        <f>+E12+E25+E32+E53</f>
        <v>-139780.40000000002</v>
      </c>
    </row>
    <row r="11" spans="2:6">
      <c r="B11" s="95"/>
      <c r="C11" s="95"/>
      <c r="D11" s="18" t="s">
        <v>89</v>
      </c>
      <c r="E11" s="5"/>
    </row>
    <row r="12" spans="2:6" ht="34.5">
      <c r="B12" s="21">
        <v>1183</v>
      </c>
      <c r="C12" s="9">
        <v>32001</v>
      </c>
      <c r="D12" s="55" t="s">
        <v>130</v>
      </c>
      <c r="E12" s="5">
        <f>+E14</f>
        <v>-36020</v>
      </c>
    </row>
    <row r="13" spans="2:6">
      <c r="B13" s="22"/>
      <c r="C13" s="22"/>
      <c r="D13" s="85" t="s">
        <v>20</v>
      </c>
      <c r="E13" s="20"/>
    </row>
    <row r="14" spans="2:6">
      <c r="B14" s="96"/>
      <c r="C14" s="96"/>
      <c r="D14" s="97" t="s">
        <v>73</v>
      </c>
      <c r="E14" s="72">
        <f>+E16</f>
        <v>-36020</v>
      </c>
    </row>
    <row r="15" spans="2:6">
      <c r="B15" s="96"/>
      <c r="C15" s="96"/>
      <c r="D15" s="98" t="s">
        <v>88</v>
      </c>
      <c r="E15" s="20"/>
    </row>
    <row r="16" spans="2:6">
      <c r="B16" s="314"/>
      <c r="C16" s="314"/>
      <c r="D16" s="99" t="s">
        <v>126</v>
      </c>
      <c r="E16" s="100">
        <f t="shared" ref="E16" si="0">SUM(E17:E24)</f>
        <v>-36020</v>
      </c>
    </row>
    <row r="17" spans="2:6">
      <c r="B17" s="314"/>
      <c r="C17" s="314"/>
      <c r="D17" s="87" t="s">
        <v>131</v>
      </c>
      <c r="E17" s="101">
        <f>+'Հավելված 3'!D18</f>
        <v>-5500</v>
      </c>
      <c r="F17" s="79"/>
    </row>
    <row r="18" spans="2:6">
      <c r="B18" s="314"/>
      <c r="C18" s="314"/>
      <c r="D18" s="87" t="s">
        <v>132</v>
      </c>
      <c r="E18" s="101">
        <f>+'Հավելված 3'!D19</f>
        <v>-5500</v>
      </c>
      <c r="F18" s="79"/>
    </row>
    <row r="19" spans="2:6">
      <c r="B19" s="314"/>
      <c r="C19" s="314"/>
      <c r="D19" s="87" t="s">
        <v>133</v>
      </c>
      <c r="E19" s="101">
        <f>+'Հավելված 3'!D20</f>
        <v>-4720</v>
      </c>
      <c r="F19" s="79"/>
    </row>
    <row r="20" spans="2:6">
      <c r="B20" s="314"/>
      <c r="C20" s="314"/>
      <c r="D20" s="87" t="s">
        <v>134</v>
      </c>
      <c r="E20" s="101">
        <f>+'Հավելված 3'!D21</f>
        <v>-4620</v>
      </c>
      <c r="F20" s="79"/>
    </row>
    <row r="21" spans="2:6">
      <c r="B21" s="314"/>
      <c r="C21" s="314"/>
      <c r="D21" s="87" t="s">
        <v>135</v>
      </c>
      <c r="E21" s="101">
        <f>+'Հավելված 3'!D22</f>
        <v>-4920</v>
      </c>
      <c r="F21" s="79"/>
    </row>
    <row r="22" spans="2:6">
      <c r="B22" s="314"/>
      <c r="C22" s="314"/>
      <c r="D22" s="87" t="s">
        <v>136</v>
      </c>
      <c r="E22" s="101">
        <f>+'Հավելված 3'!D23</f>
        <v>-3520</v>
      </c>
      <c r="F22" s="79"/>
    </row>
    <row r="23" spans="2:6">
      <c r="B23" s="314"/>
      <c r="C23" s="314"/>
      <c r="D23" s="87" t="s">
        <v>137</v>
      </c>
      <c r="E23" s="101">
        <f>+'Հավելված 3'!D24</f>
        <v>-3720</v>
      </c>
      <c r="F23" s="79"/>
    </row>
    <row r="24" spans="2:6">
      <c r="B24" s="314"/>
      <c r="C24" s="314"/>
      <c r="D24" s="87" t="s">
        <v>138</v>
      </c>
      <c r="E24" s="101">
        <f>+'Հավելված 3'!D25</f>
        <v>-3520</v>
      </c>
      <c r="F24" s="79"/>
    </row>
    <row r="25" spans="2:6" ht="34.5">
      <c r="B25" s="21">
        <v>1183</v>
      </c>
      <c r="C25" s="9">
        <v>32002</v>
      </c>
      <c r="D25" s="55" t="s">
        <v>127</v>
      </c>
      <c r="E25" s="5">
        <f>+E27</f>
        <v>-9640</v>
      </c>
    </row>
    <row r="26" spans="2:6">
      <c r="B26" s="22"/>
      <c r="C26" s="22"/>
      <c r="D26" s="85" t="s">
        <v>20</v>
      </c>
      <c r="E26" s="20"/>
    </row>
    <row r="27" spans="2:6">
      <c r="B27" s="96"/>
      <c r="C27" s="96"/>
      <c r="D27" s="97" t="s">
        <v>73</v>
      </c>
      <c r="E27" s="72">
        <f>+E29</f>
        <v>-9640</v>
      </c>
    </row>
    <row r="28" spans="2:6">
      <c r="B28" s="96"/>
      <c r="C28" s="96"/>
      <c r="D28" s="98" t="s">
        <v>88</v>
      </c>
      <c r="E28" s="20"/>
    </row>
    <row r="29" spans="2:6">
      <c r="B29" s="314"/>
      <c r="C29" s="314"/>
      <c r="D29" s="99" t="s">
        <v>126</v>
      </c>
      <c r="E29" s="100">
        <f t="shared" ref="E29" si="1">SUM(E30:E31)</f>
        <v>-9640</v>
      </c>
    </row>
    <row r="30" spans="2:6">
      <c r="B30" s="314"/>
      <c r="C30" s="314"/>
      <c r="D30" s="87" t="s">
        <v>128</v>
      </c>
      <c r="E30" s="101">
        <f>+'Հավելված 3'!D29</f>
        <v>-4820</v>
      </c>
    </row>
    <row r="31" spans="2:6">
      <c r="B31" s="314"/>
      <c r="C31" s="314"/>
      <c r="D31" s="87" t="s">
        <v>129</v>
      </c>
      <c r="E31" s="101">
        <f>+'Հավելված 3'!D30</f>
        <v>-4820</v>
      </c>
    </row>
    <row r="32" spans="2:6" ht="51.75">
      <c r="B32" s="21">
        <v>1183</v>
      </c>
      <c r="C32" s="21">
        <v>32003</v>
      </c>
      <c r="D32" s="10" t="s">
        <v>70</v>
      </c>
      <c r="E32" s="5">
        <f>+E34</f>
        <v>-94520.400000000009</v>
      </c>
    </row>
    <row r="33" spans="2:5">
      <c r="B33" s="22"/>
      <c r="C33" s="22"/>
      <c r="D33" s="85" t="s">
        <v>20</v>
      </c>
      <c r="E33" s="20"/>
    </row>
    <row r="34" spans="2:5">
      <c r="B34" s="73"/>
      <c r="C34" s="73"/>
      <c r="D34" s="97" t="s">
        <v>73</v>
      </c>
      <c r="E34" s="72">
        <f>+E36+E38+E40+E42</f>
        <v>-94520.400000000009</v>
      </c>
    </row>
    <row r="35" spans="2:5">
      <c r="B35" s="73"/>
      <c r="C35" s="73"/>
      <c r="D35" s="98" t="s">
        <v>88</v>
      </c>
      <c r="E35" s="20"/>
    </row>
    <row r="36" spans="2:5">
      <c r="B36" s="292"/>
      <c r="C36" s="292"/>
      <c r="D36" s="103" t="s">
        <v>215</v>
      </c>
      <c r="E36" s="100">
        <f>+E37</f>
        <v>-156618.70000000001</v>
      </c>
    </row>
    <row r="37" spans="2:5">
      <c r="B37" s="293"/>
      <c r="C37" s="293"/>
      <c r="D37" s="89" t="s">
        <v>216</v>
      </c>
      <c r="E37" s="101">
        <f>+'Հավելված 3'!D34</f>
        <v>-156618.70000000001</v>
      </c>
    </row>
    <row r="38" spans="2:5">
      <c r="B38" s="293"/>
      <c r="C38" s="293"/>
      <c r="D38" s="103" t="s">
        <v>209</v>
      </c>
      <c r="E38" s="100">
        <f>+E39</f>
        <v>31101.1</v>
      </c>
    </row>
    <row r="39" spans="2:5">
      <c r="B39" s="293"/>
      <c r="C39" s="293"/>
      <c r="D39" s="89" t="s">
        <v>210</v>
      </c>
      <c r="E39" s="23">
        <f>+'Հավելված 3'!D36</f>
        <v>31101.1</v>
      </c>
    </row>
    <row r="40" spans="2:5">
      <c r="B40" s="293"/>
      <c r="C40" s="293"/>
      <c r="D40" s="103" t="s">
        <v>188</v>
      </c>
      <c r="E40" s="100">
        <f>+E41</f>
        <v>19747.199999999997</v>
      </c>
    </row>
    <row r="41" spans="2:5">
      <c r="B41" s="293"/>
      <c r="C41" s="293"/>
      <c r="D41" s="89" t="s">
        <v>189</v>
      </c>
      <c r="E41" s="23">
        <f>+'Հավելված 3'!D38</f>
        <v>19747.199999999997</v>
      </c>
    </row>
    <row r="42" spans="2:5">
      <c r="B42" s="293"/>
      <c r="C42" s="293"/>
      <c r="D42" s="103" t="s">
        <v>126</v>
      </c>
      <c r="E42" s="100">
        <f>SUM(E43:E52)</f>
        <v>11250</v>
      </c>
    </row>
    <row r="43" spans="2:5">
      <c r="B43" s="293"/>
      <c r="C43" s="293"/>
      <c r="D43" s="89" t="s">
        <v>131</v>
      </c>
      <c r="E43" s="23">
        <f>+'Հավելված 3'!D40</f>
        <v>1125</v>
      </c>
    </row>
    <row r="44" spans="2:5">
      <c r="B44" s="293"/>
      <c r="C44" s="293"/>
      <c r="D44" s="89" t="s">
        <v>132</v>
      </c>
      <c r="E44" s="23">
        <f>+'Հավելված 3'!D41</f>
        <v>1125</v>
      </c>
    </row>
    <row r="45" spans="2:5">
      <c r="B45" s="293"/>
      <c r="C45" s="293"/>
      <c r="D45" s="89" t="s">
        <v>133</v>
      </c>
      <c r="E45" s="23">
        <f>+'Հավելված 3'!D42</f>
        <v>1125</v>
      </c>
    </row>
    <row r="46" spans="2:5">
      <c r="B46" s="293"/>
      <c r="C46" s="293"/>
      <c r="D46" s="89" t="s">
        <v>134</v>
      </c>
      <c r="E46" s="23">
        <f>+'Հավելված 3'!D43</f>
        <v>1125</v>
      </c>
    </row>
    <row r="47" spans="2:5">
      <c r="B47" s="293"/>
      <c r="C47" s="293"/>
      <c r="D47" s="89" t="s">
        <v>135</v>
      </c>
      <c r="E47" s="23">
        <f>+'Հավելված 3'!D44</f>
        <v>1125</v>
      </c>
    </row>
    <row r="48" spans="2:5">
      <c r="B48" s="293"/>
      <c r="C48" s="293"/>
      <c r="D48" s="89" t="s">
        <v>136</v>
      </c>
      <c r="E48" s="23">
        <f>+'Հավելված 3'!D45</f>
        <v>1125</v>
      </c>
    </row>
    <row r="49" spans="2:5">
      <c r="B49" s="293"/>
      <c r="C49" s="293"/>
      <c r="D49" s="89" t="s">
        <v>137</v>
      </c>
      <c r="E49" s="23">
        <f>+'Հավելված 3'!D46</f>
        <v>1125</v>
      </c>
    </row>
    <row r="50" spans="2:5">
      <c r="B50" s="293"/>
      <c r="C50" s="293"/>
      <c r="D50" s="89" t="s">
        <v>138</v>
      </c>
      <c r="E50" s="23">
        <f>+'Հավելված 3'!D47</f>
        <v>1125</v>
      </c>
    </row>
    <row r="51" spans="2:5">
      <c r="B51" s="293"/>
      <c r="C51" s="293"/>
      <c r="D51" s="89" t="s">
        <v>128</v>
      </c>
      <c r="E51" s="23">
        <f>+'Հավելված 3'!D48</f>
        <v>1125</v>
      </c>
    </row>
    <row r="52" spans="2:5">
      <c r="B52" s="294"/>
      <c r="C52" s="294"/>
      <c r="D52" s="89" t="s">
        <v>129</v>
      </c>
      <c r="E52" s="23">
        <f>+'Հավելված 3'!D49</f>
        <v>1125</v>
      </c>
    </row>
    <row r="53" spans="2:5" ht="51.75">
      <c r="B53" s="217">
        <v>1183</v>
      </c>
      <c r="C53" s="217">
        <v>32007</v>
      </c>
      <c r="D53" s="10" t="s">
        <v>200</v>
      </c>
      <c r="E53" s="102">
        <f>+E55</f>
        <v>400</v>
      </c>
    </row>
    <row r="54" spans="2:5">
      <c r="B54" s="216"/>
      <c r="C54" s="216"/>
      <c r="D54" s="85" t="s">
        <v>20</v>
      </c>
      <c r="E54" s="20"/>
    </row>
    <row r="55" spans="2:5">
      <c r="B55" s="73"/>
      <c r="C55" s="73"/>
      <c r="D55" s="97" t="s">
        <v>73</v>
      </c>
      <c r="E55" s="19">
        <f>+E57</f>
        <v>400</v>
      </c>
    </row>
    <row r="56" spans="2:5">
      <c r="B56" s="73"/>
      <c r="C56" s="73"/>
      <c r="D56" s="98" t="s">
        <v>88</v>
      </c>
      <c r="E56" s="20"/>
    </row>
    <row r="57" spans="2:5">
      <c r="B57" s="310"/>
      <c r="C57" s="310"/>
      <c r="D57" s="99" t="s">
        <v>202</v>
      </c>
      <c r="E57" s="100">
        <f>+E58</f>
        <v>400</v>
      </c>
    </row>
    <row r="58" spans="2:5" ht="34.5">
      <c r="B58" s="310"/>
      <c r="C58" s="310"/>
      <c r="D58" s="87" t="s">
        <v>201</v>
      </c>
      <c r="E58" s="23">
        <f>+'Հավելված 3'!D53</f>
        <v>400</v>
      </c>
    </row>
  </sheetData>
  <mergeCells count="14">
    <mergeCell ref="C57:C58"/>
    <mergeCell ref="B57:B58"/>
    <mergeCell ref="C1:E1"/>
    <mergeCell ref="C2:E2"/>
    <mergeCell ref="C3:E3"/>
    <mergeCell ref="B5:E5"/>
    <mergeCell ref="B8:C8"/>
    <mergeCell ref="D8:D9"/>
    <mergeCell ref="C16:C24"/>
    <mergeCell ref="B16:B24"/>
    <mergeCell ref="C29:C31"/>
    <mergeCell ref="B29:B31"/>
    <mergeCell ref="C36:C52"/>
    <mergeCell ref="B36:B52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opLeftCell="A67" zoomScale="85" zoomScaleNormal="85" workbookViewId="0">
      <selection activeCell="H63" sqref="H63"/>
    </sheetView>
  </sheetViews>
  <sheetFormatPr defaultColWidth="9.140625" defaultRowHeight="17.25"/>
  <cols>
    <col min="1" max="1" width="5.28515625" style="16" customWidth="1"/>
    <col min="2" max="2" width="24.42578125" style="16" customWidth="1"/>
    <col min="3" max="3" width="65.7109375" style="16" customWidth="1"/>
    <col min="4" max="4" width="27.5703125" style="16" customWidth="1"/>
    <col min="5" max="16384" width="9.140625" style="16"/>
  </cols>
  <sheetData>
    <row r="1" spans="1:6" s="106" customFormat="1" ht="31.15" customHeight="1">
      <c r="A1" s="187"/>
      <c r="B1" s="295" t="s">
        <v>46</v>
      </c>
      <c r="C1" s="295"/>
      <c r="D1" s="295"/>
    </row>
    <row r="2" spans="1:6">
      <c r="A2" s="188"/>
      <c r="B2" s="296" t="s">
        <v>139</v>
      </c>
      <c r="C2" s="296"/>
      <c r="D2" s="296"/>
    </row>
    <row r="3" spans="1:6">
      <c r="A3" s="188"/>
      <c r="B3" s="296" t="s">
        <v>32</v>
      </c>
      <c r="C3" s="296"/>
      <c r="D3" s="296"/>
    </row>
    <row r="5" spans="1:6" ht="58.5" customHeight="1">
      <c r="B5" s="327" t="s">
        <v>177</v>
      </c>
      <c r="C5" s="327"/>
      <c r="D5" s="327"/>
    </row>
    <row r="6" spans="1:6">
      <c r="A6" s="189"/>
      <c r="B6" s="189"/>
      <c r="C6" s="189"/>
      <c r="D6" s="189"/>
    </row>
    <row r="7" spans="1:6">
      <c r="A7" s="189"/>
      <c r="B7" s="189"/>
      <c r="C7" s="189"/>
      <c r="D7" s="189"/>
    </row>
    <row r="8" spans="1:6" ht="16.5" customHeight="1">
      <c r="A8" s="328" t="s">
        <v>145</v>
      </c>
      <c r="B8" s="328"/>
      <c r="C8" s="328"/>
      <c r="D8" s="328"/>
      <c r="E8" s="190"/>
      <c r="F8" s="190"/>
    </row>
    <row r="9" spans="1:6" ht="32.85" customHeight="1">
      <c r="B9" s="32"/>
      <c r="C9" s="33" t="s">
        <v>21</v>
      </c>
      <c r="D9" s="32"/>
    </row>
    <row r="10" spans="1:6">
      <c r="B10" s="34" t="s">
        <v>47</v>
      </c>
      <c r="C10" s="35"/>
      <c r="D10" s="36"/>
    </row>
    <row r="11" spans="1:6" s="191" customFormat="1">
      <c r="B11" s="192"/>
      <c r="C11" s="192"/>
      <c r="D11" s="193"/>
    </row>
    <row r="12" spans="1:6" s="191" customFormat="1">
      <c r="B12" s="192"/>
      <c r="C12" s="192"/>
    </row>
    <row r="13" spans="1:6">
      <c r="B13" s="59" t="s">
        <v>48</v>
      </c>
      <c r="C13" s="59" t="s">
        <v>49</v>
      </c>
      <c r="D13" s="60"/>
    </row>
    <row r="14" spans="1:6">
      <c r="B14" s="194">
        <v>1183</v>
      </c>
      <c r="C14" s="195" t="s">
        <v>67</v>
      </c>
      <c r="D14" s="196"/>
    </row>
    <row r="16" spans="1:6">
      <c r="B16" s="322" t="s">
        <v>50</v>
      </c>
      <c r="C16" s="323"/>
      <c r="D16" s="197"/>
    </row>
    <row r="17" spans="1:4" ht="69">
      <c r="A17" s="52"/>
      <c r="B17" s="37" t="s">
        <v>51</v>
      </c>
      <c r="C17" s="198">
        <v>1183</v>
      </c>
      <c r="D17" s="56" t="s">
        <v>175</v>
      </c>
    </row>
    <row r="18" spans="1:4" ht="34.5">
      <c r="B18" s="40" t="s">
        <v>52</v>
      </c>
      <c r="C18" s="199" t="s">
        <v>150</v>
      </c>
      <c r="D18" s="200" t="s">
        <v>7</v>
      </c>
    </row>
    <row r="19" spans="1:4" ht="34.5">
      <c r="B19" s="201" t="s">
        <v>78</v>
      </c>
      <c r="C19" s="202" t="s">
        <v>151</v>
      </c>
      <c r="D19" s="317"/>
    </row>
    <row r="20" spans="1:4" ht="69">
      <c r="B20" s="201" t="s">
        <v>79</v>
      </c>
      <c r="C20" s="202" t="s">
        <v>152</v>
      </c>
      <c r="D20" s="318"/>
    </row>
    <row r="21" spans="1:4" ht="36" customHeight="1">
      <c r="B21" s="201" t="s">
        <v>80</v>
      </c>
      <c r="C21" s="202" t="s">
        <v>81</v>
      </c>
      <c r="D21" s="318"/>
    </row>
    <row r="22" spans="1:4" ht="69">
      <c r="B22" s="201" t="s">
        <v>85</v>
      </c>
      <c r="C22" s="202" t="s">
        <v>149</v>
      </c>
      <c r="D22" s="318"/>
    </row>
    <row r="23" spans="1:4">
      <c r="B23" s="320" t="s">
        <v>82</v>
      </c>
      <c r="C23" s="320"/>
      <c r="D23" s="319"/>
    </row>
    <row r="24" spans="1:4">
      <c r="B24" s="324" t="s">
        <v>146</v>
      </c>
      <c r="C24" s="325"/>
      <c r="D24" s="203">
        <v>-8</v>
      </c>
    </row>
    <row r="25" spans="1:4">
      <c r="B25" s="38" t="s">
        <v>53</v>
      </c>
      <c r="C25" s="39"/>
      <c r="D25" s="204">
        <f>+'Հավելված 1'!D21</f>
        <v>-36020</v>
      </c>
    </row>
    <row r="26" spans="1:4" ht="9.9499999999999993" customHeight="1"/>
    <row r="27" spans="1:4">
      <c r="B27" s="322" t="s">
        <v>50</v>
      </c>
      <c r="C27" s="323"/>
      <c r="D27" s="197"/>
    </row>
    <row r="28" spans="1:4" ht="69">
      <c r="A28" s="52"/>
      <c r="B28" s="37" t="s">
        <v>51</v>
      </c>
      <c r="C28" s="198">
        <v>1183</v>
      </c>
      <c r="D28" s="56" t="s">
        <v>175</v>
      </c>
    </row>
    <row r="29" spans="1:4" ht="34.5">
      <c r="B29" s="40" t="s">
        <v>52</v>
      </c>
      <c r="C29" s="199">
        <v>32002</v>
      </c>
      <c r="D29" s="200" t="s">
        <v>7</v>
      </c>
    </row>
    <row r="30" spans="1:4" ht="34.5">
      <c r="B30" s="201" t="s">
        <v>78</v>
      </c>
      <c r="C30" s="202" t="s">
        <v>147</v>
      </c>
      <c r="D30" s="317"/>
    </row>
    <row r="31" spans="1:4" ht="69">
      <c r="B31" s="201" t="s">
        <v>79</v>
      </c>
      <c r="C31" s="202" t="s">
        <v>148</v>
      </c>
      <c r="D31" s="318"/>
    </row>
    <row r="32" spans="1:4" ht="36" customHeight="1">
      <c r="B32" s="201" t="s">
        <v>80</v>
      </c>
      <c r="C32" s="202" t="s">
        <v>81</v>
      </c>
      <c r="D32" s="318"/>
    </row>
    <row r="33" spans="1:4" ht="69">
      <c r="B33" s="201" t="s">
        <v>85</v>
      </c>
      <c r="C33" s="202" t="s">
        <v>149</v>
      </c>
      <c r="D33" s="318"/>
    </row>
    <row r="34" spans="1:4">
      <c r="B34" s="320" t="s">
        <v>82</v>
      </c>
      <c r="C34" s="320"/>
      <c r="D34" s="319"/>
    </row>
    <row r="35" spans="1:4">
      <c r="B35" s="324" t="s">
        <v>146</v>
      </c>
      <c r="C35" s="325"/>
      <c r="D35" s="203">
        <v>-2</v>
      </c>
    </row>
    <row r="36" spans="1:4">
      <c r="B36" s="38" t="s">
        <v>53</v>
      </c>
      <c r="C36" s="39"/>
      <c r="D36" s="204">
        <f>+'Հավելված 1'!D27</f>
        <v>-9640</v>
      </c>
    </row>
    <row r="37" spans="1:4" ht="9.9499999999999993" customHeight="1"/>
    <row r="38" spans="1:4">
      <c r="B38" s="322" t="s">
        <v>50</v>
      </c>
      <c r="C38" s="323"/>
      <c r="D38" s="197"/>
    </row>
    <row r="39" spans="1:4" ht="69">
      <c r="A39" s="52"/>
      <c r="B39" s="37" t="s">
        <v>51</v>
      </c>
      <c r="C39" s="198">
        <v>1183</v>
      </c>
      <c r="D39" s="56" t="s">
        <v>118</v>
      </c>
    </row>
    <row r="40" spans="1:4" ht="34.5">
      <c r="B40" s="40" t="s">
        <v>52</v>
      </c>
      <c r="C40" s="199">
        <v>32003</v>
      </c>
      <c r="D40" s="200" t="s">
        <v>7</v>
      </c>
    </row>
    <row r="41" spans="1:4" ht="51.75">
      <c r="B41" s="201" t="s">
        <v>78</v>
      </c>
      <c r="C41" s="202" t="s">
        <v>83</v>
      </c>
      <c r="D41" s="317"/>
    </row>
    <row r="42" spans="1:4" ht="34.5">
      <c r="B42" s="201" t="s">
        <v>79</v>
      </c>
      <c r="C42" s="202" t="s">
        <v>84</v>
      </c>
      <c r="D42" s="318"/>
    </row>
    <row r="43" spans="1:4" ht="36" customHeight="1">
      <c r="B43" s="201" t="s">
        <v>80</v>
      </c>
      <c r="C43" s="202" t="s">
        <v>81</v>
      </c>
      <c r="D43" s="318"/>
    </row>
    <row r="44" spans="1:4" ht="69">
      <c r="B44" s="201" t="s">
        <v>85</v>
      </c>
      <c r="C44" s="202" t="s">
        <v>86</v>
      </c>
      <c r="D44" s="318"/>
    </row>
    <row r="45" spans="1:4">
      <c r="B45" s="320" t="s">
        <v>82</v>
      </c>
      <c r="C45" s="320"/>
      <c r="D45" s="319"/>
    </row>
    <row r="46" spans="1:4">
      <c r="B46" s="324" t="s">
        <v>146</v>
      </c>
      <c r="C46" s="325"/>
      <c r="D46" s="203">
        <v>10</v>
      </c>
    </row>
    <row r="47" spans="1:4">
      <c r="B47" s="38" t="s">
        <v>53</v>
      </c>
      <c r="C47" s="39"/>
      <c r="D47" s="204">
        <f>+'Հավելված 1'!D33</f>
        <v>-94520.400000000009</v>
      </c>
    </row>
    <row r="48" spans="1:4" ht="9.9499999999999993" customHeight="1"/>
    <row r="49" spans="1:4">
      <c r="B49" s="322" t="s">
        <v>50</v>
      </c>
      <c r="C49" s="323"/>
      <c r="D49" s="197"/>
    </row>
    <row r="50" spans="1:4" ht="69">
      <c r="A50" s="52"/>
      <c r="B50" s="37" t="s">
        <v>51</v>
      </c>
      <c r="C50" s="198">
        <v>1183</v>
      </c>
      <c r="D50" s="56" t="s">
        <v>118</v>
      </c>
    </row>
    <row r="51" spans="1:4" ht="34.5">
      <c r="B51" s="40" t="s">
        <v>52</v>
      </c>
      <c r="C51" s="199">
        <v>32007</v>
      </c>
      <c r="D51" s="200" t="s">
        <v>7</v>
      </c>
    </row>
    <row r="52" spans="1:4" ht="51.75">
      <c r="B52" s="201" t="s">
        <v>78</v>
      </c>
      <c r="C52" s="202" t="s">
        <v>206</v>
      </c>
      <c r="D52" s="317"/>
    </row>
    <row r="53" spans="1:4" ht="51.75">
      <c r="B53" s="201" t="s">
        <v>79</v>
      </c>
      <c r="C53" s="202" t="s">
        <v>207</v>
      </c>
      <c r="D53" s="318"/>
    </row>
    <row r="54" spans="1:4" ht="36" customHeight="1">
      <c r="B54" s="201" t="s">
        <v>80</v>
      </c>
      <c r="C54" s="202" t="s">
        <v>81</v>
      </c>
      <c r="D54" s="318"/>
    </row>
    <row r="55" spans="1:4" ht="69">
      <c r="B55" s="201" t="s">
        <v>208</v>
      </c>
      <c r="C55" s="202" t="s">
        <v>149</v>
      </c>
      <c r="D55" s="318"/>
    </row>
    <row r="56" spans="1:4">
      <c r="B56" s="320" t="s">
        <v>82</v>
      </c>
      <c r="C56" s="320"/>
      <c r="D56" s="319"/>
    </row>
    <row r="57" spans="1:4">
      <c r="B57" s="38" t="s">
        <v>53</v>
      </c>
      <c r="C57" s="39"/>
      <c r="D57" s="204">
        <f>+'Հավելված 1'!D39</f>
        <v>400</v>
      </c>
    </row>
    <row r="58" spans="1:4">
      <c r="A58" s="191"/>
      <c r="B58" s="41"/>
      <c r="C58" s="41"/>
      <c r="D58" s="41"/>
    </row>
    <row r="59" spans="1:4">
      <c r="A59" s="191"/>
      <c r="B59" s="41"/>
      <c r="C59" s="41"/>
      <c r="D59" s="41"/>
    </row>
    <row r="60" spans="1:4">
      <c r="A60" s="191"/>
      <c r="B60" s="41"/>
      <c r="C60" s="41"/>
      <c r="D60" s="41"/>
    </row>
    <row r="61" spans="1:4">
      <c r="A61" s="326" t="s">
        <v>125</v>
      </c>
      <c r="B61" s="326"/>
      <c r="C61" s="326"/>
      <c r="D61" s="326"/>
    </row>
    <row r="62" spans="1:4">
      <c r="C62" s="42" t="s">
        <v>91</v>
      </c>
      <c r="D62" s="43"/>
    </row>
    <row r="63" spans="1:4">
      <c r="B63" s="34" t="s">
        <v>47</v>
      </c>
      <c r="C63" s="44"/>
      <c r="D63" s="45"/>
    </row>
    <row r="64" spans="1:4" s="191" customFormat="1">
      <c r="B64" s="192"/>
      <c r="C64" s="192"/>
      <c r="D64" s="193"/>
    </row>
    <row r="65" spans="1:4" s="191" customFormat="1">
      <c r="B65" s="192"/>
      <c r="C65" s="192"/>
    </row>
    <row r="66" spans="1:4">
      <c r="B66" s="46" t="s">
        <v>48</v>
      </c>
      <c r="C66" s="46" t="s">
        <v>49</v>
      </c>
      <c r="D66" s="13"/>
    </row>
    <row r="67" spans="1:4">
      <c r="B67" s="205">
        <v>1139</v>
      </c>
      <c r="C67" s="206" t="s">
        <v>105</v>
      </c>
      <c r="D67" s="207"/>
    </row>
    <row r="68" spans="1:4">
      <c r="B68" s="315" t="s">
        <v>50</v>
      </c>
      <c r="C68" s="316"/>
      <c r="D68" s="13"/>
    </row>
    <row r="69" spans="1:4" ht="69">
      <c r="A69" s="52"/>
      <c r="B69" s="37" t="s">
        <v>51</v>
      </c>
      <c r="C69" s="198">
        <v>1139</v>
      </c>
      <c r="D69" s="56" t="s">
        <v>118</v>
      </c>
    </row>
    <row r="70" spans="1:4" ht="34.5">
      <c r="B70" s="208" t="s">
        <v>52</v>
      </c>
      <c r="C70" s="209">
        <v>11001</v>
      </c>
      <c r="D70" s="210" t="s">
        <v>7</v>
      </c>
    </row>
    <row r="71" spans="1:4" ht="34.5">
      <c r="B71" s="208" t="s">
        <v>109</v>
      </c>
      <c r="C71" s="202" t="s">
        <v>105</v>
      </c>
      <c r="D71" s="253"/>
    </row>
    <row r="72" spans="1:4" ht="69">
      <c r="B72" s="208" t="s">
        <v>110</v>
      </c>
      <c r="C72" s="202" t="s">
        <v>111</v>
      </c>
      <c r="D72" s="254"/>
    </row>
    <row r="73" spans="1:4" ht="34.5">
      <c r="B73" s="208" t="s">
        <v>112</v>
      </c>
      <c r="C73" s="202" t="s">
        <v>113</v>
      </c>
      <c r="D73" s="254"/>
    </row>
    <row r="74" spans="1:4" ht="30" customHeight="1">
      <c r="B74" s="211" t="s">
        <v>114</v>
      </c>
      <c r="C74" s="202" t="s">
        <v>91</v>
      </c>
      <c r="D74" s="254"/>
    </row>
    <row r="75" spans="1:4">
      <c r="B75" s="212"/>
      <c r="C75" s="213" t="s">
        <v>115</v>
      </c>
      <c r="D75" s="255"/>
    </row>
    <row r="76" spans="1:4">
      <c r="B76" s="321" t="s">
        <v>53</v>
      </c>
      <c r="C76" s="321"/>
      <c r="D76" s="214">
        <f>+'Հավելված 1'!D53</f>
        <v>139780.40000000002</v>
      </c>
    </row>
  </sheetData>
  <mergeCells count="24">
    <mergeCell ref="B76:C76"/>
    <mergeCell ref="B38:C38"/>
    <mergeCell ref="B35:C35"/>
    <mergeCell ref="B16:C16"/>
    <mergeCell ref="D19:D23"/>
    <mergeCell ref="B23:C23"/>
    <mergeCell ref="B24:C24"/>
    <mergeCell ref="B27:C27"/>
    <mergeCell ref="D41:D45"/>
    <mergeCell ref="B45:C45"/>
    <mergeCell ref="B46:C46"/>
    <mergeCell ref="A61:D61"/>
    <mergeCell ref="D71:D75"/>
    <mergeCell ref="B49:C49"/>
    <mergeCell ref="D52:D56"/>
    <mergeCell ref="B56:C56"/>
    <mergeCell ref="B68:C68"/>
    <mergeCell ref="D30:D34"/>
    <mergeCell ref="B34:C34"/>
    <mergeCell ref="B1:D1"/>
    <mergeCell ref="B2:D2"/>
    <mergeCell ref="B3:D3"/>
    <mergeCell ref="B5:D5"/>
    <mergeCell ref="A8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zoomScale="85" zoomScaleNormal="85" workbookViewId="0">
      <selection activeCell="D58" sqref="D58"/>
    </sheetView>
  </sheetViews>
  <sheetFormatPr defaultColWidth="9.140625" defaultRowHeight="17.25"/>
  <cols>
    <col min="1" max="1" width="5.28515625" style="16" customWidth="1"/>
    <col min="2" max="2" width="24.42578125" style="16" customWidth="1"/>
    <col min="3" max="3" width="65.7109375" style="16" customWidth="1"/>
    <col min="4" max="4" width="27.5703125" style="16" customWidth="1"/>
    <col min="5" max="16384" width="9.140625" style="16"/>
  </cols>
  <sheetData>
    <row r="1" spans="1:6" s="106" customFormat="1" ht="31.15" customHeight="1">
      <c r="A1" s="187"/>
      <c r="B1" s="295" t="s">
        <v>153</v>
      </c>
      <c r="C1" s="295"/>
      <c r="D1" s="295"/>
    </row>
    <row r="2" spans="1:6">
      <c r="A2" s="188"/>
      <c r="B2" s="296" t="s">
        <v>139</v>
      </c>
      <c r="C2" s="296"/>
      <c r="D2" s="296"/>
    </row>
    <row r="3" spans="1:6">
      <c r="A3" s="188"/>
      <c r="B3" s="296" t="s">
        <v>32</v>
      </c>
      <c r="C3" s="296"/>
      <c r="D3" s="296"/>
    </row>
    <row r="5" spans="1:6" ht="58.5" customHeight="1">
      <c r="B5" s="327" t="s">
        <v>197</v>
      </c>
      <c r="C5" s="327"/>
      <c r="D5" s="327"/>
    </row>
    <row r="6" spans="1:6">
      <c r="A6" s="189"/>
      <c r="B6" s="189"/>
      <c r="C6" s="189"/>
      <c r="D6" s="189"/>
    </row>
    <row r="7" spans="1:6">
      <c r="A7" s="189"/>
      <c r="B7" s="189"/>
      <c r="C7" s="189"/>
      <c r="D7" s="189"/>
    </row>
    <row r="8" spans="1:6" ht="16.5" customHeight="1">
      <c r="A8" s="328" t="s">
        <v>90</v>
      </c>
      <c r="B8" s="328"/>
      <c r="C8" s="328"/>
      <c r="D8" s="328"/>
      <c r="E8" s="190"/>
      <c r="F8" s="190"/>
    </row>
    <row r="9" spans="1:6" ht="32.85" customHeight="1">
      <c r="B9" s="32"/>
      <c r="C9" s="33" t="s">
        <v>73</v>
      </c>
      <c r="D9" s="32"/>
    </row>
    <row r="10" spans="1:6">
      <c r="B10" s="34" t="s">
        <v>54</v>
      </c>
      <c r="C10" s="35"/>
      <c r="D10" s="36"/>
    </row>
    <row r="11" spans="1:6" s="191" customFormat="1">
      <c r="B11" s="192"/>
      <c r="C11" s="192"/>
      <c r="D11" s="193"/>
    </row>
    <row r="12" spans="1:6" s="191" customFormat="1">
      <c r="B12" s="192"/>
      <c r="C12" s="192"/>
    </row>
    <row r="13" spans="1:6">
      <c r="B13" s="59" t="s">
        <v>48</v>
      </c>
      <c r="C13" s="59" t="s">
        <v>49</v>
      </c>
      <c r="D13" s="60"/>
    </row>
    <row r="14" spans="1:6">
      <c r="B14" s="194">
        <v>1183</v>
      </c>
      <c r="C14" s="195" t="s">
        <v>67</v>
      </c>
      <c r="D14" s="196"/>
    </row>
    <row r="16" spans="1:6">
      <c r="B16" s="322" t="s">
        <v>50</v>
      </c>
      <c r="C16" s="323"/>
      <c r="D16" s="197"/>
    </row>
    <row r="17" spans="1:4" ht="69">
      <c r="A17" s="52"/>
      <c r="B17" s="37" t="s">
        <v>51</v>
      </c>
      <c r="C17" s="198">
        <v>1183</v>
      </c>
      <c r="D17" s="56" t="s">
        <v>175</v>
      </c>
    </row>
    <row r="18" spans="1:4" ht="34.5">
      <c r="B18" s="40" t="s">
        <v>52</v>
      </c>
      <c r="C18" s="199" t="s">
        <v>150</v>
      </c>
      <c r="D18" s="200" t="s">
        <v>7</v>
      </c>
    </row>
    <row r="19" spans="1:4" ht="34.5">
      <c r="B19" s="201" t="s">
        <v>78</v>
      </c>
      <c r="C19" s="202" t="s">
        <v>151</v>
      </c>
      <c r="D19" s="317"/>
    </row>
    <row r="20" spans="1:4" ht="69">
      <c r="B20" s="201" t="s">
        <v>79</v>
      </c>
      <c r="C20" s="202" t="s">
        <v>152</v>
      </c>
      <c r="D20" s="318"/>
    </row>
    <row r="21" spans="1:4" ht="36" customHeight="1">
      <c r="B21" s="201" t="s">
        <v>80</v>
      </c>
      <c r="C21" s="202" t="s">
        <v>81</v>
      </c>
      <c r="D21" s="318"/>
    </row>
    <row r="22" spans="1:4" ht="69">
      <c r="B22" s="201" t="s">
        <v>85</v>
      </c>
      <c r="C22" s="202" t="s">
        <v>149</v>
      </c>
      <c r="D22" s="318"/>
    </row>
    <row r="23" spans="1:4">
      <c r="B23" s="320" t="s">
        <v>82</v>
      </c>
      <c r="C23" s="320"/>
      <c r="D23" s="319"/>
    </row>
    <row r="24" spans="1:4">
      <c r="B24" s="324" t="s">
        <v>146</v>
      </c>
      <c r="C24" s="325"/>
      <c r="D24" s="203">
        <v>-8</v>
      </c>
    </row>
    <row r="25" spans="1:4">
      <c r="B25" s="38" t="s">
        <v>53</v>
      </c>
      <c r="C25" s="39"/>
      <c r="D25" s="204">
        <f>+'Հավելված 2'!G24</f>
        <v>-36020</v>
      </c>
    </row>
    <row r="26" spans="1:4" ht="9.9499999999999993" customHeight="1"/>
    <row r="27" spans="1:4">
      <c r="B27" s="322" t="s">
        <v>50</v>
      </c>
      <c r="C27" s="323"/>
      <c r="D27" s="197"/>
    </row>
    <row r="28" spans="1:4" ht="69">
      <c r="A28" s="52"/>
      <c r="B28" s="37" t="s">
        <v>51</v>
      </c>
      <c r="C28" s="198">
        <v>1183</v>
      </c>
      <c r="D28" s="56" t="s">
        <v>175</v>
      </c>
    </row>
    <row r="29" spans="1:4" ht="34.5">
      <c r="B29" s="40" t="s">
        <v>52</v>
      </c>
      <c r="C29" s="199">
        <v>32002</v>
      </c>
      <c r="D29" s="200" t="s">
        <v>7</v>
      </c>
    </row>
    <row r="30" spans="1:4" ht="34.5">
      <c r="B30" s="201" t="s">
        <v>78</v>
      </c>
      <c r="C30" s="202" t="s">
        <v>147</v>
      </c>
      <c r="D30" s="317"/>
    </row>
    <row r="31" spans="1:4" ht="69">
      <c r="B31" s="201" t="s">
        <v>79</v>
      </c>
      <c r="C31" s="202" t="s">
        <v>148</v>
      </c>
      <c r="D31" s="318"/>
    </row>
    <row r="32" spans="1:4" ht="36" customHeight="1">
      <c r="B32" s="201" t="s">
        <v>80</v>
      </c>
      <c r="C32" s="202" t="s">
        <v>81</v>
      </c>
      <c r="D32" s="318"/>
    </row>
    <row r="33" spans="1:4" ht="69">
      <c r="B33" s="201" t="s">
        <v>85</v>
      </c>
      <c r="C33" s="202" t="s">
        <v>149</v>
      </c>
      <c r="D33" s="318"/>
    </row>
    <row r="34" spans="1:4">
      <c r="B34" s="320" t="s">
        <v>82</v>
      </c>
      <c r="C34" s="320"/>
      <c r="D34" s="319"/>
    </row>
    <row r="35" spans="1:4">
      <c r="B35" s="324" t="s">
        <v>146</v>
      </c>
      <c r="C35" s="325"/>
      <c r="D35" s="203">
        <v>-2</v>
      </c>
    </row>
    <row r="36" spans="1:4">
      <c r="B36" s="38" t="s">
        <v>53</v>
      </c>
      <c r="C36" s="39"/>
      <c r="D36" s="204">
        <f>+'Հավելված 2'!G33</f>
        <v>-9640</v>
      </c>
    </row>
    <row r="37" spans="1:4" ht="9.9499999999999993" customHeight="1"/>
    <row r="38" spans="1:4">
      <c r="B38" s="322" t="s">
        <v>50</v>
      </c>
      <c r="C38" s="323"/>
      <c r="D38" s="197"/>
    </row>
    <row r="39" spans="1:4" ht="69">
      <c r="A39" s="52"/>
      <c r="B39" s="37" t="s">
        <v>51</v>
      </c>
      <c r="C39" s="198">
        <v>1183</v>
      </c>
      <c r="D39" s="56" t="s">
        <v>118</v>
      </c>
    </row>
    <row r="40" spans="1:4" ht="34.5">
      <c r="B40" s="40" t="s">
        <v>52</v>
      </c>
      <c r="C40" s="199">
        <v>32003</v>
      </c>
      <c r="D40" s="200" t="s">
        <v>7</v>
      </c>
    </row>
    <row r="41" spans="1:4" ht="51.75">
      <c r="B41" s="201" t="s">
        <v>78</v>
      </c>
      <c r="C41" s="202" t="s">
        <v>83</v>
      </c>
      <c r="D41" s="317"/>
    </row>
    <row r="42" spans="1:4" ht="34.5">
      <c r="B42" s="201" t="s">
        <v>79</v>
      </c>
      <c r="C42" s="202" t="s">
        <v>84</v>
      </c>
      <c r="D42" s="318"/>
    </row>
    <row r="43" spans="1:4" ht="36" customHeight="1">
      <c r="B43" s="201" t="s">
        <v>80</v>
      </c>
      <c r="C43" s="202" t="s">
        <v>81</v>
      </c>
      <c r="D43" s="318"/>
    </row>
    <row r="44" spans="1:4" ht="69">
      <c r="B44" s="201" t="s">
        <v>85</v>
      </c>
      <c r="C44" s="202" t="s">
        <v>86</v>
      </c>
      <c r="D44" s="318"/>
    </row>
    <row r="45" spans="1:4">
      <c r="B45" s="320" t="s">
        <v>82</v>
      </c>
      <c r="C45" s="320"/>
      <c r="D45" s="319"/>
    </row>
    <row r="46" spans="1:4">
      <c r="B46" s="324" t="s">
        <v>198</v>
      </c>
      <c r="C46" s="325"/>
      <c r="D46" s="203">
        <v>10</v>
      </c>
    </row>
    <row r="47" spans="1:4">
      <c r="B47" s="38" t="s">
        <v>53</v>
      </c>
      <c r="C47" s="39"/>
      <c r="D47" s="204">
        <f>+'Հավելված 2'!G42</f>
        <v>-94520.400000000009</v>
      </c>
    </row>
    <row r="48" spans="1:4" ht="9.9499999999999993" customHeight="1"/>
    <row r="49" spans="1:4">
      <c r="B49" s="322" t="s">
        <v>50</v>
      </c>
      <c r="C49" s="323"/>
      <c r="D49" s="197"/>
    </row>
    <row r="50" spans="1:4" ht="69">
      <c r="A50" s="52"/>
      <c r="B50" s="37" t="s">
        <v>51</v>
      </c>
      <c r="C50" s="198">
        <v>1183</v>
      </c>
      <c r="D50" s="56" t="s">
        <v>118</v>
      </c>
    </row>
    <row r="51" spans="1:4" ht="34.5">
      <c r="B51" s="40" t="s">
        <v>52</v>
      </c>
      <c r="C51" s="199">
        <v>32007</v>
      </c>
      <c r="D51" s="200" t="s">
        <v>7</v>
      </c>
    </row>
    <row r="52" spans="1:4" ht="51.75">
      <c r="B52" s="201" t="s">
        <v>78</v>
      </c>
      <c r="C52" s="202" t="s">
        <v>206</v>
      </c>
      <c r="D52" s="317"/>
    </row>
    <row r="53" spans="1:4" ht="51.75">
      <c r="B53" s="201" t="s">
        <v>79</v>
      </c>
      <c r="C53" s="202" t="s">
        <v>207</v>
      </c>
      <c r="D53" s="318"/>
    </row>
    <row r="54" spans="1:4" ht="36" customHeight="1">
      <c r="B54" s="201" t="s">
        <v>80</v>
      </c>
      <c r="C54" s="202" t="s">
        <v>81</v>
      </c>
      <c r="D54" s="318"/>
    </row>
    <row r="55" spans="1:4" ht="69">
      <c r="B55" s="201" t="s">
        <v>208</v>
      </c>
      <c r="C55" s="202" t="s">
        <v>149</v>
      </c>
      <c r="D55" s="318"/>
    </row>
    <row r="56" spans="1:4">
      <c r="B56" s="320" t="s">
        <v>82</v>
      </c>
      <c r="C56" s="320"/>
      <c r="D56" s="319"/>
    </row>
    <row r="57" spans="1:4">
      <c r="B57" s="38" t="s">
        <v>53</v>
      </c>
      <c r="C57" s="39"/>
      <c r="D57" s="204">
        <f>+'Հավելված 2'!G53</f>
        <v>400</v>
      </c>
    </row>
    <row r="58" spans="1:4">
      <c r="A58" s="191"/>
      <c r="B58" s="41"/>
      <c r="C58" s="41"/>
      <c r="D58" s="41"/>
    </row>
    <row r="59" spans="1:4">
      <c r="A59" s="191"/>
      <c r="B59" s="41"/>
      <c r="C59" s="41"/>
      <c r="D59" s="41"/>
    </row>
    <row r="60" spans="1:4">
      <c r="A60" s="191"/>
      <c r="B60" s="41"/>
      <c r="C60" s="41"/>
      <c r="D60" s="41"/>
    </row>
    <row r="61" spans="1:4">
      <c r="A61" s="326" t="s">
        <v>169</v>
      </c>
      <c r="B61" s="326"/>
      <c r="C61" s="326"/>
      <c r="D61" s="326"/>
    </row>
    <row r="62" spans="1:4">
      <c r="C62" s="42" t="s">
        <v>91</v>
      </c>
      <c r="D62" s="43"/>
    </row>
    <row r="63" spans="1:4">
      <c r="B63" s="34" t="s">
        <v>54</v>
      </c>
      <c r="C63" s="44"/>
      <c r="D63" s="45"/>
    </row>
    <row r="64" spans="1:4" s="191" customFormat="1">
      <c r="B64" s="192"/>
      <c r="C64" s="192"/>
      <c r="D64" s="193"/>
    </row>
    <row r="65" spans="1:4" s="191" customFormat="1">
      <c r="B65" s="192"/>
      <c r="C65" s="192"/>
    </row>
    <row r="66" spans="1:4">
      <c r="B66" s="46" t="s">
        <v>48</v>
      </c>
      <c r="C66" s="46" t="s">
        <v>49</v>
      </c>
      <c r="D66" s="13"/>
    </row>
    <row r="67" spans="1:4">
      <c r="B67" s="205">
        <v>1139</v>
      </c>
      <c r="C67" s="206" t="s">
        <v>105</v>
      </c>
      <c r="D67" s="207"/>
    </row>
    <row r="68" spans="1:4">
      <c r="B68" s="315" t="s">
        <v>50</v>
      </c>
      <c r="C68" s="316"/>
      <c r="D68" s="13"/>
    </row>
    <row r="69" spans="1:4" ht="69">
      <c r="A69" s="52"/>
      <c r="B69" s="37" t="s">
        <v>51</v>
      </c>
      <c r="C69" s="198">
        <v>1139</v>
      </c>
      <c r="D69" s="56" t="s">
        <v>118</v>
      </c>
    </row>
    <row r="70" spans="1:4" ht="34.5">
      <c r="B70" s="208" t="s">
        <v>52</v>
      </c>
      <c r="C70" s="209">
        <v>11001</v>
      </c>
      <c r="D70" s="210" t="s">
        <v>7</v>
      </c>
    </row>
    <row r="71" spans="1:4" ht="34.5">
      <c r="B71" s="208" t="s">
        <v>109</v>
      </c>
      <c r="C71" s="202" t="s">
        <v>105</v>
      </c>
      <c r="D71" s="253"/>
    </row>
    <row r="72" spans="1:4" ht="69">
      <c r="B72" s="208" t="s">
        <v>110</v>
      </c>
      <c r="C72" s="202" t="s">
        <v>111</v>
      </c>
      <c r="D72" s="254"/>
    </row>
    <row r="73" spans="1:4" ht="34.5">
      <c r="B73" s="208" t="s">
        <v>112</v>
      </c>
      <c r="C73" s="202" t="s">
        <v>113</v>
      </c>
      <c r="D73" s="254"/>
    </row>
    <row r="74" spans="1:4" ht="30" customHeight="1">
      <c r="B74" s="211" t="s">
        <v>114</v>
      </c>
      <c r="C74" s="202" t="s">
        <v>91</v>
      </c>
      <c r="D74" s="254"/>
    </row>
    <row r="75" spans="1:4">
      <c r="B75" s="212"/>
      <c r="C75" s="213" t="s">
        <v>115</v>
      </c>
      <c r="D75" s="255"/>
    </row>
    <row r="76" spans="1:4">
      <c r="B76" s="321" t="s">
        <v>53</v>
      </c>
      <c r="C76" s="321"/>
      <c r="D76" s="214">
        <f>+'Հավելված 2'!G73</f>
        <v>139780.40000000002</v>
      </c>
    </row>
  </sheetData>
  <mergeCells count="24">
    <mergeCell ref="B68:C68"/>
    <mergeCell ref="D71:D75"/>
    <mergeCell ref="B76:C76"/>
    <mergeCell ref="B35:C35"/>
    <mergeCell ref="B38:C38"/>
    <mergeCell ref="D41:D45"/>
    <mergeCell ref="B45:C45"/>
    <mergeCell ref="B46:C46"/>
    <mergeCell ref="A61:D61"/>
    <mergeCell ref="B49:C49"/>
    <mergeCell ref="D52:D56"/>
    <mergeCell ref="B56:C56"/>
    <mergeCell ref="D19:D23"/>
    <mergeCell ref="B23:C23"/>
    <mergeCell ref="B24:C24"/>
    <mergeCell ref="B27:C27"/>
    <mergeCell ref="D30:D34"/>
    <mergeCell ref="B34:C34"/>
    <mergeCell ref="B16:C16"/>
    <mergeCell ref="B1:D1"/>
    <mergeCell ref="B2:D2"/>
    <mergeCell ref="B3:D3"/>
    <mergeCell ref="B5:D5"/>
    <mergeCell ref="A8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22" zoomScale="85" zoomScaleNormal="85" workbookViewId="0">
      <selection activeCell="F7" sqref="F7:F8"/>
    </sheetView>
  </sheetViews>
  <sheetFormatPr defaultColWidth="9.140625" defaultRowHeight="17.25"/>
  <cols>
    <col min="1" max="4" width="18.28515625" style="16" customWidth="1"/>
    <col min="5" max="6" width="14.42578125" style="16" customWidth="1"/>
    <col min="7" max="7" width="16.42578125" style="16" customWidth="1"/>
    <col min="8" max="8" width="14.42578125" style="120" customWidth="1"/>
    <col min="9" max="9" width="30.28515625" style="16" customWidth="1"/>
    <col min="10" max="10" width="18" style="16" customWidth="1"/>
    <col min="11" max="16384" width="9.140625" style="16"/>
  </cols>
  <sheetData>
    <row r="1" spans="1:10">
      <c r="A1" s="171"/>
      <c r="B1" s="171"/>
      <c r="C1" s="171"/>
      <c r="D1" s="171"/>
      <c r="E1" s="171"/>
      <c r="F1" s="171"/>
      <c r="G1" s="171"/>
      <c r="H1" s="340" t="s">
        <v>55</v>
      </c>
      <c r="I1" s="340"/>
    </row>
    <row r="2" spans="1:10">
      <c r="A2" s="171"/>
      <c r="B2" s="171"/>
      <c r="C2" s="171"/>
      <c r="D2" s="171"/>
      <c r="E2" s="171"/>
      <c r="F2" s="171"/>
      <c r="G2" s="171"/>
      <c r="H2" s="340" t="s">
        <v>140</v>
      </c>
      <c r="I2" s="340"/>
    </row>
    <row r="3" spans="1:10">
      <c r="A3" s="171"/>
      <c r="B3" s="171"/>
      <c r="C3" s="171"/>
      <c r="D3" s="171"/>
      <c r="E3" s="171"/>
      <c r="F3" s="171"/>
      <c r="G3" s="171"/>
      <c r="H3" s="340" t="s">
        <v>1</v>
      </c>
      <c r="I3" s="340"/>
    </row>
    <row r="4" spans="1:10">
      <c r="A4" s="171"/>
      <c r="B4" s="171"/>
      <c r="C4" s="171"/>
      <c r="D4" s="171"/>
      <c r="E4" s="171"/>
      <c r="F4" s="171"/>
      <c r="G4" s="171"/>
      <c r="H4" s="172"/>
      <c r="I4" s="173"/>
    </row>
    <row r="5" spans="1:10" ht="50.25" customHeight="1">
      <c r="A5" s="342" t="s">
        <v>199</v>
      </c>
      <c r="B5" s="342"/>
      <c r="C5" s="342"/>
      <c r="D5" s="342"/>
      <c r="E5" s="342"/>
      <c r="F5" s="342"/>
      <c r="G5" s="342"/>
      <c r="H5" s="342"/>
      <c r="I5" s="342"/>
    </row>
    <row r="6" spans="1:10" ht="21" customHeight="1">
      <c r="A6" s="343"/>
      <c r="B6" s="343"/>
      <c r="C6" s="343"/>
      <c r="D6" s="343"/>
      <c r="E6" s="343"/>
      <c r="F6" s="343"/>
      <c r="G6" s="343"/>
      <c r="H6" s="343"/>
      <c r="I6" s="343"/>
    </row>
    <row r="7" spans="1:10" ht="79.349999999999994" customHeight="1">
      <c r="A7" s="341" t="s">
        <v>56</v>
      </c>
      <c r="B7" s="346" t="s">
        <v>57</v>
      </c>
      <c r="C7" s="347"/>
      <c r="D7" s="348"/>
      <c r="E7" s="341" t="s">
        <v>58</v>
      </c>
      <c r="F7" s="341" t="s">
        <v>59</v>
      </c>
      <c r="G7" s="341" t="s">
        <v>60</v>
      </c>
      <c r="H7" s="344" t="s">
        <v>176</v>
      </c>
      <c r="I7" s="345"/>
    </row>
    <row r="8" spans="1:10" ht="21" customHeight="1">
      <c r="A8" s="341"/>
      <c r="B8" s="349"/>
      <c r="C8" s="350"/>
      <c r="D8" s="351"/>
      <c r="E8" s="341"/>
      <c r="F8" s="341"/>
      <c r="G8" s="341"/>
      <c r="H8" s="174" t="s">
        <v>61</v>
      </c>
      <c r="I8" s="175" t="s">
        <v>62</v>
      </c>
    </row>
    <row r="9" spans="1:10">
      <c r="A9" s="176"/>
      <c r="B9" s="176"/>
      <c r="C9" s="176"/>
      <c r="D9" s="176"/>
      <c r="E9" s="176"/>
      <c r="F9" s="176"/>
      <c r="G9" s="176"/>
      <c r="H9" s="177"/>
      <c r="I9" s="176"/>
      <c r="J9" s="82"/>
    </row>
    <row r="10" spans="1:10">
      <c r="A10" s="178">
        <v>1</v>
      </c>
      <c r="B10" s="352">
        <v>2</v>
      </c>
      <c r="C10" s="353"/>
      <c r="D10" s="354"/>
      <c r="E10" s="179">
        <v>3</v>
      </c>
      <c r="F10" s="179">
        <v>4</v>
      </c>
      <c r="G10" s="179">
        <v>5</v>
      </c>
      <c r="H10" s="180">
        <v>6</v>
      </c>
      <c r="I10" s="179">
        <v>7</v>
      </c>
      <c r="J10" s="82"/>
    </row>
    <row r="11" spans="1:10" s="113" customFormat="1" ht="43.7" customHeight="1">
      <c r="A11" s="357" t="s">
        <v>73</v>
      </c>
      <c r="B11" s="357"/>
      <c r="C11" s="357"/>
      <c r="D11" s="357"/>
      <c r="E11" s="357"/>
      <c r="F11" s="357"/>
      <c r="G11" s="357"/>
      <c r="H11" s="357"/>
      <c r="I11" s="68">
        <f>+I12</f>
        <v>-139780.4</v>
      </c>
    </row>
    <row r="12" spans="1:10" s="113" customFormat="1" ht="20.85" customHeight="1">
      <c r="A12" s="186" t="s">
        <v>63</v>
      </c>
      <c r="B12" s="186" t="s">
        <v>64</v>
      </c>
      <c r="C12" s="186" t="s">
        <v>65</v>
      </c>
      <c r="D12" s="355" t="s">
        <v>28</v>
      </c>
      <c r="E12" s="356"/>
      <c r="F12" s="356"/>
      <c r="G12" s="356"/>
      <c r="H12" s="356"/>
      <c r="I12" s="69">
        <f>+I13+I26+I31+I42</f>
        <v>-139780.4</v>
      </c>
    </row>
    <row r="13" spans="1:10" ht="54.95" customHeight="1">
      <c r="A13" s="181" t="s">
        <v>158</v>
      </c>
      <c r="B13" s="329" t="s">
        <v>159</v>
      </c>
      <c r="C13" s="330"/>
      <c r="D13" s="330"/>
      <c r="E13" s="330"/>
      <c r="F13" s="330"/>
      <c r="G13" s="330"/>
      <c r="H13" s="331"/>
      <c r="I13" s="67">
        <f>+I14</f>
        <v>-36020</v>
      </c>
    </row>
    <row r="14" spans="1:10" ht="16.5" customHeight="1">
      <c r="A14" s="182"/>
      <c r="B14" s="333" t="s">
        <v>74</v>
      </c>
      <c r="C14" s="334"/>
      <c r="D14" s="335"/>
      <c r="E14" s="54"/>
      <c r="F14" s="54"/>
      <c r="G14" s="54"/>
      <c r="H14" s="183"/>
      <c r="I14" s="64">
        <f>SUM(I15:I25)</f>
        <v>-36020</v>
      </c>
    </row>
    <row r="15" spans="1:10" s="52" customFormat="1" ht="18" customHeight="1">
      <c r="A15" s="66" t="s">
        <v>162</v>
      </c>
      <c r="B15" s="332" t="s">
        <v>154</v>
      </c>
      <c r="C15" s="332"/>
      <c r="D15" s="332"/>
      <c r="E15" s="56" t="s">
        <v>75</v>
      </c>
      <c r="F15" s="50" t="s">
        <v>76</v>
      </c>
      <c r="G15" s="47">
        <v>10200000</v>
      </c>
      <c r="H15" s="63">
        <v>-1</v>
      </c>
      <c r="I15" s="64">
        <f>+H15*G15/1000</f>
        <v>-10200</v>
      </c>
    </row>
    <row r="16" spans="1:10" s="52" customFormat="1" ht="18" customHeight="1">
      <c r="A16" s="66" t="s">
        <v>163</v>
      </c>
      <c r="B16" s="332" t="s">
        <v>154</v>
      </c>
      <c r="C16" s="332"/>
      <c r="D16" s="332"/>
      <c r="E16" s="56" t="s">
        <v>75</v>
      </c>
      <c r="F16" s="50" t="s">
        <v>76</v>
      </c>
      <c r="G16" s="47">
        <v>12360000</v>
      </c>
      <c r="H16" s="63">
        <v>-1</v>
      </c>
      <c r="I16" s="64">
        <f t="shared" ref="I16:I17" si="0">+H16*G16/1000</f>
        <v>-12360</v>
      </c>
    </row>
    <row r="17" spans="1:9" s="52" customFormat="1" ht="18" customHeight="1">
      <c r="A17" s="66" t="s">
        <v>164</v>
      </c>
      <c r="B17" s="332" t="s">
        <v>154</v>
      </c>
      <c r="C17" s="332"/>
      <c r="D17" s="332"/>
      <c r="E17" s="56" t="s">
        <v>75</v>
      </c>
      <c r="F17" s="50" t="s">
        <v>76</v>
      </c>
      <c r="G17" s="47">
        <v>9360000</v>
      </c>
      <c r="H17" s="63">
        <v>-1</v>
      </c>
      <c r="I17" s="64">
        <f t="shared" si="0"/>
        <v>-9360</v>
      </c>
    </row>
    <row r="18" spans="1:9" ht="18" customHeight="1">
      <c r="A18" s="27" t="s">
        <v>178</v>
      </c>
      <c r="B18" s="336" t="s">
        <v>155</v>
      </c>
      <c r="C18" s="336"/>
      <c r="D18" s="336"/>
      <c r="E18" s="57" t="s">
        <v>75</v>
      </c>
      <c r="F18" s="85" t="s">
        <v>76</v>
      </c>
      <c r="G18" s="47">
        <v>400000</v>
      </c>
      <c r="H18" s="63">
        <v>-1</v>
      </c>
      <c r="I18" s="64">
        <f t="shared" ref="I18:I25" si="1">+H18*G18/1000</f>
        <v>-400</v>
      </c>
    </row>
    <row r="19" spans="1:9" ht="18" customHeight="1">
      <c r="A19" s="27" t="s">
        <v>179</v>
      </c>
      <c r="B19" s="336" t="s">
        <v>155</v>
      </c>
      <c r="C19" s="336"/>
      <c r="D19" s="336"/>
      <c r="E19" s="57" t="s">
        <v>75</v>
      </c>
      <c r="F19" s="85" t="s">
        <v>76</v>
      </c>
      <c r="G19" s="47">
        <v>600000</v>
      </c>
      <c r="H19" s="63">
        <v>-1</v>
      </c>
      <c r="I19" s="64">
        <f t="shared" si="1"/>
        <v>-600</v>
      </c>
    </row>
    <row r="20" spans="1:9" ht="18" customHeight="1">
      <c r="A20" s="27" t="s">
        <v>180</v>
      </c>
      <c r="B20" s="336" t="s">
        <v>155</v>
      </c>
      <c r="C20" s="336"/>
      <c r="D20" s="336"/>
      <c r="E20" s="57" t="s">
        <v>75</v>
      </c>
      <c r="F20" s="85" t="s">
        <v>76</v>
      </c>
      <c r="G20" s="47">
        <v>500000</v>
      </c>
      <c r="H20" s="63">
        <v>-1</v>
      </c>
      <c r="I20" s="64">
        <f t="shared" si="1"/>
        <v>-500</v>
      </c>
    </row>
    <row r="21" spans="1:9" ht="18" customHeight="1">
      <c r="A21" s="27" t="s">
        <v>181</v>
      </c>
      <c r="B21" s="336" t="s">
        <v>155</v>
      </c>
      <c r="C21" s="336"/>
      <c r="D21" s="336"/>
      <c r="E21" s="57" t="s">
        <v>75</v>
      </c>
      <c r="F21" s="85" t="s">
        <v>76</v>
      </c>
      <c r="G21" s="47">
        <v>800000</v>
      </c>
      <c r="H21" s="63">
        <v>-1</v>
      </c>
      <c r="I21" s="64">
        <f t="shared" si="1"/>
        <v>-800</v>
      </c>
    </row>
    <row r="22" spans="1:9" ht="18" customHeight="1">
      <c r="A22" s="27" t="s">
        <v>182</v>
      </c>
      <c r="B22" s="336" t="s">
        <v>155</v>
      </c>
      <c r="C22" s="336"/>
      <c r="D22" s="336"/>
      <c r="E22" s="57" t="s">
        <v>75</v>
      </c>
      <c r="F22" s="85" t="s">
        <v>76</v>
      </c>
      <c r="G22" s="47">
        <v>400000</v>
      </c>
      <c r="H22" s="63">
        <v>-1</v>
      </c>
      <c r="I22" s="64">
        <f t="shared" si="1"/>
        <v>-400</v>
      </c>
    </row>
    <row r="23" spans="1:9" ht="18" customHeight="1">
      <c r="A23" s="27" t="s">
        <v>183</v>
      </c>
      <c r="B23" s="336" t="s">
        <v>155</v>
      </c>
      <c r="C23" s="336"/>
      <c r="D23" s="336"/>
      <c r="E23" s="57" t="s">
        <v>75</v>
      </c>
      <c r="F23" s="85" t="s">
        <v>76</v>
      </c>
      <c r="G23" s="47">
        <v>600000</v>
      </c>
      <c r="H23" s="63">
        <v>-1</v>
      </c>
      <c r="I23" s="64">
        <f t="shared" si="1"/>
        <v>-600</v>
      </c>
    </row>
    <row r="24" spans="1:9" ht="18" customHeight="1">
      <c r="A24" s="27" t="s">
        <v>184</v>
      </c>
      <c r="B24" s="336" t="s">
        <v>155</v>
      </c>
      <c r="C24" s="336"/>
      <c r="D24" s="336"/>
      <c r="E24" s="57" t="s">
        <v>75</v>
      </c>
      <c r="F24" s="85" t="s">
        <v>76</v>
      </c>
      <c r="G24" s="47">
        <v>400000</v>
      </c>
      <c r="H24" s="63">
        <v>-1</v>
      </c>
      <c r="I24" s="64">
        <f t="shared" si="1"/>
        <v>-400</v>
      </c>
    </row>
    <row r="25" spans="1:9" ht="18" customHeight="1">
      <c r="A25" s="27" t="s">
        <v>185</v>
      </c>
      <c r="B25" s="336" t="s">
        <v>155</v>
      </c>
      <c r="C25" s="336"/>
      <c r="D25" s="336"/>
      <c r="E25" s="57" t="s">
        <v>75</v>
      </c>
      <c r="F25" s="85" t="s">
        <v>76</v>
      </c>
      <c r="G25" s="47">
        <v>400000</v>
      </c>
      <c r="H25" s="63">
        <v>-1</v>
      </c>
      <c r="I25" s="64">
        <f t="shared" si="1"/>
        <v>-400</v>
      </c>
    </row>
    <row r="26" spans="1:9" ht="54.95" customHeight="1">
      <c r="A26" s="181" t="s">
        <v>156</v>
      </c>
      <c r="B26" s="329" t="s">
        <v>157</v>
      </c>
      <c r="C26" s="330"/>
      <c r="D26" s="330"/>
      <c r="E26" s="330"/>
      <c r="F26" s="330"/>
      <c r="G26" s="330"/>
      <c r="H26" s="331"/>
      <c r="I26" s="67">
        <f>+I27</f>
        <v>-9640</v>
      </c>
    </row>
    <row r="27" spans="1:9" ht="16.5" customHeight="1">
      <c r="A27" s="182"/>
      <c r="B27" s="333" t="s">
        <v>74</v>
      </c>
      <c r="C27" s="334"/>
      <c r="D27" s="335"/>
      <c r="E27" s="54"/>
      <c r="F27" s="54"/>
      <c r="G27" s="54"/>
      <c r="H27" s="183"/>
      <c r="I27" s="64">
        <f>SUM(I28:I30)</f>
        <v>-9640</v>
      </c>
    </row>
    <row r="28" spans="1:9" s="52" customFormat="1" ht="18" customHeight="1">
      <c r="A28" s="66" t="s">
        <v>161</v>
      </c>
      <c r="B28" s="332" t="s">
        <v>154</v>
      </c>
      <c r="C28" s="332"/>
      <c r="D28" s="332"/>
      <c r="E28" s="56" t="s">
        <v>75</v>
      </c>
      <c r="F28" s="50" t="s">
        <v>76</v>
      </c>
      <c r="G28" s="47">
        <v>8640000</v>
      </c>
      <c r="H28" s="63">
        <v>-1</v>
      </c>
      <c r="I28" s="64">
        <f t="shared" ref="I28" si="2">+H28*G28/1000</f>
        <v>-8640</v>
      </c>
    </row>
    <row r="29" spans="1:9" ht="18" customHeight="1">
      <c r="A29" s="27" t="s">
        <v>186</v>
      </c>
      <c r="B29" s="336" t="s">
        <v>155</v>
      </c>
      <c r="C29" s="336"/>
      <c r="D29" s="336"/>
      <c r="E29" s="57" t="s">
        <v>75</v>
      </c>
      <c r="F29" s="85" t="s">
        <v>76</v>
      </c>
      <c r="G29" s="47">
        <v>500000</v>
      </c>
      <c r="H29" s="63">
        <v>-1</v>
      </c>
      <c r="I29" s="64">
        <f t="shared" ref="I29:I30" si="3">+H29*G29/1000</f>
        <v>-500</v>
      </c>
    </row>
    <row r="30" spans="1:9" ht="18" customHeight="1">
      <c r="A30" s="27" t="s">
        <v>187</v>
      </c>
      <c r="B30" s="336" t="s">
        <v>155</v>
      </c>
      <c r="C30" s="336"/>
      <c r="D30" s="336"/>
      <c r="E30" s="57" t="s">
        <v>75</v>
      </c>
      <c r="F30" s="85" t="s">
        <v>76</v>
      </c>
      <c r="G30" s="47">
        <v>500000</v>
      </c>
      <c r="H30" s="63">
        <v>-1</v>
      </c>
      <c r="I30" s="64">
        <f t="shared" si="3"/>
        <v>-500</v>
      </c>
    </row>
    <row r="31" spans="1:9" ht="54.95" customHeight="1">
      <c r="A31" s="181" t="s">
        <v>77</v>
      </c>
      <c r="B31" s="329" t="s">
        <v>70</v>
      </c>
      <c r="C31" s="330"/>
      <c r="D31" s="330"/>
      <c r="E31" s="330"/>
      <c r="F31" s="330"/>
      <c r="G31" s="330"/>
      <c r="H31" s="331"/>
      <c r="I31" s="67">
        <f>+I32+I36</f>
        <v>-94520.4</v>
      </c>
    </row>
    <row r="32" spans="1:9" ht="16.5" customHeight="1">
      <c r="A32" s="182"/>
      <c r="B32" s="333" t="s">
        <v>190</v>
      </c>
      <c r="C32" s="334"/>
      <c r="D32" s="335"/>
      <c r="E32" s="54"/>
      <c r="F32" s="54"/>
      <c r="G32" s="54"/>
      <c r="H32" s="183"/>
      <c r="I32" s="64">
        <f>SUM(I33:I35)</f>
        <v>-101224.79999999999</v>
      </c>
    </row>
    <row r="33" spans="1:9" s="185" customFormat="1">
      <c r="A33" s="221" t="s">
        <v>213</v>
      </c>
      <c r="B33" s="332" t="s">
        <v>191</v>
      </c>
      <c r="C33" s="332"/>
      <c r="D33" s="332"/>
      <c r="E33" s="56" t="s">
        <v>170</v>
      </c>
      <c r="F33" s="56" t="s">
        <v>166</v>
      </c>
      <c r="G33" s="62"/>
      <c r="H33" s="63"/>
      <c r="I33" s="184">
        <v>-150000</v>
      </c>
    </row>
    <row r="34" spans="1:9" s="185" customFormat="1">
      <c r="A34" s="221" t="s">
        <v>211</v>
      </c>
      <c r="B34" s="332" t="s">
        <v>191</v>
      </c>
      <c r="C34" s="332"/>
      <c r="D34" s="332"/>
      <c r="E34" s="56" t="s">
        <v>170</v>
      </c>
      <c r="F34" s="56" t="s">
        <v>166</v>
      </c>
      <c r="G34" s="62"/>
      <c r="H34" s="63"/>
      <c r="I34" s="184">
        <v>29867.1</v>
      </c>
    </row>
    <row r="35" spans="1:9" s="185" customFormat="1">
      <c r="A35" s="66" t="s">
        <v>192</v>
      </c>
      <c r="B35" s="332" t="s">
        <v>191</v>
      </c>
      <c r="C35" s="332"/>
      <c r="D35" s="332"/>
      <c r="E35" s="56" t="s">
        <v>170</v>
      </c>
      <c r="F35" s="56" t="s">
        <v>166</v>
      </c>
      <c r="G35" s="62"/>
      <c r="H35" s="63"/>
      <c r="I35" s="184">
        <v>18908.099999999999</v>
      </c>
    </row>
    <row r="36" spans="1:9" s="79" customFormat="1" ht="16.5" customHeight="1">
      <c r="A36" s="240"/>
      <c r="B36" s="337" t="s">
        <v>74</v>
      </c>
      <c r="C36" s="338"/>
      <c r="D36" s="339"/>
      <c r="E36" s="241"/>
      <c r="F36" s="241"/>
      <c r="G36" s="241"/>
      <c r="H36" s="242"/>
      <c r="I36" s="243">
        <f>SUM(I37:I41)</f>
        <v>6704.4000000000005</v>
      </c>
    </row>
    <row r="37" spans="1:9" s="52" customFormat="1" ht="18" customHeight="1">
      <c r="A37" s="66">
        <v>71241200</v>
      </c>
      <c r="B37" s="332" t="s">
        <v>154</v>
      </c>
      <c r="C37" s="332"/>
      <c r="D37" s="332"/>
      <c r="E37" s="56" t="s">
        <v>160</v>
      </c>
      <c r="F37" s="50" t="s">
        <v>76</v>
      </c>
      <c r="G37" s="47">
        <v>11250000</v>
      </c>
      <c r="H37" s="49">
        <v>1</v>
      </c>
      <c r="I37" s="51">
        <v>11250</v>
      </c>
    </row>
    <row r="38" spans="1:9" s="185" customFormat="1">
      <c r="A38" s="221" t="s">
        <v>214</v>
      </c>
      <c r="B38" s="332" t="s">
        <v>165</v>
      </c>
      <c r="C38" s="332"/>
      <c r="D38" s="332"/>
      <c r="E38" s="56" t="s">
        <v>75</v>
      </c>
      <c r="F38" s="56" t="s">
        <v>76</v>
      </c>
      <c r="G38" s="62"/>
      <c r="H38" s="63"/>
      <c r="I38" s="184">
        <v>-5770.5</v>
      </c>
    </row>
    <row r="39" spans="1:9" s="185" customFormat="1">
      <c r="A39" s="221" t="s">
        <v>212</v>
      </c>
      <c r="B39" s="332" t="s">
        <v>165</v>
      </c>
      <c r="C39" s="332"/>
      <c r="D39" s="332"/>
      <c r="E39" s="56" t="s">
        <v>75</v>
      </c>
      <c r="F39" s="56" t="s">
        <v>76</v>
      </c>
      <c r="G39" s="62"/>
      <c r="H39" s="63"/>
      <c r="I39" s="184">
        <v>1234</v>
      </c>
    </row>
    <row r="40" spans="1:9" s="185" customFormat="1">
      <c r="A40" s="66" t="s">
        <v>193</v>
      </c>
      <c r="B40" s="332" t="s">
        <v>165</v>
      </c>
      <c r="C40" s="332"/>
      <c r="D40" s="332"/>
      <c r="E40" s="56" t="s">
        <v>75</v>
      </c>
      <c r="F40" s="56" t="s">
        <v>76</v>
      </c>
      <c r="G40" s="62"/>
      <c r="H40" s="63"/>
      <c r="I40" s="184">
        <v>839.1</v>
      </c>
    </row>
    <row r="41" spans="1:9" s="185" customFormat="1">
      <c r="A41" s="221" t="s">
        <v>194</v>
      </c>
      <c r="B41" s="332" t="s">
        <v>167</v>
      </c>
      <c r="C41" s="332"/>
      <c r="D41" s="332"/>
      <c r="E41" s="56" t="s">
        <v>160</v>
      </c>
      <c r="F41" s="56" t="s">
        <v>76</v>
      </c>
      <c r="G41" s="67"/>
      <c r="H41" s="63"/>
      <c r="I41" s="184">
        <v>-848.2</v>
      </c>
    </row>
    <row r="42" spans="1:9" s="228" customFormat="1" ht="54.95" customHeight="1">
      <c r="A42" s="226" t="s">
        <v>203</v>
      </c>
      <c r="B42" s="336" t="s">
        <v>200</v>
      </c>
      <c r="C42" s="336"/>
      <c r="D42" s="336"/>
      <c r="E42" s="336"/>
      <c r="F42" s="336"/>
      <c r="G42" s="336"/>
      <c r="H42" s="336"/>
      <c r="I42" s="227">
        <f>+I43</f>
        <v>400</v>
      </c>
    </row>
    <row r="43" spans="1:9" s="185" customFormat="1" ht="20.85" customHeight="1">
      <c r="A43" s="219" t="s">
        <v>204</v>
      </c>
      <c r="B43" s="358" t="s">
        <v>74</v>
      </c>
      <c r="C43" s="359"/>
      <c r="D43" s="360"/>
      <c r="E43" s="229" t="s">
        <v>204</v>
      </c>
      <c r="F43" s="229" t="s">
        <v>204</v>
      </c>
      <c r="G43" s="229" t="s">
        <v>204</v>
      </c>
      <c r="H43" s="230"/>
      <c r="I43" s="184">
        <f>+I44</f>
        <v>400</v>
      </c>
    </row>
    <row r="44" spans="1:9" s="234" customFormat="1">
      <c r="A44" s="231">
        <v>50531140</v>
      </c>
      <c r="B44" s="361" t="s">
        <v>155</v>
      </c>
      <c r="C44" s="361"/>
      <c r="D44" s="361"/>
      <c r="E44" s="57" t="s">
        <v>75</v>
      </c>
      <c r="F44" s="57" t="s">
        <v>166</v>
      </c>
      <c r="G44" s="235">
        <v>400000</v>
      </c>
      <c r="H44" s="232">
        <v>1</v>
      </c>
      <c r="I44" s="233">
        <v>400</v>
      </c>
    </row>
  </sheetData>
  <mergeCells count="45">
    <mergeCell ref="B44:D44"/>
    <mergeCell ref="B32:D32"/>
    <mergeCell ref="B35:D35"/>
    <mergeCell ref="B39:D39"/>
    <mergeCell ref="B34:D34"/>
    <mergeCell ref="B33:D33"/>
    <mergeCell ref="B38:D38"/>
    <mergeCell ref="B41:D41"/>
    <mergeCell ref="B20:D20"/>
    <mergeCell ref="B21:D21"/>
    <mergeCell ref="B18:D18"/>
    <mergeCell ref="B42:H42"/>
    <mergeCell ref="B43:D43"/>
    <mergeCell ref="B40:D40"/>
    <mergeCell ref="B36:D36"/>
    <mergeCell ref="B37:D37"/>
    <mergeCell ref="H1:I1"/>
    <mergeCell ref="G7:G8"/>
    <mergeCell ref="A5:I6"/>
    <mergeCell ref="H2:I2"/>
    <mergeCell ref="H3:I3"/>
    <mergeCell ref="A7:A8"/>
    <mergeCell ref="E7:E8"/>
    <mergeCell ref="F7:F8"/>
    <mergeCell ref="H7:I7"/>
    <mergeCell ref="B7:D8"/>
    <mergeCell ref="B10:D10"/>
    <mergeCell ref="D12:H12"/>
    <mergeCell ref="A11:H11"/>
    <mergeCell ref="B31:H31"/>
    <mergeCell ref="B28:D28"/>
    <mergeCell ref="B13:H13"/>
    <mergeCell ref="B14:D14"/>
    <mergeCell ref="B15:D15"/>
    <mergeCell ref="B16:D16"/>
    <mergeCell ref="B17:D17"/>
    <mergeCell ref="B22:D22"/>
    <mergeCell ref="B23:D23"/>
    <mergeCell ref="B26:H26"/>
    <mergeCell ref="B29:D29"/>
    <mergeCell ref="B30:D30"/>
    <mergeCell ref="B27:D27"/>
    <mergeCell ref="B25:D25"/>
    <mergeCell ref="B24:D24"/>
    <mergeCell ref="B19:D19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https://mul2.gov.am/tasks/689974/oneclick/havelvacner.xlsx?token=3e9b69656324551fbdf5435443819827</cp:keywords>
  <cp:lastModifiedBy>Arpine Martirosyan</cp:lastModifiedBy>
  <cp:lastPrinted>2022-10-21T06:46:45Z</cp:lastPrinted>
  <dcterms:created xsi:type="dcterms:W3CDTF">2021-05-08T19:17:34Z</dcterms:created>
  <dcterms:modified xsi:type="dcterms:W3CDTF">2022-10-21T06:49:46Z</dcterms:modified>
</cp:coreProperties>
</file>