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135" yWindow="-15" windowWidth="20280" windowHeight="7755" tabRatio="753"/>
  </bookViews>
  <sheets>
    <sheet name="Հ1" sheetId="48" r:id="rId1"/>
    <sheet name="Հ2" sheetId="27" r:id="rId2"/>
    <sheet name="Հ3" sheetId="32" r:id="rId3"/>
    <sheet name="Հ4" sheetId="45" r:id="rId4"/>
    <sheet name="Հ5" sheetId="47" r:id="rId5"/>
    <sheet name="Հ6" sheetId="46" r:id="rId6"/>
    <sheet name="Հ7" sheetId="49" r:id="rId7"/>
    <sheet name="Հ8" sheetId="29" r:id="rId8"/>
    <sheet name="Հ9" sheetId="41" r:id="rId9"/>
    <sheet name="Հ10" sheetId="44" r:id="rId10"/>
  </sheets>
  <externalReferences>
    <externalReference r:id="rId11"/>
  </externalReferences>
  <definedNames>
    <definedName name="_tab10" localSheetId="6">#REF!</definedName>
    <definedName name="_tab10">#REF!</definedName>
    <definedName name="_tab11" localSheetId="6">#REF!</definedName>
    <definedName name="_tab11">#REF!</definedName>
    <definedName name="_tab12" localSheetId="6">#REF!</definedName>
    <definedName name="_tab12">#REF!</definedName>
    <definedName name="_tab13" localSheetId="6">#REF!</definedName>
    <definedName name="_tab13">#REF!</definedName>
    <definedName name="_tab14" localSheetId="6">#REF!</definedName>
    <definedName name="_tab14">#REF!</definedName>
    <definedName name="_tab15" localSheetId="6">#REF!</definedName>
    <definedName name="_tab15">#REF!</definedName>
    <definedName name="_tab16" localSheetId="6">#REF!</definedName>
    <definedName name="_tab16">#REF!</definedName>
    <definedName name="_tab17" localSheetId="6">#REF!</definedName>
    <definedName name="_tab17">#REF!</definedName>
    <definedName name="_tab18" localSheetId="6">#REF!</definedName>
    <definedName name="_tab18">#REF!</definedName>
    <definedName name="_tab19" localSheetId="6">#REF!</definedName>
    <definedName name="_tab19">#REF!</definedName>
    <definedName name="_tab20" localSheetId="6">#REF!</definedName>
    <definedName name="_tab20">#REF!</definedName>
    <definedName name="_tab21" localSheetId="6">#REF!</definedName>
    <definedName name="_tab21">#REF!</definedName>
    <definedName name="_tab22" localSheetId="6">#REF!</definedName>
    <definedName name="_tab22">#REF!</definedName>
    <definedName name="_tab23" localSheetId="6">#REF!</definedName>
    <definedName name="_tab23">#REF!</definedName>
    <definedName name="_tab24" localSheetId="6">#REF!</definedName>
    <definedName name="_tab24">#REF!</definedName>
    <definedName name="_tab5" localSheetId="6">#REF!</definedName>
    <definedName name="_tab5">#REF!</definedName>
    <definedName name="_tab6" localSheetId="6">#REF!</definedName>
    <definedName name="_tab6">#REF!</definedName>
    <definedName name="_tab7" localSheetId="6">#REF!</definedName>
    <definedName name="_tab7">#REF!</definedName>
    <definedName name="_tab8" localSheetId="6">#REF!</definedName>
    <definedName name="_tab8">#REF!</definedName>
    <definedName name="_tab9" localSheetId="6">#REF!</definedName>
    <definedName name="_tab9">#REF!</definedName>
    <definedName name="AgencyCode" localSheetId="9">#REF!</definedName>
    <definedName name="AgencyCode" localSheetId="2">#REF!</definedName>
    <definedName name="AgencyCode" localSheetId="4">#REF!</definedName>
    <definedName name="AgencyCode" localSheetId="6">#REF!</definedName>
    <definedName name="AgencyCode">#REF!</definedName>
    <definedName name="AgencyName" localSheetId="2">#REF!</definedName>
    <definedName name="AgencyName" localSheetId="4">#REF!</definedName>
    <definedName name="AgencyName" localSheetId="6">#REF!</definedName>
    <definedName name="AgencyName">#REF!</definedName>
    <definedName name="åû" localSheetId="6">#REF!</definedName>
    <definedName name="åû">#REF!</definedName>
    <definedName name="davit" localSheetId="6">#REF!</definedName>
    <definedName name="davit">#REF!</definedName>
    <definedName name="Functional1" localSheetId="2">#REF!</definedName>
    <definedName name="Functional1" localSheetId="6">#REF!</definedName>
    <definedName name="Functional1">#REF!</definedName>
    <definedName name="ggg" localSheetId="6">#REF!</definedName>
    <definedName name="ggg">#REF!</definedName>
    <definedName name="mas" localSheetId="6">#REF!</definedName>
    <definedName name="mas">#REF!</definedName>
    <definedName name="mass" localSheetId="6">#REF!</definedName>
    <definedName name="mass">#REF!</definedName>
    <definedName name="PANature" localSheetId="2">#REF!</definedName>
    <definedName name="PANature" localSheetId="6">#REF!</definedName>
    <definedName name="PANature">#REF!</definedName>
    <definedName name="par_count" localSheetId="6">#REF!,#REF!,#REF!,#REF!,#REF!,#REF!,#REF!,#REF!,#REF!,#REF!,#REF!,#REF!,#REF!,#REF!,#REF!</definedName>
    <definedName name="par_count">#REF!,#REF!,#REF!,#REF!,#REF!,#REF!,#REF!,#REF!,#REF!,#REF!,#REF!,#REF!,#REF!,#REF!,#REF!</definedName>
    <definedName name="par_qual" localSheetId="6">#REF!,#REF!,#REF!,#REF!,#REF!</definedName>
    <definedName name="par_qual">#REF!,#REF!,#REF!,#REF!,#REF!</definedName>
    <definedName name="par_time" localSheetId="6">#REF!,#REF!,#REF!,#REF!</definedName>
    <definedName name="par_time">#REF!,#REF!,#REF!,#REF!</definedName>
    <definedName name="par2.12s" localSheetId="6">#REF!</definedName>
    <definedName name="par2.12s">#REF!</definedName>
    <definedName name="par2.4s" localSheetId="6">#REF!,#REF!,#REF!,#REF!,#REF!,#REF!,#REF!,#REF!,#REF!,#REF!,#REF!,#REF!,#REF!,#REF!,#REF!,#REF!</definedName>
    <definedName name="par2.4s">#REF!,#REF!,#REF!,#REF!,#REF!,#REF!,#REF!,#REF!,#REF!,#REF!,#REF!,#REF!,#REF!,#REF!,#REF!,#REF!</definedName>
    <definedName name="par2.5s" localSheetId="6">#REF!,#REF!</definedName>
    <definedName name="par2.5s">#REF!,#REF!</definedName>
    <definedName name="par2.6s" localSheetId="6">#REF!,#REF!,#REF!,#REF!</definedName>
    <definedName name="par2.6s">#REF!,#REF!,#REF!,#REF!</definedName>
    <definedName name="par2.7s" localSheetId="6">#REF!,#REF!</definedName>
    <definedName name="par2.7s">#REF!,#REF!</definedName>
    <definedName name="par2.9s" localSheetId="6">#REF!,#REF!,#REF!,#REF!,#REF!,#REF!,#REF!,#REF!,#REF!,#REF!,#REF!,#REF!,#REF!,#REF!,#REF!,#REF!</definedName>
    <definedName name="par2.9s">#REF!,#REF!,#REF!,#REF!,#REF!,#REF!,#REF!,#REF!,#REF!,#REF!,#REF!,#REF!,#REF!,#REF!,#REF!,#REF!</definedName>
    <definedName name="par4.10s" localSheetId="6">#REF!,#REF!</definedName>
    <definedName name="par4.10s">#REF!,#REF!</definedName>
    <definedName name="par4.11d" localSheetId="6">#REF!,#REF!,#REF!,#REF!,#REF!</definedName>
    <definedName name="par4.11d">#REF!,#REF!,#REF!,#REF!,#REF!</definedName>
    <definedName name="par4.12d" localSheetId="6">#REF!</definedName>
    <definedName name="par4.12d">#REF!</definedName>
    <definedName name="par4.13s" localSheetId="6">#REF!</definedName>
    <definedName name="par4.13s">#REF!</definedName>
    <definedName name="par4.14" localSheetId="6">#REF!,#REF!,#REF!,#REF!,#REF!,#REF!</definedName>
    <definedName name="par4.14">#REF!,#REF!,#REF!,#REF!,#REF!,#REF!</definedName>
    <definedName name="par4.15" localSheetId="6">#REF!,#REF!,#REF!</definedName>
    <definedName name="par4.15">#REF!,#REF!,#REF!</definedName>
    <definedName name="par4.16" localSheetId="6">#REF!,#REF!,#REF!</definedName>
    <definedName name="par4.16">#REF!,#REF!,#REF!</definedName>
    <definedName name="par4.17" localSheetId="6">#REF!,#REF!,#REF!,#REF!</definedName>
    <definedName name="par4.17">#REF!,#REF!,#REF!,#REF!</definedName>
    <definedName name="par4.18d" localSheetId="6">#REF!,#REF!</definedName>
    <definedName name="par4.18d">#REF!,#REF!</definedName>
    <definedName name="par4.19s" localSheetId="6">#REF!</definedName>
    <definedName name="par4.19s">#REF!</definedName>
    <definedName name="par4.20f" localSheetId="6">#REF!</definedName>
    <definedName name="par4.20f">#REF!</definedName>
    <definedName name="par4.21f" localSheetId="6">#REF!</definedName>
    <definedName name="par4.21f">#REF!</definedName>
    <definedName name="par4.22" localSheetId="6">#REF!</definedName>
    <definedName name="par4.22">#REF!</definedName>
    <definedName name="par4.4" localSheetId="6">#REF!</definedName>
    <definedName name="par4.4">#REF!</definedName>
    <definedName name="par4.5" localSheetId="6">#REF!</definedName>
    <definedName name="par4.5">#REF!</definedName>
    <definedName name="par4.6s" localSheetId="6">#REF!</definedName>
    <definedName name="par4.6s">#REF!</definedName>
    <definedName name="par4.7s" localSheetId="6">#REF!</definedName>
    <definedName name="par4.7s">#REF!</definedName>
    <definedName name="par4.8" localSheetId="6">#REF!,#REF!,#REF!,#REF!,#REF!</definedName>
    <definedName name="par4.8">#REF!,#REF!,#REF!,#REF!,#REF!</definedName>
    <definedName name="par4.9" localSheetId="6">#REF!,#REF!,#REF!,#REF!,#REF!,#REF!</definedName>
    <definedName name="par4.9">#REF!,#REF!,#REF!,#REF!,#REF!,#REF!</definedName>
    <definedName name="par5.1" localSheetId="6">#REF!,#REF!</definedName>
    <definedName name="par5.1">#REF!,#REF!</definedName>
    <definedName name="par5.3" localSheetId="6">#REF!,#REF!,#REF!,#REF!,#REF!,#REF!</definedName>
    <definedName name="par5.3">#REF!,#REF!,#REF!,#REF!,#REF!,#REF!</definedName>
    <definedName name="par5.4" localSheetId="6">#REF!,#REF!,#REF!,#REF!,#REF!</definedName>
    <definedName name="par5.4">#REF!,#REF!,#REF!,#REF!,#REF!</definedName>
    <definedName name="par5.5" localSheetId="6">#REF!</definedName>
    <definedName name="par5.5">#REF!</definedName>
    <definedName name="par5.6" localSheetId="6">#REF!,#REF!</definedName>
    <definedName name="par5.6">#REF!,#REF!</definedName>
    <definedName name="PAType" localSheetId="2">#REF!</definedName>
    <definedName name="PAType" localSheetId="6">#REF!</definedName>
    <definedName name="PAType">#REF!</definedName>
    <definedName name="Performance2" localSheetId="2">#REF!</definedName>
    <definedName name="Performance2" localSheetId="6">#REF!</definedName>
    <definedName name="Performance2">#REF!</definedName>
    <definedName name="PerformanceType" localSheetId="2">#REF!</definedName>
    <definedName name="PerformanceType" localSheetId="6">#REF!</definedName>
    <definedName name="PerformanceType">#REF!</definedName>
    <definedName name="program" localSheetId="6">#REF!,#REF!,#REF!,#REF!,#REF!,#REF!,#REF!,#REF!,#REF!,#REF!,#REF!,#REF!,#REF!,#REF!,#REF!,#REF!,#REF!,#REF!,#REF!,#REF!</definedName>
    <definedName name="program">#REF!,#REF!,#REF!,#REF!,#REF!,#REF!,#REF!,#REF!,#REF!,#REF!,#REF!,#REF!,#REF!,#REF!,#REF!,#REF!,#REF!,#REF!,#REF!,#REF!</definedName>
    <definedName name="x" localSheetId="4">#REF!</definedName>
    <definedName name="x" localSheetId="6">#REF!</definedName>
    <definedName name="x">#REF!</definedName>
    <definedName name="_xlnm.Print_Area" localSheetId="4">Հ5!$A$1:$E$11</definedName>
    <definedName name="Հավելված" localSheetId="9">#REF!</definedName>
    <definedName name="Հավելված" localSheetId="4">#REF!</definedName>
    <definedName name="Հավելված" localSheetId="6">#REF!</definedName>
    <definedName name="Հավելված">#REF!</definedName>
    <definedName name="Մաս" localSheetId="4">#REF!</definedName>
    <definedName name="Մաս" localSheetId="6">#REF!</definedName>
    <definedName name="Մաս">#REF!</definedName>
    <definedName name="շախմատիստ" localSheetId="6">#REF!</definedName>
    <definedName name="շախմատիստ">#REF!</definedName>
  </definedNames>
  <calcPr calcId="145621"/>
</workbook>
</file>

<file path=xl/calcChain.xml><?xml version="1.0" encoding="utf-8"?>
<calcChain xmlns="http://schemas.openxmlformats.org/spreadsheetml/2006/main">
  <c r="G98" i="32" l="1"/>
  <c r="D19" i="48" s="1"/>
  <c r="D46" i="27"/>
  <c r="D116" i="27"/>
  <c r="G163" i="32"/>
  <c r="D53" i="27" l="1"/>
  <c r="D89" i="27"/>
  <c r="D96" i="27"/>
  <c r="D59" i="41"/>
  <c r="D71" i="29" l="1"/>
  <c r="F12" i="49" l="1"/>
  <c r="F11" i="49" s="1"/>
  <c r="F10" i="49" s="1"/>
  <c r="F28" i="45" l="1"/>
  <c r="G80" i="44" l="1"/>
  <c r="G56" i="44"/>
  <c r="G84" i="44"/>
  <c r="G95" i="44" l="1"/>
  <c r="G77" i="44"/>
  <c r="G60" i="44" l="1"/>
  <c r="G55" i="44" s="1"/>
  <c r="G36" i="32" l="1"/>
  <c r="G31" i="32"/>
  <c r="G32" i="32"/>
  <c r="G10" i="44"/>
  <c r="G9" i="44" s="1"/>
  <c r="G31" i="44"/>
  <c r="G105" i="44"/>
  <c r="G93" i="44" l="1"/>
  <c r="G92" i="44" s="1"/>
  <c r="F45" i="45" l="1"/>
  <c r="E18" i="46"/>
  <c r="G193" i="32" l="1"/>
  <c r="E12" i="45"/>
  <c r="G12" i="45"/>
  <c r="E15" i="45"/>
  <c r="G15" i="45"/>
  <c r="H15" i="45"/>
  <c r="E17" i="45"/>
  <c r="F17" i="45"/>
  <c r="G17" i="45"/>
  <c r="H17" i="45"/>
  <c r="E24" i="45"/>
  <c r="F24" i="45"/>
  <c r="D24" i="45" s="1"/>
  <c r="G24" i="45"/>
  <c r="H24" i="45"/>
  <c r="E32" i="45"/>
  <c r="F32" i="45"/>
  <c r="F15" i="45" s="1"/>
  <c r="G191" i="32" s="1"/>
  <c r="G32" i="45"/>
  <c r="H32" i="45"/>
  <c r="D17" i="45"/>
  <c r="D18" i="45"/>
  <c r="D19" i="45"/>
  <c r="D20" i="45"/>
  <c r="D21" i="45"/>
  <c r="D22" i="45"/>
  <c r="D23" i="45"/>
  <c r="D25" i="45"/>
  <c r="D26" i="45"/>
  <c r="D27" i="45"/>
  <c r="D28" i="45"/>
  <c r="D29" i="45"/>
  <c r="D30" i="45"/>
  <c r="D31" i="45"/>
  <c r="D33" i="45"/>
  <c r="D34" i="45"/>
  <c r="D35" i="45"/>
  <c r="D36" i="45"/>
  <c r="D37" i="45"/>
  <c r="D38" i="45"/>
  <c r="D39" i="45"/>
  <c r="D40" i="45"/>
  <c r="D41" i="45"/>
  <c r="D42" i="45"/>
  <c r="D43" i="45"/>
  <c r="D44" i="45"/>
  <c r="D45" i="45"/>
  <c r="D46" i="45"/>
  <c r="D47" i="45"/>
  <c r="D48" i="45"/>
  <c r="D49" i="45"/>
  <c r="E47" i="45"/>
  <c r="F47" i="45"/>
  <c r="G47" i="45"/>
  <c r="H47" i="45"/>
  <c r="F12" i="45" l="1"/>
  <c r="D15" i="45"/>
  <c r="D32" i="45"/>
  <c r="G99" i="44"/>
  <c r="G222" i="32"/>
  <c r="D293" i="41" l="1"/>
  <c r="D273" i="41"/>
  <c r="D245" i="41"/>
  <c r="D226" i="41"/>
  <c r="D206" i="41"/>
  <c r="D187" i="41"/>
  <c r="D167" i="41"/>
  <c r="D148" i="41"/>
  <c r="G154" i="32"/>
  <c r="G153" i="32" s="1"/>
  <c r="G152" i="32" s="1"/>
  <c r="G151" i="32" s="1"/>
  <c r="G150" i="32" s="1"/>
  <c r="G148" i="32" s="1"/>
  <c r="G147" i="32"/>
  <c r="G146" i="32" s="1"/>
  <c r="G145" i="32" s="1"/>
  <c r="G144" i="32" s="1"/>
  <c r="G143" i="32" s="1"/>
  <c r="G141" i="32" s="1"/>
  <c r="G140" i="32"/>
  <c r="G139" i="32" s="1"/>
  <c r="G138" i="32" s="1"/>
  <c r="G137" i="32" s="1"/>
  <c r="G136" i="32" s="1"/>
  <c r="G134" i="32" s="1"/>
  <c r="G133" i="32"/>
  <c r="G132" i="32" s="1"/>
  <c r="G131" i="32" s="1"/>
  <c r="G130" i="32" s="1"/>
  <c r="G129" i="32" s="1"/>
  <c r="G127" i="32" s="1"/>
  <c r="G126" i="32"/>
  <c r="G119" i="32"/>
  <c r="G112" i="32"/>
  <c r="G111" i="32" s="1"/>
  <c r="G110" i="32" s="1"/>
  <c r="G109" i="32" s="1"/>
  <c r="G108" i="32" s="1"/>
  <c r="G106" i="32" s="1"/>
  <c r="G105" i="32"/>
  <c r="G104" i="32" s="1"/>
  <c r="G103" i="32" s="1"/>
  <c r="G102" i="32" s="1"/>
  <c r="G101" i="32" s="1"/>
  <c r="G99" i="32" s="1"/>
  <c r="D74" i="48"/>
  <c r="D71" i="48"/>
  <c r="D63" i="48"/>
  <c r="D52" i="48"/>
  <c r="D43" i="48"/>
  <c r="D29" i="48"/>
  <c r="D22" i="48"/>
  <c r="D20" i="48"/>
  <c r="G132" i="44" l="1"/>
  <c r="G110" i="44"/>
  <c r="G104" i="44"/>
  <c r="G103" i="44" s="1"/>
  <c r="G102" i="44" s="1"/>
  <c r="G54" i="44"/>
  <c r="G53" i="44"/>
  <c r="G52" i="44"/>
  <c r="G44" i="44"/>
  <c r="G8" i="44" s="1"/>
  <c r="G109" i="44" l="1"/>
  <c r="G108" i="44" s="1"/>
  <c r="G107" i="44" s="1"/>
  <c r="G50" i="44"/>
  <c r="G49" i="44" s="1"/>
  <c r="G48" i="44" s="1"/>
  <c r="G7" i="44" s="1"/>
  <c r="D79" i="41"/>
  <c r="D80" i="41"/>
  <c r="B80" i="41"/>
  <c r="B79" i="41"/>
  <c r="G6" i="44" l="1"/>
  <c r="G172" i="32"/>
  <c r="G171" i="32" s="1"/>
  <c r="G170" i="32" s="1"/>
  <c r="G169" i="32" s="1"/>
  <c r="G167" i="32" s="1"/>
  <c r="G165" i="32" s="1"/>
  <c r="E12" i="47" l="1"/>
  <c r="E11" i="47" s="1"/>
  <c r="E10" i="47" s="1"/>
  <c r="G203" i="32" l="1"/>
  <c r="G201" i="32"/>
  <c r="G192" i="32"/>
  <c r="G190" i="32"/>
  <c r="E50" i="46"/>
  <c r="E48" i="46" s="1"/>
  <c r="E33" i="46"/>
  <c r="E25" i="46"/>
  <c r="E16" i="46" l="1"/>
  <c r="E14" i="46" s="1"/>
  <c r="G189" i="32"/>
  <c r="G188" i="32" s="1"/>
  <c r="G187" i="32" s="1"/>
  <c r="G185" i="32" s="1"/>
  <c r="G183" i="32" s="1"/>
  <c r="D65" i="27" s="1"/>
  <c r="G200" i="32"/>
  <c r="G199" i="32" s="1"/>
  <c r="G198" i="32" s="1"/>
  <c r="G196" i="32" s="1"/>
  <c r="G194" i="32" s="1"/>
  <c r="D71" i="27" s="1"/>
  <c r="D96" i="29" l="1"/>
  <c r="D95" i="41" s="1"/>
  <c r="D82" i="29"/>
  <c r="D81" i="41" s="1"/>
  <c r="C106" i="41"/>
  <c r="C117" i="29"/>
  <c r="G71" i="32"/>
  <c r="G70" i="32"/>
  <c r="G69" i="32"/>
  <c r="G67" i="32"/>
  <c r="G66" i="32"/>
  <c r="G63" i="32" s="1"/>
  <c r="G62" i="32" s="1"/>
  <c r="G61" i="32" s="1"/>
  <c r="G60" i="32" s="1"/>
  <c r="G58" i="32" s="1"/>
  <c r="G56" i="32" s="1"/>
  <c r="D123" i="29" s="1"/>
  <c r="D112" i="41" s="1"/>
  <c r="D137" i="29"/>
  <c r="D263" i="41" s="1"/>
  <c r="G54" i="32" l="1"/>
  <c r="G50" i="32"/>
  <c r="G48" i="32" s="1"/>
  <c r="G52" i="32"/>
  <c r="G88" i="32" l="1"/>
  <c r="G87" i="32" s="1"/>
  <c r="G86" i="32" s="1"/>
  <c r="G85" i="32" l="1"/>
  <c r="G83" i="32"/>
  <c r="G81" i="32" s="1"/>
  <c r="D110" i="27" s="1"/>
  <c r="G46" i="32"/>
  <c r="G35" i="32" l="1"/>
  <c r="D31" i="29" l="1"/>
  <c r="D31" i="41" s="1"/>
  <c r="H14" i="45"/>
  <c r="G10" i="45"/>
  <c r="E10" i="45"/>
  <c r="F10" i="45"/>
  <c r="G45" i="32"/>
  <c r="G44" i="32" s="1"/>
  <c r="G43" i="32" s="1"/>
  <c r="G42" i="32" s="1"/>
  <c r="G41" i="32" s="1"/>
  <c r="G39" i="32" s="1"/>
  <c r="D27" i="27" s="1"/>
  <c r="E13" i="46" l="1"/>
  <c r="H12" i="45"/>
  <c r="D14" i="45"/>
  <c r="D12" i="45"/>
  <c r="E11" i="46"/>
  <c r="E9" i="46" s="1"/>
  <c r="H10" i="45" l="1"/>
  <c r="D10" i="45" s="1"/>
  <c r="G30" i="32"/>
  <c r="G29" i="32" l="1"/>
  <c r="G28" i="32" s="1"/>
  <c r="G27" i="32" s="1"/>
  <c r="G25" i="32" s="1"/>
  <c r="G243" i="32"/>
  <c r="G242" i="32" s="1"/>
  <c r="G241" i="32" s="1"/>
  <c r="G240" i="32" s="1"/>
  <c r="G238" i="32" s="1"/>
  <c r="G236" i="32" s="1"/>
  <c r="G234" i="32" s="1"/>
  <c r="G232" i="32" s="1"/>
  <c r="G230" i="32" s="1"/>
  <c r="G228" i="32" s="1"/>
  <c r="D84" i="27" s="1"/>
  <c r="G181" i="32"/>
  <c r="G180" i="32" s="1"/>
  <c r="G179" i="32" s="1"/>
  <c r="G174" i="32" s="1"/>
  <c r="D77" i="27" l="1"/>
  <c r="G159" i="32"/>
  <c r="G157" i="32" s="1"/>
  <c r="G155" i="32" s="1"/>
  <c r="D59" i="27"/>
  <c r="G23" i="32"/>
  <c r="D110" i="29"/>
  <c r="D129" i="41" s="1"/>
  <c r="G226" i="32"/>
  <c r="D70" i="41"/>
  <c r="G178" i="32"/>
  <c r="G176" i="32" s="1"/>
  <c r="G224" i="32"/>
  <c r="G221" i="32" s="1"/>
  <c r="G161" i="32" l="1"/>
  <c r="G21" i="32"/>
  <c r="D21" i="27"/>
  <c r="D14" i="27" s="1"/>
  <c r="D22" i="29"/>
  <c r="D22" i="41"/>
  <c r="G19" i="32"/>
  <c r="G17" i="32" s="1"/>
  <c r="G15" i="32" s="1"/>
  <c r="G220" i="32" l="1"/>
  <c r="G219" i="32" s="1"/>
  <c r="G217" i="32" s="1"/>
  <c r="G215" i="32" s="1"/>
  <c r="D44" i="29" l="1"/>
  <c r="D44" i="41" s="1"/>
  <c r="D40" i="27"/>
  <c r="G213" i="32"/>
  <c r="G211" i="32" s="1"/>
  <c r="G209" i="32" s="1"/>
  <c r="G207" i="32" s="1"/>
  <c r="G205" i="32" s="1"/>
  <c r="G118" i="32"/>
  <c r="G117" i="32" s="1"/>
  <c r="G116" i="32" s="1"/>
  <c r="G115" i="32" s="1"/>
  <c r="G113" i="32" s="1"/>
  <c r="G125" i="32"/>
  <c r="G124" i="32" s="1"/>
  <c r="G123" i="32" s="1"/>
  <c r="G122" i="32" s="1"/>
  <c r="G120" i="32" s="1"/>
  <c r="D33" i="27" l="1"/>
  <c r="D103" i="27"/>
  <c r="G97" i="32"/>
  <c r="G96" i="32" s="1"/>
  <c r="G95" i="32" s="1"/>
  <c r="G94" i="32" s="1"/>
  <c r="G92" i="32" s="1"/>
  <c r="D12" i="27" l="1"/>
  <c r="D10" i="27" s="1"/>
  <c r="G90" i="32"/>
  <c r="D313" i="41"/>
  <c r="D17" i="48"/>
  <c r="D15" i="48" s="1"/>
  <c r="D13" i="48" s="1"/>
  <c r="D11" i="48" s="1"/>
  <c r="D9" i="48" s="1"/>
  <c r="D147" i="29" s="1"/>
  <c r="G79" i="32" l="1"/>
  <c r="G77" i="32" s="1"/>
  <c r="G75" i="32" s="1"/>
  <c r="G73" i="32" s="1"/>
  <c r="G13" i="32" s="1"/>
  <c r="G12" i="32" s="1"/>
</calcChain>
</file>

<file path=xl/sharedStrings.xml><?xml version="1.0" encoding="utf-8"?>
<sst xmlns="http://schemas.openxmlformats.org/spreadsheetml/2006/main" count="1753" uniqueCount="621">
  <si>
    <t>Արդյունքի չափորոշիչներ</t>
  </si>
  <si>
    <t>______________ ի    ___Ն որոշման</t>
  </si>
  <si>
    <t xml:space="preserve"> Ծրագրային դասիչը</t>
  </si>
  <si>
    <t xml:space="preserve"> Բյուջետային հատկացումների գլխավոր կարգադրիչների, ծրագրերի և միջոցառումների անվանումները</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</si>
  <si>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</si>
  <si>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</si>
  <si>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</si>
  <si>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</si>
  <si>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</si>
  <si>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</si>
  <si>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</si>
  <si>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 xml:space="preserve"> Գործառական դասիչը</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</si>
  <si>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</si>
  <si>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</si>
  <si>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</si>
  <si>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</si>
  <si>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</si>
  <si>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</si>
  <si>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</si>
  <si>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այդ թվում</t>
  </si>
  <si>
    <t xml:space="preserve"> Ծրագրի միջոցառումներ</t>
  </si>
  <si>
    <t xml:space="preserve"> այդ թվում` ըստ կատարողների</t>
  </si>
  <si>
    <t>Հավելված N 1</t>
  </si>
  <si>
    <t xml:space="preserve"> այդ թվում` բյուջետային ծախսերի տնտեսագիտական դասակարգման հոդվածներ</t>
  </si>
  <si>
    <t>01</t>
  </si>
  <si>
    <t xml:space="preserve"> ՀՀ տարածքային կառավարման և ենթակառուցվածքների նախարարություն</t>
  </si>
  <si>
    <t xml:space="preserve"> Տրանսֆերտների տրամադրում</t>
  </si>
  <si>
    <t xml:space="preserve">ՀՀ տարածքային կառավարման և ենթակառուցվածքների նախարարություն </t>
  </si>
  <si>
    <t xml:space="preserve"> Ծրագրի դասիչը </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</si>
  <si>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</si>
  <si>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</si>
  <si>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</si>
  <si>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</si>
  <si>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</si>
  <si>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</si>
  <si>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Միջոցառման տեսակը` </t>
  </si>
  <si>
    <t xml:space="preserve"> Տրանսֆերտների տրամադրում </t>
  </si>
  <si>
    <t xml:space="preserve"> Միջոցառման վրա կատարվող ծախսը (հազար դրամ) </t>
  </si>
  <si>
    <t xml:space="preserve"> ՄԱՍ 1. ՊԵՏԱԿԱՆ ՄԱՐՄՆԻ ԳԾՈՎ ԱՐԴՅՈՒՆՔԱՅԻՆ (ԿԱՏԱՐՈՂԱԿԱՆ) ՑՈՒՑԱՆԻՇՆԵՐԸ </t>
  </si>
  <si>
    <t>Ցուցանիշների փոփոխությունը
(ավելացումները նշված են դրական նշանով, իսկ նվազեցումները` փակագծերում)</t>
  </si>
  <si>
    <t xml:space="preserve"> ՄԱՍ 2. ՊԵՏԱԿԱՆ ՄԱՐՄՆԻ ԳԾՈՎ ԱՐԴՅՈՒՆՔԱՅԻՆ (ԿԱՏԱՐՈՂԱԿԱՆ) ՑՈՒՑԱՆԻՇՆԵՐԸ </t>
  </si>
  <si>
    <t xml:space="preserve"> ԴՐԱՄԱՇՆՈՐՀՆԵՐ</t>
  </si>
  <si>
    <t xml:space="preserve"> Ընթացիկ դրամաշնորհներ պետական հատվածի այլ մակարդակներին</t>
  </si>
  <si>
    <t>Ծրագրային դասիչը</t>
  </si>
  <si>
    <t>Տարի</t>
  </si>
  <si>
    <t>Ծրագիր</t>
  </si>
  <si>
    <t>Միջոցառում</t>
  </si>
  <si>
    <t>Ընդամենը</t>
  </si>
  <si>
    <t>այդ թվում`</t>
  </si>
  <si>
    <t>ՀՀ տարածքային կառավարման և ենթակառուցվածքների նախարարություն</t>
  </si>
  <si>
    <t>Ցուցանիշների փոփոխությունը (նվազեցումները նշված են փակագծերում)</t>
  </si>
  <si>
    <t>Ցուցանիշների փոփոխությունը
(ավելացումները նշված են դրական նշանով)</t>
  </si>
  <si>
    <t xml:space="preserve">ՀՀ կառավարության  2022 թվականի </t>
  </si>
  <si>
    <t>«ՀԱՅԱUՏԱՆԻ ՀԱՆՐԱՊԵՏՈՒԹՅԱՆ 2022 ԹՎԱԿԱՆԻ ՊԵՏԱԿԱՆ ԲՅՈՒՋԵԻ ՄԱUԻՆ» OՐԵՆՔԻ N 1 ՀԱՎԵԼՎԱԾԻ N 2 ԱՂՅՈՒՍԱԿՈՒՄ ԿԱՏԱՐՎՈՂ ՎԵՐԱԲԱՇԽՈՒՄԸ ԵՎ ՀԱՅԱՍՏԱՆԻ ՀԱՆՐԱՊԵՏՈՒԹՅԱՆ ԿԱՌԱՎԱՐՈՒԹՅԱՆ 2021 ԹՎԱԿԱՆԻ ԴԵԿՏԵՄԲԵՐԻ 23-Ի N 2121-Ն ՈՐՈՇՄԱՆ N 5 ՀԱՎԵԼՎԱԾԻ N 1 ԱՂՅՈՒՍԱԿՈՒՄ ԿԱՏԱՐՎՈՂ ՓՈՓՈԽՈՒԹՅՈՒՆՆԵՐԸ ԵՎ ԼՐԱՑՈՒՄՆԵՐԸ</t>
  </si>
  <si>
    <t>ՀԱՅԱՍՏԱՆԻ ՀԱՆՐԱՊԵՏՈՒԹՅԱՆ ԿԱՌԱՎԱՐՈՒԹՅԱՆ 2021 ԹՎԱԿԱՆԻ ԴԵԿՏԵՄԲԵՐԻ 23-Ի N 2121-Ն ՈՐՈՇՄԱՆ N 3 ԵՎ N 4 ՀԱՎԵԼՎԱԾՆԵՐՈՒՄ ԿԱՏԱՐՎՈՂ ՓՈՓՈԽՈՒԹՅՈՒՆՆԵՐԸ ԵՎ ԼՐԱՑՈՒՄՆԵՐԸ</t>
  </si>
  <si>
    <t>ՀՀ կառավարության 2022 թվականի</t>
  </si>
  <si>
    <t xml:space="preserve"> Աղյուսակ 9.1.8</t>
  </si>
  <si>
    <t xml:space="preserve"> Տարածքային զարգացում</t>
  </si>
  <si>
    <t xml:space="preserve"> ՀՀ համայնքների կառավարման արդյունավետության բարձրացում և տնտեսական գործունեության խթանում</t>
  </si>
  <si>
    <t>ԸՆԴՀԱՆՈՒՐ ԲՆՈՒՅԹԻ ՀԱՆՐԱՅԻՆ ԾԱՌԱՅՈՒԹՅՈՒՆՆԵՐ</t>
  </si>
  <si>
    <t>08</t>
  </si>
  <si>
    <t xml:space="preserve"> Կառավարության տարբեր մակարդակների միջև իրականացվող ընդհանուր բնույթի տրանսֆերտներ</t>
  </si>
  <si>
    <t>Տարածքային զարգացում</t>
  </si>
  <si>
    <t>Հավելված N 2</t>
  </si>
  <si>
    <t>Հավելված N 4</t>
  </si>
  <si>
    <t>Հավելված N 5</t>
  </si>
  <si>
    <t>Բաժին</t>
  </si>
  <si>
    <t>Խումբ</t>
  </si>
  <si>
    <t xml:space="preserve"> Ծառայությունների մատուցում </t>
  </si>
  <si>
    <t xml:space="preserve"> 09</t>
  </si>
  <si>
    <t xml:space="preserve"> 02</t>
  </si>
  <si>
    <t xml:space="preserve"> Տարի </t>
  </si>
  <si>
    <t>Կոդը</t>
  </si>
  <si>
    <t>Անվանումը</t>
  </si>
  <si>
    <t>Գնման ձևը</t>
  </si>
  <si>
    <t>Չափման միավորը</t>
  </si>
  <si>
    <t>Միավորի գինը</t>
  </si>
  <si>
    <t>Քանակը</t>
  </si>
  <si>
    <t>Գումարը (հազար դրամ)</t>
  </si>
  <si>
    <t>Հավելված N 3</t>
  </si>
  <si>
    <t>ՀԱՅԱՍՏԱՆԻ ՀԱՆՐԱՊԵՏՈՒԹՅԱՆ ԿԱՌԱՎԱՐՈՒԹՅԱՆ 2021 ԹՎԱԿԱՆԻ ԴԵԿՏԵՄԲԵՐԻ 23-Ի 
N 2121-Ն ՈՐՈՇՄԱՆ N 10 ՀԱՎԵԼՎԱԾՈՒՄ ԿԱՏԱՐՎՈՂ ՓՈՓՈԽՈՒԹՅՈՒՆՆԵՐԸ</t>
  </si>
  <si>
    <t>Ցուցանիշների փոփոխությունը 
(նվազեցումները նշված են փակագծերում)</t>
  </si>
  <si>
    <t xml:space="preserve"> Լրացուցիչ կրթություն</t>
  </si>
  <si>
    <t xml:space="preserve"> 05</t>
  </si>
  <si>
    <t xml:space="preserve"> Ըստ մակարդակների չդասակարգվող կրթություն</t>
  </si>
  <si>
    <t xml:space="preserve"> ԿՐԹՈՒԹՅՈՒՆ</t>
  </si>
  <si>
    <t xml:space="preserve"> 1038</t>
  </si>
  <si>
    <t xml:space="preserve"> Տարածքային կառավարման և տեղական ինքնակառավարման մարմինների ներկայացուցիչների մասնագիտական վերապատրաստում և հատուկ ուսուցում</t>
  </si>
  <si>
    <t xml:space="preserve"> 11001</t>
  </si>
  <si>
    <t xml:space="preserve"> Վերապատրաստման ծառայություններ</t>
  </si>
  <si>
    <t xml:space="preserve"> ԾԱՌԱՅՈՒԹՅՈՒՆՆԵՐԻ  ԵՎ   ԱՊՐԱՆՔՆԵՐԻ  ՁԵՌՔԲԵՐՈՒՄ</t>
  </si>
  <si>
    <t xml:space="preserve"> Պայմանագրային այլ ծառայությունների ձեռքբերում</t>
  </si>
  <si>
    <t xml:space="preserve"> - Ընդհանուր բնույթի այլ ծառայություններ</t>
  </si>
  <si>
    <t xml:space="preserve"> Տարածքային կառավարման և տեղական ինքնակառավարման մարմինների աշխատակիցների աշխատանքի արդյունավետության բարելավում</t>
  </si>
  <si>
    <t xml:space="preserve"> Տարածքային կառավարման մարմինների մասնագիտական հմտությունների և կարողությունների բարելավում</t>
  </si>
  <si>
    <t xml:space="preserve"> Տարածքային կառավարման մարմինների աշխատակիցների, տեղական ինքնակառավարման մարմինների, ինչպես նաև համայնքային ծառայողների վերապատրաստման կազմակերպում</t>
  </si>
  <si>
    <t xml:space="preserve"> Ծառայությունների մատուցում</t>
  </si>
  <si>
    <t xml:space="preserve"> Տարածքային կառավարման և տեղական ինքնակառավարման մարմինների ներկայացուցիչների մասնագիտական վերապատրաստում և հատուկ ուսուցում </t>
  </si>
  <si>
    <t xml:space="preserve"> 1038 </t>
  </si>
  <si>
    <t xml:space="preserve"> 11001 </t>
  </si>
  <si>
    <t xml:space="preserve"> Վերապատրաստման ծառայություններ </t>
  </si>
  <si>
    <t xml:space="preserve"> Տարածքային կառավարման մարմինների աշխատակիցների, տեղական ինքնակառավարման մարմինների, ինչպես նաև համայնքային ծառայողների վերապատրաստման կազմակերպում </t>
  </si>
  <si>
    <t xml:space="preserve"> Ծառայությունը մատուցող կազմակերպության(ների) անվանում(ներ)ը`</t>
  </si>
  <si>
    <t>«Գնումների մասին» ՀՀ օրենքի համաձայն ընտրված կազմակերպություն</t>
  </si>
  <si>
    <t xml:space="preserve">1038 Տարածքային կառավարման և տեղական ինքնակառավարման մարմինների ներկայացուցիչների մասնագիտական վերապատրաստում և հատուկ ուսուցում </t>
  </si>
  <si>
    <t xml:space="preserve">11001 Վերապատրաստման ծառայություններ </t>
  </si>
  <si>
    <t>Բաժին N 09,  խումբ N 05,  դաս N 02,  Լրացուցիչ կրթություն</t>
  </si>
  <si>
    <t xml:space="preserve"> 1049</t>
  </si>
  <si>
    <t xml:space="preserve"> Ճանապարհային ցանցի բարելավում</t>
  </si>
  <si>
    <t xml:space="preserve"> Ճանապարհային ցանցի բարելավում և անվտանգ երթևեկության ապահովում</t>
  </si>
  <si>
    <t xml:space="preserve"> Ճանապարհների ծածկի որակի և փոխադրումների արդյունավետության բարելավում, ճանապարհների վիճակով պայմանավորված պատահարների նվազում</t>
  </si>
  <si>
    <t xml:space="preserve"> 11003</t>
  </si>
  <si>
    <t xml:space="preserve"> Հայաստանի Հանրապետությունում հսկիչ սարքերի (թվային տախոգրաֆի) համակարգի կարգավորում</t>
  </si>
  <si>
    <t xml:space="preserve"> Հայաստանի Հանրապետությունում հսկիչ սարքերի (թվային տախոգրաֆի)  համակարգի անընդհատ և անխափան աշխատանքի ապահովման նպատակով տախոնետ կապի ապահովում</t>
  </si>
  <si>
    <t xml:space="preserve"> 1070</t>
  </si>
  <si>
    <t xml:space="preserve"> Աջակցություն փախստականների ինտեգրմանը</t>
  </si>
  <si>
    <t xml:space="preserve"> Փախստականների ինտեգրում հասարակություն</t>
  </si>
  <si>
    <t xml:space="preserve"> Փախստականներին մատուցվող ծառայությունների ընդգրկման և ծառայությունների շրջանակի ընդլայնում</t>
  </si>
  <si>
    <t xml:space="preserve"> Ապաստան հայցողների կեցության խնդիրների լուծման  միջոցառումների իրականացում</t>
  </si>
  <si>
    <t xml:space="preserve"> Ապաստան հայցողներին և նրանց ընտանիքներին ժամանակավոր կացարանի, սննդի, իրավաբանական խորհրդատվական անվճար ծառայությունների մատուցում</t>
  </si>
  <si>
    <t xml:space="preserve"> 1212</t>
  </si>
  <si>
    <t xml:space="preserve"> Տարածքային համաչափ զարգացման խթանում</t>
  </si>
  <si>
    <t xml:space="preserve"> 12007</t>
  </si>
  <si>
    <t xml:space="preserve"> ՀՀ մարզերին սուբվենցիաների տրամադրում՛ ենթակառուցվածքների զարգացման նպատակով</t>
  </si>
  <si>
    <t xml:space="preserve"> 10</t>
  </si>
  <si>
    <t xml:space="preserve"> ՍՈՑԻԱԼԱԿԱՆ ՊԱՇՏՊԱՆՈՒԹՅՈՒՆ</t>
  </si>
  <si>
    <t xml:space="preserve"> 07</t>
  </si>
  <si>
    <t xml:space="preserve"> Սոցիալական հատուկ արտոնություններ (այլ դասերին չպատկանող)</t>
  </si>
  <si>
    <t xml:space="preserve"> 01</t>
  </si>
  <si>
    <t xml:space="preserve"> 04</t>
  </si>
  <si>
    <t xml:space="preserve"> ՏՆՏԵՍԱԿԱՆ ՀԱՐԱԲԵՐՈՒԹՅՈՒՆՆԵՐ</t>
  </si>
  <si>
    <t xml:space="preserve"> Տրանսպորտ</t>
  </si>
  <si>
    <t xml:space="preserve"> Ճանապարհային տրանսպորտ</t>
  </si>
  <si>
    <t xml:space="preserve"> Ընթացիկ նորոգում և պահպանում (ծառայություններ և նյութեր)</t>
  </si>
  <si>
    <t xml:space="preserve"> - Մեքենաների և սարքավորումների ընթացիկ նորոգում և պահպանում</t>
  </si>
  <si>
    <t xml:space="preserve"> ՀՀ  տարածքային կառավարման և ենթակառուցվածքների նախարարության միգրացիոն ծառայություն</t>
  </si>
  <si>
    <t xml:space="preserve"> - Ընթացիկ դրամաշնորհներ պետական և համայնքային ոչ առևտրային կազմակերպություններին</t>
  </si>
  <si>
    <t xml:space="preserve"> ՀՀ կառավարություն</t>
  </si>
  <si>
    <t xml:space="preserve"> Կապիտալ դրամաշնորհներ պետական հատվածի այլ մակարդակներին</t>
  </si>
  <si>
    <t xml:space="preserve"> - Կապիտալ սուբվենցիաներ համայնքներին</t>
  </si>
  <si>
    <t xml:space="preserve"> 1049 </t>
  </si>
  <si>
    <t xml:space="preserve"> Ճանապարհային ցանցի բարելավում </t>
  </si>
  <si>
    <t xml:space="preserve"> 11003 </t>
  </si>
  <si>
    <t xml:space="preserve"> Հայաստանի Հանրապետությունում հսկիչ սարքերի (թվային տախոգրաֆի) համակարգի կարգավորում </t>
  </si>
  <si>
    <t xml:space="preserve"> Հայաստանի Հանրապետությունում հսկիչ սարքերի (թվային տախոգրաֆի)  համակարգի անընդհատ և անխափան աշխատանքի ապահովման նպատակով տախոնետ կապի ապահովում </t>
  </si>
  <si>
    <t xml:space="preserve"> Միջոցառումն իրականացնողի անվանումը </t>
  </si>
  <si>
    <t xml:space="preserve"> Մրցութային ընտրակարգով հաղթող ճանաչված ընկերություն </t>
  </si>
  <si>
    <t xml:space="preserve"> Սպասարկվող կապերի քանակը, հատ </t>
  </si>
  <si>
    <t xml:space="preserve"> Թվային տախոգրաֆի համակարգում գրանցված տախոքարտերի քանակը, հատ </t>
  </si>
  <si>
    <t xml:space="preserve"> 1070 </t>
  </si>
  <si>
    <t xml:space="preserve"> Աջակցություն փախստականների ինտեգրմանը </t>
  </si>
  <si>
    <t xml:space="preserve"> Ապաստան հայցողների կեցության խնդիրների լուծման  միջոցառումների իրականացում </t>
  </si>
  <si>
    <t xml:space="preserve"> Ապաստան հայցողներին և նրանց ընտանիքներին ժամանակավոր կացարանի, սննդի, իրավաբանական խորհրդատվական անվճար ծառայությունների մատուցում </t>
  </si>
  <si>
    <t xml:space="preserve"> Միջոցառումն իրականացնողի անվանումը? </t>
  </si>
  <si>
    <t xml:space="preserve"> Մասնագիտացված կազմակերպություն </t>
  </si>
  <si>
    <t xml:space="preserve"> 1212 </t>
  </si>
  <si>
    <t xml:space="preserve"> 12007 </t>
  </si>
  <si>
    <t xml:space="preserve"> ՀՀ մարզերին սուբվենցիաների տրամադրում՛ ենթակառուցվածքների զարգացման նպատակով </t>
  </si>
  <si>
    <t xml:space="preserve">  ՀՀ համայնքներ </t>
  </si>
  <si>
    <t xml:space="preserve"> Հայաստանի Հանրապետությունում հսկիչ սարքերի (թվային տախոգրաֆի) համակարգի անընդհատ և անխափան աշխատանքի ապահովման նպատակով տախոնետ կապի ապահովում </t>
  </si>
  <si>
    <t xml:space="preserve"> Աղյուսակ 9.1.35 </t>
  </si>
  <si>
    <t xml:space="preserve"> ՀՀ  տարածքային կառավարման և ենթակառուցվածքների նախարարության միգրացիոն ծառայություն </t>
  </si>
  <si>
    <t xml:space="preserve"> Միջոցառումն իրականացնողի անվանումը՝</t>
  </si>
  <si>
    <t xml:space="preserve"> 1001</t>
  </si>
  <si>
    <t xml:space="preserve"> Տարածքային կառավարման ոլորտում քաղաքականության մշակում, ծրագրերի համակարգում և մոնիտորինգի իրականացում</t>
  </si>
  <si>
    <t xml:space="preserve"> Տարածքային կառավարման բնագավառում պետական արդյունավետ քաղաքականության մշակման և իրականացման ապահովում</t>
  </si>
  <si>
    <t xml:space="preserve"> Տարածքային կառավարման քաղաքականության իրագործմանն ուղղված ծրագրերի  ազդեցության և արդյունավետության բարելավում</t>
  </si>
  <si>
    <t xml:space="preserve"> Տարածքային կառավարման և ենթակառուցվածքների քաղաքականության մշակում և ծառայությունների մատուցում</t>
  </si>
  <si>
    <t xml:space="preserve"> Տարածքային կառավարման և ենթակառուցվածքների բնագավառում պետական քաղաքականության մշակման և դրա կատարման համակարգման, պետական ծրագրերի մշակման, իրականացման, մոնիտորինգի, խորհրդատվության և աջակցության ծառայություններ</t>
  </si>
  <si>
    <t xml:space="preserve"> Օրենսդիր և գործադիր  մարմիններ, պետական կառավարում, ֆինանսական և հարկաբյուջետային հարաբերություններ, արտաքին հարաբերություններ</t>
  </si>
  <si>
    <t>Օրենսդիր և  գործադիր մարմիններ, պետական կառավարում</t>
  </si>
  <si>
    <t xml:space="preserve"> - Համակարգչային ծառայություններ</t>
  </si>
  <si>
    <t xml:space="preserve"> - Տեղեկատվական ծառայություններ</t>
  </si>
  <si>
    <t xml:space="preserve"> - Կառավարչական ծառայություններ</t>
  </si>
  <si>
    <t xml:space="preserve"> Նյութեր (Ապրանքներ)</t>
  </si>
  <si>
    <t xml:space="preserve"> - Գրասենյակային նյութեր և հագուստ</t>
  </si>
  <si>
    <t xml:space="preserve"> - Հատուկ նպատակային այլ նյութեր</t>
  </si>
  <si>
    <t xml:space="preserve"> 1001 </t>
  </si>
  <si>
    <t xml:space="preserve"> Տարածքային կառավարման և ենթակառուցվածքների քաղաքականության մշակում և ծառայությունների մատուցում </t>
  </si>
  <si>
    <t xml:space="preserve"> Տարածքային կառավարման և ենթակառուցվածքների բնագավառում պետական քաղաքականության մշակման և դրա կատարման համակարգման, պետական ծրագրերի մշակման, իրականացման, մոնիտորինգի, խորհրդատվության և աջակցության ծառայություններ </t>
  </si>
  <si>
    <t xml:space="preserve"> ՀՀ տարածքային կառավարման և ենթակառուցվածքների նախարարություն </t>
  </si>
  <si>
    <t xml:space="preserve"> Տարածքային կառավարման ոլորտում քաղաքականության մշակում, ծրագրերի համակարգում և մոնիտորինգի իրականացում </t>
  </si>
  <si>
    <t xml:space="preserve"> ՀՀ տարածքային կառավարման և ենթակառուցվածքների նախարարության կարողությունների զարգացում և տեխնիկական հագեցվածության ապահովում</t>
  </si>
  <si>
    <t xml:space="preserve"> ՀՀ տարածքային կառավարման և ենթակառուցվածքների նախարարության աշխատանքային պայմանների բարելավման համար վարչական սարքավորումների ձեռք բերում_x000D_</t>
  </si>
  <si>
    <t xml:space="preserve"> Պետական մարմինների կողմից օգտագործվող ոչ ֆինանսական ակտիվների հետ գործառնություններ</t>
  </si>
  <si>
    <t xml:space="preserve"> ՈՉ ՖԻՆԱՆՍԱԿԱՆ ԱԿՏԻՎՆԵՐԻ ԳԾՈՎ ԾԱԽՍԵՐ</t>
  </si>
  <si>
    <t xml:space="preserve"> ՀԻՄՆԱԿԱՆ ՄԻՋՈՑՆԵՐ</t>
  </si>
  <si>
    <t xml:space="preserve"> ՄԵՔԵՆԱՆԵՐ  ԵՎ  ՍԱՐՔԱՎՈՐՈՒՄՆԵՐ</t>
  </si>
  <si>
    <t xml:space="preserve"> - Վարչական սարքավորումներ</t>
  </si>
  <si>
    <t xml:space="preserve">              ՀՀ կառավարության 2022 թվականի</t>
  </si>
  <si>
    <t>_______ ի    ___Ն որոշման</t>
  </si>
  <si>
    <t>հազար դրամ</t>
  </si>
  <si>
    <t>Ծրագրային դասիչ</t>
  </si>
  <si>
    <t>Բյուջետային գլխավոր կարգադրիչների, ծրագրերի, միջոցառումների և ուղղությունների անվանումները</t>
  </si>
  <si>
    <t>Ընդամենը,</t>
  </si>
  <si>
    <t>այդ թվում՝</t>
  </si>
  <si>
    <t>Կառուցման
աշխատանքներ</t>
  </si>
  <si>
    <t>Վերակառուցման,
վերանորոգման և
վերականգնման
աշխատանքներ</t>
  </si>
  <si>
    <t>Նախագծահե-
տազոտական,
գեոդեզիա-
քարտեզագրա-
կան աշխա-
տանքներ</t>
  </si>
  <si>
    <t>Ոչ
ֆինանսական
այլ ակտիվների
ձեռքբերում</t>
  </si>
  <si>
    <t xml:space="preserve">ԸՆԴԱՄԵՆԸ </t>
  </si>
  <si>
    <t xml:space="preserve">այդ թվում՝ </t>
  </si>
  <si>
    <t>ՀՀ ՏԱՐԱԾՔԱՅԻՆ ԿԱՌԱՎԱՐՄԱՆ ԵՎ ԵՆԹԱԿԱՌՈՒՑՎԱԾՔՆԵՐԻ ՆԱԽԱՐԱՐՈՒԹՅՈՒՆ</t>
  </si>
  <si>
    <t>ՀՀ տարածքային կառավարման և ենթակառուցվածքների նախարարության կարողությունների զարգացում և տեխնիկական հագեցվածության ապահովում</t>
  </si>
  <si>
    <t>Բյուջետային գլխավոր կարգադրիչների, ծրագրերի, միջոցառումների, միջոցառումները կատարող  պետական մարմինների  և ուղղությունների անվանումները</t>
  </si>
  <si>
    <t>այդ թվում` ըստ կատարողների</t>
  </si>
  <si>
    <t>Հավելված N 6</t>
  </si>
  <si>
    <t>Հավելված N 7</t>
  </si>
  <si>
    <t xml:space="preserve"> ՀՀ տարածքային կառավարման և ենթակառուցվածքների նախարարության կարողությունների զարգացում և տեխնիկական հագեցվածության ապահովում </t>
  </si>
  <si>
    <t xml:space="preserve"> Պետական մարմինների կողմից օգտագործվող ոչ ֆինանսական ակտիվների հետ գործառնություններ </t>
  </si>
  <si>
    <t>Ակտիվն օգտագործող կազմակերպության անվանումը՝</t>
  </si>
  <si>
    <t xml:space="preserve"> ՀՀ տարածքային կառավարման և ենթակառուցվածքների  նախարարություն </t>
  </si>
  <si>
    <t xml:space="preserve">Ակտիվն օգտագործող կազմակերպության անվանումը՝ </t>
  </si>
  <si>
    <t>Բաժին N 01</t>
  </si>
  <si>
    <t>Խումբ N 01</t>
  </si>
  <si>
    <t>Դաս N 01</t>
  </si>
  <si>
    <t xml:space="preserve">  Օրենսդիր և  գործադիր մարմիններ, պետական կառավարում</t>
  </si>
  <si>
    <t>1001  11001</t>
  </si>
  <si>
    <t>1001   31001</t>
  </si>
  <si>
    <t xml:space="preserve"> ՄԱՍ I. ԱՊՐԱՆՔՆԵՐ</t>
  </si>
  <si>
    <t xml:space="preserve"> - Տրանսպորտային նյութեր</t>
  </si>
  <si>
    <t xml:space="preserve"> 12003</t>
  </si>
  <si>
    <t xml:space="preserve"> Պետական աջակցություն սահմանամերձ համայնքներին</t>
  </si>
  <si>
    <t xml:space="preserve"> Ծրագրի իրականացմամբ ապահովվում է «Սահմանամերձ համայնքների սոցիալական աջակցության մասին» ՀՀ օրենքի կիրարկումը</t>
  </si>
  <si>
    <t xml:space="preserve"> ՍՈՑԻԱԼԱԿԱՆ  ՆՊԱՍՏՆԵՐ ԵՎ ԿԵՆՍԱԹՈՇԱԿՆԵՐ</t>
  </si>
  <si>
    <t xml:space="preserve"> Սոցիալական օգնության դրամական արտահայտությամբ նպաստներ (բյուջեից)</t>
  </si>
  <si>
    <t xml:space="preserve"> - Այլ նպաստներ բյուջեից</t>
  </si>
  <si>
    <t xml:space="preserve"> ՀՀ Սյունիքի մարզպետարան</t>
  </si>
  <si>
    <t xml:space="preserve"> 12003 </t>
  </si>
  <si>
    <t xml:space="preserve"> Պետական աջակցություն սահմանամերձ համայնքներին </t>
  </si>
  <si>
    <t xml:space="preserve"> Ծրագրի իրականացմամբ ապահովվում է «Սահմանամերձ համայնքների սոցիալական աջակցության մասին» ՀՀ օրենքի կիրարկումը </t>
  </si>
  <si>
    <t xml:space="preserve"> Շահառուների ընտրության չափորոշիչները՛ </t>
  </si>
  <si>
    <t xml:space="preserve"> ՀՀ կառավարության 2014 թվականի դեկտեմբերի 18-ի N1444-Ն որոշման համաձայն </t>
  </si>
  <si>
    <t xml:space="preserve"> Պետական գույքի կառավարում</t>
  </si>
  <si>
    <t xml:space="preserve"> Պետական գույքի համալիր և արդյունավետ կառավարման ապահովում</t>
  </si>
  <si>
    <t xml:space="preserve"> Պետական գույքի կառավարման արդյունավետության բարձրացում</t>
  </si>
  <si>
    <t>Ծրագրի միջոցառումներ</t>
  </si>
  <si>
    <t xml:space="preserve"> Պետական գույքի կառավարման համակարգման, խորհրդատվության և մոնիտորինգի ծառայություններ</t>
  </si>
  <si>
    <t>Պետական գույքի հաշվառում, գույքագրում, աճուրդների կազմակերպում, մասնավորեցվող գույքի վերաբերյալ տեղեկատվության հրապարակում</t>
  </si>
  <si>
    <t>03</t>
  </si>
  <si>
    <t xml:space="preserve"> Ընդհանուր բնույթի ծառայություններ</t>
  </si>
  <si>
    <t xml:space="preserve"> Ընդհանուր բնույթի այլ ծառայություններ</t>
  </si>
  <si>
    <t>Պետական  գույքի կառավարում</t>
  </si>
  <si>
    <t>ՀՀ տարածքային կառավարման և ենթակառուցվածքների նախարարության պետական գույքի կառավարման կոմիտե</t>
  </si>
  <si>
    <t xml:space="preserve"> Այլ մասնագիտական ծառայությունների ձեռքբերում</t>
  </si>
  <si>
    <t xml:space="preserve"> - Մասնագիտական ծառայություններ</t>
  </si>
  <si>
    <t xml:space="preserve"> - Կենցաղային և հանրային սննդի նյութեր</t>
  </si>
  <si>
    <t>Ծրագրի դասիչը</t>
  </si>
  <si>
    <t>Ծրագրի անվանումը</t>
  </si>
  <si>
    <t>Պետական գույքի կառավարում</t>
  </si>
  <si>
    <t>Ծրագրի միջոցառումները</t>
  </si>
  <si>
    <t>Ծրագրի դասիչը՝</t>
  </si>
  <si>
    <t>Միջոցառման դասիչը՝</t>
  </si>
  <si>
    <t>Միջոցառման անվանումը՝</t>
  </si>
  <si>
    <t>Նկարագրությունը՝</t>
  </si>
  <si>
    <t>Միջոցառման տեսակը՝</t>
  </si>
  <si>
    <t xml:space="preserve"> Ծառայությունը մատուցող կազմակերպության(ների) անվանում(ներ)ը </t>
  </si>
  <si>
    <t xml:space="preserve"> ՀՀ տարածքային  կառավարման և ենթակառուցվածքների նախարարության պետական գույքի կառավարման կոմիտե </t>
  </si>
  <si>
    <t>Միջոցառման վրա կատարվող ծախսը (հազար դրամ)</t>
  </si>
  <si>
    <t xml:space="preserve">ՀՀ  տարածքային կառավարման և ենթակառուցվածքների նախարարության պետական գույքի կառավարման կոմիտե </t>
  </si>
  <si>
    <t>ՄԱՍ 1. ՊԵՏԱԿԱՆ ՄԱՐՄՆԻ ԳԾՈՎ ԱՐԴՅՈՒՆՔԱՅԻՆ (ԿԱՏԱՐՈՂԱԿԱՆ) ՑՈՒՑԱՆԻՇՆԵՐԸ</t>
  </si>
  <si>
    <t xml:space="preserve"> Աղյուսակ 9.1.34</t>
  </si>
  <si>
    <t>ՀՀ տարածքային կառավարման և ենթակառուցվածքների  նախարարության  պետական գույքի կառավարման կոմիտե</t>
  </si>
  <si>
    <t xml:space="preserve">Բաժին N 01 </t>
  </si>
  <si>
    <t>Խումբ N 03</t>
  </si>
  <si>
    <t>Դաս N 03</t>
  </si>
  <si>
    <t>30192720/1</t>
  </si>
  <si>
    <t>գծանշիչ</t>
  </si>
  <si>
    <t>ԷԱՃ</t>
  </si>
  <si>
    <t>հատ</t>
  </si>
  <si>
    <t>30199420/1</t>
  </si>
  <si>
    <t>թուղթ նշումների համար, սոսնձվածքով</t>
  </si>
  <si>
    <t xml:space="preserve"> 
(26)</t>
  </si>
  <si>
    <t xml:space="preserve"> 30197646/1</t>
  </si>
  <si>
    <t>թուղթ` A3 ֆորմատի</t>
  </si>
  <si>
    <t>30197622/1</t>
  </si>
  <si>
    <t>թուղթ, A4 ֆորմատի</t>
  </si>
  <si>
    <t>կիլոգրամ</t>
  </si>
  <si>
    <t xml:space="preserve">30192121/1 </t>
  </si>
  <si>
    <t>գրիչ գնդիկավոր</t>
  </si>
  <si>
    <t xml:space="preserve"> 
100</t>
  </si>
  <si>
    <t>30192710/1</t>
  </si>
  <si>
    <t>սոսնձամատիտ, գրասենյակային</t>
  </si>
  <si>
    <t>30234300/1</t>
  </si>
  <si>
    <t>դատարկ սկավառակ, առանց տուփի, CD</t>
  </si>
  <si>
    <t>30197232/1</t>
  </si>
  <si>
    <t>թղթապանակ, արագակար, թղթյա</t>
  </si>
  <si>
    <t>30197112/1</t>
  </si>
  <si>
    <t>կարիչի մետաղալարե կապեր, միջին</t>
  </si>
  <si>
    <t>30234650/1</t>
  </si>
  <si>
    <t>ֆլեշ հիշողություն, 32GB</t>
  </si>
  <si>
    <t>30192122/1</t>
  </si>
  <si>
    <t>ինքնահոս գրիչ</t>
  </si>
  <si>
    <t>30197231/1</t>
  </si>
  <si>
    <t>թղթապանակ, պոլիմերային թաղանթ, ֆայլ</t>
  </si>
  <si>
    <t>(1987)</t>
  </si>
  <si>
    <t>30192780/1</t>
  </si>
  <si>
    <t>էջաբաժանիչ</t>
  </si>
  <si>
    <t>39263200/1</t>
  </si>
  <si>
    <t>գրասենյակային գիրք, մատյան, 70-200էջ, տողանի, սպիտակ էջերով</t>
  </si>
  <si>
    <t>22811150/1</t>
  </si>
  <si>
    <t>նոթատետրեր</t>
  </si>
  <si>
    <t>30192100/1</t>
  </si>
  <si>
    <t>ռետին հասարակ</t>
  </si>
  <si>
    <t>30197234/1</t>
  </si>
  <si>
    <t>թղթապանակ, կոշտ կազմով</t>
  </si>
  <si>
    <t>39522330/1</t>
  </si>
  <si>
    <t>մաքրող կտորներ</t>
  </si>
  <si>
    <t>ՄԱ</t>
  </si>
  <si>
    <t>39831245/3</t>
  </si>
  <si>
    <t>օճառ, հեղուկ</t>
  </si>
  <si>
    <t>լիտր</t>
  </si>
  <si>
    <t>30192160/1</t>
  </si>
  <si>
    <t>շտրիխներ</t>
  </si>
  <si>
    <t>09132100/1</t>
  </si>
  <si>
    <t>բենզին, պրեմիում</t>
  </si>
  <si>
    <t xml:space="preserve"> ՄԱՍ III. ԾԱՌԱՅՈՒԹՅՈՒՆՆԵՐ</t>
  </si>
  <si>
    <t>71251100/1</t>
  </si>
  <si>
    <t>ճարտարապետական ― շենքերի չափագրման ծառայություններ</t>
  </si>
  <si>
    <t>ԳՀ</t>
  </si>
  <si>
    <t>դրամ</t>
  </si>
  <si>
    <t>71351380/1</t>
  </si>
  <si>
    <t>սեյսմիկ ծառայություններ</t>
  </si>
  <si>
    <t>79211180/1</t>
  </si>
  <si>
    <t>ներքին աուդիտի ծառայություններ</t>
  </si>
  <si>
    <t>72211174/1</t>
  </si>
  <si>
    <t>հաշվապահական համակարգչային ծրագրային փաթեթների մշակման ծառայություններ</t>
  </si>
  <si>
    <t>1079   11001</t>
  </si>
  <si>
    <t>Պետական նշանակության ավտոճանապարհների հիմնանորոգում</t>
  </si>
  <si>
    <t>այդ թվում՝ ըստ ուղղությունների</t>
  </si>
  <si>
    <t>1</t>
  </si>
  <si>
    <t>Միջպետական նշանակության ավտոճանապարհներ, այդ թվում</t>
  </si>
  <si>
    <t>Մ-2, Երևան-Երասխ-Գորիս-Մեղրի-Իրանի սահման միջպետական նշանակության ավտոճանապարհի կմ329+820 - կմ338+100 հատվածի հիմնանորոգում</t>
  </si>
  <si>
    <t>Մ-3, Թուրքիայի սահման-Մարգարա-Վանաձոր-Տաշիր-Վրաստանի սահման միջպետական նշանակության ավտոճանապարհի կմ2+000 - կմ10+500 հատվածի հիմնանորոգում</t>
  </si>
  <si>
    <t>Մ-3, Թուրքիայի սահման-Մարգարա-Վանաձոր-Տաշիր-Վրաստանի սահման միջպետական նշանակության ավտոճանապարհի կմ97+020-կմ104+700 հատվածի հիմնանորոգում</t>
  </si>
  <si>
    <t>Մ-3, Թուրքիայի սահման-Մարգարա-Վանաձոր-Տաշիր-Վրաստանի սահման միջպետական նշանակության ավտոճանապարհի կմ116+790 (կմ116+900)-կմ128+718(կմ127+900) հատվածի հիմնանորոգում</t>
  </si>
  <si>
    <t>Մ-3, Թուրքիայի սահման-Մարգարա-Վանաձոր-Տաշիր-Վրաստանի սահման միջպետական նշանակության ավտոճանապարհի կմ154+000-կմ176+900 հատվածի հիմնանորոգում</t>
  </si>
  <si>
    <t>Մ-4, Երևան-Սևան-Իջևան-Ադրբեջանի սահման միջպետական նշանակության ավտոճանապարհի կմ91+176-կմ96+176 հատվածի հիմնանորոգում և ոլորանների պարամետրերի բարելավում</t>
  </si>
  <si>
    <t>2</t>
  </si>
  <si>
    <t>Հանրապետական նշանակության ավտոճանապարհներ, այդ թվում</t>
  </si>
  <si>
    <t>Հ-2, /Հ-1/ Աբովյան- Արզնի-/Հ-6/ (Նոր Գեղի) հանրապետական նշանակության ավտոճանապարհի կմ0+000-կմ1+400 հատվածի հիմնանորոգում</t>
  </si>
  <si>
    <t>Հ-5, /Հ-6/-Նոր Գեղի-Արգել-Արզական-Հրազդան հանրապետական նշանակության ավտոճանապարհի կմ0+000 - կմ10+000 հատվածի հիմնանորոգում</t>
  </si>
  <si>
    <t>Հ-33, /Մ-3 /Ստեփանավան-Ագարակ-Յաղդան-/Հ-35/ հանրապետական նշանակության ավտոճանապարհի կմ0+000-կմ8+100 հատվածի հիմնանորոգում</t>
  </si>
  <si>
    <t>Հ-36, /Մ-4/ (Իջևան) - Նավուր - Բերդ - Այգեպար հանրապետական նշանակության ավտոճանապարհի կմ 5+600-կմ 42+100 հատվածի հիմնանորոգում</t>
  </si>
  <si>
    <t>Հ-41, /Մ-2/ - Նորավանքի պատմական հուշարձան հանրապետական նշանակության ավտոճանապարհի կմ0+000-կմ8+100 հատվածի հիմնանորոգում</t>
  </si>
  <si>
    <t>Հ-46, /Մ-2/-Տաթև-Աղվանի-/Մ-2/(Սյունիք) հանրապետական նշանակության ավտոճանապարհի կմ37+500-կմ55+000 հատվածի հիմնանորոգում</t>
  </si>
  <si>
    <t>Հ-93, /Հ-75/ - Երերույքի տաճար հանրապետական նշանակության ավտոճանապարհի կմ 0+000-կմ 2+700 հատվածի հիմնանորոգում</t>
  </si>
  <si>
    <t>Մարզային նշանակության ավտոճանապարհներ, այդ թվում</t>
  </si>
  <si>
    <t>Տ-3-44, /Մ-5/ – Ծիածան – Աղավնատուն – Լեռնամերձ ավտոճանապարհի կմ0+000-կմ7+300 հատվածի հիմնանորոգում</t>
  </si>
  <si>
    <t>Տ-3-76, Զարթոնք - Արտաշար /Տ-3-54/ ավտոճանապարհի կմ 0+000-կմ 2+100 հատվածի հիմնանորոգում</t>
  </si>
  <si>
    <t>Տ-3-61, /Մ-5/ (Նորապատ) - /Հ-17/ ավտոճանապարհի կմ0+000-կմ1+700 հատվածի հիմնանորոգում</t>
  </si>
  <si>
    <t>Տ-5-7, /Մ-7/ (Շիրակամուտ) - Լեռնավան (Տ-5-38) ավտոճանապարհի կմ0+000 - կմ1+142 հատվածի հիմնանորոգում</t>
  </si>
  <si>
    <t>Տ-5-23, /Մ-3/ - Սարամեջ ավտոճանապարհի կմ0+000-կմ4+300 հատվածի հիմնանորոգում</t>
  </si>
  <si>
    <t>Մ-6 - Եղեգնուտ - Դեբեդ ավտոճանապարհի կմ0+000 - կմ7+183 հատվածի հիմնանորոգում</t>
  </si>
  <si>
    <t>Տ-9-19, /Մ-2/ - Հերհեր -Կարմրաշեն մարզային նշանակության ավտոճանապարհի կմ10+000 - կմ18+700 հատվածի հիմնանորոգում</t>
  </si>
  <si>
    <t>Հրազդան քաղաքի Տիգրան Մեծ փողոցի 290 գծ.մ հատվածի հիմնանորոգում</t>
  </si>
  <si>
    <t>Հրազդան քաղաքի Վանատուր թաղամասի միջթաղամասային փողոցների 3384 գծ.մ ( 626 գծ.մ, 310 գծ.մ, 176 գծ.մ, 1235 գծ.մ, 950 գծ.մ և 87 գծ.մ ) հատվածների հիմնանորոգում</t>
  </si>
  <si>
    <t>Հրազդան քաղաքի հարավային թաղամաս 1069 գծ.մ ( Նոյեմբերյան փողոց 627 գծ.մ, Մյասնիկյան փողոց 442 գծ.մ ) հատվածների հիմնանորոգում</t>
  </si>
  <si>
    <t xml:space="preserve"> ՀՀ Գեղարքունիքի մարզի Մարտունի համայնքի Մյասնիկյան  փողոցի  մայթերի կառուցում</t>
  </si>
  <si>
    <t>Տ-8-93.Լծեն-Տաթև ավտոճանապարհի վերակառուցում</t>
  </si>
  <si>
    <t>Որոտան-Խոտ ավտոճանապարհի վերակառուցում</t>
  </si>
  <si>
    <t>Տանձավեր-Շուռնուխ ավտոճանապարհի կառուցում</t>
  </si>
  <si>
    <t>Տրանսպորտային օբյեկտների հիմնանորոգում</t>
  </si>
  <si>
    <t>Մ-10, Սևան-Մարտունի-Գետափ Կմ 123+500 (Գետափ բնակավայրի դպրոցի մոտ) վերգետնյա հետիոտնային անցման կառուցում</t>
  </si>
  <si>
    <t>Մ-5, Երևան - Արմավիր - Թուրքիայի սահման միջպետական նշանակության ավտոճանապարհի հարևանությամբ գտնվող Պտղունք գյուղի միջնակարգ դպրոցի հատվածում վերգետնյա հետիոտնային անցումի կառուցում</t>
  </si>
  <si>
    <t>Տրանսպորտային օբյեկտների հիմնանորոգում, այդ թվում</t>
  </si>
  <si>
    <t xml:space="preserve"> 21001</t>
  </si>
  <si>
    <t xml:space="preserve"> Պետական նշանակության ավտոճանապարհների հիմնանորոգում</t>
  </si>
  <si>
    <t>այդ թվում` բյուջետային ծախսերի տնտեսագիտական դասակարգման հոդվածների</t>
  </si>
  <si>
    <t xml:space="preserve"> ՇԵՆՔԵՐ ԵՎ ՇԻՆՈՒԹՅՈՒՆՆԵՐ</t>
  </si>
  <si>
    <t xml:space="preserve"> - Շենքերի և շինությունների կապիտալ վերանորոգում</t>
  </si>
  <si>
    <t xml:space="preserve"> ԱՅԼ ՀԻՄՆԱԿԱՆ ՄԻՋՈՑՆԵՐ</t>
  </si>
  <si>
    <t xml:space="preserve"> - Նախագծահետազոտական ծախսեր</t>
  </si>
  <si>
    <t xml:space="preserve"> 21002</t>
  </si>
  <si>
    <t xml:space="preserve"> Տրանսպորտային օբյեկտների հիմնանորոգում</t>
  </si>
  <si>
    <t xml:space="preserve"> Միջպետական, հանրապետական և մարզային նշանակության ավտոճոնապարհների քայքայված ծածկի վերանորոգում, մաշված ծածկի փոխարինում</t>
  </si>
  <si>
    <t xml:space="preserve"> Հանրության կողմից անմիջականորեն օգտագործվող ակտիվների հետ կապված միջոցառումներ</t>
  </si>
  <si>
    <t xml:space="preserve"> Ավտոմոբիլային ճանապարհների վրա գտնվող կամուրջների հիմնանորոգում</t>
  </si>
  <si>
    <t xml:space="preserve">  -ի N               - Ն որոշման</t>
  </si>
  <si>
    <t>Բյուջետային ծրագրերի, միջոցառումների  և աշխատանքների անվանումները</t>
  </si>
  <si>
    <t>Ճանապարհային ցանցի բարելավում</t>
  </si>
  <si>
    <t>Միջպետական և հանրապետական նշանակության ավտոճանապարհների  պահպանման և անվտանգ երթևեկության ծառայություններ¸ այդ թվում՝</t>
  </si>
  <si>
    <t>1. Ավտոճանապարհների ձմեռային և ընթացիկ պահպանում, 
այդ թվում`</t>
  </si>
  <si>
    <t>1.2 Պարբերական պահպանում (միջին նորոգում)</t>
  </si>
  <si>
    <t xml:space="preserve"> Միջպետական և հանրապետական նշանակության ավտոճանապարհների պահպանման և անվտանգ երթևեկության ծառայություններ</t>
  </si>
  <si>
    <t xml:space="preserve"> - Շենքերի և կառույցների ընթացիկ նորոգում և պահպանում</t>
  </si>
  <si>
    <t>Բաժին N 04</t>
  </si>
  <si>
    <t>Խումբ N 05</t>
  </si>
  <si>
    <t>1049   11001</t>
  </si>
  <si>
    <t xml:space="preserve"> ՄԱՍ II.  ԱՇԽԱՏԱՆՔՆԵՐ</t>
  </si>
  <si>
    <t>45231177/536</t>
  </si>
  <si>
    <t>ճանապարհների վերանորոգման աշխատանքներ</t>
  </si>
  <si>
    <t>ՀԲՄ</t>
  </si>
  <si>
    <t>45231177/604</t>
  </si>
  <si>
    <t>45231177/605</t>
  </si>
  <si>
    <t xml:space="preserve"> Միջպետական և հանրապետական նշանակության ավտոճանապարհների պահպանման և անվտանգ երթևեկության ծառայություններ </t>
  </si>
  <si>
    <t xml:space="preserve"> Հողային պաստառի, երթևեկելի մասի, արհեստական կառույցների և կահավորման տարրերի նորմատիվ մակարդակում պահպանում և շահագործում</t>
  </si>
  <si>
    <t>Ցուցանիշների փոփոխությունը 
(ավելացումները նշված են դրական նշանով)</t>
  </si>
  <si>
    <t xml:space="preserve"> Տարի</t>
  </si>
  <si>
    <t xml:space="preserve"> Հողային պաստառի, երթևեկելի մասի, արհեստական կառույցների և կահավորման տարրերի նորմատիվ մակարդակում պահպանում և շահագործում </t>
  </si>
  <si>
    <t xml:space="preserve"> ՀՀ տարածքային կառավարման և ենթակառուցվածքների նախարարություն, մրցութային կարգով ընտրված կազմակերպություններ </t>
  </si>
  <si>
    <t xml:space="preserve"> Արդյունքի չափորոշիչներ </t>
  </si>
  <si>
    <t xml:space="preserve">Պարբերական պահպանման/ միջին նորոգման ենթակա ճանապարհների երկարությունը, կիլոմետր </t>
  </si>
  <si>
    <t>Աղյուսակ 9.1.59</t>
  </si>
  <si>
    <t>ՀՀ ԿԱՌԱՎԱՐՈՒԹՅՈՒՆ</t>
  </si>
  <si>
    <t>Ցուցանիշների փոփոխությունը 
(Նվազեցումները նշված են փակագծերում)</t>
  </si>
  <si>
    <t xml:space="preserve"> 21001 </t>
  </si>
  <si>
    <t xml:space="preserve"> Պետական նշանակության ավտոճանապարհների հիմնանորոգում </t>
  </si>
  <si>
    <t xml:space="preserve"> Միջպետական՝ հանրապետական և մարզային նշանակության ավտոճանապարհների քայքայված ծածկի վերանորոգում՝ մաշված ծածկի փոխարինում_x000D_</t>
  </si>
  <si>
    <t xml:space="preserve">  Մասնագիտացված միավոր </t>
  </si>
  <si>
    <t xml:space="preserve"> Միջպետական նշանակության ավտոճանապարհներ </t>
  </si>
  <si>
    <t xml:space="preserve"> Մարզային նշանակության ավտոճանապարհներ </t>
  </si>
  <si>
    <t>Ցուցանիշների փոփոխությունը (Նվազեցումները նշված են փակագծերում)</t>
  </si>
  <si>
    <t xml:space="preserve"> Տրանսպորտային օբյեկտների հիմնանորոգում </t>
  </si>
  <si>
    <t xml:space="preserve"> Ավտոմոբիլային ճանապարհների վրա գտնվող կամուրջների հիմնանորոգում </t>
  </si>
  <si>
    <t>31442000/1</t>
  </si>
  <si>
    <t>մարտկոց, AA տեսակի</t>
  </si>
  <si>
    <t>44423560/1</t>
  </si>
  <si>
    <t xml:space="preserve">ռետինե շտամպեր	</t>
  </si>
  <si>
    <t>30199230/1</t>
  </si>
  <si>
    <t>նամակի ծրար, A5 ձ―աչափի</t>
  </si>
  <si>
    <t xml:space="preserve">22851100/1	</t>
  </si>
  <si>
    <t>արագակարներ</t>
  </si>
  <si>
    <t>30234630/1</t>
  </si>
  <si>
    <t>ֆլեշ հիշողություն, 8GB</t>
  </si>
  <si>
    <t>30192121/1</t>
  </si>
  <si>
    <t xml:space="preserve">30197112/1	</t>
  </si>
  <si>
    <t>34351200/3</t>
  </si>
  <si>
    <t>ավտոմեքենաների անիվներ</t>
  </si>
  <si>
    <t>34351200/2</t>
  </si>
  <si>
    <t>34351200/1</t>
  </si>
  <si>
    <t>31521470/1</t>
  </si>
  <si>
    <t>մշտական տեքստ ունեցող ցուցատախտակներ</t>
  </si>
  <si>
    <t>22451170/1</t>
  </si>
  <si>
    <t>մուտքի քարտեր</t>
  </si>
  <si>
    <t>24451141/1</t>
  </si>
  <si>
    <t>ախտահանիչ հեղուկ նյութեր</t>
  </si>
  <si>
    <t>ՄԱՍ III. ԾԱՌԱՅՈՒԹՅՈՒՆՆԵՐ</t>
  </si>
  <si>
    <t>48211210/3</t>
  </si>
  <si>
    <t>ցանցային զանազան համակարգչային ծրագրային փաթեթներ</t>
  </si>
  <si>
    <t>48211210/1</t>
  </si>
  <si>
    <t>79821200/8</t>
  </si>
  <si>
    <t>այլ պոլիգրաֆիական արտադրանքի տպագրման ծառայություն</t>
  </si>
  <si>
    <t>79821200/12</t>
  </si>
  <si>
    <t>79821200/10</t>
  </si>
  <si>
    <t>79821200/9</t>
  </si>
  <si>
    <t>79821200/14</t>
  </si>
  <si>
    <t>79821200/16</t>
  </si>
  <si>
    <t>79821200/5</t>
  </si>
  <si>
    <t xml:space="preserve">79821200/25	</t>
  </si>
  <si>
    <t>79631200/2</t>
  </si>
  <si>
    <t>աշխատակիցների վերապատրաստման ծառայություններ</t>
  </si>
  <si>
    <t>30237490/1</t>
  </si>
  <si>
    <t>համակարգչային մոնիտոր</t>
  </si>
  <si>
    <t>39111220/1</t>
  </si>
  <si>
    <t>բազկաթոռ` ղեկավարի</t>
  </si>
  <si>
    <t>ՄԱՍ III ԾԱՌԱՅՈՒԹՅՈՒՆՆԵՐ</t>
  </si>
  <si>
    <t>79631200/1</t>
  </si>
  <si>
    <t>50411170/2</t>
  </si>
  <si>
    <t>ստուգող սարքերի վերանորոգման ― պահպանման ծառայություններ</t>
  </si>
  <si>
    <t xml:space="preserve">  Կամուրջներ, այդ թվում աշխատանքներ և ծառայություններ </t>
  </si>
  <si>
    <t xml:space="preserve"> Շինարարություն, հատ </t>
  </si>
  <si>
    <t xml:space="preserve">Կամուրջներ (մ) </t>
  </si>
  <si>
    <t xml:space="preserve"> Տրանսպորտային հանգույցներ (ուղեանցեր, հենապատեր և այլն), այդ թվում աշխատանքներ և ծառայություններ </t>
  </si>
  <si>
    <t xml:space="preserve">Կամուրջներ, այդ թվում աշխատանքներ և ծառայություններ </t>
  </si>
  <si>
    <t xml:space="preserve">Շինարարություն, հատ </t>
  </si>
  <si>
    <t xml:space="preserve"> ԸՆԴԱՄԵՆԸ </t>
  </si>
  <si>
    <t xml:space="preserve"> Կապիտալ սուբվենցիաներ համայնքներին</t>
  </si>
  <si>
    <t>ՀՀ մարզերին սուբվենցիաների տրամադրում՝ ենթակառուցվածքների զարգացման նպատակով</t>
  </si>
  <si>
    <t>ՀՀ կառավարություն</t>
  </si>
  <si>
    <t>ՀՀ Արագածոտնի մարզպետարան</t>
  </si>
  <si>
    <t xml:space="preserve">Արագածավան համայնքի Արագածավան բն․ մշակույթի տան տանիքի վերանորոգման </t>
  </si>
  <si>
    <t>ՀՀ Արարատի մարզպետարան</t>
  </si>
  <si>
    <t>այդ թվում` ըստ ուղղությունների</t>
  </si>
  <si>
    <t xml:space="preserve">Արարատ համայնքի Սուրենավան, Արմաշ և Երասխ բնակավայրերի գազատարի կառուցում </t>
  </si>
  <si>
    <t>Արտաշատ համայնքի բնակավայրերի ոռոգման համակարգերի կառուցում/նորոգում/Այգեզարդ բնակավայր/</t>
  </si>
  <si>
    <t>Վեդի համայնքի Վեդի քաղաքային, Գինեվետ, Նոր Ուղի, Արալեզ, Այգավան և Փոքր Վեդի բնակավայրերի գազիֆիկացման աշխատանքներ/Վեդի բնակավայր/</t>
  </si>
  <si>
    <t>Վեդի համայնքի Վեդի քաղաքային բնակավայրի փողոցներում կոյուղագծի կառուցում</t>
  </si>
  <si>
    <t>ՀՀ Արմավիրի մարզպետարան</t>
  </si>
  <si>
    <t>Վաղարշապատ համայնքի Էջմիածին բնակավայրի Չարենց թաղամասի հյուսիսային մասի կոյուղու կառուցում</t>
  </si>
  <si>
    <t>ՀՀ Արմավիրի մարզի Արաքս համայնքի Առատաշեն գյուղի մանկապարտեզի երկհարկանի մասնաշենքի կապիտալ վերանորոգում, Խորոնք գյուղի մանկապարտեզի շենքի կապիտալ վերանորոգում, Ջրառատ գյուղի մանկապարտեզի շենքի կապիտալ վերանորոգում, ջեռուցման համակարգի կառուցում, Մեծամոր գյուղի Խ.Աբովյան փող. 1/2 հասցեում մանկապարտեզի շենքի հիմնանորոգման /վերանորոգման/ աշխատանքներ, Գայ գյուղի մանկապարտեզի շենքի կառուցում</t>
  </si>
  <si>
    <t>Արաքս համայնքի Գայ գյուղի ջրահեռացման համակարգի մի մասի և ջրամատակարարման ցանցի, Ջրառատ գյուղի ջրամատակարարման ցանցի կառուցում</t>
  </si>
  <si>
    <t>Ֆերիկ համայնքի արտաքին լուսավորության ցանցի կառուցում</t>
  </si>
  <si>
    <t>Մեծամոր համայնքի Մարգարա բնակավայրի փողոցների գազամատակարարում, Ջանֆիդա, Փշատավան բնակավայրերի գազաֆիկացում</t>
  </si>
  <si>
    <t>Մեծամոր համայնքի .Մեծամոր, և Արազափ մշակույթի տների վերանորոգում, Նոր Կեսարիա մշակույթի տան ջեռուցման համակարգի կառուցում, Մրգաշատ բնակավայրի երաժշտական դպրոցի վերանորոգում և ջեռուցոման համակարգի կառուցում, Նալբանդյան բնակավայրերում երաժշտական դպրոցի ջեռուցման համակարգի կառուցում</t>
  </si>
  <si>
    <t>Արմավիրի մարզի Արմավիր համայնքի Արմավիր քաղաքի Աբովյան փողոցի Չարենց-Բաղրամյան հատվածի հիմնանորոգում</t>
  </si>
  <si>
    <t>Արմավիր համայնքի Այգեվան և Լենուղի գյուղերի ջրամատակարարման ցանցի վերակառուցում</t>
  </si>
  <si>
    <t>Խոյ համայնքի Արշալույս բնակավայրի փողոցային լուսավորության ընդլայնում և Շահումյան բնակավայրի փողոցների լուսավորության ցանցի կառուցում</t>
  </si>
  <si>
    <t>ՀՀ Գեղարքունիքի մարզպետարան</t>
  </si>
  <si>
    <t>Մարտունի համայնքի համայնքապետարանի, Ծովինար և Զոլաքար բնակավայրերի մանկապարտեզների, Վարդենիկ բնակավայրի երաժշտական դպրոցի կարիքների համար գույքի և տեխնիկայի ձեռքբերում</t>
  </si>
  <si>
    <t>Մարտունի համայնքի Զոլաքար, Աստղաձոր, Վաղաշեն, Լիճք, Ձորագյուղ, Երանոս բնակավայրերում խմելու ջրագծերի համակարգերի կառուցում և վերանորոգում/Երանոս, Զոլաքար բնակավայրեր/</t>
  </si>
  <si>
    <t>Մարտունի համայնքի կենտրոնի Վարդենիկ, Զոլաքար, Աստղաձոր, Գեղհովիտ, Ն. Գետաշեն և Ձորագյուղ բնակավայրեր գազիֆիկացում/Զոլաքար բնակավայր/</t>
  </si>
  <si>
    <t>Մարտունի համայնքի Արծվանիստ, Ծովինար , Վարդենիկ,Աստղաձոր, Վաղաշեն, Ն. Գետաշեն Վ Գետաշեն,Մադինա, Ծակքար, Ձորագյուղ, Վարդաձոր, Երանոս բնակավայրերում ոռոգման համակարգերի կառուցում և նորոգում /Վ. Գետաշեն, Երանոս, Ձորագյուղ/</t>
  </si>
  <si>
    <t>Տաշիր համայնքի կարիքների համար տեխնիկայի ձեռքբերում</t>
  </si>
  <si>
    <t>Լոռի Բերդ համայնքի Սվերդլով բն․ մանկապարտեզի շենքի հիմնանորոգում</t>
  </si>
  <si>
    <t>Ստեփանավան համայնքի Ստեփանավան բն․ Քալաշյան, Աղայան և 409 դիվիզիա փողոցների հիմնանորոգում տուֆե սալարկումով</t>
  </si>
  <si>
    <t>Լոռի Բերդ համայնքի Ուռուտ բն․ մանկապարտեզի շենքի հիմնանորոգում</t>
  </si>
  <si>
    <t>Սպիտակ համայնքի Կաթնաջուր բնակավայրի արցախյան գոյամարտերում անմահացած զավակների հիշատակի հուշահամալիրի կառուցում և Մեծ Պարնի բնակավայրի նոր բնակատեղիի համայնքային այգու կառուցում /Կաթնաջուր/</t>
  </si>
  <si>
    <t>ՀՀ Կոտայքի մարզպետարան</t>
  </si>
  <si>
    <t>Նոր Հաճն համայնքի Նոր Արտամետ բնակավայրի կոյուղագծի վերակառուցում</t>
  </si>
  <si>
    <t>Գեղաշեն համայնքի երաժշտական դպրոցի տանիքին 4.92ԿՎՏ, համայնքապետարանի տանիքին 3.282ԿՎՏ, հեքիաթ մանկապարտեզի տանիքին 12.32ԿՎՏ, մշակույթի տան տանիքին 9.842ԿՎՏ,պոմպակայնի տարածքում 9.842ԿՎՏ արևային կայանների տեղադրում</t>
  </si>
  <si>
    <t>Զովաշեն գյուղի վարչական շենքի և արտաքին սանհանգույցի կառուցապատում</t>
  </si>
  <si>
    <t>ՀՀ Սյունիքի մարզպետարան</t>
  </si>
  <si>
    <t>ՀՀ Վայոց ձորի մարզպետարան</t>
  </si>
  <si>
    <t>Եղեգիս համայնքի Քարագլուխ, Սալլի, Աղնջաձոր, Թառաթումբ, Հորս, Հորբատեղ, Արտաբունք ոռոգման առուների կառուցում</t>
  </si>
  <si>
    <t>Եղեգիս համայնքի Շատին և Վարդահովիտ բնակավայրերի ոռոգման առուների կառուցում</t>
  </si>
  <si>
    <t>Եղեգնաձոր համայնքի Մալիշկա բնակավայրի ներհամայնքային փողոցների ասֆալտապատում</t>
  </si>
  <si>
    <t>Եղեգնաձոր համայնքի Միկոյան 5, Մոմիկի 2 և 6, Սպանդարյան 2 բազմաբնակարան բնակելի շենքերի բակերի ասֆալտապատում</t>
  </si>
  <si>
    <t>Եղեգնաձոր համայնքի Վերնաշեն բնակավայրի ջրամատակարարման վերակառուցման աշխատանքներ</t>
  </si>
  <si>
    <t>-------------- ի N ---- -Ն որոշման</t>
  </si>
  <si>
    <t>Վեդի համայնքի Վեդի քաղաքային և Լուսառատ բնակավայրի բազմաբնակարան բնակելի շենքերի տանիքների հիմնանորոգում</t>
  </si>
  <si>
    <t>Մեծամոր համայնքի 2 թաղամաս 1 շենքի, 1 թաղամաս 13ա և 27 բազմաբնակարն շենքերի տանիքների հիմնանորոգում և 1 թաղամաս 4Բ1, 6Բ1, 8Բ1, 8Բ2 և 2Բ շենքերի վերելակների փոխարինում</t>
  </si>
  <si>
    <t>Խոյ համայնքի Մոնթեավան և Արագած բնակավայրերի հուշարձան-պուրակների կառուցում</t>
  </si>
  <si>
    <t>Մարտունի համայնքի Մարտունի համայնքային կենտրոնի գարեգին Նժդեհ, Կոմիտաս, Գետափնյա 2, Կարապետյան փողոցների, Արծվանիստ, Ծովինար, Վարդենիկ, Զոլաքար, Գեղհովիտ, Գեղհովիտ բնակավայրի Լեռնակերտ տարածքի,Ն. Գետաշեն, Վ. Գետաշեն, Լիճք, Ծակքար, Ձորագյուղ, Վարդաձոր, Երանոս բնակավայրերում տարբեր փողոցների երթևեկելի հատվածների ասֆալտապատում, ինչպես նաև Ծակքար բնակավայրի 6-րդ և 10-րդ փողոցները միացնող կամրիջի կառուցում</t>
  </si>
  <si>
    <t>Մարտունի համայնքի Մարտունու համայնքապետարանի, Ծովինար բնակավայրի մշակույթի պալատի և Ծակքար համայնքի մշակույթի պալատի շենքերի վերանորոգում /Ծովինար, Ծակքար բնակավայրեր/</t>
  </si>
  <si>
    <t>Մարտունի համայնքի Ծովինար, Զոլաքար, Վաղաշեն, Գեղհովիտ, Ն. Գետաշեն, Ծակքար և Ձորագյուղ բնակավայրերի փողոցներում լուսավորության համակարգերի կառուցում/Վաղաշեն բնակավայր/</t>
  </si>
  <si>
    <t>ՀՀ Լոռու մարզպետարան</t>
  </si>
  <si>
    <t>Սպիտակ համայնքի Սպիտակ բնակավայրի Այգեստան թաղամասի փողոցի հիմնանորոգում ասֆալտապատումով և ջրահեռացման համակարգով, Շենավան բնակավայրի փողոցների մասնակի ասֆալտապատում, Արևաշող բնակավայրի կենտրոնական ճանապարհի հիմնանորոգում ասֆալտապատմամբ, Ծաղկաբեր բնակավայրի 1-ին փողոցի հենապատի կառուցում, Լուսաղբյուր բնակավայրի ճանապարհների ասֆալտապատում /Սպիտակ, Շենավան, Արևաշող/</t>
  </si>
  <si>
    <t>Ակունք բնակավայրի 14-րդ փողոցի, 14-րդ-ի 1-ին փակուղի, Նոր Գյուղ բնակավայրի 9-րդ փողոց, 2-րդ, և 10-րդ փողոցների, Կապուտան բնակավայրի 10-րդ, 9-րդ ,փողոցների , Կոտայք բնակավայրի 3-րդ փողոցի և 3-րդ փողոցի 1-ին նրբանցքի, Զառ բնակավայրի Մեխանիզատորների և դպրոցականների փողոցների ասֆալտապատում</t>
  </si>
  <si>
    <t>Պռոշյան համայնքի ճանապարհների հիմնանորոգում</t>
  </si>
  <si>
    <t>ՀՀ Սյունիքի մարզի Տեղ համայնքի խաղահրապարակ-ժամանցի կենտրոնի վերակառուցում, վերանորոգում</t>
  </si>
  <si>
    <t>Եղեգիս համայնքի Շատին, Հորս, Քարագլուխ,Հերմոն, Թառաթումբ և Աղնջաձոր բնակավայրերի փողոցային լուսավորության ցանցի կառուցում</t>
  </si>
  <si>
    <t>Եղեգնաձոր համայնքի Եղեգնաձոր, Գլաձոր, Գետափ և Վերնաշեն բնակավայրերի 44-օրյա պատերազմում նահատակված հայորդիների, Եղեգնաձոր բնակավայրի 1941-1945թթ Հայրենական Մեծ պատերազմում զոհվածների և Դ. Դեմիրճյանի անվան զբոսայգում գտնվող Արցախյան առաջին պատերազմում զոհվածների հիշատակին նվիրված հուշահամալիրների կից տարածքների բարեկարգման աշխատանքներ</t>
  </si>
  <si>
    <t>Եղեգնաձոր համայնքի Միկոյան փողոցի 130մ, Նարեկացի փողոցի 80 մ, Շահումյան փողոցի 120մ, Վ. Գևորգյան փողոցի 210մ, Մոմիկի և Նարեկացի փողոցների խաչմերուկի 60մ մայթերի և Սրկողուն գետի վրա գտնվող /Անդրանիկ փողոց/ կամուրջին կից նոր մայթի կառուցում</t>
  </si>
  <si>
    <t>Սպիտակ համայնքի Սպիտակ բնակավայրի Էստոնական և Տաշիր թաղամասերի գլխավոր ճանապարհների, Ծաղկաբեր բն․ 3-րդ փող, Լեռնանցք բն․ «Նոր գյուղի» կենտրոնական ճանապարհի սալարկում տուֆով և ջրահեռացման համակարգի կառուցում /Ծաղկաբեր/</t>
  </si>
  <si>
    <t>Ծաղկաձոր համայնքի Մեղրաձոր գյուղի 2-րդ, 5-րդ և 8-րդ փողոցների կապիտալ վերանորոգման՝ ասֆալտապատման աշխատանքներ</t>
  </si>
  <si>
    <t>Սպիտակ համայնքի Սպիտակ, Արջահովիտ, Ջրաշեն, Արևաշող, Շենավան, Գեղասար և Խնկոյան բնակավայրերի փողոցային լուսավորության գոյություն ունեցող համակարգերի ընդլայնում /Շենավան, Գեղասար և Խնկոյան/</t>
  </si>
  <si>
    <t xml:space="preserve"> </t>
  </si>
  <si>
    <t>Գյուլագարակ համայնքի Գյուլագարակ, Գարգառ, Պուշկինո և Ամրակից բն․ չգազաֆիկացված թաղամասերի գազաֆիկացում</t>
  </si>
  <si>
    <t xml:space="preserve"> ՀՀ Արագածոտնի մարզպետարան</t>
  </si>
  <si>
    <t xml:space="preserve"> ՀՀ Արարատի մարզպետարան</t>
  </si>
  <si>
    <t xml:space="preserve"> ՀՀ Արմավիրի մարզպետարան</t>
  </si>
  <si>
    <t xml:space="preserve"> ՀՀ Գեղարքունիքի մարզպետարան</t>
  </si>
  <si>
    <t xml:space="preserve"> ՀՀ Լոռու մարզպետարան</t>
  </si>
  <si>
    <t xml:space="preserve"> ՀՀ Կոտայքի մարզպետարան</t>
  </si>
  <si>
    <t xml:space="preserve"> ՀՀ Վայոց ձորի մարզպետարան</t>
  </si>
  <si>
    <t xml:space="preserve">    Հավելված N 10                                                 ՀՀ կառավարության                                                        2022 թվականի ___________  ___-ի                                      N _______ -Ն    որոշման                       </t>
  </si>
  <si>
    <t>Հավելված N 9</t>
  </si>
  <si>
    <t>Հավելված N 8</t>
  </si>
  <si>
    <t xml:space="preserve"> ՀՀ համայնքների թիվ, հատ </t>
  </si>
  <si>
    <t>Աղյուսակ 9.1.49</t>
  </si>
  <si>
    <t xml:space="preserve"> ՀՀ Արագածոտնի մարզպետարան </t>
  </si>
  <si>
    <t xml:space="preserve"> Տարածքային զարգացում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</si>
  <si>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</si>
  <si>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</si>
  <si>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xml:space="preserve"> ՀՀ համայնքներ </t>
  </si>
  <si>
    <t>Աղյուսակ 9.1.50</t>
  </si>
  <si>
    <t xml:space="preserve"> ՀՀ Արարատի մարզպետարան </t>
  </si>
  <si>
    <t>Աղյուսակ 9.1.51</t>
  </si>
  <si>
    <t xml:space="preserve"> ՀՀ Արմավիրի մարզպետարան </t>
  </si>
  <si>
    <t>Աղյուսակ 9.1.52</t>
  </si>
  <si>
    <t xml:space="preserve"> ՀՀ Գեղարքունիքի մարզպետարան </t>
  </si>
  <si>
    <t>Աղյուսակ 9.1.53</t>
  </si>
  <si>
    <t xml:space="preserve"> ՀՀ Լոռու մարզպետարան </t>
  </si>
  <si>
    <t>Աղյուսակ 9.1.54</t>
  </si>
  <si>
    <t xml:space="preserve"> ՀՀ Կոտայքի մարզպետարան </t>
  </si>
  <si>
    <t>Աղյուսակ 9.1.56</t>
  </si>
  <si>
    <t xml:space="preserve"> ՀՀ Սյունիքի մարզպետարան </t>
  </si>
  <si>
    <t>Աղյուսակ 9.1.57</t>
  </si>
  <si>
    <t xml:space="preserve"> ՀՀ Վայոց ձորի մարզպետարան </t>
  </si>
  <si>
    <t>ՀԱՅԱՍՏԱՆԻ ՀԱՆՐԱՊԵՏՈՒԹՅԱՆ ԿԱՌԱՎԱՐՈՒԹՅԱՆ 2021 ԹՎԱԿԱՆԻ ԴԵԿՏԵՄԲԵՐԻ 23-Ի N 2121-Ն ՈՐՈՇՄԱՆ N 9.1 ՀԱՎԵԼՎԱԾԻ NN 9.1.8, 9.1.34, 9.1.35, 9.1.49, 9.1.50, 9.1.51, 9.1.52, 9.1.53, 9.1.54, 9.1.56, 9.1.57 ԵՎ 9.1.59 ԱՂՅՈՒՍԱԿՆԵՐՈՒՄ ԿԱՏԱՐՎՈՂ ՓՈՓՈԽՈՒԹՅՈՒՆՆԵՐԸ ԵՎ ԼՐԱՑՈՒՄՆԵՐԸ</t>
  </si>
  <si>
    <t xml:space="preserve"> «ՀԱՅԱՍՏԱՆԻ ՀԱՆՐԱՊԵՏՈՒԹՅԱՆ 2022 ԹՎԱԿԱՆԻ ՊԵՏԱԿԱՆ ԲՅՈՒՋԵԻ ՄԱՍԻՆ» ՕՐԵՆՔԻ N 1 ՀԱՎԵԼՎԱԾԻ N 7 ԱՂՅՈՒՍԱԿՈՒՄ ԵՎ ՀԱՅԱՍՏԱՆԻ ՀԱՆՐԱՊԵՏՈՒԹՅԱՆ ԿԱՌԱՎԱՐՈՒԹՅԱՆ 2021 ԹՎԱԿԱՆԻ ԴԵԿՏԵՄԲԵՐԻ 23-Ի N 2121-Ն ՈՐՈՇՄԱՆ N 5 ՀԱՎԵԼՎԱԾԻ N 6 ԱՂՅՈՒՍԱԿՈՒՄ ԿԱՏԱՐՎՈՂ ԼՐԱՑՈՒՄՆԵՐԸ</t>
  </si>
  <si>
    <t>«ՀԱՅԱUՏԱՆԻ ՀԱՆՐԱՊԵՏՈՒԹՅԱՆ 2022 ԹՎԱԿԱՆԻ ՊԵՏԱԿԱՆ ԲՅՈՒՋԵԻ ՄԱUԻՆ» OՐԵՆՔԻ N 1 ՀԱՎԵԼՎԱԾԻ N 3 ԱՂՅՈՒՍԱԿՈՒՄ ԿԱՏԱՐՎՈՂ ՓՈՓՈԽՈՒԹՅՈՒՆՆԵՐՆ ՈՒ ԼՐԱՑՈՒՄՆԵՐԸ</t>
  </si>
  <si>
    <t>«ՀԱՅԱՍՏԱՆԻ ՀԱՆՐԱՊԵՏՈՒԹՅԱՆ 2022 ԹՎԱԿԱՆԻ ՊԵՏԱԿԱՆ ԲՅՈՒՋԵԻ ՄԱՍԻՆ» 
ՕՐԵՆՔԻ N 1 ՀԱՎԵԼՎԱԾԻ N 6 ԱՂՅՈՒՍԱԿՈՒՄ ԿԱՏԱՐՎՈՂ ՓՈՓՈԽՈՒԹՅՈՒՆ, ՀԱՅԱՍՏԱՆԻ ՀԱՆՐԱՊԵՏՈՒԹՅԱՆ ԿԱՌԱՎԱՐՈՒԹՅԱՆ 2021 ԹՎԱԿԱՆԻ ԴԵԿՏԵՄԲԵՐԻ 23-Ի N 2121-Ն ՈՐՈՇՄԱՆ
N 5 ՀԱՎԵԼՎԱԾԻ N 5 ԱՂՅՈՒՍԱԿՈՒՄ ԿԱՏԱՐՎՈՂ ՓՈՓՈԽՈՒԹՅՈՒՆՆԵՐԸ</t>
  </si>
  <si>
    <t>ՀԱՅԱՍՏԱՆԻ ՀԱՆՐԱՊԵՏՈՒԹՅԱՆ ԿԱՌԱՎԱՐՈՒԹՅԱՆ 2021 ԹՎԱԿԱՆԻ ԴԵԿՏԵՄԲԵՐԻ 23-Ի N 2121-Ն ՈՐՈՇՄԱՆ N 5 ՀԱՎԵԼՎԱԾԻ N 2 ԱՂՅՈՒՍԱԿՈՒՄ ԿԱՏԱՐՎՈՂ ՓՈՓՈԽՈՒԹՅՈՒՆՆԵՐՆ ՈՒ ԼՐԱՑՈՒՄՆԵՐԸ</t>
  </si>
  <si>
    <t xml:space="preserve"> Ծառայողական գործուղումների գծով ծախսեր</t>
  </si>
  <si>
    <t xml:space="preserve"> - Ներքին գործուղումներ</t>
  </si>
  <si>
    <t>1049   21001</t>
  </si>
  <si>
    <t>45231177/562</t>
  </si>
  <si>
    <t>45231177/87</t>
  </si>
  <si>
    <t>ԲՄ</t>
  </si>
  <si>
    <t>45231177/578</t>
  </si>
  <si>
    <t>45231177/15</t>
  </si>
  <si>
    <t>45231177/512</t>
  </si>
  <si>
    <t>45231177/59</t>
  </si>
  <si>
    <t>45231177/505</t>
  </si>
  <si>
    <t>45231177/27</t>
  </si>
  <si>
    <t>ՀՄԱ</t>
  </si>
  <si>
    <t>45231177/585</t>
  </si>
  <si>
    <t>45231177/577</t>
  </si>
  <si>
    <t>45231177/544</t>
  </si>
  <si>
    <t>45231177/592</t>
  </si>
  <si>
    <t>45231177/1</t>
  </si>
  <si>
    <t>45231177/4</t>
  </si>
  <si>
    <t>45231177/521</t>
  </si>
  <si>
    <t>1049   11003</t>
  </si>
  <si>
    <t>Հայաստանի Հանրապետությունում հսկիչ սարքերի (թվային տախոգրաֆի) համակարգի կարգավորում</t>
  </si>
  <si>
    <t>45231177/100</t>
  </si>
  <si>
    <t>1049   21002</t>
  </si>
  <si>
    <t>71241200/541</t>
  </si>
  <si>
    <t>նախագծերի պատրաստման, ծախսերի գնահատման ծառայություններ</t>
  </si>
  <si>
    <t>71351540/512</t>
  </si>
  <si>
    <t>տեխնիկական հսկողության ծառայություններ</t>
  </si>
  <si>
    <t>98111140/69</t>
  </si>
  <si>
    <t>հեղինակային հսկողության ծառայություններ</t>
  </si>
  <si>
    <t>71351540/514</t>
  </si>
  <si>
    <t>71351540/20</t>
  </si>
  <si>
    <t>71351540/513</t>
  </si>
  <si>
    <t>71351540/561</t>
  </si>
  <si>
    <t>71351540/515</t>
  </si>
  <si>
    <t>71351540/68</t>
  </si>
  <si>
    <t>71241200/535</t>
  </si>
  <si>
    <t>98111140/28</t>
  </si>
  <si>
    <t>98111140/20</t>
  </si>
  <si>
    <t>98111140/55</t>
  </si>
  <si>
    <t>98111140/31</t>
  </si>
  <si>
    <t>98111140/81</t>
  </si>
  <si>
    <t>98111140/77</t>
  </si>
  <si>
    <t>98111140/58</t>
  </si>
  <si>
    <t>45231177/96</t>
  </si>
  <si>
    <t>45231177/597</t>
  </si>
  <si>
    <t>45231177/114</t>
  </si>
  <si>
    <t>45231177/86</t>
  </si>
  <si>
    <t>45231177/119</t>
  </si>
  <si>
    <t>45231177/124</t>
  </si>
  <si>
    <t>Ծրագրերի և միջոցառումների անվանումները</t>
  </si>
  <si>
    <t>Պետական մարմինների անվանումները</t>
  </si>
  <si>
    <t xml:space="preserve">Պետական աջակցություն սահմանամերձ համայնքներին </t>
  </si>
  <si>
    <t>«ՀԱՅԱՍՏԱՆԻ ՀԱՆՐԱՊԵՏՈՒԹՅԱՆ 2022 ԹՎԱԿԱՆԻ ՊԵՏԱԿԱՆ ԲՅՈՒՋԵԻ ՄԱՍԻՆ» ՕՐԵՆՔԻ N 1 ՀԱՎԵԼՎԱԾԻ N 8 ԱՂՅՈՒՍԱԿՈՒՄ ԿԱՏԱՐՎՈՂ ՓՈՓՈԽՈՒԹՅՈՒՆՆԵՐԸ</t>
  </si>
  <si>
    <t>Գումարը</t>
  </si>
  <si>
    <t>ՀԱՅԱՍՏԱՆԻ ՀԱՆՐԱՊԵՏՈՒԹՅԱՆ ԿԱՌԱՎԱՐՈՒԹՅԱՆ 2021 ԹՎԱԿԱՆԻ ԴԵԿՏԵՄԲԵՐԻ 23-Ի N 2121-Ն ՈՐՈՇՄԱՆ N 9 ՀԱՎԵԼՎԱԾԻ N 9.7 ԱՂՅՈՒՍԱԿՈՒՄ ԿԱՏԱՐՎՈՂ ՓՈՓՈԽՈՒԹՅՈՒՆՆԵՐԸ ԵՎ ԼՐԱՑՈՒՄՆԵՐԸ</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</si>
</sst>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3" formatCode="_ * #,##0.00_)\ _€_ ;_ * \(#,##0.00\)\ _€_ ;_ * &quot;-&quot;??_)\ _€_ ;_ @_ "/>
    <numFmt numFmtId="164" formatCode="_-* #,##0.00\ _₽_-;\-* #,##0.00\ _₽_-;_-* &quot;-&quot;??\ _₽_-;_-@_-"/>
    <numFmt numFmtId="165" formatCode="_(* #,##0.00_);_(* \(#,##0.00\);_(* &quot;-&quot;??_);_(@_)"/>
    <numFmt numFmtId="166" formatCode="##,##0.0;\(##,##0.0\);\-"/>
    <numFmt numFmtId="167" formatCode="_(* #,##0.0_);_(* \(#,##0.0\);_(* &quot;-&quot;??_);_(@_)"/>
    <numFmt numFmtId="168" formatCode="#,##0.0"/>
    <numFmt numFmtId="169" formatCode="#,##0.0_);\(#,##0.0\)"/>
    <numFmt numFmtId="170" formatCode="_-* #,##0.00_р_._-;\-* #,##0.00_р_._-;_-* &quot;-&quot;??_р_._-;_-@_-"/>
    <numFmt numFmtId="171" formatCode="_ * #,##0.00_)\ _ _ ;_ * \(#,##0.00\)\ _ _ ;_ * &quot;-&quot;??_)\ _ _ ;_ @_ "/>
    <numFmt numFmtId="172" formatCode="_ * #,##0.00_)_€_ ;_ * \(#,##0.00\)_€_ ;_ * &quot;-&quot;??_)_€_ ;_ @_ "/>
    <numFmt numFmtId="173" formatCode="#,##0_);\(#,##0\)"/>
    <numFmt numFmtId="174" formatCode="##,##0;\(##,##0\);\-"/>
    <numFmt numFmtId="175" formatCode="_(* #,##0_);_(* \(#,##0\);_(* &quot;-&quot;??_);_(@_)"/>
    <numFmt numFmtId="176" formatCode="_(&quot;$&quot;* #,##0.00_);_(&quot;$&quot;* \(#,##0.00\);_(&quot;$&quot;* &quot;-&quot;??_);_(@_)"/>
    <numFmt numFmtId="177" formatCode="00"/>
    <numFmt numFmtId="178" formatCode="_-* #,##0.00&quot;р.&quot;_-;\-* #,##0.00&quot;р.&quot;_-;_-* &quot;-&quot;??&quot;р.&quot;_-;_-@_-"/>
    <numFmt numFmtId="179" formatCode="_-* #,##0.00\ _֏_-;\-* #,##0.00\ _֏_-;_-* &quot;-&quot;??\ _֏_-;_-@_-"/>
    <numFmt numFmtId="180" formatCode="#,##0.00_);\(#,##0.00\)"/>
    <numFmt numFmtId="181" formatCode="#,##0.000_);\(#,##0.000\)"/>
  </numFmts>
  <fonts count="126">
    <font>
      <sz val="11"/>
      <color theme="1"/>
      <name val="Calibri"/>
      <family val="2"/>
      <charset val="1"/>
      <scheme val="minor"/>
    </font>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0"/>
      <name val="Arial Armenian"/>
      <family val="2"/>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0"/>
      <color indexed="8"/>
      <name val="MS Sans Serif"/>
      <family val="2"/>
      <charset val="204"/>
    </font>
    <font>
      <sz val="12"/>
      <name val="GHEA Grapalat"/>
      <family val="3"/>
    </font>
    <font>
      <sz val="12"/>
      <color indexed="8"/>
      <name val="GHEA Grapalat"/>
      <family val="3"/>
    </font>
    <font>
      <i/>
      <sz val="12"/>
      <color theme="1"/>
      <name val="GHEA Grapalat"/>
      <family val="3"/>
    </font>
    <font>
      <sz val="12"/>
      <color theme="1"/>
      <name val="GHEA Grapalat"/>
      <family val="3"/>
    </font>
    <font>
      <sz val="12"/>
      <name val="GHEA Grapalat"/>
      <family val="2"/>
    </font>
    <font>
      <sz val="12"/>
      <name val="Calibri"/>
      <family val="2"/>
      <charset val="1"/>
      <scheme val="minor"/>
    </font>
    <font>
      <i/>
      <sz val="12"/>
      <name val="GHEA Grapalat"/>
      <family val="3"/>
    </font>
    <font>
      <sz val="12"/>
      <color theme="1"/>
      <name val="Calibri"/>
      <family val="2"/>
      <charset val="1"/>
      <scheme val="minor"/>
    </font>
    <font>
      <sz val="11"/>
      <color indexed="8"/>
      <name val="Calibri"/>
      <family val="2"/>
      <charset val="1"/>
    </font>
    <font>
      <sz val="12"/>
      <color indexed="8"/>
      <name val="Times Armenian"/>
      <family val="2"/>
    </font>
    <font>
      <sz val="11"/>
      <color theme="1"/>
      <name val="Times Armenian"/>
      <family val="2"/>
    </font>
    <font>
      <sz val="10"/>
      <color rgb="FF000000"/>
      <name val="Times New Roman"/>
      <family val="1"/>
    </font>
    <font>
      <i/>
      <sz val="12"/>
      <color indexed="8"/>
      <name val="GHEA Grapalat"/>
      <family val="3"/>
    </font>
    <font>
      <u/>
      <sz val="12"/>
      <name val="GHEA Grapalat"/>
      <family val="3"/>
    </font>
    <font>
      <sz val="12"/>
      <color rgb="FF000000"/>
      <name val="GHEA Grapalat"/>
      <family val="3"/>
    </font>
    <font>
      <sz val="9"/>
      <name val="GHEA Grapalat"/>
      <family val="2"/>
    </font>
    <font>
      <sz val="10"/>
      <color theme="1"/>
      <name val="GHEA Grapalat"/>
      <family val="3"/>
    </font>
    <font>
      <sz val="10"/>
      <name val="GHEA Grapalat"/>
      <family val="3"/>
    </font>
    <font>
      <sz val="11"/>
      <color theme="1"/>
      <name val="GHEA Grapalat"/>
      <family val="3"/>
    </font>
    <font>
      <b/>
      <sz val="12"/>
      <name val="GHEA Grapalat"/>
      <family val="3"/>
    </font>
    <font>
      <b/>
      <sz val="12"/>
      <color theme="1"/>
      <name val="GHEA Grapalat"/>
      <family val="3"/>
    </font>
    <font>
      <b/>
      <u/>
      <sz val="12"/>
      <name val="GHEA Grapalat"/>
      <family val="3"/>
    </font>
    <font>
      <b/>
      <sz val="12"/>
      <color indexed="8"/>
      <name val="GHEA Grapalat"/>
      <family val="3"/>
    </font>
    <font>
      <sz val="11"/>
      <color rgb="FF9C6500"/>
      <name val="Calibri"/>
      <family val="2"/>
      <charset val="204"/>
      <scheme val="minor"/>
    </font>
    <font>
      <sz val="12"/>
      <color theme="1"/>
      <name val="Arial"/>
      <family val="2"/>
    </font>
    <font>
      <sz val="11"/>
      <color rgb="FF000000"/>
      <name val="Calibri"/>
      <family val="2"/>
      <charset val="1"/>
    </font>
    <font>
      <b/>
      <sz val="12"/>
      <color rgb="FF000000"/>
      <name val="GHEA Grapalat"/>
      <family val="3"/>
    </font>
    <font>
      <sz val="11"/>
      <color theme="0"/>
      <name val="Times Armenian"/>
      <family val="2"/>
    </font>
    <font>
      <sz val="11"/>
      <color rgb="FF9C0006"/>
      <name val="Times Armenian"/>
      <family val="2"/>
    </font>
    <font>
      <b/>
      <sz val="11"/>
      <color rgb="FFFA7D00"/>
      <name val="Times Armenian"/>
      <family val="2"/>
    </font>
    <font>
      <b/>
      <sz val="11"/>
      <color indexed="52"/>
      <name val="Times Armenian"/>
      <family val="2"/>
    </font>
    <font>
      <b/>
      <sz val="11"/>
      <color theme="0"/>
      <name val="Times Armenian"/>
      <family val="2"/>
    </font>
    <font>
      <sz val="9"/>
      <name val="Arial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indexed="62"/>
      <name val="Times Armenian"/>
      <family val="2"/>
    </font>
    <font>
      <sz val="11"/>
      <color rgb="FFFA7D00"/>
      <name val="Times Armenian"/>
      <family val="2"/>
    </font>
    <font>
      <sz val="10"/>
      <name val="Times LatArm"/>
    </font>
    <font>
      <sz val="11"/>
      <color theme="1"/>
      <name val="Sylfaen"/>
      <family val="2"/>
    </font>
    <font>
      <sz val="11"/>
      <color indexed="8"/>
      <name val="Arial Armenian"/>
      <family val="2"/>
    </font>
    <font>
      <sz val="11"/>
      <color indexed="8"/>
      <name val="Times Armenian"/>
      <family val="2"/>
    </font>
    <font>
      <b/>
      <sz val="11"/>
      <color rgb="FF3F3F3F"/>
      <name val="Times Armenian"/>
      <family val="2"/>
    </font>
    <font>
      <b/>
      <sz val="11"/>
      <color indexed="63"/>
      <name val="Times Armenian"/>
      <family val="2"/>
    </font>
    <font>
      <sz val="10"/>
      <name val="Helv"/>
      <charset val="204"/>
    </font>
    <font>
      <sz val="18"/>
      <color theme="3"/>
      <name val="Cambria"/>
      <family val="2"/>
      <scheme val="major"/>
    </font>
    <font>
      <b/>
      <sz val="11"/>
      <color theme="1"/>
      <name val="Times Armenian"/>
      <family val="2"/>
    </font>
    <font>
      <b/>
      <sz val="11"/>
      <color indexed="8"/>
      <name val="Times Armenian"/>
      <family val="2"/>
    </font>
    <font>
      <sz val="11"/>
      <color rgb="FFFF0000"/>
      <name val="Times Armenian"/>
      <family val="2"/>
    </font>
    <font>
      <sz val="10"/>
      <name val="Baltica Cyrillic"/>
      <family val="2"/>
    </font>
    <font>
      <sz val="12"/>
      <name val="Times Armenian"/>
      <family val="1"/>
    </font>
    <font>
      <sz val="11"/>
      <color rgb="FF000000"/>
      <name val="Calibri"/>
      <family val="2"/>
      <charset val="204"/>
    </font>
  </fonts>
  <fills count="5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FFFFFF"/>
        <bgColor indexed="64"/>
      </patternFill>
    </fill>
  </fills>
  <borders count="52">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indexed="64"/>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2069">
    <xf numFmtId="0" fontId="0" fillId="0" borderId="0"/>
    <xf numFmtId="0" fontId="8" fillId="0" borderId="0"/>
    <xf numFmtId="9" fontId="9" fillId="0" borderId="0" applyFont="0" applyFill="0" applyBorder="0" applyAlignment="0" applyProtection="0"/>
    <xf numFmtId="0" fontId="10" fillId="0" borderId="0"/>
    <xf numFmtId="0" fontId="11" fillId="0" borderId="0">
      <alignment horizontal="left" vertical="top" wrapText="1"/>
    </xf>
    <xf numFmtId="0" fontId="12" fillId="0" borderId="0"/>
    <xf numFmtId="166" fontId="13" fillId="0" borderId="0" applyFill="0" applyBorder="0" applyProtection="0">
      <alignment horizontal="right" vertical="top"/>
    </xf>
    <xf numFmtId="165" fontId="12" fillId="0" borderId="0" applyFont="0" applyFill="0" applyBorder="0" applyAlignment="0" applyProtection="0"/>
    <xf numFmtId="0" fontId="13" fillId="0" borderId="0">
      <alignment horizontal="left" vertical="top" wrapText="1"/>
    </xf>
    <xf numFmtId="0" fontId="14" fillId="0" borderId="0"/>
    <xf numFmtId="165" fontId="14" fillId="0" borderId="0" applyFont="0" applyFill="0" applyBorder="0" applyAlignment="0" applyProtection="0"/>
    <xf numFmtId="0" fontId="15" fillId="0" borderId="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0" applyNumberFormat="0" applyBorder="0" applyAlignment="0" applyProtection="0"/>
    <xf numFmtId="0" fontId="22" fillId="6" borderId="6" applyNumberFormat="0" applyAlignment="0" applyProtection="0"/>
    <xf numFmtId="0" fontId="23" fillId="7" borderId="7" applyNumberFormat="0" applyAlignment="0" applyProtection="0"/>
    <xf numFmtId="0" fontId="24" fillId="7" borderId="6" applyNumberFormat="0" applyAlignment="0" applyProtection="0"/>
    <xf numFmtId="0" fontId="25" fillId="0" borderId="8" applyNumberFormat="0" applyFill="0" applyAlignment="0" applyProtection="0"/>
    <xf numFmtId="0" fontId="26" fillId="8" borderId="9" applyNumberFormat="0" applyAlignment="0" applyProtection="0"/>
    <xf numFmtId="0" fontId="27" fillId="0" borderId="0" applyNumberFormat="0" applyFill="0" applyBorder="0" applyAlignment="0" applyProtection="0"/>
    <xf numFmtId="0" fontId="12" fillId="9" borderId="10" applyNumberFormat="0" applyFont="0" applyAlignment="0" applyProtection="0"/>
    <xf numFmtId="0" fontId="28" fillId="0" borderId="0" applyNumberFormat="0" applyFill="0" applyBorder="0" applyAlignment="0" applyProtection="0"/>
    <xf numFmtId="0" fontId="29" fillId="0" borderId="11" applyNumberFormat="0" applyFill="0" applyAlignment="0" applyProtection="0"/>
    <xf numFmtId="0" fontId="30"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30" fillId="25" borderId="0" applyNumberFormat="0" applyBorder="0" applyAlignment="0" applyProtection="0"/>
    <xf numFmtId="0" fontId="30"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30" fillId="29" borderId="0" applyNumberFormat="0" applyBorder="0" applyAlignment="0" applyProtection="0"/>
    <xf numFmtId="0" fontId="30"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30" fillId="33" borderId="0" applyNumberFormat="0" applyBorder="0" applyAlignment="0" applyProtection="0"/>
    <xf numFmtId="0" fontId="31" fillId="0" borderId="0" applyNumberFormat="0" applyFill="0" applyBorder="0" applyAlignment="0" applyProtection="0"/>
    <xf numFmtId="0" fontId="32" fillId="14" borderId="0" applyNumberFormat="0" applyBorder="0" applyAlignment="0" applyProtection="0"/>
    <xf numFmtId="0" fontId="7" fillId="9" borderId="10" applyNumberFormat="0" applyFont="0" applyAlignment="0" applyProtection="0"/>
    <xf numFmtId="0" fontId="32" fillId="33" borderId="0" applyNumberFormat="0" applyBorder="0" applyAlignment="0" applyProtection="0"/>
    <xf numFmtId="0" fontId="32" fillId="21" borderId="0" applyNumberFormat="0" applyBorder="0" applyAlignment="0" applyProtection="0"/>
    <xf numFmtId="0" fontId="32" fillId="10" borderId="0" applyNumberFormat="0" applyBorder="0" applyAlignment="0" applyProtection="0"/>
    <xf numFmtId="0" fontId="3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16" borderId="0" applyNumberFormat="0" applyBorder="0" applyAlignment="0" applyProtection="0"/>
    <xf numFmtId="0" fontId="32" fillId="17" borderId="0" applyNumberFormat="0" applyBorder="0" applyAlignment="0" applyProtection="0"/>
    <xf numFmtId="0" fontId="40" fillId="0" borderId="0" applyNumberFormat="0" applyFill="0" applyBorder="0" applyAlignment="0" applyProtection="0"/>
    <xf numFmtId="0" fontId="32" fillId="13" borderId="0" applyNumberFormat="0" applyBorder="0" applyAlignment="0" applyProtection="0"/>
    <xf numFmtId="0" fontId="38" fillId="0" borderId="3" applyNumberFormat="0" applyFill="0" applyAlignment="0" applyProtection="0"/>
    <xf numFmtId="0" fontId="32" fillId="25" borderId="0" applyNumberFormat="0" applyBorder="0" applyAlignment="0" applyProtection="0"/>
    <xf numFmtId="0" fontId="40" fillId="0" borderId="5" applyNumberFormat="0" applyFill="0" applyAlignment="0" applyProtection="0"/>
    <xf numFmtId="0" fontId="47" fillId="0" borderId="0" applyNumberFormat="0" applyFill="0" applyBorder="0" applyAlignment="0" applyProtection="0"/>
    <xf numFmtId="0" fontId="12" fillId="11" borderId="0" applyNumberFormat="0" applyBorder="0" applyAlignment="0" applyProtection="0"/>
    <xf numFmtId="0" fontId="42" fillId="0" borderId="8" applyNumberFormat="0" applyFill="0" applyAlignment="0" applyProtection="0"/>
    <xf numFmtId="0" fontId="12" fillId="19" borderId="0" applyNumberFormat="0" applyBorder="0" applyAlignment="0" applyProtection="0"/>
    <xf numFmtId="0" fontId="12" fillId="15" borderId="0" applyNumberFormat="0" applyBorder="0" applyAlignment="0" applyProtection="0"/>
    <xf numFmtId="0" fontId="32" fillId="29" borderId="0" applyNumberFormat="0" applyBorder="0" applyAlignment="0" applyProtection="0"/>
    <xf numFmtId="0" fontId="36" fillId="0" borderId="0" applyNumberFormat="0" applyFill="0" applyBorder="0" applyAlignment="0" applyProtection="0"/>
    <xf numFmtId="0" fontId="32" fillId="22" borderId="0" applyNumberFormat="0" applyBorder="0" applyAlignment="0" applyProtection="0"/>
    <xf numFmtId="0" fontId="43" fillId="5" borderId="0" applyNumberFormat="0" applyBorder="0" applyAlignment="0" applyProtection="0"/>
    <xf numFmtId="0" fontId="12" fillId="28" borderId="0" applyNumberFormat="0" applyBorder="0" applyAlignment="0" applyProtection="0"/>
    <xf numFmtId="0" fontId="12" fillId="24" borderId="0" applyNumberFormat="0" applyBorder="0" applyAlignment="0" applyProtection="0"/>
    <xf numFmtId="0" fontId="34" fillId="7" borderId="6" applyNumberFormat="0" applyAlignment="0" applyProtection="0"/>
    <xf numFmtId="0" fontId="37" fillId="3" borderId="0" applyNumberFormat="0" applyBorder="0" applyAlignment="0" applyProtection="0"/>
    <xf numFmtId="0" fontId="44" fillId="7" borderId="7" applyNumberFormat="0" applyAlignment="0" applyProtection="0"/>
    <xf numFmtId="0" fontId="41" fillId="6" borderId="6" applyNumberFormat="0" applyAlignment="0" applyProtection="0"/>
    <xf numFmtId="0" fontId="39" fillId="0" borderId="4" applyNumberFormat="0" applyFill="0" applyAlignment="0" applyProtection="0"/>
    <xf numFmtId="0" fontId="45" fillId="0" borderId="0" applyNumberFormat="0" applyFill="0" applyBorder="0" applyAlignment="0" applyProtection="0"/>
    <xf numFmtId="0" fontId="32" fillId="26" borderId="0" applyNumberFormat="0" applyBorder="0" applyAlignment="0" applyProtection="0"/>
    <xf numFmtId="0" fontId="35" fillId="8" borderId="9" applyNumberFormat="0" applyAlignment="0" applyProtection="0"/>
    <xf numFmtId="0" fontId="12" fillId="20" borderId="0" applyNumberFormat="0" applyBorder="0" applyAlignment="0" applyProtection="0"/>
    <xf numFmtId="0" fontId="12" fillId="23" borderId="0" applyNumberFormat="0" applyBorder="0" applyAlignment="0" applyProtection="0"/>
    <xf numFmtId="0" fontId="46" fillId="0" borderId="11" applyNumberFormat="0" applyFill="0" applyAlignment="0" applyProtection="0"/>
    <xf numFmtId="0" fontId="32" fillId="18" borderId="0" applyNumberFormat="0" applyBorder="0" applyAlignment="0" applyProtection="0"/>
    <xf numFmtId="0" fontId="12" fillId="27" borderId="0" applyNumberFormat="0" applyBorder="0" applyAlignment="0" applyProtection="0"/>
    <xf numFmtId="0" fontId="33" fillId="4" borderId="0" applyNumberFormat="0" applyBorder="0" applyAlignment="0" applyProtection="0"/>
    <xf numFmtId="0" fontId="12" fillId="12" borderId="0" applyNumberFormat="0" applyBorder="0" applyAlignment="0" applyProtection="0"/>
    <xf numFmtId="0" fontId="6" fillId="0" borderId="0"/>
    <xf numFmtId="165" fontId="6" fillId="0" borderId="0" applyFont="0" applyFill="0" applyBorder="0" applyAlignment="0" applyProtection="0"/>
    <xf numFmtId="0" fontId="14" fillId="0" borderId="0"/>
    <xf numFmtId="9" fontId="14" fillId="0" borderId="0" applyFont="0" applyFill="0" applyBorder="0" applyAlignment="0" applyProtection="0"/>
    <xf numFmtId="0" fontId="15" fillId="0" borderId="0"/>
    <xf numFmtId="165" fontId="15" fillId="0" borderId="0" applyFont="0" applyFill="0" applyBorder="0" applyAlignment="0" applyProtection="0"/>
    <xf numFmtId="165" fontId="15" fillId="0" borderId="0" applyFont="0" applyFill="0" applyBorder="0" applyAlignment="0" applyProtection="0"/>
    <xf numFmtId="0" fontId="10" fillId="0" borderId="0"/>
    <xf numFmtId="165" fontId="10" fillId="0" borderId="0" applyFont="0" applyFill="0" applyBorder="0" applyAlignment="0" applyProtection="0"/>
    <xf numFmtId="165" fontId="10" fillId="0" borderId="0" applyFont="0" applyFill="0" applyBorder="0" applyAlignment="0" applyProtection="0"/>
    <xf numFmtId="0" fontId="49" fillId="0" borderId="0"/>
    <xf numFmtId="0" fontId="50" fillId="5" borderId="0" applyNumberFormat="0" applyBorder="0" applyAlignment="0" applyProtection="0"/>
    <xf numFmtId="0" fontId="15" fillId="0" borderId="0"/>
    <xf numFmtId="0" fontId="10" fillId="0" borderId="0"/>
    <xf numFmtId="0" fontId="48" fillId="34" borderId="0" applyNumberFormat="0" applyBorder="0" applyAlignment="0" applyProtection="0"/>
    <xf numFmtId="0" fontId="48" fillId="35" borderId="0" applyNumberFormat="0" applyBorder="0" applyAlignment="0" applyProtection="0"/>
    <xf numFmtId="0" fontId="48" fillId="36" borderId="0" applyNumberFormat="0" applyBorder="0" applyAlignment="0" applyProtection="0"/>
    <xf numFmtId="0" fontId="48" fillId="37" borderId="0" applyNumberFormat="0" applyBorder="0" applyAlignment="0" applyProtection="0"/>
    <xf numFmtId="0" fontId="48" fillId="41" borderId="0" applyNumberFormat="0" applyBorder="0" applyAlignment="0" applyProtection="0"/>
    <xf numFmtId="0" fontId="48" fillId="42" borderId="0" applyNumberFormat="0" applyBorder="0" applyAlignment="0" applyProtection="0"/>
    <xf numFmtId="0" fontId="48" fillId="43" borderId="0" applyNumberFormat="0" applyBorder="0" applyAlignment="0" applyProtection="0"/>
    <xf numFmtId="0" fontId="48" fillId="44" borderId="0" applyNumberFormat="0" applyBorder="0" applyAlignment="0" applyProtection="0"/>
    <xf numFmtId="0" fontId="48" fillId="38" borderId="0" applyNumberFormat="0" applyBorder="0" applyAlignment="0" applyProtection="0"/>
    <xf numFmtId="0" fontId="48" fillId="37" borderId="0" applyNumberFormat="0" applyBorder="0" applyAlignment="0" applyProtection="0"/>
    <xf numFmtId="0" fontId="48" fillId="43" borderId="0" applyNumberFormat="0" applyBorder="0" applyAlignment="0" applyProtection="0"/>
    <xf numFmtId="0" fontId="48" fillId="45" borderId="0" applyNumberFormat="0" applyBorder="0" applyAlignment="0" applyProtection="0"/>
    <xf numFmtId="0" fontId="51" fillId="46" borderId="0" applyNumberFormat="0" applyBorder="0" applyAlignment="0" applyProtection="0"/>
    <xf numFmtId="0" fontId="51" fillId="44" borderId="0" applyNumberFormat="0" applyBorder="0" applyAlignment="0" applyProtection="0"/>
    <xf numFmtId="0" fontId="51" fillId="38" borderId="0" applyNumberFormat="0" applyBorder="0" applyAlignment="0" applyProtection="0"/>
    <xf numFmtId="0" fontId="51" fillId="39" borderId="0" applyNumberFormat="0" applyBorder="0" applyAlignment="0" applyProtection="0"/>
    <xf numFmtId="0" fontId="51" fillId="47" borderId="0" applyNumberFormat="0" applyBorder="0" applyAlignment="0" applyProtection="0"/>
    <xf numFmtId="0" fontId="51" fillId="40" borderId="0" applyNumberFormat="0" applyBorder="0" applyAlignment="0" applyProtection="0"/>
    <xf numFmtId="0" fontId="51" fillId="48" borderId="0" applyNumberFormat="0" applyBorder="0" applyAlignment="0" applyProtection="0"/>
    <xf numFmtId="0" fontId="51" fillId="49" borderId="0" applyNumberFormat="0" applyBorder="0" applyAlignment="0" applyProtection="0"/>
    <xf numFmtId="0" fontId="51" fillId="50" borderId="0" applyNumberFormat="0" applyBorder="0" applyAlignment="0" applyProtection="0"/>
    <xf numFmtId="0" fontId="51" fillId="39" borderId="0" applyNumberFormat="0" applyBorder="0" applyAlignment="0" applyProtection="0"/>
    <xf numFmtId="0" fontId="51" fillId="47" borderId="0" applyNumberFormat="0" applyBorder="0" applyAlignment="0" applyProtection="0"/>
    <xf numFmtId="0" fontId="51" fillId="51" borderId="0" applyNumberFormat="0" applyBorder="0" applyAlignment="0" applyProtection="0"/>
    <xf numFmtId="0" fontId="52" fillId="35" borderId="0" applyNumberFormat="0" applyBorder="0" applyAlignment="0" applyProtection="0"/>
    <xf numFmtId="0" fontId="53" fillId="52" borderId="12" applyNumberFormat="0" applyAlignment="0" applyProtection="0"/>
    <xf numFmtId="0" fontId="54" fillId="53" borderId="13" applyNumberFormat="0" applyAlignment="0" applyProtection="0"/>
    <xf numFmtId="165" fontId="14" fillId="0" borderId="0" applyFont="0" applyFill="0" applyBorder="0" applyAlignment="0" applyProtection="0"/>
    <xf numFmtId="165" fontId="6" fillId="0" borderId="0" applyFont="0" applyFill="0" applyBorder="0" applyAlignment="0" applyProtection="0"/>
    <xf numFmtId="0" fontId="55" fillId="0" borderId="0" applyNumberFormat="0" applyFill="0" applyBorder="0" applyAlignment="0" applyProtection="0"/>
    <xf numFmtId="0" fontId="56" fillId="36" borderId="0" applyNumberFormat="0" applyBorder="0" applyAlignment="0" applyProtection="0"/>
    <xf numFmtId="0" fontId="57" fillId="0" borderId="14" applyNumberFormat="0" applyFill="0" applyAlignment="0" applyProtection="0"/>
    <xf numFmtId="0" fontId="58" fillId="0" borderId="15" applyNumberFormat="0" applyFill="0" applyAlignment="0" applyProtection="0"/>
    <xf numFmtId="0" fontId="59" fillId="0" borderId="16" applyNumberFormat="0" applyFill="0" applyAlignment="0" applyProtection="0"/>
    <xf numFmtId="0" fontId="59" fillId="0" borderId="0" applyNumberFormat="0" applyFill="0" applyBorder="0" applyAlignment="0" applyProtection="0"/>
    <xf numFmtId="0" fontId="60" fillId="42" borderId="12" applyNumberFormat="0" applyAlignment="0" applyProtection="0"/>
    <xf numFmtId="0" fontId="61" fillId="0" borderId="17" applyNumberFormat="0" applyFill="0" applyAlignment="0" applyProtection="0"/>
    <xf numFmtId="0" fontId="62" fillId="54" borderId="0" applyNumberFormat="0" applyBorder="0" applyAlignment="0" applyProtection="0"/>
    <xf numFmtId="1" fontId="68" fillId="0" borderId="0"/>
    <xf numFmtId="1" fontId="68" fillId="0" borderId="0"/>
    <xf numFmtId="1" fontId="68" fillId="0" borderId="0"/>
    <xf numFmtId="0" fontId="6" fillId="0" borderId="0"/>
    <xf numFmtId="0" fontId="10" fillId="0" borderId="0"/>
    <xf numFmtId="0" fontId="10" fillId="0" borderId="0"/>
    <xf numFmtId="0" fontId="14" fillId="55" borderId="18" applyNumberFormat="0" applyFont="0" applyAlignment="0" applyProtection="0"/>
    <xf numFmtId="0" fontId="63" fillId="52" borderId="19" applyNumberFormat="0" applyAlignment="0" applyProtection="0"/>
    <xf numFmtId="0" fontId="67" fillId="0" borderId="0"/>
    <xf numFmtId="0" fontId="67" fillId="0" borderId="0"/>
    <xf numFmtId="0" fontId="67" fillId="0" borderId="0"/>
    <xf numFmtId="0" fontId="64" fillId="0" borderId="0" applyNumberFormat="0" applyFill="0" applyBorder="0" applyAlignment="0" applyProtection="0"/>
    <xf numFmtId="0" fontId="65" fillId="0" borderId="20" applyNumberFormat="0" applyFill="0" applyAlignment="0" applyProtection="0"/>
    <xf numFmtId="0" fontId="66" fillId="0" borderId="0" applyNumberFormat="0" applyFill="0" applyBorder="0" applyAlignment="0" applyProtection="0"/>
    <xf numFmtId="0" fontId="49" fillId="0" borderId="0"/>
    <xf numFmtId="1" fontId="68" fillId="0" borderId="0"/>
    <xf numFmtId="0" fontId="69" fillId="0" borderId="0"/>
    <xf numFmtId="0" fontId="10" fillId="0" borderId="0"/>
    <xf numFmtId="0" fontId="6" fillId="0" borderId="0"/>
    <xf numFmtId="0" fontId="13" fillId="0" borderId="0">
      <alignment horizontal="left" vertical="top" wrapText="1"/>
    </xf>
    <xf numFmtId="0" fontId="5" fillId="9" borderId="10"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4" fillId="0" borderId="0"/>
    <xf numFmtId="165" fontId="4" fillId="0" borderId="0" applyFont="0" applyFill="0" applyBorder="0" applyAlignment="0" applyProtection="0"/>
    <xf numFmtId="165" fontId="4" fillId="0" borderId="0" applyFont="0" applyFill="0" applyBorder="0" applyAlignment="0" applyProtection="0"/>
    <xf numFmtId="0" fontId="4" fillId="0" borderId="0"/>
    <xf numFmtId="0" fontId="67" fillId="0" borderId="0"/>
    <xf numFmtId="0" fontId="4" fillId="0" borderId="0"/>
    <xf numFmtId="0" fontId="4" fillId="0" borderId="0"/>
    <xf numFmtId="0" fontId="4" fillId="0" borderId="0"/>
    <xf numFmtId="165" fontId="4" fillId="0" borderId="0" applyFont="0" applyFill="0" applyBorder="0" applyAlignment="0" applyProtection="0"/>
    <xf numFmtId="165" fontId="4" fillId="0" borderId="0" applyFont="0" applyFill="0" applyBorder="0" applyAlignment="0" applyProtection="0"/>
    <xf numFmtId="0" fontId="4" fillId="0" borderId="0"/>
    <xf numFmtId="0" fontId="3" fillId="9" borderId="10"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0" fontId="15" fillId="0" borderId="0"/>
    <xf numFmtId="164" fontId="15" fillId="0" borderId="0" applyFont="0" applyFill="0" applyBorder="0" applyAlignment="0" applyProtection="0"/>
    <xf numFmtId="170" fontId="14" fillId="0" borderId="0" applyFont="0" applyFill="0" applyBorder="0" applyAlignment="0" applyProtection="0"/>
    <xf numFmtId="170" fontId="49" fillId="0" borderId="0" applyFont="0" applyFill="0" applyBorder="0" applyAlignment="0" applyProtection="0"/>
    <xf numFmtId="0" fontId="14" fillId="0" borderId="0"/>
    <xf numFmtId="164" fontId="14" fillId="0" borderId="0" applyFont="0" applyFill="0" applyBorder="0" applyAlignment="0" applyProtection="0"/>
    <xf numFmtId="0" fontId="13" fillId="0" borderId="0">
      <alignment horizontal="left" vertical="top" wrapText="1"/>
    </xf>
    <xf numFmtId="0" fontId="15" fillId="0" borderId="0"/>
    <xf numFmtId="0" fontId="13" fillId="0" borderId="0">
      <alignment horizontal="left" vertical="top" wrapText="1"/>
    </xf>
    <xf numFmtId="0" fontId="31" fillId="0" borderId="0" applyNumberFormat="0" applyFill="0" applyBorder="0" applyAlignment="0" applyProtection="0"/>
    <xf numFmtId="0" fontId="2" fillId="9" borderId="10"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30" fillId="13" borderId="0" applyNumberFormat="0" applyBorder="0" applyAlignment="0" applyProtection="0"/>
    <xf numFmtId="0" fontId="30" fillId="17" borderId="0" applyNumberFormat="0" applyBorder="0" applyAlignment="0" applyProtection="0"/>
    <xf numFmtId="0" fontId="30" fillId="21" borderId="0" applyNumberFormat="0" applyBorder="0" applyAlignment="0" applyProtection="0"/>
    <xf numFmtId="0" fontId="30" fillId="25" borderId="0" applyNumberFormat="0" applyBorder="0" applyAlignment="0" applyProtection="0"/>
    <xf numFmtId="0" fontId="30" fillId="29" borderId="0" applyNumberFormat="0" applyBorder="0" applyAlignment="0" applyProtection="0"/>
    <xf numFmtId="0" fontId="30" fillId="33" borderId="0" applyNumberFormat="0" applyBorder="0" applyAlignment="0" applyProtection="0"/>
    <xf numFmtId="0" fontId="30" fillId="10" borderId="0" applyNumberFormat="0" applyBorder="0" applyAlignment="0" applyProtection="0"/>
    <xf numFmtId="0" fontId="30" fillId="14" borderId="0" applyNumberFormat="0" applyBorder="0" applyAlignment="0" applyProtection="0"/>
    <xf numFmtId="0" fontId="30" fillId="18" borderId="0" applyNumberFormat="0" applyBorder="0" applyAlignment="0" applyProtection="0"/>
    <xf numFmtId="0" fontId="30" fillId="22" borderId="0" applyNumberFormat="0" applyBorder="0" applyAlignment="0" applyProtection="0"/>
    <xf numFmtId="0" fontId="30" fillId="26" borderId="0" applyNumberFormat="0" applyBorder="0" applyAlignment="0" applyProtection="0"/>
    <xf numFmtId="0" fontId="30" fillId="30" borderId="0" applyNumberFormat="0" applyBorder="0" applyAlignment="0" applyProtection="0"/>
    <xf numFmtId="0" fontId="22" fillId="6" borderId="6" applyNumberFormat="0" applyAlignment="0" applyProtection="0"/>
    <xf numFmtId="0" fontId="23" fillId="7" borderId="7" applyNumberFormat="0" applyAlignment="0" applyProtection="0"/>
    <xf numFmtId="0" fontId="24" fillId="7" borderId="6" applyNumberFormat="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9" fillId="0" borderId="11" applyNumberFormat="0" applyFill="0" applyAlignment="0" applyProtection="0"/>
    <xf numFmtId="0" fontId="26" fillId="8" borderId="9" applyNumberFormat="0" applyAlignment="0" applyProtection="0"/>
    <xf numFmtId="0" fontId="21" fillId="5" borderId="0" applyNumberFormat="0" applyBorder="0" applyAlignment="0" applyProtection="0"/>
    <xf numFmtId="0" fontId="20" fillId="4" borderId="0" applyNumberFormat="0" applyBorder="0" applyAlignment="0" applyProtection="0"/>
    <xf numFmtId="0" fontId="28" fillId="0" borderId="0" applyNumberFormat="0" applyFill="0" applyBorder="0" applyAlignment="0" applyProtection="0"/>
    <xf numFmtId="0" fontId="25" fillId="0" borderId="8" applyNumberFormat="0" applyFill="0" applyAlignment="0" applyProtection="0"/>
    <xf numFmtId="0" fontId="70" fillId="0" borderId="0"/>
    <xf numFmtId="0" fontId="27" fillId="0" borderId="0" applyNumberFormat="0" applyFill="0" applyBorder="0" applyAlignment="0" applyProtection="0"/>
    <xf numFmtId="0" fontId="19" fillId="3" borderId="0" applyNumberFormat="0" applyBorder="0" applyAlignment="0" applyProtection="0"/>
    <xf numFmtId="0" fontId="14" fillId="0" borderId="0"/>
    <xf numFmtId="0" fontId="10" fillId="0" borderId="0"/>
    <xf numFmtId="0" fontId="10" fillId="0" borderId="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30" fillId="13" borderId="0" applyNumberFormat="0" applyBorder="0" applyAlignment="0" applyProtection="0"/>
    <xf numFmtId="0" fontId="30" fillId="17" borderId="0" applyNumberFormat="0" applyBorder="0" applyAlignment="0" applyProtection="0"/>
    <xf numFmtId="0" fontId="30" fillId="21" borderId="0" applyNumberFormat="0" applyBorder="0" applyAlignment="0" applyProtection="0"/>
    <xf numFmtId="0" fontId="30" fillId="25" borderId="0" applyNumberFormat="0" applyBorder="0" applyAlignment="0" applyProtection="0"/>
    <xf numFmtId="0" fontId="30" fillId="29" borderId="0" applyNumberFormat="0" applyBorder="0" applyAlignment="0" applyProtection="0"/>
    <xf numFmtId="0" fontId="30" fillId="33" borderId="0" applyNumberFormat="0" applyBorder="0" applyAlignment="0" applyProtection="0"/>
    <xf numFmtId="0" fontId="30" fillId="10" borderId="0" applyNumberFormat="0" applyBorder="0" applyAlignment="0" applyProtection="0"/>
    <xf numFmtId="0" fontId="30" fillId="14" borderId="0" applyNumberFormat="0" applyBorder="0" applyAlignment="0" applyProtection="0"/>
    <xf numFmtId="0" fontId="30" fillId="18" borderId="0" applyNumberFormat="0" applyBorder="0" applyAlignment="0" applyProtection="0"/>
    <xf numFmtId="0" fontId="30" fillId="22" borderId="0" applyNumberFormat="0" applyBorder="0" applyAlignment="0" applyProtection="0"/>
    <xf numFmtId="0" fontId="30" fillId="26" borderId="0" applyNumberFormat="0" applyBorder="0" applyAlignment="0" applyProtection="0"/>
    <xf numFmtId="0" fontId="30" fillId="30" borderId="0" applyNumberFormat="0" applyBorder="0" applyAlignment="0" applyProtection="0"/>
    <xf numFmtId="0" fontId="20" fillId="4" borderId="0" applyNumberFormat="0" applyBorder="0" applyAlignment="0" applyProtection="0"/>
    <xf numFmtId="0" fontId="24" fillId="7" borderId="6" applyNumberFormat="0" applyAlignment="0" applyProtection="0"/>
    <xf numFmtId="0" fontId="26" fillId="8" borderId="9" applyNumberFormat="0" applyAlignment="0" applyProtection="0"/>
    <xf numFmtId="165" fontId="14" fillId="0" borderId="0" applyFont="0" applyFill="0" applyBorder="0" applyAlignment="0" applyProtection="0"/>
    <xf numFmtId="165" fontId="10" fillId="0" borderId="0" applyFont="0" applyFill="0" applyBorder="0" applyAlignment="0" applyProtection="0"/>
    <xf numFmtId="165" fontId="14" fillId="0" borderId="0" applyFont="0" applyFill="0" applyBorder="0" applyAlignment="0" applyProtection="0"/>
    <xf numFmtId="165" fontId="79"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4" fillId="0" borderId="0" applyFont="0" applyFill="0" applyBorder="0" applyAlignment="0" applyProtection="0"/>
    <xf numFmtId="165" fontId="80"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1" fontId="48"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0" fontId="28" fillId="0" borderId="0" applyNumberFormat="0" applyFill="0" applyBorder="0" applyAlignment="0" applyProtection="0"/>
    <xf numFmtId="0" fontId="19" fillId="3"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2" fillId="6" borderId="6" applyNumberFormat="0" applyAlignment="0" applyProtection="0"/>
    <xf numFmtId="0" fontId="25" fillId="0" borderId="8" applyNumberFormat="0" applyFill="0" applyAlignment="0" applyProtection="0"/>
    <xf numFmtId="0" fontId="50" fillId="5" borderId="0" applyNumberFormat="0" applyBorder="0" applyAlignment="0" applyProtection="0"/>
    <xf numFmtId="0" fontId="50" fillId="5" borderId="0" applyNumberFormat="0" applyBorder="0" applyAlignment="0" applyProtection="0"/>
    <xf numFmtId="0" fontId="50" fillId="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 fillId="0" borderId="0"/>
    <xf numFmtId="1" fontId="68" fillId="0" borderId="0"/>
    <xf numFmtId="0" fontId="49"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7" borderId="7" applyNumberFormat="0" applyAlignment="0" applyProtection="0"/>
    <xf numFmtId="9" fontId="14" fillId="0" borderId="0" applyFont="0" applyFill="0" applyBorder="0" applyAlignment="0" applyProtection="0"/>
    <xf numFmtId="9" fontId="8" fillId="0" borderId="0" applyFont="0" applyFill="0" applyBorder="0" applyAlignment="0" applyProtection="0"/>
    <xf numFmtId="9" fontId="14" fillId="0" borderId="0" applyFont="0" applyFill="0" applyBorder="0" applyAlignment="0" applyProtection="0"/>
    <xf numFmtId="9" fontId="15" fillId="0" borderId="0" applyFont="0" applyFill="0" applyBorder="0" applyAlignment="0" applyProtection="0"/>
    <xf numFmtId="0" fontId="14" fillId="0" borderId="0" applyNumberFormat="0" applyFill="0" applyBorder="0" applyAlignment="0" applyProtection="0"/>
    <xf numFmtId="0" fontId="29" fillId="0" borderId="11" applyNumberFormat="0" applyFill="0" applyAlignment="0" applyProtection="0"/>
    <xf numFmtId="0" fontId="27" fillId="0" borderId="0" applyNumberFormat="0" applyFill="0" applyBorder="0" applyAlignment="0" applyProtection="0"/>
    <xf numFmtId="0" fontId="15" fillId="0" borderId="0"/>
    <xf numFmtId="0" fontId="82" fillId="0" borderId="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32" fillId="33" borderId="0" applyNumberFormat="0" applyBorder="0" applyAlignment="0" applyProtection="0"/>
    <xf numFmtId="0" fontId="53" fillId="52" borderId="30" applyNumberFormat="0" applyAlignment="0" applyProtection="0"/>
    <xf numFmtId="0" fontId="53" fillId="52" borderId="30"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0" fontId="60" fillId="42" borderId="30" applyNumberFormat="0" applyAlignment="0" applyProtection="0"/>
    <xf numFmtId="0" fontId="60" fillId="42" borderId="30"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alignment horizontal="left" vertical="top"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55" borderId="31" applyNumberFormat="0" applyFont="0" applyAlignment="0" applyProtection="0"/>
    <xf numFmtId="0" fontId="14" fillId="55" borderId="31"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63" fillId="52" borderId="32" applyNumberFormat="0" applyAlignment="0" applyProtection="0"/>
    <xf numFmtId="0" fontId="63" fillId="52" borderId="32" applyNumberFormat="0" applyAlignment="0" applyProtection="0"/>
    <xf numFmtId="0" fontId="65" fillId="0" borderId="33" applyNumberFormat="0" applyFill="0" applyAlignment="0" applyProtection="0"/>
    <xf numFmtId="0" fontId="65" fillId="0" borderId="33" applyNumberFormat="0" applyFill="0" applyAlignment="0" applyProtection="0"/>
    <xf numFmtId="0" fontId="32" fillId="10" borderId="0" applyNumberFormat="0" applyBorder="0" applyAlignment="0" applyProtection="0"/>
    <xf numFmtId="0" fontId="32" fillId="14" borderId="0" applyNumberFormat="0" applyBorder="0" applyAlignment="0" applyProtection="0"/>
    <xf numFmtId="0" fontId="32" fillId="18" borderId="0" applyNumberFormat="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41" fillId="6" borderId="6" applyNumberFormat="0" applyAlignment="0" applyProtection="0"/>
    <xf numFmtId="0" fontId="44" fillId="7" borderId="7" applyNumberFormat="0" applyAlignment="0" applyProtection="0"/>
    <xf numFmtId="0" fontId="34" fillId="7" borderId="6" applyNumberFormat="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6" fillId="0" borderId="11" applyNumberFormat="0" applyFill="0" applyAlignment="0" applyProtection="0"/>
    <xf numFmtId="0" fontId="35" fillId="8" borderId="9" applyNumberFormat="0" applyAlignment="0" applyProtection="0"/>
    <xf numFmtId="0" fontId="43" fillId="5" borderId="0" applyNumberFormat="0" applyBorder="0" applyAlignment="0" applyProtection="0"/>
    <xf numFmtId="0" fontId="2" fillId="0" borderId="0"/>
    <xf numFmtId="0" fontId="2" fillId="0" borderId="0"/>
    <xf numFmtId="0" fontId="14" fillId="0" borderId="0"/>
    <xf numFmtId="0" fontId="33" fillId="4" borderId="0" applyNumberFormat="0" applyBorder="0" applyAlignment="0" applyProtection="0"/>
    <xf numFmtId="0" fontId="36" fillId="0" borderId="0" applyNumberFormat="0" applyFill="0" applyBorder="0" applyAlignment="0" applyProtection="0"/>
    <xf numFmtId="0" fontId="42" fillId="0" borderId="8" applyNumberFormat="0" applyFill="0" applyAlignment="0" applyProtection="0"/>
    <xf numFmtId="0" fontId="47" fillId="0" borderId="0" applyNumberFormat="0" applyFill="0" applyBorder="0" applyAlignment="0" applyProtection="0"/>
    <xf numFmtId="0" fontId="37" fillId="3" borderId="0" applyNumberFormat="0" applyBorder="0" applyAlignment="0" applyProtection="0"/>
    <xf numFmtId="0" fontId="30" fillId="13" borderId="0" applyNumberFormat="0" applyBorder="0" applyAlignment="0" applyProtection="0"/>
    <xf numFmtId="0" fontId="30" fillId="17" borderId="0" applyNumberFormat="0" applyBorder="0" applyAlignment="0" applyProtection="0"/>
    <xf numFmtId="0" fontId="30" fillId="21" borderId="0" applyNumberFormat="0" applyBorder="0" applyAlignment="0" applyProtection="0"/>
    <xf numFmtId="0" fontId="30" fillId="25" borderId="0" applyNumberFormat="0" applyBorder="0" applyAlignment="0" applyProtection="0"/>
    <xf numFmtId="0" fontId="30" fillId="29" borderId="0" applyNumberFormat="0" applyBorder="0" applyAlignment="0" applyProtection="0"/>
    <xf numFmtId="0" fontId="30" fillId="33" borderId="0" applyNumberFormat="0" applyBorder="0" applyAlignment="0" applyProtection="0"/>
    <xf numFmtId="0" fontId="30" fillId="10" borderId="0" applyNumberFormat="0" applyBorder="0" applyAlignment="0" applyProtection="0"/>
    <xf numFmtId="0" fontId="30" fillId="14" borderId="0" applyNumberFormat="0" applyBorder="0" applyAlignment="0" applyProtection="0"/>
    <xf numFmtId="0" fontId="30" fillId="18" borderId="0" applyNumberFormat="0" applyBorder="0" applyAlignment="0" applyProtection="0"/>
    <xf numFmtId="0" fontId="30" fillId="22" borderId="0" applyNumberFormat="0" applyBorder="0" applyAlignment="0" applyProtection="0"/>
    <xf numFmtId="0" fontId="30" fillId="26" borderId="0" applyNumberFormat="0" applyBorder="0" applyAlignment="0" applyProtection="0"/>
    <xf numFmtId="0" fontId="30" fillId="30" borderId="0" applyNumberFormat="0" applyBorder="0" applyAlignment="0" applyProtection="0"/>
    <xf numFmtId="0" fontId="20" fillId="4" borderId="0" applyNumberFormat="0" applyBorder="0" applyAlignment="0" applyProtection="0"/>
    <xf numFmtId="0" fontId="24" fillId="7" borderId="6" applyNumberFormat="0" applyAlignment="0" applyProtection="0"/>
    <xf numFmtId="0" fontId="26" fillId="8" borderId="9" applyNumberFormat="0" applyAlignment="0" applyProtection="0"/>
    <xf numFmtId="0" fontId="28" fillId="0" borderId="0" applyNumberFormat="0" applyFill="0" applyBorder="0" applyAlignment="0" applyProtection="0"/>
    <xf numFmtId="0" fontId="19" fillId="3"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2" fillId="6" borderId="6" applyNumberFormat="0" applyAlignment="0" applyProtection="0"/>
    <xf numFmtId="0" fontId="25" fillId="0" borderId="8" applyNumberFormat="0" applyFill="0" applyAlignment="0" applyProtection="0"/>
    <xf numFmtId="0" fontId="23" fillId="7" borderId="7" applyNumberFormat="0" applyAlignment="0" applyProtection="0"/>
    <xf numFmtId="0" fontId="31" fillId="0" borderId="0" applyNumberFormat="0" applyFill="0" applyBorder="0" applyAlignment="0" applyProtection="0"/>
    <xf numFmtId="0" fontId="29" fillId="0" borderId="11" applyNumberFormat="0" applyFill="0" applyAlignment="0" applyProtection="0"/>
    <xf numFmtId="0" fontId="27" fillId="0" borderId="0" applyNumberFormat="0" applyFill="0" applyBorder="0" applyAlignment="0" applyProtection="0"/>
    <xf numFmtId="165" fontId="14" fillId="0" borderId="0" applyFont="0" applyFill="0" applyBorder="0" applyAlignment="0" applyProtection="0"/>
    <xf numFmtId="0" fontId="2" fillId="0" borderId="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53" fillId="52" borderId="30"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0" fontId="60" fillId="42" borderId="30" applyNumberFormat="0" applyAlignment="0" applyProtection="0"/>
    <xf numFmtId="0" fontId="94" fillId="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55" borderId="31"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63" fillId="52" borderId="19" applyNumberFormat="0" applyAlignment="0" applyProtection="0"/>
    <xf numFmtId="0" fontId="65" fillId="0" borderId="20" applyNumberFormat="0" applyFill="0" applyAlignment="0" applyProtection="0"/>
    <xf numFmtId="0" fontId="2" fillId="0" borderId="0"/>
    <xf numFmtId="0" fontId="2" fillId="0" borderId="0"/>
    <xf numFmtId="0" fontId="2" fillId="9" borderId="10" applyNumberFormat="0" applyFont="0" applyAlignment="0" applyProtection="0"/>
    <xf numFmtId="165" fontId="2" fillId="0" borderId="0" applyFont="0" applyFill="0" applyBorder="0" applyAlignment="0" applyProtection="0"/>
    <xf numFmtId="0" fontId="10" fillId="0" borderId="0"/>
    <xf numFmtId="0" fontId="10" fillId="0" borderId="0"/>
    <xf numFmtId="0" fontId="13" fillId="0" borderId="0">
      <alignment horizontal="left" vertical="top" wrapText="1"/>
    </xf>
    <xf numFmtId="43" fontId="10" fillId="0" borderId="0" applyFont="0" applyFill="0" applyBorder="0" applyAlignment="0" applyProtection="0"/>
    <xf numFmtId="0" fontId="96" fillId="0" borderId="0"/>
    <xf numFmtId="0" fontId="96" fillId="0" borderId="0"/>
    <xf numFmtId="0" fontId="1" fillId="0" borderId="0"/>
    <xf numFmtId="0" fontId="67" fillId="0" borderId="0"/>
    <xf numFmtId="0" fontId="49" fillId="0" borderId="0"/>
    <xf numFmtId="0" fontId="98" fillId="13" borderId="0" applyNumberFormat="0" applyBorder="0" applyAlignment="0" applyProtection="0"/>
    <xf numFmtId="0" fontId="98" fillId="17" borderId="0" applyNumberFormat="0" applyBorder="0" applyAlignment="0" applyProtection="0"/>
    <xf numFmtId="0" fontId="98" fillId="21" borderId="0" applyNumberFormat="0" applyBorder="0" applyAlignment="0" applyProtection="0"/>
    <xf numFmtId="0" fontId="98" fillId="25" borderId="0" applyNumberFormat="0" applyBorder="0" applyAlignment="0" applyProtection="0"/>
    <xf numFmtId="0" fontId="98" fillId="29" borderId="0" applyNumberFormat="0" applyBorder="0" applyAlignment="0" applyProtection="0"/>
    <xf numFmtId="0" fontId="98" fillId="33" borderId="0" applyNumberFormat="0" applyBorder="0" applyAlignment="0" applyProtection="0"/>
    <xf numFmtId="0" fontId="98" fillId="10" borderId="0" applyNumberFormat="0" applyBorder="0" applyAlignment="0" applyProtection="0"/>
    <xf numFmtId="0" fontId="98" fillId="14" borderId="0" applyNumberFormat="0" applyBorder="0" applyAlignment="0" applyProtection="0"/>
    <xf numFmtId="0" fontId="98" fillId="18" borderId="0" applyNumberFormat="0" applyBorder="0" applyAlignment="0" applyProtection="0"/>
    <xf numFmtId="0" fontId="98" fillId="22" borderId="0" applyNumberFormat="0" applyBorder="0" applyAlignment="0" applyProtection="0"/>
    <xf numFmtId="0" fontId="98" fillId="26" borderId="0" applyNumberFormat="0" applyBorder="0" applyAlignment="0" applyProtection="0"/>
    <xf numFmtId="0" fontId="98" fillId="30" borderId="0" applyNumberFormat="0" applyBorder="0" applyAlignment="0" applyProtection="0"/>
    <xf numFmtId="0" fontId="99" fillId="4" borderId="0" applyNumberFormat="0" applyBorder="0" applyAlignment="0" applyProtection="0"/>
    <xf numFmtId="0" fontId="100" fillId="7" borderId="6" applyNumberFormat="0" applyAlignment="0" applyProtection="0"/>
    <xf numFmtId="0" fontId="101" fillId="52" borderId="30" applyNumberFormat="0" applyAlignment="0" applyProtection="0"/>
    <xf numFmtId="0" fontId="102" fillId="8" borderId="9" applyNumberFormat="0" applyAlignment="0" applyProtection="0"/>
    <xf numFmtId="43" fontId="10" fillId="0" borderId="0" applyFont="0" applyFill="0" applyBorder="0" applyAlignment="0" applyProtection="0"/>
    <xf numFmtId="165" fontId="14" fillId="0" borderId="0" applyFont="0" applyFill="0" applyBorder="0" applyAlignment="0" applyProtection="0"/>
    <xf numFmtId="172" fontId="15" fillId="0" borderId="0" applyFont="0" applyFill="0" applyBorder="0" applyAlignment="0" applyProtection="0"/>
    <xf numFmtId="165" fontId="15" fillId="0" borderId="0" applyFont="0" applyFill="0" applyBorder="0" applyAlignment="0" applyProtection="0"/>
    <xf numFmtId="165" fontId="10" fillId="0" borderId="0" applyFont="0" applyFill="0" applyBorder="0" applyAlignment="0" applyProtection="0"/>
    <xf numFmtId="165" fontId="14" fillId="0" borderId="0" applyFont="0" applyFill="0" applyBorder="0" applyAlignment="0" applyProtection="0"/>
    <xf numFmtId="165" fontId="79" fillId="0" borderId="0" applyFont="0" applyFill="0" applyBorder="0" applyAlignment="0" applyProtection="0"/>
    <xf numFmtId="172" fontId="14" fillId="0" borderId="0" applyFont="0" applyFill="0" applyBorder="0" applyAlignment="0" applyProtection="0"/>
    <xf numFmtId="165" fontId="14" fillId="0" borderId="0" applyFont="0" applyFill="0" applyBorder="0" applyAlignment="0" applyProtection="0"/>
    <xf numFmtId="164" fontId="1" fillId="0" borderId="0" applyFont="0" applyFill="0" applyBorder="0" applyAlignment="0" applyProtection="0"/>
    <xf numFmtId="165" fontId="15" fillId="0" borderId="0" applyFont="0" applyFill="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5" fontId="15" fillId="0" borderId="0" applyFont="0" applyFill="0" applyBorder="0" applyAlignment="0" applyProtection="0"/>
    <xf numFmtId="165" fontId="10" fillId="0" borderId="0" applyFont="0" applyFill="0" applyBorder="0" applyAlignment="0" applyProtection="0"/>
    <xf numFmtId="165" fontId="15" fillId="0" borderId="0" applyFont="0" applyFill="0" applyBorder="0" applyAlignment="0" applyProtection="0"/>
    <xf numFmtId="172" fontId="2" fillId="0" borderId="0" applyFont="0" applyFill="0" applyBorder="0" applyAlignment="0" applyProtection="0"/>
    <xf numFmtId="165" fontId="13" fillId="0" borderId="0" applyFont="0" applyFill="0" applyBorder="0" applyAlignment="0" applyProtection="0">
      <alignment horizontal="left" vertical="top" wrapText="1"/>
    </xf>
    <xf numFmtId="172" fontId="2" fillId="0" borderId="0" applyFont="0" applyFill="0" applyBorder="0" applyAlignment="0" applyProtection="0"/>
    <xf numFmtId="171" fontId="48" fillId="0" borderId="0" applyFont="0" applyFill="0" applyBorder="0" applyAlignment="0" applyProtection="0"/>
    <xf numFmtId="165" fontId="15" fillId="0" borderId="0" applyFont="0" applyFill="0" applyBorder="0" applyAlignment="0" applyProtection="0"/>
    <xf numFmtId="165" fontId="2" fillId="0" borderId="0" applyFont="0" applyFill="0" applyBorder="0" applyAlignment="0" applyProtection="0"/>
    <xf numFmtId="165" fontId="15" fillId="0" borderId="0" applyFont="0" applyFill="0" applyBorder="0" applyAlignment="0" applyProtection="0"/>
    <xf numFmtId="176" fontId="10" fillId="0" borderId="0" applyFont="0" applyFill="0" applyBorder="0" applyAlignment="0" applyProtection="0"/>
    <xf numFmtId="0" fontId="49" fillId="0" borderId="0" applyFont="0" applyFill="0" applyBorder="0" applyAlignment="0" applyProtection="0"/>
    <xf numFmtId="168" fontId="49" fillId="0" borderId="0" applyFont="0" applyFill="0" applyBorder="0" applyAlignment="0" applyProtection="0"/>
    <xf numFmtId="177" fontId="49" fillId="0" borderId="0" applyFont="0" applyFill="0" applyBorder="0" applyAlignment="0" applyProtection="0"/>
    <xf numFmtId="0" fontId="49"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2" fontId="103" fillId="0" borderId="43" applyFill="0" applyBorder="0" applyAlignment="0">
      <alignment horizontal="right" vertical="center"/>
    </xf>
    <xf numFmtId="2" fontId="103" fillId="0" borderId="43" applyFill="0" applyBorder="0" applyAlignment="0">
      <alignment horizontal="right" vertical="center"/>
    </xf>
    <xf numFmtId="0" fontId="104" fillId="0" borderId="0" applyNumberFormat="0" applyFill="0" applyBorder="0" applyAlignment="0" applyProtection="0"/>
    <xf numFmtId="0" fontId="105" fillId="3" borderId="0" applyNumberFormat="0" applyBorder="0" applyAlignment="0" applyProtection="0"/>
    <xf numFmtId="0" fontId="106" fillId="0" borderId="3" applyNumberFormat="0" applyFill="0" applyAlignment="0" applyProtection="0"/>
    <xf numFmtId="0" fontId="107" fillId="0" borderId="4" applyNumberFormat="0" applyFill="0" applyAlignment="0" applyProtection="0"/>
    <xf numFmtId="0" fontId="108" fillId="0" borderId="5" applyNumberFormat="0" applyFill="0" applyAlignment="0" applyProtection="0"/>
    <xf numFmtId="0" fontId="108" fillId="0" borderId="0" applyNumberFormat="0" applyFill="0" applyBorder="0" applyAlignment="0" applyProtection="0"/>
    <xf numFmtId="0" fontId="109" fillId="6" borderId="6" applyNumberFormat="0" applyAlignment="0" applyProtection="0"/>
    <xf numFmtId="0" fontId="110" fillId="42" borderId="30" applyNumberFormat="0" applyAlignment="0" applyProtection="0"/>
    <xf numFmtId="0" fontId="111" fillId="0" borderId="8" applyNumberFormat="0" applyFill="0" applyAlignment="0" applyProtection="0"/>
    <xf numFmtId="0" fontId="50" fillId="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49" fillId="0" borderId="0"/>
    <xf numFmtId="0" fontId="49" fillId="0" borderId="0"/>
    <xf numFmtId="0" fontId="49" fillId="0" borderId="0"/>
    <xf numFmtId="0" fontId="49" fillId="0" borderId="0"/>
    <xf numFmtId="0" fontId="4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9" fillId="0" borderId="0"/>
    <xf numFmtId="0" fontId="1" fillId="0" borderId="0"/>
    <xf numFmtId="0" fontId="1" fillId="0" borderId="0"/>
    <xf numFmtId="0" fontId="49" fillId="0" borderId="0"/>
    <xf numFmtId="0" fontId="1" fillId="0" borderId="0"/>
    <xf numFmtId="0" fontId="10" fillId="0" borderId="0"/>
    <xf numFmtId="0" fontId="112" fillId="0" borderId="0"/>
    <xf numFmtId="0" fontId="2" fillId="0" borderId="0"/>
    <xf numFmtId="0" fontId="2" fillId="0" borderId="0"/>
    <xf numFmtId="0" fontId="2" fillId="0" borderId="0"/>
    <xf numFmtId="0" fontId="2" fillId="0" borderId="0"/>
    <xf numFmtId="0" fontId="113" fillId="0" borderId="0"/>
    <xf numFmtId="0" fontId="2" fillId="0" borderId="0"/>
    <xf numFmtId="0" fontId="2" fillId="0" borderId="0"/>
    <xf numFmtId="0" fontId="2" fillId="0" borderId="0"/>
    <xf numFmtId="0" fontId="113" fillId="0" borderId="0"/>
    <xf numFmtId="0" fontId="2" fillId="0" borderId="0"/>
    <xf numFmtId="0" fontId="2" fillId="0" borderId="0"/>
    <xf numFmtId="0" fontId="2" fillId="0" borderId="0"/>
    <xf numFmtId="0" fontId="2" fillId="0" borderId="0"/>
    <xf numFmtId="1" fontId="68" fillId="0" borderId="0"/>
    <xf numFmtId="0" fontId="49" fillId="0" borderId="0"/>
    <xf numFmtId="0" fontId="2" fillId="0" borderId="0"/>
    <xf numFmtId="0" fontId="2" fillId="0" borderId="0"/>
    <xf numFmtId="0" fontId="2" fillId="0" borderId="0"/>
    <xf numFmtId="0" fontId="10" fillId="0" borderId="0"/>
    <xf numFmtId="0" fontId="8" fillId="0" borderId="0"/>
    <xf numFmtId="0" fontId="1" fillId="0" borderId="0"/>
    <xf numFmtId="0" fontId="8" fillId="0" borderId="0"/>
    <xf numFmtId="0" fontId="1" fillId="0" borderId="0"/>
    <xf numFmtId="0" fontId="96" fillId="0" borderId="0"/>
    <xf numFmtId="0" fontId="10" fillId="0" borderId="0"/>
    <xf numFmtId="0" fontId="2" fillId="0" borderId="0"/>
    <xf numFmtId="0" fontId="2" fillId="0" borderId="0"/>
    <xf numFmtId="0" fontId="2"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12" fillId="0" borderId="0"/>
    <xf numFmtId="0" fontId="114" fillId="0" borderId="0"/>
    <xf numFmtId="0" fontId="12" fillId="0" borderId="0"/>
    <xf numFmtId="0" fontId="114" fillId="0" borderId="0"/>
    <xf numFmtId="0" fontId="10" fillId="0" borderId="0"/>
    <xf numFmtId="0" fontId="49" fillId="0" borderId="0"/>
    <xf numFmtId="0" fontId="2" fillId="0" borderId="0"/>
    <xf numFmtId="0" fontId="49" fillId="0" borderId="0"/>
    <xf numFmtId="0" fontId="49" fillId="0" borderId="0"/>
    <xf numFmtId="0" fontId="49" fillId="0" borderId="0"/>
    <xf numFmtId="0" fontId="49" fillId="0" borderId="0"/>
    <xf numFmtId="0" fontId="49" fillId="0" borderId="0"/>
    <xf numFmtId="0" fontId="49"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49" fillId="0" borderId="0"/>
    <xf numFmtId="0" fontId="1" fillId="0" borderId="0"/>
    <xf numFmtId="0" fontId="49" fillId="0" borderId="0"/>
    <xf numFmtId="0" fontId="49" fillId="0" borderId="0"/>
    <xf numFmtId="0" fontId="49" fillId="0" borderId="0"/>
    <xf numFmtId="0" fontId="49" fillId="0" borderId="0"/>
    <xf numFmtId="0" fontId="49" fillId="0" borderId="0"/>
    <xf numFmtId="0" fontId="1" fillId="0" borderId="0"/>
    <xf numFmtId="0" fontId="1" fillId="0" borderId="0"/>
    <xf numFmtId="0" fontId="1" fillId="0" borderId="0"/>
    <xf numFmtId="0" fontId="1" fillId="0" borderId="0"/>
    <xf numFmtId="0" fontId="49" fillId="0" borderId="0"/>
    <xf numFmtId="0" fontId="4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49" fillId="0" borderId="0"/>
    <xf numFmtId="0" fontId="1" fillId="0" borderId="0"/>
    <xf numFmtId="0" fontId="1" fillId="0" borderId="0"/>
    <xf numFmtId="0" fontId="1" fillId="0" borderId="0"/>
    <xf numFmtId="0" fontId="1" fillId="0" borderId="0"/>
    <xf numFmtId="0" fontId="48" fillId="0" borderId="0"/>
    <xf numFmtId="0" fontId="2" fillId="0" borderId="0"/>
    <xf numFmtId="0" fontId="81" fillId="9" borderId="10" applyNumberFormat="0" applyFont="0" applyAlignment="0" applyProtection="0"/>
    <xf numFmtId="0" fontId="115" fillId="55" borderId="31" applyNumberFormat="0" applyFont="0" applyAlignment="0" applyProtection="0"/>
    <xf numFmtId="0" fontId="116" fillId="7" borderId="7" applyNumberFormat="0" applyAlignment="0" applyProtection="0"/>
    <xf numFmtId="0" fontId="117" fillId="52" borderId="19" applyNumberFormat="0" applyAlignment="0" applyProtection="0"/>
    <xf numFmtId="9" fontId="8" fillId="0" borderId="0" applyFont="0" applyFill="0" applyBorder="0" applyAlignment="0" applyProtection="0"/>
    <xf numFmtId="0" fontId="118" fillId="0" borderId="0"/>
    <xf numFmtId="0" fontId="119" fillId="0" borderId="0" applyNumberFormat="0" applyFill="0" applyBorder="0" applyAlignment="0" applyProtection="0"/>
    <xf numFmtId="0" fontId="120" fillId="0" borderId="11" applyNumberFormat="0" applyFill="0" applyAlignment="0" applyProtection="0"/>
    <xf numFmtId="0" fontId="121" fillId="0" borderId="33" applyNumberFormat="0" applyFill="0" applyAlignment="0" applyProtection="0"/>
    <xf numFmtId="0" fontId="122" fillId="0" borderId="0" applyNumberFormat="0" applyFill="0" applyBorder="0" applyAlignment="0" applyProtection="0"/>
    <xf numFmtId="0" fontId="2" fillId="0" borderId="0"/>
    <xf numFmtId="0" fontId="2" fillId="0" borderId="0"/>
    <xf numFmtId="0" fontId="2" fillId="0" borderId="0"/>
    <xf numFmtId="0" fontId="123" fillId="0" borderId="0"/>
    <xf numFmtId="1" fontId="68" fillId="0" borderId="0"/>
    <xf numFmtId="0" fontId="12" fillId="0" borderId="0"/>
    <xf numFmtId="0" fontId="13" fillId="0" borderId="0">
      <alignment horizontal="left" vertical="top" wrapText="1"/>
    </xf>
    <xf numFmtId="0" fontId="2" fillId="0" borderId="0"/>
    <xf numFmtId="0" fontId="2" fillId="0" borderId="0"/>
    <xf numFmtId="0" fontId="2" fillId="0" borderId="0"/>
    <xf numFmtId="0" fontId="2" fillId="0" borderId="0"/>
    <xf numFmtId="0" fontId="2" fillId="0" borderId="0"/>
    <xf numFmtId="0" fontId="2" fillId="0" borderId="0"/>
    <xf numFmtId="0" fontId="124"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3" fillId="0" borderId="0">
      <alignment horizontal="left" vertical="top" wrapText="1"/>
    </xf>
    <xf numFmtId="0" fontId="2" fillId="0" borderId="0"/>
    <xf numFmtId="0" fontId="2" fillId="0" borderId="0"/>
    <xf numFmtId="0" fontId="2" fillId="0" borderId="0"/>
    <xf numFmtId="0" fontId="15" fillId="0" borderId="0"/>
    <xf numFmtId="0" fontId="2" fillId="0" borderId="0"/>
    <xf numFmtId="0" fontId="2" fillId="0" borderId="0"/>
    <xf numFmtId="0" fontId="2" fillId="0" borderId="0"/>
    <xf numFmtId="0" fontId="2" fillId="0" borderId="0"/>
    <xf numFmtId="0" fontId="2" fillId="0" borderId="0"/>
    <xf numFmtId="0" fontId="2" fillId="0" borderId="0"/>
    <xf numFmtId="0" fontId="125" fillId="0" borderId="0"/>
    <xf numFmtId="0" fontId="82" fillId="0" borderId="0"/>
    <xf numFmtId="0" fontId="49" fillId="0" borderId="0"/>
    <xf numFmtId="0" fontId="2" fillId="0" borderId="0"/>
    <xf numFmtId="0" fontId="2" fillId="0" borderId="0"/>
    <xf numFmtId="0" fontId="2" fillId="0" borderId="0"/>
    <xf numFmtId="0" fontId="2" fillId="0" borderId="0"/>
    <xf numFmtId="0" fontId="2" fillId="0" borderId="0"/>
    <xf numFmtId="179" fontId="2" fillId="0" borderId="0" applyFont="0" applyFill="0" applyBorder="0" applyAlignment="0" applyProtection="0"/>
    <xf numFmtId="179" fontId="2" fillId="0" borderId="0" applyFont="0" applyFill="0" applyBorder="0" applyAlignment="0" applyProtection="0"/>
    <xf numFmtId="165" fontId="15"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cellStyleXfs>
  <cellXfs count="581">
    <xf numFmtId="0" fontId="0" fillId="0" borderId="0" xfId="0"/>
    <xf numFmtId="0" fontId="72" fillId="0" borderId="0" xfId="0" applyFont="1" applyAlignment="1">
      <alignment wrapText="1"/>
    </xf>
    <xf numFmtId="0" fontId="74" fillId="0" borderId="21" xfId="0" applyFont="1" applyBorder="1" applyAlignment="1">
      <alignment horizontal="left" vertical="top" wrapText="1"/>
    </xf>
    <xf numFmtId="0" fontId="74" fillId="0" borderId="21" xfId="0" applyFont="1" applyBorder="1" applyAlignment="1">
      <alignment horizontal="center" vertical="top" wrapText="1"/>
    </xf>
    <xf numFmtId="0" fontId="74" fillId="0" borderId="0" xfId="0" applyFont="1" applyAlignment="1">
      <alignment horizontal="right"/>
    </xf>
    <xf numFmtId="0" fontId="71" fillId="0" borderId="0" xfId="1" applyFont="1" applyFill="1"/>
    <xf numFmtId="0" fontId="71" fillId="0" borderId="0" xfId="1" applyFont="1" applyFill="1" applyAlignment="1">
      <alignment horizontal="right"/>
    </xf>
    <xf numFmtId="0" fontId="71" fillId="0" borderId="21" xfId="1" applyFont="1" applyFill="1" applyBorder="1" applyAlignment="1">
      <alignment vertical="top" wrapText="1"/>
    </xf>
    <xf numFmtId="0" fontId="75" fillId="0" borderId="21" xfId="1" applyFont="1" applyFill="1" applyBorder="1" applyAlignment="1">
      <alignment horizontal="left" vertical="top" wrapText="1"/>
    </xf>
    <xf numFmtId="0" fontId="75" fillId="0" borderId="23" xfId="1" applyFont="1" applyFill="1" applyBorder="1" applyAlignment="1">
      <alignment horizontal="left" vertical="top" wrapText="1"/>
    </xf>
    <xf numFmtId="0" fontId="76" fillId="0" borderId="0" xfId="1" applyFont="1" applyFill="1" applyAlignment="1">
      <alignment horizontal="left" vertical="top" wrapText="1"/>
    </xf>
    <xf numFmtId="0" fontId="75" fillId="0" borderId="0" xfId="1" applyFont="1" applyFill="1" applyAlignment="1">
      <alignment vertical="top"/>
    </xf>
    <xf numFmtId="0" fontId="75" fillId="0" borderId="0" xfId="1" applyFont="1" applyFill="1" applyAlignment="1">
      <alignment vertical="top" wrapText="1"/>
    </xf>
    <xf numFmtId="0" fontId="71" fillId="0" borderId="21" xfId="1" applyFont="1" applyFill="1" applyBorder="1" applyAlignment="1">
      <alignment wrapText="1"/>
    </xf>
    <xf numFmtId="0" fontId="71" fillId="0" borderId="24" xfId="1" applyFont="1" applyFill="1" applyBorder="1" applyAlignment="1">
      <alignment horizontal="left" vertical="top"/>
    </xf>
    <xf numFmtId="0" fontId="71" fillId="0" borderId="23" xfId="1" applyFont="1" applyFill="1" applyBorder="1" applyAlignment="1">
      <alignment horizontal="left" vertical="top"/>
    </xf>
    <xf numFmtId="169" fontId="71" fillId="0" borderId="21" xfId="1" applyNumberFormat="1" applyFont="1" applyFill="1" applyBorder="1" applyAlignment="1">
      <alignment horizontal="center" vertical="center" wrapText="1"/>
    </xf>
    <xf numFmtId="0" fontId="72" fillId="0" borderId="0" xfId="0" applyFont="1" applyFill="1"/>
    <xf numFmtId="0" fontId="71" fillId="0" borderId="0" xfId="0" applyFont="1" applyFill="1"/>
    <xf numFmtId="0" fontId="72" fillId="0" borderId="0" xfId="0" applyFont="1"/>
    <xf numFmtId="0" fontId="72" fillId="0" borderId="0" xfId="0" applyFont="1" applyAlignment="1">
      <alignment horizontal="right"/>
    </xf>
    <xf numFmtId="0" fontId="72" fillId="0" borderId="0" xfId="0" applyFont="1" applyAlignment="1"/>
    <xf numFmtId="0" fontId="78" fillId="0" borderId="0" xfId="0" applyFont="1" applyAlignment="1">
      <alignment horizontal="left" vertical="top" wrapText="1"/>
    </xf>
    <xf numFmtId="0" fontId="74" fillId="0" borderId="0" xfId="0" applyFont="1"/>
    <xf numFmtId="0" fontId="74" fillId="0" borderId="0" xfId="0" applyFont="1" applyAlignment="1">
      <alignment horizontal="left" vertical="top" wrapText="1"/>
    </xf>
    <xf numFmtId="0" fontId="71" fillId="0" borderId="21" xfId="0" applyFont="1" applyBorder="1" applyAlignment="1">
      <alignment horizontal="left" vertical="top" wrapText="1"/>
    </xf>
    <xf numFmtId="166" fontId="77" fillId="0" borderId="21" xfId="6" applyNumberFormat="1" applyFont="1" applyBorder="1" applyAlignment="1">
      <alignment horizontal="center" vertical="center"/>
    </xf>
    <xf numFmtId="0" fontId="73" fillId="0" borderId="0" xfId="0" applyFont="1" applyAlignment="1">
      <alignment horizontal="left" vertical="top" wrapText="1"/>
    </xf>
    <xf numFmtId="0" fontId="74" fillId="0" borderId="0" xfId="0" applyFont="1" applyFill="1"/>
    <xf numFmtId="0" fontId="74" fillId="0" borderId="0" xfId="0" applyFont="1" applyFill="1" applyAlignment="1">
      <alignment horizontal="right"/>
    </xf>
    <xf numFmtId="0" fontId="74" fillId="0" borderId="0" xfId="0" applyFont="1" applyFill="1" applyAlignment="1">
      <alignment horizontal="left" vertical="top" wrapText="1"/>
    </xf>
    <xf numFmtId="0" fontId="71" fillId="0" borderId="21" xfId="0" applyFont="1" applyFill="1" applyBorder="1" applyAlignment="1">
      <alignment horizontal="left" vertical="top" wrapText="1"/>
    </xf>
    <xf numFmtId="0" fontId="74" fillId="0" borderId="0" xfId="0" applyFont="1" applyAlignment="1">
      <alignment horizontal="left" vertical="top"/>
    </xf>
    <xf numFmtId="0" fontId="71" fillId="0" borderId="26" xfId="1" applyFont="1" applyFill="1" applyBorder="1" applyAlignment="1">
      <alignment horizontal="center" wrapText="1"/>
    </xf>
    <xf numFmtId="0" fontId="71" fillId="0" borderId="25" xfId="1" applyFont="1" applyFill="1" applyBorder="1" applyAlignment="1">
      <alignment horizontal="left" vertical="top"/>
    </xf>
    <xf numFmtId="0" fontId="71" fillId="0" borderId="25" xfId="1" applyFont="1" applyFill="1" applyBorder="1" applyAlignment="1">
      <alignment horizontal="left"/>
    </xf>
    <xf numFmtId="0" fontId="74" fillId="0" borderId="21" xfId="0" applyFont="1" applyFill="1" applyBorder="1" applyAlignment="1">
      <alignment horizontal="center" vertical="top"/>
    </xf>
    <xf numFmtId="0" fontId="74" fillId="0" borderId="25" xfId="0" applyFont="1" applyFill="1" applyBorder="1" applyAlignment="1">
      <alignment horizontal="center" vertical="top"/>
    </xf>
    <xf numFmtId="0" fontId="71" fillId="0" borderId="22" xfId="1" applyFont="1" applyFill="1" applyBorder="1" applyAlignment="1">
      <alignment horizontal="center" vertical="top" wrapText="1"/>
    </xf>
    <xf numFmtId="0" fontId="71" fillId="0" borderId="1" xfId="1" applyFont="1" applyFill="1" applyBorder="1" applyAlignment="1">
      <alignment horizontal="center" vertical="top" wrapText="1"/>
    </xf>
    <xf numFmtId="0" fontId="71" fillId="0" borderId="2" xfId="1" applyFont="1" applyFill="1" applyBorder="1" applyAlignment="1">
      <alignment horizontal="center" vertical="top" wrapText="1"/>
    </xf>
    <xf numFmtId="0" fontId="74" fillId="0" borderId="28" xfId="0" applyFont="1" applyBorder="1" applyAlignment="1">
      <alignment horizontal="left" vertical="top" wrapText="1"/>
    </xf>
    <xf numFmtId="0" fontId="71" fillId="0" borderId="28" xfId="0" applyFont="1" applyBorder="1" applyAlignment="1">
      <alignment horizontal="left" vertical="top" wrapText="1"/>
    </xf>
    <xf numFmtId="166" fontId="77" fillId="0" borderId="28" xfId="6" applyNumberFormat="1" applyFont="1" applyBorder="1" applyAlignment="1">
      <alignment horizontal="center" vertical="center"/>
    </xf>
    <xf numFmtId="49" fontId="71" fillId="2" borderId="28" xfId="0" applyNumberFormat="1" applyFont="1" applyFill="1" applyBorder="1" applyAlignment="1">
      <alignment vertical="top" wrapText="1"/>
    </xf>
    <xf numFmtId="0" fontId="74" fillId="2" borderId="28" xfId="0" applyFont="1" applyFill="1" applyBorder="1" applyAlignment="1">
      <alignment vertical="top" wrapText="1"/>
    </xf>
    <xf numFmtId="0" fontId="74" fillId="0" borderId="28" xfId="0" applyFont="1" applyBorder="1" applyAlignment="1">
      <alignment vertical="center" wrapText="1"/>
    </xf>
    <xf numFmtId="0" fontId="74" fillId="0" borderId="28" xfId="0" applyFont="1" applyBorder="1" applyAlignment="1">
      <alignment vertical="top" wrapText="1"/>
    </xf>
    <xf numFmtId="0" fontId="71" fillId="0" borderId="28" xfId="0" applyFont="1" applyBorder="1" applyAlignment="1">
      <alignment horizontal="left" vertical="center" wrapText="1"/>
    </xf>
    <xf numFmtId="169" fontId="74" fillId="2" borderId="28" xfId="7" applyNumberFormat="1" applyFont="1" applyFill="1" applyBorder="1" applyAlignment="1">
      <alignment horizontal="center" vertical="center" wrapText="1"/>
    </xf>
    <xf numFmtId="167" fontId="74" fillId="0" borderId="28" xfId="7" applyNumberFormat="1" applyFont="1" applyBorder="1" applyAlignment="1">
      <alignment horizontal="center" vertical="center" wrapText="1"/>
    </xf>
    <xf numFmtId="0" fontId="74" fillId="0" borderId="28" xfId="0" applyFont="1" applyBorder="1" applyAlignment="1">
      <alignment wrapText="1"/>
    </xf>
    <xf numFmtId="167" fontId="74" fillId="2" borderId="28" xfId="7" applyNumberFormat="1" applyFont="1" applyFill="1" applyBorder="1" applyAlignment="1">
      <alignment horizontal="center" vertical="center" wrapText="1"/>
    </xf>
    <xf numFmtId="0" fontId="71" fillId="0" borderId="28" xfId="0" applyFont="1" applyBorder="1" applyAlignment="1">
      <alignment wrapText="1"/>
    </xf>
    <xf numFmtId="0" fontId="71" fillId="0" borderId="28" xfId="165" applyFont="1" applyFill="1" applyBorder="1" applyAlignment="1">
      <alignment horizontal="left" vertical="top" wrapText="1"/>
    </xf>
    <xf numFmtId="0" fontId="77" fillId="0" borderId="28" xfId="0" applyFont="1" applyBorder="1" applyAlignment="1">
      <alignment horizontal="left" vertical="top" wrapText="1"/>
    </xf>
    <xf numFmtId="166" fontId="71" fillId="0" borderId="28" xfId="6" applyNumberFormat="1" applyFont="1" applyBorder="1" applyAlignment="1">
      <alignment horizontal="center" vertical="center"/>
    </xf>
    <xf numFmtId="169" fontId="71" fillId="0" borderId="0" xfId="1" applyNumberFormat="1" applyFont="1" applyFill="1" applyBorder="1" applyAlignment="1">
      <alignment horizontal="center" vertical="center" wrapText="1"/>
    </xf>
    <xf numFmtId="0" fontId="71" fillId="0" borderId="0" xfId="1" applyFont="1" applyFill="1" applyBorder="1" applyAlignment="1">
      <alignment horizontal="left" vertical="top"/>
    </xf>
    <xf numFmtId="0" fontId="71" fillId="0" borderId="28" xfId="1" applyFont="1" applyFill="1" applyBorder="1" applyAlignment="1">
      <alignment horizontal="left" vertical="top" wrapText="1"/>
    </xf>
    <xf numFmtId="0" fontId="71" fillId="0" borderId="21" xfId="1" applyFont="1" applyFill="1" applyBorder="1" applyAlignment="1">
      <alignment horizontal="center" vertical="center" wrapText="1"/>
    </xf>
    <xf numFmtId="0" fontId="74" fillId="0" borderId="28" xfId="0" applyFont="1" applyBorder="1" applyAlignment="1">
      <alignment horizontal="center" vertical="center" wrapText="1"/>
    </xf>
    <xf numFmtId="0" fontId="71" fillId="0" borderId="28" xfId="0" applyFont="1" applyFill="1" applyBorder="1" applyAlignment="1">
      <alignment horizontal="left" vertical="top" wrapText="1"/>
    </xf>
    <xf numFmtId="0" fontId="74" fillId="0" borderId="28" xfId="0" applyFont="1" applyFill="1" applyBorder="1" applyAlignment="1">
      <alignment horizontal="center" vertical="center" wrapText="1"/>
    </xf>
    <xf numFmtId="0" fontId="74" fillId="0" borderId="34" xfId="0" applyFont="1" applyFill="1" applyBorder="1" applyAlignment="1">
      <alignment horizontal="center" vertical="center" wrapText="1"/>
    </xf>
    <xf numFmtId="0" fontId="74" fillId="0" borderId="28" xfId="0" applyFont="1" applyFill="1" applyBorder="1" applyAlignment="1">
      <alignment horizontal="center" vertical="center"/>
    </xf>
    <xf numFmtId="166" fontId="71" fillId="0" borderId="28" xfId="6" applyFont="1" applyFill="1" applyBorder="1" applyAlignment="1">
      <alignment horizontal="center" vertical="top"/>
    </xf>
    <xf numFmtId="166" fontId="71" fillId="0" borderId="28" xfId="6" applyFont="1" applyFill="1" applyBorder="1" applyAlignment="1">
      <alignment horizontal="center" vertical="center"/>
    </xf>
    <xf numFmtId="0" fontId="71" fillId="2" borderId="22" xfId="0" applyFont="1" applyFill="1" applyBorder="1" applyAlignment="1">
      <alignment vertical="top" wrapText="1"/>
    </xf>
    <xf numFmtId="0" fontId="71" fillId="2" borderId="28" xfId="0" applyFont="1" applyFill="1" applyBorder="1" applyAlignment="1">
      <alignment horizontal="left" vertical="top" wrapText="1"/>
    </xf>
    <xf numFmtId="166" fontId="71" fillId="2" borderId="28" xfId="6" applyFont="1" applyFill="1" applyBorder="1" applyAlignment="1">
      <alignment horizontal="center" vertical="center"/>
    </xf>
    <xf numFmtId="2" fontId="74" fillId="0" borderId="28" xfId="0" applyNumberFormat="1" applyFont="1" applyBorder="1" applyAlignment="1">
      <alignment horizontal="center" vertical="center" wrapText="1"/>
    </xf>
    <xf numFmtId="0" fontId="71" fillId="0" borderId="34" xfId="0" applyFont="1" applyFill="1" applyBorder="1" applyAlignment="1">
      <alignment horizontal="center" vertical="top" wrapText="1"/>
    </xf>
    <xf numFmtId="0" fontId="71" fillId="0" borderId="28" xfId="1" applyFont="1" applyFill="1" applyBorder="1" applyAlignment="1">
      <alignment vertical="center" wrapText="1"/>
    </xf>
    <xf numFmtId="0" fontId="71" fillId="0" borderId="28" xfId="1" applyFont="1" applyFill="1" applyBorder="1" applyAlignment="1">
      <alignment horizontal="center" vertical="center" wrapText="1"/>
    </xf>
    <xf numFmtId="0" fontId="71" fillId="0" borderId="0" xfId="1" applyFont="1" applyFill="1" applyAlignment="1">
      <alignment vertical="center"/>
    </xf>
    <xf numFmtId="0" fontId="71" fillId="0" borderId="28" xfId="1" applyFont="1" applyFill="1" applyBorder="1" applyAlignment="1">
      <alignment horizontal="left" vertical="center" wrapText="1"/>
    </xf>
    <xf numFmtId="0" fontId="71" fillId="0" borderId="0" xfId="1" applyFont="1" applyFill="1" applyAlignment="1">
      <alignment horizontal="left" vertical="center" wrapText="1"/>
    </xf>
    <xf numFmtId="0" fontId="71" fillId="0" borderId="0" xfId="1" applyFont="1" applyFill="1" applyAlignment="1">
      <alignment vertical="center" wrapText="1"/>
    </xf>
    <xf numFmtId="0" fontId="71" fillId="0" borderId="28" xfId="1" applyFont="1" applyFill="1" applyBorder="1" applyAlignment="1">
      <alignment vertical="center"/>
    </xf>
    <xf numFmtId="0" fontId="71" fillId="0" borderId="29" xfId="1" applyFont="1" applyFill="1" applyBorder="1" applyAlignment="1">
      <alignment horizontal="left" vertical="center"/>
    </xf>
    <xf numFmtId="0" fontId="71" fillId="0" borderId="34" xfId="1" applyFont="1" applyFill="1" applyBorder="1" applyAlignment="1">
      <alignment horizontal="left" vertical="center"/>
    </xf>
    <xf numFmtId="169" fontId="71" fillId="0" borderId="28" xfId="1" applyNumberFormat="1" applyFont="1" applyFill="1" applyBorder="1" applyAlignment="1">
      <alignment horizontal="right" vertical="center" wrapText="1"/>
    </xf>
    <xf numFmtId="0" fontId="71" fillId="0" borderId="28" xfId="8" applyFont="1" applyFill="1" applyBorder="1" applyAlignment="1">
      <alignment horizontal="center" vertical="center" wrapText="1"/>
    </xf>
    <xf numFmtId="0" fontId="71" fillId="0" borderId="0" xfId="0" applyFont="1" applyFill="1" applyAlignment="1">
      <alignment vertical="center"/>
    </xf>
    <xf numFmtId="0" fontId="71" fillId="0" borderId="0" xfId="0" applyFont="1" applyFill="1" applyAlignment="1">
      <alignment horizontal="right" vertical="center" wrapText="1"/>
    </xf>
    <xf numFmtId="0" fontId="71" fillId="0" borderId="28" xfId="0" applyFont="1" applyFill="1" applyBorder="1" applyAlignment="1">
      <alignment horizontal="center" vertical="center"/>
    </xf>
    <xf numFmtId="0" fontId="71" fillId="0" borderId="28" xfId="0" applyFont="1" applyFill="1" applyBorder="1" applyAlignment="1">
      <alignment horizontal="center" vertical="center" wrapText="1"/>
    </xf>
    <xf numFmtId="0" fontId="71" fillId="0" borderId="0" xfId="0" applyFont="1" applyFill="1" applyAlignment="1">
      <alignment horizontal="left" vertical="center"/>
    </xf>
    <xf numFmtId="0" fontId="74" fillId="0" borderId="22" xfId="0" applyFont="1" applyFill="1" applyBorder="1" applyAlignment="1">
      <alignment horizontal="center" vertical="center" wrapText="1"/>
    </xf>
    <xf numFmtId="0" fontId="74" fillId="0" borderId="21" xfId="0" applyFont="1" applyBorder="1" applyAlignment="1">
      <alignment horizontal="center" vertical="center" wrapText="1"/>
    </xf>
    <xf numFmtId="0" fontId="71" fillId="2" borderId="22" xfId="0" applyFont="1" applyFill="1" applyBorder="1" applyAlignment="1">
      <alignment horizontal="left" vertical="top" wrapText="1"/>
    </xf>
    <xf numFmtId="0" fontId="71" fillId="2" borderId="28" xfId="0" applyFont="1" applyFill="1" applyBorder="1" applyAlignment="1">
      <alignment vertical="top" wrapText="1"/>
    </xf>
    <xf numFmtId="0" fontId="74" fillId="0" borderId="28" xfId="0" applyFont="1" applyFill="1" applyBorder="1" applyAlignment="1">
      <alignment vertical="top" wrapText="1"/>
    </xf>
    <xf numFmtId="0" fontId="71" fillId="0" borderId="28" xfId="0" applyFont="1" applyFill="1" applyBorder="1" applyAlignment="1">
      <alignment vertical="top" wrapText="1"/>
    </xf>
    <xf numFmtId="0" fontId="77" fillId="0" borderId="28" xfId="0" applyFont="1" applyFill="1" applyBorder="1" applyAlignment="1">
      <alignment horizontal="left" vertical="top" wrapText="1"/>
    </xf>
    <xf numFmtId="166" fontId="71" fillId="0" borderId="28" xfId="0" applyNumberFormat="1" applyFont="1" applyFill="1" applyBorder="1" applyAlignment="1">
      <alignment horizontal="center" vertical="center" wrapText="1"/>
    </xf>
    <xf numFmtId="0" fontId="77" fillId="0" borderId="28" xfId="165" applyFont="1" applyFill="1" applyBorder="1">
      <alignment horizontal="left" vertical="top" wrapText="1"/>
    </xf>
    <xf numFmtId="0" fontId="74" fillId="0" borderId="28" xfId="0" applyFont="1" applyFill="1" applyBorder="1" applyAlignment="1"/>
    <xf numFmtId="0" fontId="71" fillId="0" borderId="28" xfId="165" applyFont="1" applyFill="1" applyBorder="1" applyAlignment="1">
      <alignment horizontal="center" vertical="top"/>
    </xf>
    <xf numFmtId="0" fontId="71" fillId="0" borderId="28" xfId="165" applyFont="1" applyFill="1" applyBorder="1" applyAlignment="1">
      <alignment horizontal="center" vertical="center"/>
    </xf>
    <xf numFmtId="166" fontId="71" fillId="0" borderId="28" xfId="6" applyNumberFormat="1" applyFont="1" applyFill="1" applyBorder="1" applyAlignment="1">
      <alignment horizontal="center" vertical="center"/>
    </xf>
    <xf numFmtId="0" fontId="71" fillId="0" borderId="28" xfId="165" applyFont="1" applyFill="1" applyBorder="1" applyAlignment="1">
      <alignment vertical="center"/>
    </xf>
    <xf numFmtId="0" fontId="71" fillId="0" borderId="28" xfId="0" applyFont="1" applyFill="1" applyBorder="1" applyAlignment="1">
      <alignment vertical="top"/>
    </xf>
    <xf numFmtId="0" fontId="71" fillId="0" borderId="28" xfId="221" applyFont="1" applyBorder="1" applyAlignment="1">
      <alignment horizontal="left" vertical="top" wrapText="1"/>
    </xf>
    <xf numFmtId="0" fontId="71" fillId="0" borderId="28" xfId="221" applyFont="1" applyBorder="1">
      <alignment horizontal="left" vertical="top" wrapText="1"/>
    </xf>
    <xf numFmtId="0" fontId="77" fillId="0" borderId="28" xfId="221" applyFont="1" applyBorder="1">
      <alignment horizontal="left" vertical="top" wrapText="1"/>
    </xf>
    <xf numFmtId="0" fontId="77" fillId="0" borderId="28" xfId="221" applyFont="1" applyBorder="1" applyAlignment="1">
      <alignment horizontal="left" vertical="top" wrapText="1"/>
    </xf>
    <xf numFmtId="0" fontId="71" fillId="0" borderId="28" xfId="0" applyFont="1" applyFill="1" applyBorder="1" applyAlignment="1">
      <alignment horizontal="left" vertical="center" wrapText="1"/>
    </xf>
    <xf numFmtId="166" fontId="74" fillId="0" borderId="28" xfId="0" applyNumberFormat="1" applyFont="1" applyFill="1" applyBorder="1" applyAlignment="1">
      <alignment horizontal="center" vertical="center"/>
    </xf>
    <xf numFmtId="173" fontId="71" fillId="0" borderId="21" xfId="1" applyNumberFormat="1" applyFont="1" applyFill="1" applyBorder="1" applyAlignment="1">
      <alignment horizontal="center" vertical="center" wrapText="1"/>
    </xf>
    <xf numFmtId="0" fontId="71" fillId="0" borderId="28" xfId="0" applyFont="1" applyFill="1" applyBorder="1" applyAlignment="1">
      <alignment horizontal="left" vertical="center" wrapText="1"/>
    </xf>
    <xf numFmtId="49" fontId="71" fillId="2" borderId="35" xfId="0" applyNumberFormat="1" applyFont="1" applyFill="1" applyBorder="1" applyAlignment="1">
      <alignment vertical="top" wrapText="1"/>
    </xf>
    <xf numFmtId="0" fontId="74" fillId="0" borderId="35" xfId="0" applyFont="1" applyBorder="1" applyAlignment="1">
      <alignment vertical="top" wrapText="1"/>
    </xf>
    <xf numFmtId="0" fontId="71" fillId="0" borderId="35" xfId="0" applyFont="1" applyBorder="1" applyAlignment="1">
      <alignment horizontal="left" vertical="top" wrapText="1"/>
    </xf>
    <xf numFmtId="0" fontId="71" fillId="0" borderId="35" xfId="0" applyFont="1" applyBorder="1" applyAlignment="1">
      <alignment wrapText="1"/>
    </xf>
    <xf numFmtId="49" fontId="83" fillId="56" borderId="35" xfId="0" applyNumberFormat="1" applyFont="1" applyFill="1" applyBorder="1" applyAlignment="1">
      <alignment wrapText="1"/>
    </xf>
    <xf numFmtId="0" fontId="72" fillId="0" borderId="35" xfId="0" applyFont="1" applyBorder="1" applyAlignment="1">
      <alignment vertical="top" wrapText="1"/>
    </xf>
    <xf numFmtId="0" fontId="72" fillId="0" borderId="35" xfId="0" applyFont="1" applyBorder="1" applyAlignment="1"/>
    <xf numFmtId="0" fontId="72" fillId="0" borderId="35" xfId="0" applyFont="1" applyBorder="1" applyAlignment="1">
      <alignment vertical="top"/>
    </xf>
    <xf numFmtId="169" fontId="83" fillId="56" borderId="35" xfId="0" applyNumberFormat="1" applyFont="1" applyFill="1" applyBorder="1" applyAlignment="1">
      <alignment vertical="center" wrapText="1"/>
    </xf>
    <xf numFmtId="49" fontId="71" fillId="56" borderId="35" xfId="0" applyNumberFormat="1" applyFont="1" applyFill="1" applyBorder="1" applyAlignment="1">
      <alignment horizontal="center" vertical="top" wrapText="1"/>
    </xf>
    <xf numFmtId="49" fontId="71" fillId="0" borderId="35" xfId="0" applyNumberFormat="1" applyFont="1" applyFill="1" applyBorder="1" applyAlignment="1">
      <alignment horizontal="center" vertical="top" wrapText="1"/>
    </xf>
    <xf numFmtId="0" fontId="72" fillId="0" borderId="35" xfId="0" applyFont="1" applyFill="1" applyBorder="1" applyAlignment="1">
      <alignment horizontal="center" vertical="top" wrapText="1"/>
    </xf>
    <xf numFmtId="0" fontId="72" fillId="0" borderId="35" xfId="0" applyFont="1" applyFill="1" applyBorder="1" applyAlignment="1">
      <alignment horizontal="left" vertical="center" wrapText="1"/>
    </xf>
    <xf numFmtId="169" fontId="72" fillId="0" borderId="35" xfId="0" applyNumberFormat="1" applyFont="1" applyFill="1" applyBorder="1" applyAlignment="1">
      <alignment horizontal="center" vertical="center" wrapText="1"/>
    </xf>
    <xf numFmtId="169" fontId="72" fillId="0" borderId="35" xfId="0" applyNumberFormat="1" applyFont="1" applyFill="1" applyBorder="1" applyAlignment="1">
      <alignment horizontal="center" vertical="center"/>
    </xf>
    <xf numFmtId="0" fontId="83" fillId="0" borderId="34" xfId="0" applyFont="1" applyFill="1" applyBorder="1" applyAlignment="1">
      <alignment wrapText="1"/>
    </xf>
    <xf numFmtId="169" fontId="83" fillId="0" borderId="35" xfId="0" applyNumberFormat="1" applyFont="1" applyFill="1" applyBorder="1" applyAlignment="1">
      <alignment horizontal="center" vertical="center" wrapText="1"/>
    </xf>
    <xf numFmtId="0" fontId="72" fillId="0" borderId="34" xfId="0" applyFont="1" applyFill="1" applyBorder="1" applyAlignment="1">
      <alignment wrapText="1"/>
    </xf>
    <xf numFmtId="0" fontId="74" fillId="0" borderId="0" xfId="0" applyFont="1" applyAlignment="1"/>
    <xf numFmtId="0" fontId="72" fillId="0" borderId="0" xfId="0" applyFont="1" applyFill="1" applyAlignment="1">
      <alignment horizontal="right"/>
    </xf>
    <xf numFmtId="0" fontId="72" fillId="0" borderId="0" xfId="0" applyFont="1" applyFill="1" applyAlignment="1">
      <alignment horizontal="left"/>
    </xf>
    <xf numFmtId="49" fontId="71" fillId="0" borderId="35" xfId="0" applyNumberFormat="1" applyFont="1" applyFill="1" applyBorder="1" applyAlignment="1">
      <alignment horizontal="center" vertical="center" textRotation="90" wrapText="1"/>
    </xf>
    <xf numFmtId="168" fontId="71" fillId="0" borderId="35" xfId="0" applyNumberFormat="1" applyFont="1" applyFill="1" applyBorder="1" applyAlignment="1">
      <alignment horizontal="center" vertical="center" wrapText="1"/>
    </xf>
    <xf numFmtId="0" fontId="71" fillId="0" borderId="35" xfId="0" applyNumberFormat="1" applyFont="1" applyFill="1" applyBorder="1" applyAlignment="1">
      <alignment horizontal="center" vertical="center" wrapText="1"/>
    </xf>
    <xf numFmtId="168" fontId="71" fillId="0" borderId="27" xfId="0" applyNumberFormat="1" applyFont="1" applyFill="1" applyBorder="1" applyAlignment="1">
      <alignment horizontal="center" vertical="center" wrapText="1"/>
    </xf>
    <xf numFmtId="0" fontId="71" fillId="0" borderId="35" xfId="0" applyFont="1" applyBorder="1" applyAlignment="1">
      <alignment horizontal="center" vertical="center" wrapText="1"/>
    </xf>
    <xf numFmtId="0" fontId="84" fillId="0" borderId="35" xfId="0" applyFont="1" applyBorder="1" applyAlignment="1">
      <alignment horizontal="center" vertical="center" wrapText="1"/>
    </xf>
    <xf numFmtId="168" fontId="71" fillId="0" borderId="35" xfId="0" applyNumberFormat="1" applyFont="1" applyBorder="1" applyAlignment="1">
      <alignment horizontal="center" vertical="center" wrapText="1"/>
    </xf>
    <xf numFmtId="0" fontId="71" fillId="2" borderId="35" xfId="0" applyFont="1" applyFill="1" applyBorder="1" applyAlignment="1">
      <alignment horizontal="center" vertical="center" wrapText="1"/>
    </xf>
    <xf numFmtId="0" fontId="71" fillId="2" borderId="35" xfId="0" applyFont="1" applyFill="1" applyBorder="1" applyAlignment="1">
      <alignment horizontal="left" vertical="center" wrapText="1"/>
    </xf>
    <xf numFmtId="0" fontId="71" fillId="0" borderId="0" xfId="0" applyFont="1" applyAlignment="1">
      <alignment horizontal="center" vertical="center" wrapText="1"/>
    </xf>
    <xf numFmtId="168" fontId="71" fillId="2" borderId="35" xfId="0" applyNumberFormat="1" applyFont="1" applyFill="1" applyBorder="1" applyAlignment="1">
      <alignment vertical="center" wrapText="1"/>
    </xf>
    <xf numFmtId="0" fontId="71" fillId="0" borderId="0" xfId="0" applyFont="1" applyAlignment="1">
      <alignment vertical="center" wrapText="1"/>
    </xf>
    <xf numFmtId="0" fontId="77" fillId="2" borderId="35" xfId="0" applyFont="1" applyFill="1" applyBorder="1" applyAlignment="1">
      <alignment horizontal="left" vertical="center" wrapText="1"/>
    </xf>
    <xf numFmtId="49" fontId="71" fillId="2" borderId="38" xfId="0" applyNumberFormat="1" applyFont="1" applyFill="1" applyBorder="1" applyAlignment="1">
      <alignment vertical="top" wrapText="1"/>
    </xf>
    <xf numFmtId="0" fontId="74" fillId="0" borderId="38" xfId="0" applyFont="1" applyBorder="1" applyAlignment="1">
      <alignment vertical="top" wrapText="1"/>
    </xf>
    <xf numFmtId="0" fontId="71" fillId="0" borderId="38" xfId="0" applyFont="1" applyBorder="1" applyAlignment="1">
      <alignment wrapText="1"/>
    </xf>
    <xf numFmtId="0" fontId="71" fillId="0" borderId="38" xfId="0" applyFont="1" applyBorder="1" applyAlignment="1">
      <alignment horizontal="left" vertical="top" wrapText="1"/>
    </xf>
    <xf numFmtId="166" fontId="71" fillId="2" borderId="38" xfId="6" applyFont="1" applyFill="1" applyBorder="1" applyAlignment="1">
      <alignment horizontal="center" vertical="center"/>
    </xf>
    <xf numFmtId="0" fontId="0" fillId="0" borderId="38" xfId="0" applyBorder="1" applyAlignment="1">
      <alignment horizontal="left" vertical="top" wrapText="1"/>
    </xf>
    <xf numFmtId="0" fontId="86" fillId="0" borderId="0" xfId="0" applyFont="1" applyAlignment="1">
      <alignment horizontal="left" vertical="top" wrapText="1"/>
    </xf>
    <xf numFmtId="0" fontId="13" fillId="0" borderId="38" xfId="221" applyBorder="1">
      <alignment horizontal="left" vertical="top" wrapText="1"/>
    </xf>
    <xf numFmtId="0" fontId="87" fillId="2" borderId="0" xfId="0" applyFont="1" applyFill="1"/>
    <xf numFmtId="0" fontId="87" fillId="0" borderId="0" xfId="0" applyFont="1"/>
    <xf numFmtId="0" fontId="88" fillId="2" borderId="38" xfId="8" applyFont="1" applyFill="1" applyBorder="1">
      <alignment horizontal="left" vertical="top" wrapText="1"/>
    </xf>
    <xf numFmtId="0" fontId="88" fillId="2" borderId="0" xfId="8" applyFont="1" applyFill="1">
      <alignment horizontal="left" vertical="top" wrapText="1"/>
    </xf>
    <xf numFmtId="0" fontId="87" fillId="2" borderId="1" xfId="0" applyFont="1" applyFill="1" applyBorder="1" applyAlignment="1">
      <alignment vertical="top" wrapText="1"/>
    </xf>
    <xf numFmtId="0" fontId="71" fillId="0" borderId="39" xfId="1" applyFont="1" applyFill="1" applyBorder="1" applyAlignment="1">
      <alignment wrapText="1"/>
    </xf>
    <xf numFmtId="0" fontId="89" fillId="2" borderId="0" xfId="0" applyFont="1" applyFill="1"/>
    <xf numFmtId="0" fontId="74" fillId="2" borderId="0" xfId="0" applyFont="1" applyFill="1"/>
    <xf numFmtId="0" fontId="74" fillId="2" borderId="38" xfId="0" applyFont="1" applyFill="1" applyBorder="1" applyAlignment="1">
      <alignment horizontal="center" vertical="center" wrapText="1"/>
    </xf>
    <xf numFmtId="0" fontId="74" fillId="2" borderId="1" xfId="0" applyFont="1" applyFill="1" applyBorder="1" applyAlignment="1">
      <alignment vertical="top" wrapText="1"/>
    </xf>
    <xf numFmtId="0" fontId="74" fillId="0" borderId="38" xfId="0" applyFont="1" applyBorder="1" applyAlignment="1">
      <alignment vertical="center" wrapText="1"/>
    </xf>
    <xf numFmtId="0" fontId="74" fillId="2" borderId="0" xfId="0" applyFont="1" applyFill="1" applyAlignment="1">
      <alignment vertical="center"/>
    </xf>
    <xf numFmtId="0" fontId="71" fillId="0" borderId="0" xfId="1" applyFont="1" applyFill="1" applyAlignment="1">
      <alignment horizontal="center"/>
    </xf>
    <xf numFmtId="0" fontId="71" fillId="0" borderId="28" xfId="0" applyFont="1" applyFill="1" applyBorder="1" applyAlignment="1">
      <alignment horizontal="left" vertical="center" wrapText="1"/>
    </xf>
    <xf numFmtId="0" fontId="90" fillId="0" borderId="38" xfId="264" applyFont="1" applyBorder="1" applyAlignment="1">
      <alignment horizontal="center" vertical="center" wrapText="1"/>
    </xf>
    <xf numFmtId="0" fontId="90" fillId="0" borderId="38" xfId="264" applyFont="1" applyBorder="1" applyAlignment="1">
      <alignment horizontal="left" vertical="center" wrapText="1"/>
    </xf>
    <xf numFmtId="167" fontId="90" fillId="0" borderId="38" xfId="7" applyNumberFormat="1" applyFont="1" applyFill="1" applyBorder="1" applyAlignment="1">
      <alignment horizontal="center" vertical="center" wrapText="1"/>
    </xf>
    <xf numFmtId="0" fontId="77" fillId="0" borderId="38" xfId="264" applyFont="1" applyBorder="1" applyAlignment="1">
      <alignment horizontal="center" vertical="center" wrapText="1"/>
    </xf>
    <xf numFmtId="0" fontId="77" fillId="0" borderId="38" xfId="264" applyFont="1" applyBorder="1" applyAlignment="1">
      <alignment horizontal="left" vertical="center" wrapText="1"/>
    </xf>
    <xf numFmtId="167" fontId="77" fillId="0" borderId="38" xfId="7" applyNumberFormat="1" applyFont="1" applyFill="1" applyBorder="1" applyAlignment="1">
      <alignment vertical="center" wrapText="1"/>
    </xf>
    <xf numFmtId="0" fontId="77" fillId="0" borderId="38" xfId="264" applyFont="1" applyBorder="1" applyAlignment="1">
      <alignment vertical="center" wrapText="1"/>
    </xf>
    <xf numFmtId="0" fontId="71" fillId="0" borderId="38" xfId="264" applyFont="1" applyBorder="1" applyAlignment="1">
      <alignment horizontal="center" vertical="center" wrapText="1"/>
    </xf>
    <xf numFmtId="0" fontId="71" fillId="0" borderId="38" xfId="264" applyFont="1" applyBorder="1" applyAlignment="1">
      <alignment vertical="center" wrapText="1"/>
    </xf>
    <xf numFmtId="167" fontId="71" fillId="0" borderId="38" xfId="7" applyNumberFormat="1" applyFont="1" applyFill="1" applyBorder="1" applyAlignment="1">
      <alignment vertical="center" wrapText="1"/>
    </xf>
    <xf numFmtId="49" fontId="90" fillId="0" borderId="38" xfId="17" applyNumberFormat="1" applyFont="1" applyFill="1" applyBorder="1" applyAlignment="1">
      <alignment horizontal="center" vertical="center"/>
    </xf>
    <xf numFmtId="0" fontId="90" fillId="0" borderId="38" xfId="0" applyFont="1" applyBorder="1" applyAlignment="1">
      <alignment horizontal="center" vertical="center" wrapText="1"/>
    </xf>
    <xf numFmtId="49" fontId="90" fillId="0" borderId="22" xfId="17" applyNumberFormat="1" applyFont="1" applyFill="1" applyBorder="1" applyAlignment="1">
      <alignment horizontal="center" vertical="center"/>
    </xf>
    <xf numFmtId="167" fontId="71" fillId="0" borderId="38" xfId="7" applyNumberFormat="1" applyFont="1" applyFill="1" applyBorder="1" applyAlignment="1">
      <alignment horizontal="center" vertical="center" wrapText="1"/>
    </xf>
    <xf numFmtId="1" fontId="74" fillId="0" borderId="38" xfId="0" applyNumberFormat="1" applyFont="1" applyBorder="1" applyAlignment="1">
      <alignment horizontal="center" vertical="center"/>
    </xf>
    <xf numFmtId="0" fontId="71" fillId="0" borderId="38" xfId="0" applyFont="1" applyBorder="1" applyAlignment="1">
      <alignment vertical="center" wrapText="1"/>
    </xf>
    <xf numFmtId="1" fontId="91" fillId="0" borderId="38" xfId="0" applyNumberFormat="1" applyFont="1" applyBorder="1" applyAlignment="1">
      <alignment horizontal="center" vertical="center"/>
    </xf>
    <xf numFmtId="0" fontId="71" fillId="0" borderId="38" xfId="18" applyNumberFormat="1" applyFont="1" applyFill="1" applyBorder="1" applyAlignment="1">
      <alignment horizontal="left" vertical="center" wrapText="1"/>
    </xf>
    <xf numFmtId="0" fontId="90" fillId="0" borderId="38" xfId="0" applyFont="1" applyBorder="1" applyAlignment="1">
      <alignment horizontal="left" vertical="center" wrapText="1"/>
    </xf>
    <xf numFmtId="0" fontId="71" fillId="0" borderId="38" xfId="0" applyFont="1" applyBorder="1" applyAlignment="1">
      <alignment horizontal="center" vertical="center" wrapText="1"/>
    </xf>
    <xf numFmtId="0" fontId="71" fillId="0" borderId="38" xfId="145" applyNumberFormat="1" applyFont="1" applyFill="1" applyBorder="1" applyAlignment="1">
      <alignment horizontal="left" vertical="center" wrapText="1"/>
    </xf>
    <xf numFmtId="169" fontId="72" fillId="0" borderId="35" xfId="0" applyNumberFormat="1" applyFont="1" applyFill="1" applyBorder="1" applyAlignment="1">
      <alignment horizontal="right" vertical="center" wrapText="1"/>
    </xf>
    <xf numFmtId="0" fontId="92" fillId="0" borderId="35" xfId="0" applyFont="1" applyBorder="1" applyAlignment="1">
      <alignment horizontal="center" vertical="center" wrapText="1"/>
    </xf>
    <xf numFmtId="169" fontId="93" fillId="0" borderId="35" xfId="0" applyNumberFormat="1" applyFont="1" applyFill="1" applyBorder="1" applyAlignment="1">
      <alignment horizontal="center" vertical="center" wrapText="1"/>
    </xf>
    <xf numFmtId="0" fontId="71" fillId="0" borderId="38" xfId="264" applyFont="1" applyBorder="1" applyAlignment="1">
      <alignment horizontal="left" vertical="center" wrapText="1"/>
    </xf>
    <xf numFmtId="167" fontId="71" fillId="0" borderId="38" xfId="7" applyNumberFormat="1" applyFont="1" applyFill="1" applyBorder="1" applyAlignment="1">
      <alignment horizontal="left" vertical="center" wrapText="1"/>
    </xf>
    <xf numFmtId="49" fontId="71" fillId="0" borderId="38" xfId="264" applyNumberFormat="1" applyFont="1" applyBorder="1" applyAlignment="1">
      <alignment horizontal="center" vertical="center" wrapText="1"/>
    </xf>
    <xf numFmtId="0" fontId="71" fillId="0" borderId="38" xfId="145" applyNumberFormat="1" applyFont="1" applyFill="1" applyBorder="1" applyAlignment="1">
      <alignment horizontal="center" vertical="center" wrapText="1"/>
    </xf>
    <xf numFmtId="0" fontId="71" fillId="0" borderId="38" xfId="221" applyFont="1" applyBorder="1">
      <alignment horizontal="left" vertical="top" wrapText="1"/>
    </xf>
    <xf numFmtId="0" fontId="71" fillId="2" borderId="38" xfId="8" applyFont="1" applyFill="1" applyBorder="1" applyAlignment="1">
      <alignment horizontal="center" vertical="center" wrapText="1"/>
    </xf>
    <xf numFmtId="0" fontId="71" fillId="2" borderId="38" xfId="8" applyFont="1" applyFill="1" applyBorder="1" applyAlignment="1">
      <alignment horizontal="left" vertical="center" wrapText="1"/>
    </xf>
    <xf numFmtId="0" fontId="71" fillId="2" borderId="0" xfId="8" applyFont="1" applyFill="1" applyAlignment="1">
      <alignment horizontal="left" vertical="center" wrapText="1"/>
    </xf>
    <xf numFmtId="0" fontId="71" fillId="2" borderId="38" xfId="8" applyFont="1" applyFill="1" applyBorder="1" applyAlignment="1">
      <alignment horizontal="left" vertical="center" wrapText="1" indent="2"/>
    </xf>
    <xf numFmtId="0" fontId="77" fillId="2" borderId="38" xfId="8" applyFont="1" applyFill="1" applyBorder="1" applyAlignment="1">
      <alignment horizontal="center" vertical="center" wrapText="1"/>
    </xf>
    <xf numFmtId="0" fontId="77" fillId="2" borderId="38" xfId="8" applyFont="1" applyFill="1" applyBorder="1" applyAlignment="1">
      <alignment horizontal="left" vertical="center" wrapText="1"/>
    </xf>
    <xf numFmtId="0" fontId="77" fillId="2" borderId="0" xfId="8" applyFont="1" applyFill="1" applyAlignment="1">
      <alignment horizontal="left" vertical="center" wrapText="1"/>
    </xf>
    <xf numFmtId="0" fontId="71" fillId="2" borderId="38" xfId="0" applyFont="1" applyFill="1" applyBorder="1" applyAlignment="1">
      <alignment horizontal="left" vertical="center" indent="2"/>
    </xf>
    <xf numFmtId="0" fontId="71" fillId="2" borderId="38" xfId="0" applyFont="1" applyFill="1" applyBorder="1" applyAlignment="1">
      <alignment horizontal="left" vertical="center" wrapText="1" indent="2"/>
    </xf>
    <xf numFmtId="49" fontId="71" fillId="2" borderId="38" xfId="0" applyNumberFormat="1" applyFont="1" applyFill="1" applyBorder="1" applyAlignment="1">
      <alignment horizontal="left" vertical="center" wrapText="1" indent="2"/>
    </xf>
    <xf numFmtId="0" fontId="74" fillId="2" borderId="0" xfId="0" applyFont="1" applyFill="1" applyAlignment="1">
      <alignment horizontal="left" vertical="center" indent="2"/>
    </xf>
    <xf numFmtId="0" fontId="71" fillId="2" borderId="38" xfId="0" applyFont="1" applyFill="1" applyBorder="1" applyAlignment="1">
      <alignment horizontal="center" vertical="center"/>
    </xf>
    <xf numFmtId="0" fontId="71" fillId="2" borderId="38" xfId="0" applyFont="1" applyFill="1" applyBorder="1" applyAlignment="1">
      <alignment horizontal="center" vertical="center" wrapText="1"/>
    </xf>
    <xf numFmtId="49" fontId="71" fillId="2" borderId="38" xfId="0" applyNumberFormat="1" applyFont="1" applyFill="1" applyBorder="1" applyAlignment="1">
      <alignment horizontal="center" vertical="center" wrapText="1"/>
    </xf>
    <xf numFmtId="0" fontId="71" fillId="2" borderId="38" xfId="0" applyFont="1" applyFill="1" applyBorder="1" applyAlignment="1">
      <alignment vertical="center" wrapText="1"/>
    </xf>
    <xf numFmtId="0" fontId="71" fillId="0" borderId="38" xfId="0" applyFont="1" applyBorder="1" applyAlignment="1">
      <alignment vertical="top" wrapText="1"/>
    </xf>
    <xf numFmtId="0" fontId="77" fillId="0" borderId="38" xfId="960" applyFont="1" applyBorder="1">
      <alignment horizontal="left" vertical="top" wrapText="1"/>
    </xf>
    <xf numFmtId="166" fontId="71" fillId="0" borderId="38" xfId="6" applyFont="1" applyBorder="1" applyAlignment="1">
      <alignment horizontal="center" vertical="center"/>
    </xf>
    <xf numFmtId="0" fontId="74" fillId="0" borderId="38" xfId="0" applyFont="1" applyBorder="1" applyAlignment="1">
      <alignment wrapText="1"/>
    </xf>
    <xf numFmtId="0" fontId="71" fillId="0" borderId="38" xfId="960" applyFont="1" applyBorder="1">
      <alignment horizontal="left" vertical="top" wrapText="1"/>
    </xf>
    <xf numFmtId="0" fontId="77" fillId="0" borderId="38" xfId="221" applyFont="1" applyBorder="1">
      <alignment horizontal="left" vertical="top" wrapText="1"/>
    </xf>
    <xf numFmtId="0" fontId="74" fillId="0" borderId="0" xfId="1064" applyFont="1" applyFill="1"/>
    <xf numFmtId="169" fontId="71" fillId="0" borderId="0" xfId="96" applyNumberFormat="1" applyFont="1" applyFill="1" applyAlignment="1">
      <alignment horizontal="right" vertical="center"/>
    </xf>
    <xf numFmtId="0" fontId="74" fillId="0" borderId="0" xfId="1064" applyFont="1" applyFill="1" applyAlignment="1">
      <alignment horizontal="right"/>
    </xf>
    <xf numFmtId="0" fontId="74" fillId="0" borderId="42" xfId="1064" applyFont="1" applyFill="1" applyBorder="1" applyAlignment="1">
      <alignment horizontal="right"/>
    </xf>
    <xf numFmtId="0" fontId="74" fillId="0" borderId="38" xfId="1064" applyFont="1" applyFill="1" applyBorder="1" applyAlignment="1">
      <alignment horizontal="center" vertical="center" wrapText="1"/>
    </xf>
    <xf numFmtId="0" fontId="74" fillId="0" borderId="38" xfId="1064" applyFont="1" applyFill="1" applyBorder="1" applyAlignment="1">
      <alignment horizontal="center" vertical="center"/>
    </xf>
    <xf numFmtId="0" fontId="74" fillId="0" borderId="38" xfId="1064" applyFont="1" applyFill="1" applyBorder="1"/>
    <xf numFmtId="0" fontId="74" fillId="0" borderId="38" xfId="1064" applyFont="1" applyFill="1" applyBorder="1" applyAlignment="1">
      <alignment vertical="center" wrapText="1"/>
    </xf>
    <xf numFmtId="166" fontId="75" fillId="0" borderId="38" xfId="6" applyNumberFormat="1" applyFont="1" applyFill="1" applyBorder="1" applyAlignment="1">
      <alignment horizontal="center" vertical="center"/>
    </xf>
    <xf numFmtId="0" fontId="73" fillId="0" borderId="38" xfId="1064" applyFont="1" applyFill="1" applyBorder="1" applyAlignment="1">
      <alignment horizontal="left" vertical="center" wrapText="1" indent="1"/>
    </xf>
    <xf numFmtId="168" fontId="74" fillId="0" borderId="0" xfId="1064" applyNumberFormat="1" applyFont="1" applyFill="1"/>
    <xf numFmtId="0" fontId="74" fillId="0" borderId="38" xfId="1064" applyFont="1" applyFill="1" applyBorder="1" applyAlignment="1">
      <alignment horizontal="left" vertical="center" wrapText="1" indent="3"/>
    </xf>
    <xf numFmtId="166" fontId="74" fillId="0" borderId="0" xfId="1064" applyNumberFormat="1" applyFont="1" applyFill="1"/>
    <xf numFmtId="0" fontId="71" fillId="2" borderId="43" xfId="8" applyFont="1" applyFill="1" applyBorder="1" applyAlignment="1">
      <alignment horizontal="center" vertical="center" wrapText="1"/>
    </xf>
    <xf numFmtId="0" fontId="71" fillId="2" borderId="43" xfId="8" applyFont="1" applyFill="1" applyBorder="1" applyAlignment="1">
      <alignment horizontal="left" vertical="center" wrapText="1"/>
    </xf>
    <xf numFmtId="166" fontId="77" fillId="2" borderId="43" xfId="6" applyFont="1" applyFill="1" applyBorder="1" applyAlignment="1">
      <alignment horizontal="center" vertical="center"/>
    </xf>
    <xf numFmtId="0" fontId="71" fillId="2" borderId="43" xfId="8" applyFont="1" applyFill="1" applyBorder="1" applyAlignment="1">
      <alignment horizontal="left" vertical="center" wrapText="1" indent="2"/>
    </xf>
    <xf numFmtId="0" fontId="77" fillId="2" borderId="43" xfId="8" applyFont="1" applyFill="1" applyBorder="1" applyAlignment="1">
      <alignment horizontal="center" vertical="center" wrapText="1"/>
    </xf>
    <xf numFmtId="0" fontId="77" fillId="2" borderId="43" xfId="8" applyFont="1" applyFill="1" applyBorder="1" applyAlignment="1">
      <alignment horizontal="left" vertical="center" wrapText="1"/>
    </xf>
    <xf numFmtId="0" fontId="71" fillId="2" borderId="43" xfId="0" applyFont="1" applyFill="1" applyBorder="1" applyAlignment="1">
      <alignment horizontal="left" vertical="center" indent="2"/>
    </xf>
    <xf numFmtId="0" fontId="71" fillId="2" borderId="43" xfId="0" applyFont="1" applyFill="1" applyBorder="1" applyAlignment="1">
      <alignment horizontal="left" vertical="center" wrapText="1" indent="2"/>
    </xf>
    <xf numFmtId="49" fontId="71" fillId="2" borderId="43" xfId="0" applyNumberFormat="1" applyFont="1" applyFill="1" applyBorder="1" applyAlignment="1">
      <alignment horizontal="left" vertical="center" wrapText="1" indent="2"/>
    </xf>
    <xf numFmtId="166" fontId="74" fillId="2" borderId="0" xfId="0" applyNumberFormat="1" applyFont="1" applyFill="1" applyAlignment="1">
      <alignment horizontal="left" vertical="center" indent="2"/>
    </xf>
    <xf numFmtId="0" fontId="71" fillId="2" borderId="43" xfId="0" applyFont="1" applyFill="1" applyBorder="1" applyAlignment="1">
      <alignment horizontal="center" vertical="center"/>
    </xf>
    <xf numFmtId="0" fontId="71" fillId="2" borderId="43" xfId="0" applyFont="1" applyFill="1" applyBorder="1" applyAlignment="1">
      <alignment horizontal="center" vertical="center" wrapText="1"/>
    </xf>
    <xf numFmtId="49" fontId="71" fillId="2" borderId="43" xfId="0" applyNumberFormat="1" applyFont="1" applyFill="1" applyBorder="1" applyAlignment="1">
      <alignment horizontal="center" vertical="center" wrapText="1"/>
    </xf>
    <xf numFmtId="0" fontId="71" fillId="2" borderId="43" xfId="0" applyFont="1" applyFill="1" applyBorder="1" applyAlignment="1">
      <alignment vertical="center" wrapText="1"/>
    </xf>
    <xf numFmtId="167" fontId="71" fillId="0" borderId="0" xfId="0" applyNumberFormat="1" applyFont="1" applyAlignment="1">
      <alignment vertical="center" wrapText="1"/>
    </xf>
    <xf numFmtId="0" fontId="71" fillId="0" borderId="43" xfId="221" applyFont="1" applyBorder="1">
      <alignment horizontal="left" vertical="top" wrapText="1"/>
    </xf>
    <xf numFmtId="0" fontId="77" fillId="0" borderId="43" xfId="221" applyFont="1" applyBorder="1">
      <alignment horizontal="left" vertical="top" wrapText="1"/>
    </xf>
    <xf numFmtId="0" fontId="74" fillId="0" borderId="43" xfId="0" applyFont="1" applyBorder="1" applyAlignment="1">
      <alignment horizontal="left" vertical="center" wrapText="1"/>
    </xf>
    <xf numFmtId="0" fontId="74" fillId="0" borderId="0" xfId="0" applyFont="1" applyAlignment="1">
      <alignment horizontal="left" vertical="center" wrapText="1"/>
    </xf>
    <xf numFmtId="166" fontId="71" fillId="0" borderId="43" xfId="6" applyFont="1" applyFill="1" applyBorder="1" applyAlignment="1">
      <alignment horizontal="center" vertical="center"/>
    </xf>
    <xf numFmtId="0" fontId="74" fillId="0" borderId="43" xfId="0" applyFont="1" applyBorder="1" applyAlignment="1">
      <alignment horizontal="center" vertical="top" wrapText="1"/>
    </xf>
    <xf numFmtId="0" fontId="71" fillId="0" borderId="0" xfId="264" applyFont="1" applyAlignment="1">
      <alignment horizontal="left" vertical="top" wrapText="1"/>
    </xf>
    <xf numFmtId="0" fontId="71" fillId="0" borderId="43" xfId="264" applyFont="1" applyBorder="1" applyAlignment="1">
      <alignment horizontal="center" vertical="top" wrapText="1"/>
    </xf>
    <xf numFmtId="0" fontId="74" fillId="0" borderId="45" xfId="0" applyFont="1" applyBorder="1" applyAlignment="1">
      <alignment horizontal="left" vertical="top" wrapText="1"/>
    </xf>
    <xf numFmtId="0" fontId="71" fillId="0" borderId="43" xfId="264" applyFont="1" applyBorder="1" applyAlignment="1">
      <alignment horizontal="left" vertical="top" wrapText="1"/>
    </xf>
    <xf numFmtId="0" fontId="74" fillId="0" borderId="43" xfId="0" applyFont="1" applyBorder="1" applyAlignment="1">
      <alignment horizontal="left" vertical="top" wrapText="1"/>
    </xf>
    <xf numFmtId="167" fontId="74" fillId="0" borderId="43" xfId="99" applyNumberFormat="1" applyFont="1" applyFill="1" applyBorder="1" applyAlignment="1">
      <alignment horizontal="center" vertical="center"/>
    </xf>
    <xf numFmtId="0" fontId="71" fillId="0" borderId="0" xfId="264" applyFont="1" applyBorder="1" applyAlignment="1">
      <alignment horizontal="left" vertical="top" wrapText="1"/>
    </xf>
    <xf numFmtId="167" fontId="74" fillId="0" borderId="0" xfId="99" applyNumberFormat="1" applyFont="1" applyFill="1" applyBorder="1" applyAlignment="1">
      <alignment horizontal="center" vertical="center"/>
    </xf>
    <xf numFmtId="0" fontId="71" fillId="0" borderId="43" xfId="1" applyFont="1" applyFill="1" applyBorder="1" applyAlignment="1">
      <alignment vertical="top" wrapText="1"/>
    </xf>
    <xf numFmtId="0" fontId="71" fillId="0" borderId="43" xfId="0" applyFont="1" applyFill="1" applyBorder="1" applyAlignment="1">
      <alignment horizontal="left" vertical="top" wrapText="1"/>
    </xf>
    <xf numFmtId="0" fontId="71" fillId="0" borderId="43" xfId="0" applyFont="1" applyFill="1" applyBorder="1" applyAlignment="1">
      <alignment horizontal="center" vertical="top" wrapText="1"/>
    </xf>
    <xf numFmtId="0" fontId="71" fillId="0" borderId="22" xfId="264" applyFont="1" applyBorder="1" applyAlignment="1">
      <alignment horizontal="center" vertical="top" wrapText="1"/>
    </xf>
    <xf numFmtId="0" fontId="71" fillId="0" borderId="1" xfId="264" applyFont="1" applyBorder="1" applyAlignment="1">
      <alignment horizontal="center" vertical="top" wrapText="1"/>
    </xf>
    <xf numFmtId="0" fontId="71" fillId="0" borderId="27" xfId="264" applyFont="1" applyBorder="1" applyAlignment="1">
      <alignment horizontal="center" vertical="top" wrapText="1"/>
    </xf>
    <xf numFmtId="0" fontId="71" fillId="0" borderId="44" xfId="264" applyFont="1" applyBorder="1" applyAlignment="1">
      <alignment horizontal="center" vertical="top" wrapText="1"/>
    </xf>
    <xf numFmtId="0" fontId="71" fillId="0" borderId="26" xfId="264" applyFont="1" applyBorder="1" applyAlignment="1">
      <alignment horizontal="center" vertical="top" wrapText="1"/>
    </xf>
    <xf numFmtId="0" fontId="71" fillId="0" borderId="44" xfId="264" applyFont="1" applyBorder="1" applyAlignment="1">
      <alignment horizontal="left" vertical="top" wrapText="1"/>
    </xf>
    <xf numFmtId="0" fontId="71" fillId="0" borderId="26" xfId="264" applyFont="1" applyBorder="1" applyAlignment="1">
      <alignment horizontal="left" vertical="top" wrapText="1"/>
    </xf>
    <xf numFmtId="0" fontId="71" fillId="0" borderId="43" xfId="0" applyFont="1" applyBorder="1" applyAlignment="1">
      <alignment horizontal="left" vertical="top" wrapText="1"/>
    </xf>
    <xf numFmtId="0" fontId="71" fillId="0" borderId="43" xfId="0" applyFont="1" applyBorder="1" applyAlignment="1">
      <alignment vertical="top" wrapText="1"/>
    </xf>
    <xf numFmtId="0" fontId="74" fillId="0" borderId="0" xfId="0" applyFont="1" applyAlignment="1">
      <alignment horizontal="justify"/>
    </xf>
    <xf numFmtId="0" fontId="90" fillId="0" borderId="0" xfId="0" applyFont="1" applyFill="1" applyBorder="1" applyAlignment="1">
      <alignment vertical="top" wrapText="1"/>
    </xf>
    <xf numFmtId="0" fontId="71" fillId="0" borderId="21" xfId="1" applyFont="1" applyFill="1" applyBorder="1" applyAlignment="1">
      <alignment horizontal="left" vertical="top" wrapText="1"/>
    </xf>
    <xf numFmtId="0" fontId="71" fillId="0" borderId="23" xfId="1" applyFont="1" applyFill="1" applyBorder="1" applyAlignment="1">
      <alignment horizontal="left" vertical="top" wrapText="1"/>
    </xf>
    <xf numFmtId="0" fontId="71" fillId="0" borderId="0" xfId="1" applyFont="1" applyFill="1" applyAlignment="1">
      <alignment horizontal="left" vertical="top" wrapText="1"/>
    </xf>
    <xf numFmtId="0" fontId="71" fillId="0" borderId="0" xfId="1" applyFont="1" applyFill="1" applyAlignment="1">
      <alignment vertical="top"/>
    </xf>
    <xf numFmtId="0" fontId="71" fillId="0" borderId="0" xfId="1" applyFont="1" applyFill="1" applyAlignment="1">
      <alignment vertical="top" wrapText="1"/>
    </xf>
    <xf numFmtId="0" fontId="71" fillId="2" borderId="0" xfId="264" applyFont="1" applyFill="1" applyAlignment="1">
      <alignment horizontal="left" vertical="top" wrapText="1"/>
    </xf>
    <xf numFmtId="0" fontId="71" fillId="2" borderId="0" xfId="264" applyFont="1" applyFill="1" applyAlignment="1">
      <alignment horizontal="left" vertical="center"/>
    </xf>
    <xf numFmtId="0" fontId="71" fillId="2" borderId="0" xfId="264" applyFont="1" applyFill="1" applyAlignment="1">
      <alignment vertical="top"/>
    </xf>
    <xf numFmtId="0" fontId="77" fillId="2" borderId="0" xfId="264" applyFont="1" applyFill="1" applyAlignment="1">
      <alignment horizontal="left" vertical="top" wrapText="1"/>
    </xf>
    <xf numFmtId="0" fontId="71" fillId="0" borderId="26" xfId="0" applyFont="1" applyFill="1" applyBorder="1" applyAlignment="1">
      <alignment horizontal="center" vertical="top" wrapText="1"/>
    </xf>
    <xf numFmtId="0" fontId="71" fillId="2" borderId="43" xfId="264" applyFont="1" applyFill="1" applyBorder="1" applyAlignment="1">
      <alignment horizontal="center" vertical="top" wrapText="1"/>
    </xf>
    <xf numFmtId="0" fontId="71" fillId="2" borderId="43" xfId="264" applyFont="1" applyFill="1" applyBorder="1" applyAlignment="1">
      <alignment horizontal="left" vertical="top" wrapText="1"/>
    </xf>
    <xf numFmtId="0" fontId="71" fillId="2" borderId="0" xfId="264" applyFont="1" applyFill="1" applyBorder="1" applyAlignment="1">
      <alignment vertical="top" wrapText="1"/>
    </xf>
    <xf numFmtId="167" fontId="74" fillId="2" borderId="43" xfId="99" applyNumberFormat="1" applyFont="1" applyFill="1" applyBorder="1" applyAlignment="1">
      <alignment horizontal="center" vertical="center"/>
    </xf>
    <xf numFmtId="0" fontId="77" fillId="2" borderId="43" xfId="264" applyFont="1" applyFill="1" applyBorder="1" applyAlignment="1">
      <alignment horizontal="left" vertical="top" wrapText="1"/>
    </xf>
    <xf numFmtId="0" fontId="71" fillId="2" borderId="26" xfId="264" applyFont="1" applyFill="1" applyBorder="1" applyAlignment="1">
      <alignment horizontal="center" vertical="top" wrapText="1"/>
    </xf>
    <xf numFmtId="0" fontId="71" fillId="2" borderId="44" xfId="264" applyFont="1" applyFill="1" applyBorder="1" applyAlignment="1">
      <alignment horizontal="left" vertical="top"/>
    </xf>
    <xf numFmtId="0" fontId="71" fillId="2" borderId="26" xfId="264" applyFont="1" applyFill="1" applyBorder="1" applyAlignment="1">
      <alignment horizontal="left" vertical="top" wrapText="1"/>
    </xf>
    <xf numFmtId="0" fontId="71" fillId="2" borderId="22" xfId="264" applyFont="1" applyFill="1" applyBorder="1" applyAlignment="1">
      <alignment horizontal="center" vertical="top" wrapText="1"/>
    </xf>
    <xf numFmtId="0" fontId="71" fillId="2" borderId="1" xfId="264" applyFont="1" applyFill="1" applyBorder="1" applyAlignment="1">
      <alignment horizontal="center" vertical="top" wrapText="1"/>
    </xf>
    <xf numFmtId="0" fontId="71" fillId="2" borderId="44" xfId="264" applyFont="1" applyFill="1" applyBorder="1" applyAlignment="1">
      <alignment horizontal="left" vertical="top" wrapText="1"/>
    </xf>
    <xf numFmtId="0" fontId="71" fillId="0" borderId="0" xfId="0" applyFont="1" applyAlignment="1">
      <alignment horizontal="center" vertical="top"/>
    </xf>
    <xf numFmtId="0" fontId="71" fillId="0" borderId="0" xfId="0" applyFont="1" applyAlignment="1">
      <alignment horizontal="left" vertical="top" wrapText="1"/>
    </xf>
    <xf numFmtId="0" fontId="71" fillId="0" borderId="28" xfId="0" applyFont="1" applyFill="1" applyBorder="1" applyAlignment="1">
      <alignment horizontal="left" vertical="center" wrapText="1"/>
    </xf>
    <xf numFmtId="167" fontId="74" fillId="0" borderId="43" xfId="7" applyNumberFormat="1" applyFont="1" applyBorder="1" applyAlignment="1">
      <alignment horizontal="center" vertical="center" wrapText="1"/>
    </xf>
    <xf numFmtId="0" fontId="74" fillId="2" borderId="43" xfId="0" applyFont="1" applyFill="1" applyBorder="1" applyAlignment="1">
      <alignment horizontal="left" vertical="center" wrapText="1"/>
    </xf>
    <xf numFmtId="0" fontId="74" fillId="2" borderId="43" xfId="0" applyFont="1" applyFill="1" applyBorder="1" applyAlignment="1">
      <alignment vertical="center" wrapText="1"/>
    </xf>
    <xf numFmtId="167" fontId="74" fillId="2" borderId="43" xfId="7" applyNumberFormat="1" applyFont="1" applyFill="1" applyBorder="1" applyAlignment="1">
      <alignment horizontal="center" vertical="center" wrapText="1"/>
    </xf>
    <xf numFmtId="0" fontId="74" fillId="0" borderId="36" xfId="0" applyFont="1" applyBorder="1" applyAlignment="1">
      <alignment horizontal="right" vertical="center" wrapText="1"/>
    </xf>
    <xf numFmtId="0" fontId="95" fillId="57" borderId="43" xfId="0" applyFont="1" applyFill="1" applyBorder="1" applyAlignment="1">
      <alignment horizontal="center" vertical="top" wrapText="1"/>
    </xf>
    <xf numFmtId="0" fontId="74" fillId="57" borderId="41" xfId="0" applyFont="1" applyFill="1" applyBorder="1" applyAlignment="1">
      <alignment vertical="center" wrapText="1"/>
    </xf>
    <xf numFmtId="167" fontId="74" fillId="0" borderId="43" xfId="7" applyNumberFormat="1" applyFont="1" applyFill="1" applyBorder="1" applyAlignment="1">
      <alignment horizontal="center" vertical="center" wrapText="1"/>
    </xf>
    <xf numFmtId="0" fontId="74" fillId="57" borderId="36" xfId="0" applyFont="1" applyFill="1" applyBorder="1" applyAlignment="1">
      <alignment horizontal="left" vertical="top" wrapText="1"/>
    </xf>
    <xf numFmtId="0" fontId="74" fillId="57" borderId="36" xfId="0" applyFont="1" applyFill="1" applyBorder="1" applyAlignment="1">
      <alignment horizontal="center" wrapText="1"/>
    </xf>
    <xf numFmtId="0" fontId="74" fillId="57" borderId="43" xfId="0" applyFont="1" applyFill="1" applyBorder="1" applyAlignment="1">
      <alignment horizontal="center" wrapText="1"/>
    </xf>
    <xf numFmtId="0" fontId="74" fillId="57" borderId="43" xfId="0" applyFont="1" applyFill="1" applyBorder="1" applyAlignment="1">
      <alignment horizontal="center" vertical="top" wrapText="1"/>
    </xf>
    <xf numFmtId="0" fontId="74" fillId="0" borderId="43" xfId="0" applyFont="1" applyBorder="1" applyAlignment="1">
      <alignment horizontal="left"/>
    </xf>
    <xf numFmtId="0" fontId="74" fillId="0" borderId="43" xfId="0" applyFont="1" applyBorder="1"/>
    <xf numFmtId="0" fontId="74" fillId="0" borderId="43" xfId="0" applyFont="1" applyBorder="1" applyAlignment="1">
      <alignment wrapText="1"/>
    </xf>
    <xf numFmtId="0" fontId="74" fillId="57" borderId="43" xfId="0" applyFont="1" applyFill="1" applyBorder="1" applyAlignment="1">
      <alignment horizontal="left" vertical="top" wrapText="1"/>
    </xf>
    <xf numFmtId="0" fontId="74" fillId="0" borderId="41" xfId="0" applyFont="1" applyBorder="1"/>
    <xf numFmtId="0" fontId="74" fillId="0" borderId="45" xfId="0" applyFont="1" applyBorder="1"/>
    <xf numFmtId="0" fontId="74" fillId="0" borderId="0" xfId="0" applyFont="1" applyAlignment="1">
      <alignment horizontal="left"/>
    </xf>
    <xf numFmtId="167" fontId="74" fillId="2" borderId="43" xfId="7" applyNumberFormat="1" applyFont="1" applyFill="1" applyBorder="1" applyAlignment="1">
      <alignment horizontal="center" wrapText="1"/>
    </xf>
    <xf numFmtId="0" fontId="74" fillId="0" borderId="43" xfId="0" applyFont="1" applyBorder="1" applyAlignment="1">
      <alignment horizontal="center" vertical="center"/>
    </xf>
    <xf numFmtId="0" fontId="74" fillId="57" borderId="43" xfId="0" applyFont="1" applyFill="1" applyBorder="1" applyAlignment="1">
      <alignment horizontal="center" vertical="center" wrapText="1"/>
    </xf>
    <xf numFmtId="0" fontId="74" fillId="0" borderId="43" xfId="0" applyFont="1" applyBorder="1" applyAlignment="1">
      <alignment horizontal="left" vertical="top"/>
    </xf>
    <xf numFmtId="0" fontId="74" fillId="0" borderId="41" xfId="0" applyFont="1" applyBorder="1" applyAlignment="1">
      <alignment wrapText="1"/>
    </xf>
    <xf numFmtId="0" fontId="74" fillId="0" borderId="36" xfId="0" applyFont="1" applyBorder="1" applyAlignment="1">
      <alignment horizontal="left" vertical="top"/>
    </xf>
    <xf numFmtId="0" fontId="74" fillId="57" borderId="1" xfId="0" applyFont="1" applyFill="1" applyBorder="1" applyAlignment="1">
      <alignment horizontal="left" vertical="top" wrapText="1"/>
    </xf>
    <xf numFmtId="0" fontId="74" fillId="0" borderId="43" xfId="0" applyFont="1" applyBorder="1" applyAlignment="1">
      <alignment horizontal="right" vertical="center" wrapText="1"/>
    </xf>
    <xf numFmtId="167" fontId="74" fillId="0" borderId="43" xfId="7" applyNumberFormat="1" applyFont="1" applyBorder="1" applyAlignment="1">
      <alignment vertical="center" wrapText="1"/>
    </xf>
    <xf numFmtId="0" fontId="74" fillId="0" borderId="36" xfId="0" applyFont="1" applyBorder="1"/>
    <xf numFmtId="0" fontId="74" fillId="0" borderId="43" xfId="0" applyFont="1" applyBorder="1" applyAlignment="1">
      <alignment horizontal="center" vertical="center" wrapText="1"/>
    </xf>
    <xf numFmtId="175" fontId="74" fillId="0" borderId="43" xfId="7" applyNumberFormat="1" applyFont="1" applyFill="1" applyBorder="1" applyAlignment="1">
      <alignment horizontal="center" vertical="center"/>
    </xf>
    <xf numFmtId="0" fontId="74" fillId="2" borderId="27" xfId="0" applyFont="1" applyFill="1" applyBorder="1" applyAlignment="1">
      <alignment horizontal="center" vertical="center"/>
    </xf>
    <xf numFmtId="167" fontId="74" fillId="0" borderId="43" xfId="7" applyNumberFormat="1" applyFont="1" applyFill="1" applyBorder="1" applyAlignment="1">
      <alignment vertical="center" wrapText="1"/>
    </xf>
    <xf numFmtId="0" fontId="74" fillId="2" borderId="43" xfId="0" applyFont="1" applyFill="1" applyBorder="1" applyAlignment="1">
      <alignment horizontal="center" vertical="center"/>
    </xf>
    <xf numFmtId="169" fontId="74" fillId="0" borderId="43" xfId="1" applyNumberFormat="1" applyFont="1" applyBorder="1" applyAlignment="1">
      <alignment horizontal="right" vertical="center" wrapText="1"/>
    </xf>
    <xf numFmtId="0" fontId="74" fillId="0" borderId="43" xfId="0" applyFont="1" applyBorder="1" applyAlignment="1">
      <alignment vertical="center"/>
    </xf>
    <xf numFmtId="0" fontId="74" fillId="0" borderId="43" xfId="0" applyFont="1" applyBorder="1" applyAlignment="1">
      <alignment vertical="center" wrapText="1"/>
    </xf>
    <xf numFmtId="169" fontId="74" fillId="0" borderId="43" xfId="1" applyNumberFormat="1" applyFont="1" applyBorder="1" applyAlignment="1">
      <alignment horizontal="center" vertical="center" wrapText="1"/>
    </xf>
    <xf numFmtId="166" fontId="74" fillId="2" borderId="43" xfId="6" applyFont="1" applyFill="1" applyBorder="1" applyAlignment="1">
      <alignment horizontal="right" vertical="center" wrapText="1"/>
    </xf>
    <xf numFmtId="166" fontId="74" fillId="2" borderId="43" xfId="6" applyFont="1" applyFill="1" applyBorder="1" applyAlignment="1">
      <alignment vertical="center" wrapText="1"/>
    </xf>
    <xf numFmtId="174" fontId="74" fillId="2" borderId="43" xfId="6" applyNumberFormat="1" applyFont="1" applyFill="1" applyBorder="1" applyAlignment="1">
      <alignment horizontal="center" vertical="center" wrapText="1"/>
    </xf>
    <xf numFmtId="1" fontId="74" fillId="2" borderId="43" xfId="6" applyNumberFormat="1" applyFont="1" applyFill="1" applyBorder="1" applyAlignment="1">
      <alignment horizontal="right" vertical="center" wrapText="1"/>
    </xf>
    <xf numFmtId="169" fontId="74" fillId="2" borderId="43" xfId="6" applyNumberFormat="1" applyFont="1" applyFill="1" applyBorder="1" applyAlignment="1">
      <alignment horizontal="right" vertical="center" wrapText="1"/>
    </xf>
    <xf numFmtId="49" fontId="74" fillId="2" borderId="43" xfId="6" applyNumberFormat="1" applyFont="1" applyFill="1" applyBorder="1" applyAlignment="1">
      <alignment horizontal="center" vertical="center" wrapText="1"/>
    </xf>
    <xf numFmtId="166" fontId="74" fillId="2" borderId="43" xfId="6" applyFont="1" applyFill="1" applyBorder="1" applyAlignment="1">
      <alignment horizontal="center" vertical="center" wrapText="1"/>
    </xf>
    <xf numFmtId="1" fontId="74" fillId="2" borderId="43" xfId="0" applyNumberFormat="1" applyFont="1" applyFill="1" applyBorder="1" applyAlignment="1">
      <alignment horizontal="right" vertical="center"/>
    </xf>
    <xf numFmtId="0" fontId="74" fillId="2" borderId="43" xfId="0" applyFont="1" applyFill="1" applyBorder="1" applyAlignment="1">
      <alignment vertical="center"/>
    </xf>
    <xf numFmtId="174" fontId="74" fillId="0" borderId="43" xfId="6" applyNumberFormat="1" applyFont="1" applyFill="1" applyBorder="1" applyAlignment="1">
      <alignment horizontal="right" vertical="center" wrapText="1"/>
    </xf>
    <xf numFmtId="174" fontId="74" fillId="0" borderId="43" xfId="6" applyNumberFormat="1" applyFont="1" applyFill="1" applyBorder="1" applyAlignment="1">
      <alignment horizontal="center" vertical="center" wrapText="1"/>
    </xf>
    <xf numFmtId="0" fontId="74" fillId="0" borderId="0" xfId="0" applyFont="1" applyAlignment="1">
      <alignment wrapText="1"/>
    </xf>
    <xf numFmtId="0" fontId="71" fillId="2" borderId="44" xfId="264" applyFont="1" applyFill="1" applyBorder="1" applyAlignment="1">
      <alignment horizontal="center" vertical="top" wrapText="1"/>
    </xf>
    <xf numFmtId="0" fontId="71" fillId="2" borderId="41" xfId="264" applyFont="1" applyFill="1" applyBorder="1" applyAlignment="1">
      <alignment horizontal="center" vertical="top" wrapText="1"/>
    </xf>
    <xf numFmtId="175" fontId="74" fillId="2" borderId="43" xfId="99" applyNumberFormat="1" applyFont="1" applyFill="1" applyBorder="1" applyAlignment="1">
      <alignment horizontal="center" vertical="center"/>
    </xf>
    <xf numFmtId="0" fontId="71" fillId="0" borderId="0" xfId="1028" applyFont="1" applyFill="1"/>
    <xf numFmtId="0" fontId="71" fillId="0" borderId="0" xfId="1793" applyFont="1" applyFill="1" applyAlignment="1">
      <alignment horizontal="right"/>
    </xf>
    <xf numFmtId="0" fontId="71" fillId="0" borderId="0" xfId="1028" applyFont="1" applyFill="1" applyAlignment="1">
      <alignment vertical="center"/>
    </xf>
    <xf numFmtId="49" fontId="71" fillId="0" borderId="0" xfId="1793" applyNumberFormat="1" applyFont="1" applyFill="1" applyBorder="1" applyAlignment="1">
      <alignment horizontal="right"/>
    </xf>
    <xf numFmtId="0" fontId="71" fillId="0" borderId="0" xfId="1028" applyFont="1" applyFill="1" applyAlignment="1">
      <alignment horizontal="left" vertical="center"/>
    </xf>
    <xf numFmtId="0" fontId="71" fillId="0" borderId="0" xfId="1028" applyFont="1" applyFill="1" applyAlignment="1">
      <alignment horizontal="center" wrapText="1"/>
    </xf>
    <xf numFmtId="0" fontId="71" fillId="0" borderId="43" xfId="1795" applyFont="1" applyFill="1" applyBorder="1" applyAlignment="1">
      <alignment horizontal="center" vertical="center" wrapText="1"/>
    </xf>
    <xf numFmtId="0" fontId="71" fillId="0" borderId="0" xfId="1795" applyFont="1" applyFill="1">
      <alignment horizontal="left" vertical="top" wrapText="1"/>
    </xf>
    <xf numFmtId="169" fontId="71" fillId="0" borderId="41" xfId="1028" applyNumberFormat="1" applyFont="1" applyFill="1" applyBorder="1" applyAlignment="1">
      <alignment horizontal="center" vertical="center" wrapText="1"/>
    </xf>
    <xf numFmtId="0" fontId="71" fillId="0" borderId="43" xfId="1793" applyFont="1" applyBorder="1"/>
    <xf numFmtId="169" fontId="71" fillId="0" borderId="43" xfId="1028" applyNumberFormat="1" applyFont="1" applyFill="1" applyBorder="1" applyAlignment="1">
      <alignment horizontal="center" vertical="center" wrapText="1"/>
    </xf>
    <xf numFmtId="0" fontId="71" fillId="0" borderId="0" xfId="1793" applyFont="1"/>
    <xf numFmtId="0" fontId="71" fillId="0" borderId="43" xfId="1028" applyFont="1" applyFill="1" applyBorder="1"/>
    <xf numFmtId="49" fontId="71" fillId="0" borderId="41" xfId="1028" applyNumberFormat="1" applyFont="1" applyFill="1" applyBorder="1" applyAlignment="1">
      <alignment horizontal="center" vertical="center" wrapText="1"/>
    </xf>
    <xf numFmtId="0" fontId="74" fillId="0" borderId="43" xfId="1793" applyFont="1" applyBorder="1" applyAlignment="1">
      <alignment horizontal="left" vertical="center" wrapText="1"/>
    </xf>
    <xf numFmtId="49" fontId="71" fillId="0" borderId="43" xfId="1028" applyNumberFormat="1" applyFont="1" applyFill="1" applyBorder="1" applyAlignment="1">
      <alignment horizontal="left" vertical="center" wrapText="1"/>
    </xf>
    <xf numFmtId="0" fontId="71" fillId="0" borderId="43" xfId="1028" applyFont="1" applyFill="1" applyBorder="1" applyAlignment="1">
      <alignment horizontal="left" vertical="center" wrapText="1"/>
    </xf>
    <xf numFmtId="0" fontId="90" fillId="0" borderId="41" xfId="1028" applyFont="1" applyFill="1" applyBorder="1" applyAlignment="1">
      <alignment horizontal="center" vertical="center" wrapText="1"/>
    </xf>
    <xf numFmtId="169" fontId="90" fillId="0" borderId="43" xfId="1028" applyNumberFormat="1" applyFont="1" applyFill="1" applyBorder="1" applyAlignment="1">
      <alignment horizontal="center" vertical="center" wrapText="1"/>
    </xf>
    <xf numFmtId="0" fontId="90" fillId="0" borderId="42" xfId="1028" applyFont="1" applyFill="1" applyBorder="1" applyAlignment="1">
      <alignment horizontal="center" vertical="center" wrapText="1"/>
    </xf>
    <xf numFmtId="168" fontId="90" fillId="0" borderId="43" xfId="1028" applyNumberFormat="1" applyFont="1" applyFill="1" applyBorder="1" applyAlignment="1">
      <alignment horizontal="center" vertical="center" wrapText="1"/>
    </xf>
    <xf numFmtId="0" fontId="71" fillId="0" borderId="43" xfId="1028" applyFont="1" applyFill="1" applyBorder="1" applyAlignment="1">
      <alignment vertical="center" wrapText="1"/>
    </xf>
    <xf numFmtId="0" fontId="71" fillId="0" borderId="44" xfId="1028" applyFont="1" applyFill="1" applyBorder="1"/>
    <xf numFmtId="168" fontId="71" fillId="0" borderId="43" xfId="1028" applyNumberFormat="1" applyFont="1" applyFill="1" applyBorder="1"/>
    <xf numFmtId="0" fontId="90" fillId="0" borderId="45" xfId="1028" applyFont="1" applyFill="1" applyBorder="1" applyAlignment="1">
      <alignment horizontal="center" vertical="center" wrapText="1"/>
    </xf>
    <xf numFmtId="168" fontId="97" fillId="0" borderId="45" xfId="1793" applyNumberFormat="1" applyFont="1" applyFill="1" applyBorder="1" applyAlignment="1">
      <alignment horizontal="center" vertical="center" wrapText="1"/>
    </xf>
    <xf numFmtId="0" fontId="71" fillId="0" borderId="45" xfId="1028" applyFont="1" applyFill="1" applyBorder="1" applyAlignment="1">
      <alignment horizontal="left" vertical="top" wrapText="1"/>
    </xf>
    <xf numFmtId="168" fontId="85" fillId="0" borderId="45" xfId="1793" applyNumberFormat="1" applyFont="1" applyFill="1" applyBorder="1" applyAlignment="1">
      <alignment horizontal="center" vertical="center" wrapText="1"/>
    </xf>
    <xf numFmtId="0" fontId="85" fillId="0" borderId="43" xfId="1793" applyFont="1" applyFill="1" applyBorder="1" applyAlignment="1">
      <alignment horizontal="center" vertical="center" wrapText="1"/>
    </xf>
    <xf numFmtId="168" fontId="85" fillId="2" borderId="45" xfId="1793" applyNumberFormat="1" applyFont="1" applyFill="1" applyBorder="1" applyAlignment="1">
      <alignment horizontal="center" vertical="center" wrapText="1"/>
    </xf>
    <xf numFmtId="168" fontId="71" fillId="2" borderId="45" xfId="1793" applyNumberFormat="1" applyFont="1" applyFill="1" applyBorder="1" applyAlignment="1">
      <alignment horizontal="center" vertical="center" wrapText="1"/>
    </xf>
    <xf numFmtId="0" fontId="97" fillId="0" borderId="43" xfId="1793" applyFont="1" applyFill="1" applyBorder="1" applyAlignment="1">
      <alignment horizontal="center" vertical="center" wrapText="1"/>
    </xf>
    <xf numFmtId="168" fontId="90" fillId="0" borderId="45" xfId="1793" applyNumberFormat="1" applyFont="1" applyFill="1" applyBorder="1" applyAlignment="1">
      <alignment horizontal="center" vertical="center" wrapText="1"/>
    </xf>
    <xf numFmtId="168" fontId="71" fillId="0" borderId="45" xfId="1793" applyNumberFormat="1" applyFont="1" applyFill="1" applyBorder="1" applyAlignment="1">
      <alignment horizontal="center" vertical="center" wrapText="1"/>
    </xf>
    <xf numFmtId="168" fontId="90" fillId="0" borderId="45" xfId="1028" applyNumberFormat="1" applyFont="1" applyFill="1" applyBorder="1" applyAlignment="1">
      <alignment horizontal="center" vertical="center" wrapText="1"/>
    </xf>
    <xf numFmtId="168" fontId="71" fillId="0" borderId="43" xfId="1028" applyNumberFormat="1" applyFont="1" applyFill="1" applyBorder="1" applyAlignment="1">
      <alignment horizontal="center" vertical="center"/>
    </xf>
    <xf numFmtId="168" fontId="71" fillId="0" borderId="45" xfId="1028" applyNumberFormat="1" applyFont="1" applyFill="1" applyBorder="1" applyAlignment="1">
      <alignment horizontal="center" vertical="center"/>
    </xf>
    <xf numFmtId="168" fontId="71" fillId="2" borderId="45" xfId="1028" applyNumberFormat="1" applyFont="1" applyFill="1" applyBorder="1" applyAlignment="1">
      <alignment horizontal="center" vertical="center"/>
    </xf>
    <xf numFmtId="0" fontId="85" fillId="0" borderId="45" xfId="1793" applyFont="1" applyFill="1" applyBorder="1" applyAlignment="1">
      <alignment horizontal="center" vertical="center" wrapText="1"/>
    </xf>
    <xf numFmtId="0" fontId="71" fillId="0" borderId="45" xfId="1028" applyFont="1" applyFill="1" applyBorder="1" applyAlignment="1">
      <alignment horizontal="center" vertical="center" wrapText="1"/>
    </xf>
    <xf numFmtId="0" fontId="74" fillId="0" borderId="43" xfId="1799" applyFont="1" applyBorder="1" applyAlignment="1">
      <alignment horizontal="center" vertical="center" wrapText="1"/>
    </xf>
    <xf numFmtId="0" fontId="71" fillId="0" borderId="43" xfId="1028" applyFont="1" applyFill="1" applyBorder="1" applyAlignment="1">
      <alignment horizontal="center" wrapText="1"/>
    </xf>
    <xf numFmtId="4" fontId="90" fillId="0" borderId="43" xfId="1028" applyNumberFormat="1" applyFont="1" applyFill="1" applyBorder="1" applyAlignment="1">
      <alignment horizontal="center" vertical="center"/>
    </xf>
    <xf numFmtId="0" fontId="71" fillId="0" borderId="43" xfId="1028" applyFont="1" applyFill="1" applyBorder="1" applyAlignment="1">
      <alignment horizontal="center" vertical="center"/>
    </xf>
    <xf numFmtId="0" fontId="71" fillId="0" borderId="45" xfId="1028" applyFont="1" applyFill="1" applyBorder="1" applyAlignment="1">
      <alignment horizontal="center" wrapText="1"/>
    </xf>
    <xf numFmtId="0" fontId="74" fillId="0" borderId="43" xfId="1793" applyFont="1" applyFill="1" applyBorder="1" applyAlignment="1">
      <alignment horizontal="center" vertical="center" wrapText="1"/>
    </xf>
    <xf numFmtId="0" fontId="90" fillId="0" borderId="43" xfId="1028" applyFont="1" applyFill="1" applyBorder="1" applyAlignment="1">
      <alignment horizontal="center" vertical="center" wrapText="1"/>
    </xf>
    <xf numFmtId="0" fontId="71" fillId="0" borderId="0" xfId="1028" applyFont="1" applyFill="1" applyBorder="1"/>
    <xf numFmtId="0" fontId="71" fillId="0" borderId="43" xfId="1028" applyFont="1" applyFill="1" applyBorder="1" applyAlignment="1">
      <alignment horizontal="center" vertical="center" wrapText="1"/>
    </xf>
    <xf numFmtId="0" fontId="71" fillId="0" borderId="43" xfId="1028" applyFont="1" applyFill="1" applyBorder="1" applyAlignment="1">
      <alignment wrapText="1"/>
    </xf>
    <xf numFmtId="0" fontId="74" fillId="0" borderId="43" xfId="1797" applyFont="1" applyFill="1" applyBorder="1" applyAlignment="1">
      <alignment horizontal="center" vertical="center" wrapText="1"/>
    </xf>
    <xf numFmtId="0" fontId="74" fillId="0" borderId="43" xfId="1797" applyFont="1" applyBorder="1" applyAlignment="1">
      <alignment horizontal="center" vertical="center" wrapText="1"/>
    </xf>
    <xf numFmtId="0" fontId="71" fillId="0" borderId="43" xfId="1797" applyFont="1" applyFill="1" applyBorder="1" applyAlignment="1">
      <alignment horizontal="center" vertical="center" wrapText="1"/>
    </xf>
    <xf numFmtId="0" fontId="74" fillId="0" borderId="43" xfId="104" applyFont="1" applyFill="1" applyBorder="1" applyAlignment="1">
      <alignment horizontal="center" vertical="center" wrapText="1"/>
    </xf>
    <xf numFmtId="0" fontId="85" fillId="0" borderId="43" xfId="1797" applyFont="1" applyFill="1" applyBorder="1" applyAlignment="1">
      <alignment horizontal="center" vertical="center" wrapText="1"/>
    </xf>
    <xf numFmtId="0" fontId="71" fillId="0" borderId="43" xfId="1798" applyFont="1" applyFill="1" applyBorder="1" applyAlignment="1">
      <alignment horizontal="center" vertical="center" wrapText="1"/>
    </xf>
    <xf numFmtId="0" fontId="85" fillId="0" borderId="43" xfId="1793" applyFont="1" applyFill="1" applyBorder="1" applyAlignment="1">
      <alignment horizontal="left" vertical="center" wrapText="1"/>
    </xf>
    <xf numFmtId="49" fontId="71" fillId="0" borderId="43" xfId="149" applyNumberFormat="1" applyFont="1" applyBorder="1" applyAlignment="1">
      <alignment horizontal="center" vertical="top"/>
    </xf>
    <xf numFmtId="0" fontId="71" fillId="0" borderId="43" xfId="149" applyFont="1" applyBorder="1" applyAlignment="1">
      <alignment horizontal="center" vertical="top"/>
    </xf>
    <xf numFmtId="0" fontId="93" fillId="0" borderId="43" xfId="0" applyFont="1" applyFill="1" applyBorder="1" applyAlignment="1">
      <alignment horizontal="left" vertical="center" wrapText="1"/>
    </xf>
    <xf numFmtId="169" fontId="90" fillId="2" borderId="45" xfId="149" applyNumberFormat="1" applyFont="1" applyFill="1" applyBorder="1" applyAlignment="1">
      <alignment horizontal="center" vertical="center" wrapText="1"/>
    </xf>
    <xf numFmtId="0" fontId="72" fillId="0" borderId="43" xfId="0" applyFont="1" applyFill="1" applyBorder="1" applyAlignment="1">
      <alignment horizontal="left" vertical="center" wrapText="1"/>
    </xf>
    <xf numFmtId="169" fontId="71" fillId="2" borderId="45" xfId="149" applyNumberFormat="1" applyFont="1" applyFill="1" applyBorder="1" applyAlignment="1">
      <alignment horizontal="center" vertical="center" wrapText="1"/>
    </xf>
    <xf numFmtId="169" fontId="71" fillId="0" borderId="0" xfId="0" applyNumberFormat="1" applyFont="1" applyFill="1"/>
    <xf numFmtId="0" fontId="71" fillId="0" borderId="43" xfId="0" applyFont="1" applyFill="1" applyBorder="1"/>
    <xf numFmtId="169" fontId="71" fillId="2" borderId="43" xfId="149" applyNumberFormat="1" applyFont="1" applyFill="1" applyBorder="1" applyAlignment="1">
      <alignment horizontal="center" vertical="center" wrapText="1"/>
    </xf>
    <xf numFmtId="0" fontId="71" fillId="0" borderId="43" xfId="149" applyFont="1" applyBorder="1" applyAlignment="1">
      <alignment horizontal="left" vertical="center" wrapText="1"/>
    </xf>
    <xf numFmtId="169" fontId="90" fillId="2" borderId="43" xfId="149" applyNumberFormat="1" applyFont="1" applyFill="1" applyBorder="1" applyAlignment="1">
      <alignment horizontal="center" vertical="center" wrapText="1"/>
    </xf>
    <xf numFmtId="180" fontId="74" fillId="2" borderId="28" xfId="7" applyNumberFormat="1" applyFont="1" applyFill="1" applyBorder="1" applyAlignment="1">
      <alignment horizontal="center" vertical="center" wrapText="1"/>
    </xf>
    <xf numFmtId="0" fontId="71" fillId="0" borderId="43" xfId="0" applyFont="1" applyFill="1" applyBorder="1" applyAlignment="1">
      <alignment horizontal="center" vertical="center" wrapText="1"/>
    </xf>
    <xf numFmtId="0" fontId="71" fillId="0" borderId="0" xfId="0" applyFont="1"/>
    <xf numFmtId="0" fontId="71" fillId="0" borderId="43" xfId="0" applyFont="1" applyFill="1" applyBorder="1" applyAlignment="1">
      <alignment horizontal="left" vertical="top"/>
    </xf>
    <xf numFmtId="0" fontId="74" fillId="0" borderId="0" xfId="0" applyFont="1" applyAlignment="1">
      <alignment horizontal="center" vertical="center" wrapText="1"/>
    </xf>
    <xf numFmtId="0" fontId="71" fillId="0" borderId="0" xfId="0" applyFont="1" applyBorder="1" applyAlignment="1">
      <alignment horizontal="center" vertical="center" wrapText="1"/>
    </xf>
    <xf numFmtId="0" fontId="74" fillId="0" borderId="0" xfId="0" applyFont="1" applyBorder="1" applyAlignment="1">
      <alignment horizontal="center" vertical="center" wrapText="1"/>
    </xf>
    <xf numFmtId="0" fontId="74" fillId="0" borderId="0" xfId="0" applyFont="1" applyBorder="1" applyAlignment="1">
      <alignment horizontal="left" vertical="top" wrapText="1"/>
    </xf>
    <xf numFmtId="0" fontId="71" fillId="0" borderId="0" xfId="0" applyFont="1" applyBorder="1"/>
    <xf numFmtId="0" fontId="74" fillId="0" borderId="0" xfId="0" applyFont="1" applyAlignment="1">
      <alignment vertical="center" wrapText="1"/>
    </xf>
    <xf numFmtId="0" fontId="74" fillId="0" borderId="0" xfId="0" applyFont="1" applyBorder="1" applyAlignment="1">
      <alignment vertical="center" wrapText="1"/>
    </xf>
    <xf numFmtId="0" fontId="71" fillId="0" borderId="0" xfId="0" applyFont="1" applyBorder="1" applyAlignment="1">
      <alignment vertical="top"/>
    </xf>
    <xf numFmtId="0" fontId="71" fillId="0" borderId="0" xfId="0" applyFont="1" applyBorder="1" applyAlignment="1">
      <alignment horizontal="left" vertical="top" wrapText="1"/>
    </xf>
    <xf numFmtId="0" fontId="71" fillId="0" borderId="0" xfId="0" applyFont="1" applyBorder="1" applyAlignment="1">
      <alignment vertical="top" wrapText="1"/>
    </xf>
    <xf numFmtId="0" fontId="71" fillId="0" borderId="0" xfId="0" applyFont="1" applyBorder="1" applyAlignment="1">
      <alignment horizontal="left" vertical="top"/>
    </xf>
    <xf numFmtId="0" fontId="71" fillId="0" borderId="41" xfId="0" applyFont="1" applyFill="1" applyBorder="1" applyAlignment="1">
      <alignment horizontal="center" vertical="center" wrapText="1"/>
    </xf>
    <xf numFmtId="0" fontId="71" fillId="0" borderId="0" xfId="0" applyFont="1" applyFill="1" applyBorder="1" applyAlignment="1">
      <alignment horizontal="center" vertical="center" wrapText="1"/>
    </xf>
    <xf numFmtId="0" fontId="74" fillId="0" borderId="43" xfId="0" applyFont="1" applyFill="1" applyBorder="1" applyAlignment="1">
      <alignment horizontal="left" vertical="top" wrapText="1"/>
    </xf>
    <xf numFmtId="0" fontId="71" fillId="0" borderId="43" xfId="0" applyFont="1" applyFill="1" applyBorder="1" applyAlignment="1">
      <alignment horizontal="left" vertical="center" wrapText="1"/>
    </xf>
    <xf numFmtId="0" fontId="71" fillId="0" borderId="43" xfId="0" applyFont="1" applyFill="1" applyBorder="1" applyAlignment="1">
      <alignment horizontal="center" vertical="center"/>
    </xf>
    <xf numFmtId="0" fontId="71" fillId="0" borderId="0" xfId="0" applyFont="1" applyFill="1" applyBorder="1" applyAlignment="1">
      <alignment vertical="center" wrapText="1"/>
    </xf>
    <xf numFmtId="0" fontId="74" fillId="0" borderId="0" xfId="0" applyFont="1" applyFill="1" applyBorder="1" applyAlignment="1">
      <alignment horizontal="left" vertical="top" wrapText="1"/>
    </xf>
    <xf numFmtId="0" fontId="71" fillId="0" borderId="0" xfId="0" applyFont="1" applyFill="1" applyBorder="1" applyAlignment="1">
      <alignment horizontal="left" vertical="center" wrapText="1"/>
    </xf>
    <xf numFmtId="0" fontId="71" fillId="0" borderId="0" xfId="0" applyFont="1" applyFill="1" applyBorder="1" applyAlignment="1">
      <alignment horizontal="center" vertical="center"/>
    </xf>
    <xf numFmtId="0" fontId="71" fillId="0" borderId="43" xfId="0" applyFont="1" applyBorder="1"/>
    <xf numFmtId="0" fontId="71" fillId="0" borderId="0" xfId="0" applyFont="1" applyFill="1" applyBorder="1" applyAlignment="1">
      <alignment horizontal="left" vertical="top" wrapText="1"/>
    </xf>
    <xf numFmtId="0" fontId="71" fillId="0" borderId="43" xfId="0" applyFont="1" applyFill="1" applyBorder="1" applyAlignment="1">
      <alignment vertical="top" wrapText="1"/>
    </xf>
    <xf numFmtId="0" fontId="71" fillId="0" borderId="0" xfId="0" applyFont="1" applyFill="1" applyBorder="1" applyAlignment="1">
      <alignment vertical="top" wrapText="1"/>
    </xf>
    <xf numFmtId="0" fontId="71" fillId="0" borderId="0" xfId="0" applyFont="1" applyFill="1" applyBorder="1" applyAlignment="1">
      <alignment horizontal="left" vertical="top"/>
    </xf>
    <xf numFmtId="169" fontId="71" fillId="0" borderId="43" xfId="0" applyNumberFormat="1" applyFont="1" applyFill="1" applyBorder="1" applyAlignment="1">
      <alignment horizontal="center" vertical="center"/>
    </xf>
    <xf numFmtId="169" fontId="71" fillId="0" borderId="0" xfId="0" applyNumberFormat="1" applyFont="1" applyFill="1" applyBorder="1" applyAlignment="1">
      <alignment horizontal="center" vertical="center"/>
    </xf>
    <xf numFmtId="169" fontId="71" fillId="0" borderId="0" xfId="0" applyNumberFormat="1" applyFont="1" applyBorder="1"/>
    <xf numFmtId="0" fontId="74" fillId="0" borderId="0" xfId="0" applyFont="1" applyAlignment="1">
      <alignment horizontal="center" vertical="top" wrapText="1"/>
    </xf>
    <xf numFmtId="166" fontId="73" fillId="2" borderId="43" xfId="6" applyFont="1" applyFill="1" applyBorder="1" applyAlignment="1">
      <alignment horizontal="right" vertical="center" wrapText="1"/>
    </xf>
    <xf numFmtId="0" fontId="77" fillId="0" borderId="0" xfId="0" applyFont="1" applyFill="1" applyAlignment="1">
      <alignment vertical="center"/>
    </xf>
    <xf numFmtId="0" fontId="71" fillId="2" borderId="43" xfId="0" applyFont="1" applyFill="1" applyBorder="1" applyAlignment="1">
      <alignment vertical="top" wrapText="1"/>
    </xf>
    <xf numFmtId="166" fontId="71" fillId="2" borderId="43" xfId="6" applyFont="1" applyFill="1" applyBorder="1" applyAlignment="1">
      <alignment horizontal="center" vertical="center"/>
    </xf>
    <xf numFmtId="167" fontId="71" fillId="0" borderId="43" xfId="7" applyNumberFormat="1" applyFont="1" applyFill="1" applyBorder="1" applyAlignment="1">
      <alignment vertical="center" wrapText="1"/>
    </xf>
    <xf numFmtId="0" fontId="71" fillId="0" borderId="43" xfId="0" applyFont="1" applyBorder="1" applyAlignment="1">
      <alignment horizontal="left" vertical="center" wrapText="1"/>
    </xf>
    <xf numFmtId="0" fontId="71" fillId="0" borderId="43" xfId="0" applyFont="1" applyBorder="1" applyAlignment="1">
      <alignment horizontal="center" vertical="center" wrapText="1"/>
    </xf>
    <xf numFmtId="175" fontId="71" fillId="0" borderId="43" xfId="7" applyNumberFormat="1" applyFont="1" applyFill="1" applyBorder="1" applyAlignment="1">
      <alignment horizontal="center" vertical="center"/>
    </xf>
    <xf numFmtId="0" fontId="71" fillId="0" borderId="44" xfId="0" applyFont="1" applyFill="1" applyBorder="1" applyAlignment="1">
      <alignment horizontal="center" vertical="center"/>
    </xf>
    <xf numFmtId="0" fontId="71" fillId="0" borderId="40" xfId="0" applyFont="1" applyFill="1" applyBorder="1" applyAlignment="1">
      <alignment horizontal="center" vertical="center" wrapText="1"/>
    </xf>
    <xf numFmtId="0" fontId="71" fillId="0" borderId="40" xfId="0" applyFont="1" applyFill="1" applyBorder="1" applyAlignment="1">
      <alignment horizontal="center" vertical="center"/>
    </xf>
    <xf numFmtId="181" fontId="71" fillId="0" borderId="43" xfId="0" applyNumberFormat="1" applyFont="1" applyFill="1" applyBorder="1" applyAlignment="1">
      <alignment horizontal="right" vertical="center" wrapText="1"/>
    </xf>
    <xf numFmtId="0" fontId="74" fillId="0" borderId="43" xfId="0" applyFont="1" applyBorder="1" applyAlignment="1">
      <alignment horizontal="left" vertical="center" wrapText="1"/>
    </xf>
    <xf numFmtId="43" fontId="74" fillId="0" borderId="0" xfId="0" applyNumberFormat="1" applyFont="1"/>
    <xf numFmtId="0" fontId="71" fillId="0" borderId="43" xfId="0" applyFont="1" applyBorder="1" applyAlignment="1">
      <alignment horizontal="right" vertical="center" wrapText="1"/>
    </xf>
    <xf numFmtId="167" fontId="71" fillId="0" borderId="43" xfId="7" applyNumberFormat="1" applyFont="1" applyFill="1" applyBorder="1" applyAlignment="1">
      <alignment horizontal="center" vertical="center" wrapText="1"/>
    </xf>
    <xf numFmtId="0" fontId="85" fillId="57" borderId="43" xfId="0" applyFont="1" applyFill="1" applyBorder="1" applyAlignment="1">
      <alignment horizontal="center" wrapText="1"/>
    </xf>
    <xf numFmtId="167" fontId="85" fillId="2" borderId="43" xfId="7" applyNumberFormat="1" applyFont="1" applyFill="1" applyBorder="1" applyAlignment="1">
      <alignment horizontal="center" wrapText="1"/>
    </xf>
    <xf numFmtId="0" fontId="74" fillId="0" borderId="43" xfId="0" applyFont="1" applyBorder="1" applyAlignment="1">
      <alignment horizontal="left" vertical="center"/>
    </xf>
    <xf numFmtId="0" fontId="85" fillId="57" borderId="43" xfId="0" applyFont="1" applyFill="1" applyBorder="1" applyAlignment="1">
      <alignment horizontal="center" vertical="center" wrapText="1"/>
    </xf>
    <xf numFmtId="167" fontId="85" fillId="2" borderId="43" xfId="7" applyNumberFormat="1" applyFont="1" applyFill="1" applyBorder="1" applyAlignment="1">
      <alignment horizontal="center" vertical="center" wrapText="1"/>
    </xf>
    <xf numFmtId="43" fontId="71" fillId="0" borderId="0" xfId="0" applyNumberFormat="1" applyFont="1" applyAlignment="1">
      <alignment vertical="center" wrapText="1"/>
    </xf>
    <xf numFmtId="0" fontId="71" fillId="0" borderId="49" xfId="107" applyFont="1" applyFill="1" applyBorder="1" applyAlignment="1">
      <alignment vertical="center" wrapText="1"/>
    </xf>
    <xf numFmtId="0" fontId="74" fillId="0" borderId="48" xfId="2010" applyFont="1" applyFill="1" applyBorder="1" applyAlignment="1">
      <alignment horizontal="center" vertical="center" wrapText="1"/>
    </xf>
    <xf numFmtId="0" fontId="74" fillId="0" borderId="49" xfId="2010" applyFont="1" applyFill="1" applyBorder="1"/>
    <xf numFmtId="0" fontId="74" fillId="0" borderId="50" xfId="2010" applyFont="1" applyFill="1" applyBorder="1"/>
    <xf numFmtId="0" fontId="91" fillId="0" borderId="49" xfId="2010" applyFont="1" applyFill="1" applyBorder="1"/>
    <xf numFmtId="0" fontId="74" fillId="0" borderId="49" xfId="2010" applyFont="1" applyFill="1" applyBorder="1" applyAlignment="1">
      <alignment vertical="center"/>
    </xf>
    <xf numFmtId="0" fontId="74" fillId="0" borderId="50" xfId="2010" applyFont="1" applyFill="1" applyBorder="1" applyAlignment="1">
      <alignment vertical="center"/>
    </xf>
    <xf numFmtId="0" fontId="74" fillId="0" borderId="51" xfId="2010" applyFont="1" applyFill="1" applyBorder="1" applyAlignment="1">
      <alignment horizontal="left" vertical="center" wrapText="1"/>
    </xf>
    <xf numFmtId="0" fontId="74" fillId="0" borderId="48" xfId="2010" applyFont="1" applyFill="1" applyBorder="1" applyAlignment="1">
      <alignment vertical="center" wrapText="1"/>
    </xf>
    <xf numFmtId="0" fontId="74" fillId="0" borderId="48" xfId="2010" applyFont="1" applyFill="1" applyBorder="1" applyAlignment="1">
      <alignment vertical="center"/>
    </xf>
    <xf numFmtId="0" fontId="74" fillId="0" borderId="42" xfId="2010" applyFont="1" applyFill="1" applyBorder="1" applyAlignment="1">
      <alignment vertical="center" wrapText="1"/>
    </xf>
    <xf numFmtId="0" fontId="71" fillId="0" borderId="49" xfId="107" applyFont="1" applyFill="1" applyBorder="1" applyAlignment="1">
      <alignment horizontal="center" vertical="center" wrapText="1"/>
    </xf>
    <xf numFmtId="166" fontId="71" fillId="0" borderId="48" xfId="6" applyFont="1" applyFill="1" applyBorder="1" applyAlignment="1">
      <alignment horizontal="center" vertical="top"/>
    </xf>
    <xf numFmtId="166" fontId="71" fillId="0" borderId="48" xfId="6" applyNumberFormat="1" applyFont="1" applyFill="1" applyBorder="1" applyAlignment="1">
      <alignment horizontal="center" vertical="top"/>
    </xf>
    <xf numFmtId="43" fontId="71" fillId="0" borderId="0" xfId="264" applyNumberFormat="1" applyFont="1" applyAlignment="1">
      <alignment horizontal="left" vertical="top" wrapText="1"/>
    </xf>
    <xf numFmtId="0" fontId="71" fillId="0" borderId="0" xfId="1794" applyFont="1" applyAlignment="1">
      <alignment horizontal="center" vertical="center" wrapText="1"/>
    </xf>
    <xf numFmtId="0" fontId="71" fillId="0" borderId="44" xfId="1795" applyFont="1" applyFill="1" applyBorder="1" applyAlignment="1">
      <alignment horizontal="center" vertical="center" wrapText="1"/>
    </xf>
    <xf numFmtId="0" fontId="71" fillId="0" borderId="41" xfId="1795" applyFont="1" applyFill="1" applyBorder="1" applyAlignment="1">
      <alignment horizontal="center" vertical="center" wrapText="1"/>
    </xf>
    <xf numFmtId="0" fontId="71" fillId="0" borderId="36" xfId="1795" applyFont="1" applyFill="1" applyBorder="1" applyAlignment="1">
      <alignment horizontal="center" vertical="center" wrapText="1"/>
    </xf>
    <xf numFmtId="0" fontId="71" fillId="0" borderId="27" xfId="1795" applyFont="1" applyFill="1" applyBorder="1" applyAlignment="1">
      <alignment horizontal="center" vertical="center" wrapText="1"/>
    </xf>
    <xf numFmtId="0" fontId="71" fillId="0" borderId="0" xfId="0" applyFont="1" applyFill="1" applyAlignment="1">
      <alignment horizontal="center" wrapText="1"/>
    </xf>
    <xf numFmtId="0" fontId="74" fillId="0" borderId="25" xfId="0" applyFont="1" applyFill="1" applyBorder="1" applyAlignment="1">
      <alignment horizontal="center" vertical="center" wrapText="1"/>
    </xf>
    <xf numFmtId="0" fontId="74" fillId="0" borderId="26" xfId="0" applyFont="1" applyFill="1" applyBorder="1" applyAlignment="1">
      <alignment horizontal="center" vertical="center" wrapText="1"/>
    </xf>
    <xf numFmtId="0" fontId="74" fillId="0" borderId="22" xfId="0" applyFont="1" applyFill="1" applyBorder="1" applyAlignment="1">
      <alignment horizontal="center" vertical="center" wrapText="1"/>
    </xf>
    <xf numFmtId="0" fontId="74" fillId="0" borderId="27" xfId="0" applyFont="1" applyFill="1" applyBorder="1" applyAlignment="1">
      <alignment horizontal="center" vertical="center" wrapText="1"/>
    </xf>
    <xf numFmtId="0" fontId="74" fillId="0" borderId="21" xfId="0" applyFont="1" applyBorder="1" applyAlignment="1">
      <alignment horizontal="center" vertical="center" wrapText="1"/>
    </xf>
    <xf numFmtId="0" fontId="74" fillId="0" borderId="0" xfId="0" applyFont="1" applyAlignment="1">
      <alignment horizontal="center" wrapText="1"/>
    </xf>
    <xf numFmtId="0" fontId="72" fillId="0" borderId="0" xfId="0" applyFont="1" applyFill="1" applyAlignment="1">
      <alignment horizontal="right"/>
    </xf>
    <xf numFmtId="0" fontId="72" fillId="0" borderId="0" xfId="0" applyFont="1" applyAlignment="1">
      <alignment horizontal="center" wrapText="1"/>
    </xf>
    <xf numFmtId="49" fontId="71" fillId="0" borderId="29" xfId="0" applyNumberFormat="1" applyFont="1" applyFill="1" applyBorder="1" applyAlignment="1">
      <alignment horizontal="center" vertical="center" wrapText="1"/>
    </xf>
    <xf numFmtId="49" fontId="71" fillId="0" borderId="34" xfId="0" applyNumberFormat="1" applyFont="1" applyFill="1" applyBorder="1" applyAlignment="1">
      <alignment horizontal="center" vertical="center" wrapText="1"/>
    </xf>
    <xf numFmtId="0" fontId="71" fillId="0" borderId="36" xfId="0" applyNumberFormat="1" applyFont="1" applyFill="1" applyBorder="1" applyAlignment="1">
      <alignment horizontal="center" vertical="center" wrapText="1"/>
    </xf>
    <xf numFmtId="0" fontId="71" fillId="0" borderId="27" xfId="0" applyNumberFormat="1" applyFont="1" applyFill="1" applyBorder="1" applyAlignment="1">
      <alignment horizontal="center" vertical="center" wrapText="1"/>
    </xf>
    <xf numFmtId="168" fontId="71" fillId="2" borderId="36" xfId="0" applyNumberFormat="1" applyFont="1" applyFill="1" applyBorder="1" applyAlignment="1">
      <alignment horizontal="center" vertical="center" wrapText="1"/>
    </xf>
    <xf numFmtId="168" fontId="71" fillId="2" borderId="27" xfId="0" applyNumberFormat="1" applyFont="1" applyFill="1" applyBorder="1" applyAlignment="1">
      <alignment horizontal="center" vertical="center" wrapText="1"/>
    </xf>
    <xf numFmtId="168" fontId="71" fillId="0" borderId="29" xfId="0" applyNumberFormat="1" applyFont="1" applyFill="1" applyBorder="1" applyAlignment="1">
      <alignment horizontal="center" vertical="center"/>
    </xf>
    <xf numFmtId="168" fontId="71" fillId="0" borderId="37" xfId="0" applyNumberFormat="1" applyFont="1" applyFill="1" applyBorder="1" applyAlignment="1">
      <alignment horizontal="center" vertical="center"/>
    </xf>
    <xf numFmtId="168" fontId="71" fillId="0" borderId="34" xfId="0" applyNumberFormat="1" applyFont="1" applyFill="1" applyBorder="1" applyAlignment="1">
      <alignment horizontal="center" vertical="center"/>
    </xf>
    <xf numFmtId="0" fontId="74" fillId="0" borderId="0" xfId="1064" applyFont="1" applyFill="1" applyAlignment="1">
      <alignment horizontal="center" vertical="center" wrapText="1"/>
    </xf>
    <xf numFmtId="0" fontId="74" fillId="0" borderId="38" xfId="1064" applyFont="1" applyFill="1" applyBorder="1" applyAlignment="1">
      <alignment horizontal="center" vertical="center"/>
    </xf>
    <xf numFmtId="0" fontId="74" fillId="0" borderId="38" xfId="1064" applyFont="1" applyFill="1" applyBorder="1" applyAlignment="1">
      <alignment horizontal="center" vertical="center" wrapText="1"/>
    </xf>
    <xf numFmtId="0" fontId="74" fillId="0" borderId="38" xfId="1064" applyFont="1" applyFill="1" applyBorder="1" applyAlignment="1">
      <alignment horizontal="left" vertical="center" wrapText="1"/>
    </xf>
    <xf numFmtId="168" fontId="72" fillId="2" borderId="35" xfId="0" applyNumberFormat="1" applyFont="1" applyFill="1" applyBorder="1" applyAlignment="1">
      <alignment horizontal="center" vertical="center" wrapText="1"/>
    </xf>
    <xf numFmtId="0" fontId="74" fillId="0" borderId="48" xfId="2010" applyFont="1" applyFill="1" applyBorder="1" applyAlignment="1">
      <alignment horizontal="center" vertical="center"/>
    </xf>
    <xf numFmtId="0" fontId="74" fillId="0" borderId="48" xfId="2010" applyFont="1" applyFill="1" applyBorder="1" applyAlignment="1">
      <alignment horizontal="center" vertical="center" wrapText="1"/>
    </xf>
    <xf numFmtId="0" fontId="71" fillId="2" borderId="44" xfId="264" applyFont="1" applyFill="1" applyBorder="1" applyAlignment="1">
      <alignment horizontal="left" vertical="top" wrapText="1"/>
    </xf>
    <xf numFmtId="0" fontId="71" fillId="2" borderId="26" xfId="264" applyFont="1" applyFill="1" applyBorder="1" applyAlignment="1">
      <alignment horizontal="left" vertical="top" wrapText="1"/>
    </xf>
    <xf numFmtId="0" fontId="71" fillId="0" borderId="0" xfId="1" applyFont="1" applyFill="1" applyAlignment="1">
      <alignment horizontal="center" wrapText="1"/>
    </xf>
    <xf numFmtId="0" fontId="71" fillId="0" borderId="24" xfId="1" applyFont="1" applyFill="1" applyBorder="1" applyAlignment="1">
      <alignment horizontal="center" wrapText="1"/>
    </xf>
    <xf numFmtId="0" fontId="71" fillId="0" borderId="23" xfId="1" applyFont="1" applyFill="1" applyBorder="1" applyAlignment="1">
      <alignment horizontal="center" wrapText="1"/>
    </xf>
    <xf numFmtId="0" fontId="71" fillId="0" borderId="0" xfId="1" applyFont="1" applyFill="1" applyAlignment="1">
      <alignment horizontal="center"/>
    </xf>
    <xf numFmtId="0" fontId="71" fillId="0" borderId="29" xfId="1" applyFont="1" applyFill="1" applyBorder="1" applyAlignment="1">
      <alignment horizontal="center" vertical="center" wrapText="1"/>
    </xf>
    <xf numFmtId="0" fontId="71" fillId="0" borderId="34" xfId="1" applyFont="1" applyFill="1" applyBorder="1" applyAlignment="1">
      <alignment horizontal="center" vertical="center" wrapText="1"/>
    </xf>
    <xf numFmtId="0" fontId="71" fillId="0" borderId="43" xfId="264" applyFont="1" applyBorder="1" applyAlignment="1">
      <alignment horizontal="left" vertical="top" wrapText="1"/>
    </xf>
    <xf numFmtId="0" fontId="71" fillId="2" borderId="22" xfId="264" applyFont="1" applyFill="1" applyBorder="1" applyAlignment="1">
      <alignment horizontal="center" vertical="top" wrapText="1"/>
    </xf>
    <xf numFmtId="0" fontId="71" fillId="2" borderId="1" xfId="264" applyFont="1" applyFill="1" applyBorder="1" applyAlignment="1">
      <alignment horizontal="center" vertical="top" wrapText="1"/>
    </xf>
    <xf numFmtId="0" fontId="71" fillId="2" borderId="43" xfId="264" applyFont="1" applyFill="1" applyBorder="1" applyAlignment="1">
      <alignment horizontal="center" vertical="top" wrapText="1"/>
    </xf>
    <xf numFmtId="0" fontId="71" fillId="0" borderId="44" xfId="264" applyFont="1" applyBorder="1" applyAlignment="1">
      <alignment horizontal="left" vertical="top" wrapText="1"/>
    </xf>
    <xf numFmtId="0" fontId="71" fillId="0" borderId="26" xfId="264" applyFont="1" applyBorder="1" applyAlignment="1">
      <alignment horizontal="left" vertical="top" wrapText="1"/>
    </xf>
    <xf numFmtId="0" fontId="71" fillId="2" borderId="43" xfId="264" applyFont="1" applyFill="1" applyBorder="1" applyAlignment="1">
      <alignment horizontal="left" vertical="top" wrapText="1"/>
    </xf>
    <xf numFmtId="0" fontId="71" fillId="2" borderId="0" xfId="264" applyFont="1" applyFill="1" applyAlignment="1">
      <alignment horizontal="center" vertical="top"/>
    </xf>
    <xf numFmtId="0" fontId="71" fillId="0" borderId="0" xfId="0" applyFont="1" applyAlignment="1">
      <alignment horizontal="left" vertical="top" wrapText="1"/>
    </xf>
    <xf numFmtId="0" fontId="71" fillId="0" borderId="0" xfId="0" applyFont="1" applyBorder="1" applyAlignment="1">
      <alignment horizontal="left" vertical="top" wrapText="1"/>
    </xf>
    <xf numFmtId="0" fontId="71" fillId="0" borderId="43" xfId="0" applyFont="1" applyFill="1" applyBorder="1" applyAlignment="1">
      <alignment horizontal="center" vertical="top" wrapText="1"/>
    </xf>
    <xf numFmtId="0" fontId="74" fillId="0" borderId="0" xfId="0" applyFont="1" applyAlignment="1">
      <alignment horizontal="center" vertical="top" wrapText="1"/>
    </xf>
    <xf numFmtId="0" fontId="74" fillId="0" borderId="0" xfId="0" applyFont="1" applyBorder="1" applyAlignment="1">
      <alignment horizontal="center" vertical="top" wrapText="1"/>
    </xf>
    <xf numFmtId="0" fontId="71" fillId="0" borderId="0" xfId="0" applyFont="1" applyAlignment="1">
      <alignment horizontal="center" vertical="top"/>
    </xf>
    <xf numFmtId="0" fontId="71" fillId="0" borderId="0" xfId="0" applyFont="1" applyBorder="1" applyAlignment="1">
      <alignment horizontal="center" vertical="top"/>
    </xf>
    <xf numFmtId="0" fontId="71" fillId="0" borderId="0" xfId="0" applyFont="1" applyFill="1" applyBorder="1" applyAlignment="1">
      <alignment horizontal="center" vertical="top" wrapText="1"/>
    </xf>
    <xf numFmtId="0" fontId="71" fillId="0" borderId="43" xfId="0" applyFont="1" applyFill="1" applyBorder="1" applyAlignment="1">
      <alignment horizontal="left" vertical="top" wrapText="1"/>
    </xf>
    <xf numFmtId="0" fontId="71" fillId="0" borderId="0" xfId="0" applyFont="1" applyFill="1" applyBorder="1" applyAlignment="1">
      <alignment horizontal="left" vertical="top" wrapText="1"/>
    </xf>
    <xf numFmtId="0" fontId="71" fillId="0" borderId="0" xfId="0" applyFont="1" applyAlignment="1">
      <alignment horizontal="center" vertical="center" wrapText="1"/>
    </xf>
    <xf numFmtId="0" fontId="74" fillId="0" borderId="0" xfId="0" applyFont="1" applyAlignment="1">
      <alignment horizontal="center" vertical="center" wrapText="1"/>
    </xf>
    <xf numFmtId="0" fontId="71" fillId="0" borderId="28" xfId="0" applyFont="1" applyFill="1" applyBorder="1" applyAlignment="1">
      <alignment horizontal="center" vertical="center" wrapText="1"/>
    </xf>
    <xf numFmtId="0" fontId="74" fillId="0" borderId="44" xfId="0" applyFont="1" applyBorder="1" applyAlignment="1">
      <alignment horizontal="left" vertical="center"/>
    </xf>
    <xf numFmtId="0" fontId="74" fillId="0" borderId="41" xfId="0" applyFont="1" applyBorder="1" applyAlignment="1">
      <alignment horizontal="left" vertical="center"/>
    </xf>
    <xf numFmtId="0" fontId="74" fillId="0" borderId="43" xfId="0" applyFont="1" applyBorder="1" applyAlignment="1">
      <alignment vertical="center" wrapText="1"/>
    </xf>
    <xf numFmtId="0" fontId="74" fillId="0" borderId="44" xfId="0" applyFont="1" applyBorder="1" applyAlignment="1">
      <alignment horizontal="center" vertical="center" wrapText="1"/>
    </xf>
    <xf numFmtId="0" fontId="74" fillId="0" borderId="40" xfId="0" applyFont="1" applyBorder="1" applyAlignment="1">
      <alignment horizontal="center" vertical="center" wrapText="1"/>
    </xf>
    <xf numFmtId="0" fontId="74" fillId="0" borderId="41" xfId="0" applyFont="1" applyBorder="1" applyAlignment="1">
      <alignment horizontal="center" vertical="center" wrapText="1"/>
    </xf>
    <xf numFmtId="0" fontId="74" fillId="2" borderId="44" xfId="0" applyFont="1" applyFill="1" applyBorder="1" applyAlignment="1">
      <alignment horizontal="center" vertical="center" wrapText="1"/>
    </xf>
    <xf numFmtId="0" fontId="74" fillId="2" borderId="40" xfId="0" applyFont="1" applyFill="1" applyBorder="1" applyAlignment="1">
      <alignment horizontal="center" vertical="center" wrapText="1"/>
    </xf>
    <xf numFmtId="0" fontId="74" fillId="2" borderId="41" xfId="0" applyFont="1" applyFill="1" applyBorder="1" applyAlignment="1">
      <alignment horizontal="center" vertical="center" wrapText="1"/>
    </xf>
    <xf numFmtId="0" fontId="74" fillId="0" borderId="46" xfId="0" applyFont="1" applyBorder="1" applyAlignment="1">
      <alignment horizontal="left" vertical="center" wrapText="1"/>
    </xf>
    <xf numFmtId="0" fontId="74" fillId="0" borderId="47" xfId="0" applyFont="1" applyBorder="1" applyAlignment="1">
      <alignment horizontal="left" vertical="center" wrapText="1"/>
    </xf>
    <xf numFmtId="0" fontId="74" fillId="0" borderId="41" xfId="0" applyFont="1" applyBorder="1" applyAlignment="1">
      <alignment horizontal="left" vertical="center" wrapText="1"/>
    </xf>
    <xf numFmtId="0" fontId="74" fillId="2" borderId="36" xfId="0" applyFont="1" applyFill="1" applyBorder="1" applyAlignment="1">
      <alignment horizontal="left" vertical="center" wrapText="1"/>
    </xf>
    <xf numFmtId="0" fontId="74" fillId="2" borderId="43" xfId="0" applyFont="1" applyFill="1" applyBorder="1" applyAlignment="1">
      <alignment horizontal="left" vertical="center" wrapText="1"/>
    </xf>
    <xf numFmtId="0" fontId="74" fillId="2" borderId="44" xfId="0" applyFont="1" applyFill="1" applyBorder="1" applyAlignment="1">
      <alignment horizontal="left" vertical="center" wrapText="1"/>
    </xf>
    <xf numFmtId="0" fontId="74" fillId="2" borderId="41" xfId="0" applyFont="1" applyFill="1" applyBorder="1" applyAlignment="1">
      <alignment horizontal="left" vertical="center" wrapText="1"/>
    </xf>
    <xf numFmtId="0" fontId="74" fillId="0" borderId="44" xfId="0" applyFont="1" applyBorder="1" applyAlignment="1">
      <alignment vertical="center" wrapText="1"/>
    </xf>
    <xf numFmtId="0" fontId="74" fillId="0" borderId="40" xfId="0" applyFont="1" applyBorder="1" applyAlignment="1">
      <alignment vertical="center" wrapText="1"/>
    </xf>
    <xf numFmtId="0" fontId="74" fillId="0" borderId="41" xfId="0" applyFont="1" applyBorder="1" applyAlignment="1">
      <alignment vertical="center" wrapText="1"/>
    </xf>
    <xf numFmtId="0" fontId="71" fillId="0" borderId="44" xfId="0" applyFont="1" applyBorder="1" applyAlignment="1">
      <alignment horizontal="left" vertical="center" wrapText="1"/>
    </xf>
    <xf numFmtId="0" fontId="71" fillId="0" borderId="40" xfId="0" applyFont="1" applyBorder="1" applyAlignment="1">
      <alignment horizontal="left" vertical="center" wrapText="1"/>
    </xf>
    <xf numFmtId="0" fontId="71" fillId="0" borderId="41" xfId="0" applyFont="1" applyBorder="1" applyAlignment="1">
      <alignment horizontal="left" vertical="center" wrapText="1"/>
    </xf>
    <xf numFmtId="0" fontId="71" fillId="2" borderId="44" xfId="0" applyFont="1" applyFill="1" applyBorder="1" applyAlignment="1">
      <alignment horizontal="left" vertical="center"/>
    </xf>
    <xf numFmtId="0" fontId="71" fillId="2" borderId="40" xfId="0" applyFont="1" applyFill="1" applyBorder="1" applyAlignment="1">
      <alignment horizontal="left" vertical="center"/>
    </xf>
    <xf numFmtId="0" fontId="71" fillId="2" borderId="41" xfId="0" applyFont="1" applyFill="1" applyBorder="1" applyAlignment="1">
      <alignment horizontal="left" vertical="center"/>
    </xf>
    <xf numFmtId="0" fontId="73" fillId="0" borderId="43" xfId="0" applyFont="1" applyBorder="1" applyAlignment="1">
      <alignment horizontal="left" vertical="center" wrapText="1"/>
    </xf>
    <xf numFmtId="0" fontId="74" fillId="0" borderId="43" xfId="0" applyFont="1" applyBorder="1" applyAlignment="1">
      <alignment horizontal="center" vertical="center" wrapText="1"/>
    </xf>
    <xf numFmtId="0" fontId="74" fillId="0" borderId="43" xfId="0" applyFont="1" applyBorder="1" applyAlignment="1">
      <alignment horizontal="left" vertical="center" wrapText="1"/>
    </xf>
    <xf numFmtId="0" fontId="74" fillId="0" borderId="44" xfId="0" applyFont="1" applyBorder="1" applyAlignment="1">
      <alignment horizontal="left"/>
    </xf>
    <xf numFmtId="0" fontId="74" fillId="0" borderId="40" xfId="0" applyFont="1" applyBorder="1" applyAlignment="1">
      <alignment horizontal="left"/>
    </xf>
    <xf numFmtId="0" fontId="74" fillId="0" borderId="41" xfId="0" applyFont="1" applyBorder="1" applyAlignment="1">
      <alignment horizontal="left"/>
    </xf>
    <xf numFmtId="0" fontId="71" fillId="0" borderId="43" xfId="0" applyFont="1" applyBorder="1" applyAlignment="1">
      <alignment vertical="center" wrapText="1"/>
    </xf>
    <xf numFmtId="166" fontId="74" fillId="2" borderId="0" xfId="0" applyNumberFormat="1" applyFont="1" applyFill="1" applyAlignment="1">
      <alignment vertical="center"/>
    </xf>
  </cellXfs>
  <cellStyles count="2069">
    <cellStyle name=" 1" xfId="1800"/>
    <cellStyle name="_artabyuje" xfId="265"/>
    <cellStyle name="_artabyuje 2" xfId="1801"/>
    <cellStyle name="_artabyuje_3.Havelvacner_N1_12 23.01.2018" xfId="266"/>
    <cellStyle name="20% - Accent1 2" xfId="69"/>
    <cellStyle name="20% - Accent1 2 2" xfId="108"/>
    <cellStyle name="20% - Accent1 2 2 2" xfId="267"/>
    <cellStyle name="20% - Accent1 2 2 2 2" xfId="268"/>
    <cellStyle name="20% - Accent1 2 2 2 2 2" xfId="530"/>
    <cellStyle name="20% - Accent1 2 2 2 2 2 2" xfId="1065"/>
    <cellStyle name="20% - Accent1 2 2 2 2 3" xfId="531"/>
    <cellStyle name="20% - Accent1 2 2 2 2 3 2" xfId="1066"/>
    <cellStyle name="20% - Accent1 2 2 2 2 4" xfId="1067"/>
    <cellStyle name="20% - Accent1 2 2 2 3" xfId="269"/>
    <cellStyle name="20% - Accent1 2 2 2 3 2" xfId="532"/>
    <cellStyle name="20% - Accent1 2 2 2 3 2 2" xfId="1068"/>
    <cellStyle name="20% - Accent1 2 2 2 3 3" xfId="533"/>
    <cellStyle name="20% - Accent1 2 2 2 3 3 2" xfId="1069"/>
    <cellStyle name="20% - Accent1 2 2 2 3 4" xfId="1070"/>
    <cellStyle name="20% - Accent1 2 2 2 4" xfId="534"/>
    <cellStyle name="20% - Accent1 2 2 2 4 2" xfId="1071"/>
    <cellStyle name="20% - Accent1 2 2 2 5" xfId="535"/>
    <cellStyle name="20% - Accent1 2 2 2 5 2" xfId="1072"/>
    <cellStyle name="20% - Accent1 2 2 2 6" xfId="1073"/>
    <cellStyle name="20% - Accent1 2 2 3" xfId="270"/>
    <cellStyle name="20% - Accent1 2 2 3 2" xfId="536"/>
    <cellStyle name="20% - Accent1 2 2 3 2 2" xfId="1074"/>
    <cellStyle name="20% - Accent1 2 2 3 3" xfId="537"/>
    <cellStyle name="20% - Accent1 2 2 3 3 2" xfId="1075"/>
    <cellStyle name="20% - Accent1 2 2 3 4" xfId="1076"/>
    <cellStyle name="20% - Accent1 2 2 4" xfId="271"/>
    <cellStyle name="20% - Accent1 2 2 4 2" xfId="538"/>
    <cellStyle name="20% - Accent1 2 2 4 2 2" xfId="1077"/>
    <cellStyle name="20% - Accent1 2 2 4 3" xfId="539"/>
    <cellStyle name="20% - Accent1 2 2 4 3 2" xfId="1078"/>
    <cellStyle name="20% - Accent1 2 2 4 4" xfId="1079"/>
    <cellStyle name="20% - Accent1 2 3" xfId="272"/>
    <cellStyle name="20% - Accent1 2 3 2" xfId="273"/>
    <cellStyle name="20% - Accent1 2 3 2 2" xfId="540"/>
    <cellStyle name="20% - Accent1 2 3 2 2 2" xfId="1080"/>
    <cellStyle name="20% - Accent1 2 3 2 3" xfId="541"/>
    <cellStyle name="20% - Accent1 2 3 2 3 2" xfId="1081"/>
    <cellStyle name="20% - Accent1 2 3 2 4" xfId="1082"/>
    <cellStyle name="20% - Accent1 2 3 3" xfId="274"/>
    <cellStyle name="20% - Accent1 2 3 3 2" xfId="542"/>
    <cellStyle name="20% - Accent1 2 3 3 2 2" xfId="1083"/>
    <cellStyle name="20% - Accent1 2 3 3 3" xfId="543"/>
    <cellStyle name="20% - Accent1 2 3 3 3 2" xfId="1084"/>
    <cellStyle name="20% - Accent1 2 3 3 4" xfId="1085"/>
    <cellStyle name="20% - Accent1 2 3 4" xfId="544"/>
    <cellStyle name="20% - Accent1 2 3 4 2" xfId="1086"/>
    <cellStyle name="20% - Accent1 2 3 5" xfId="545"/>
    <cellStyle name="20% - Accent1 2 3 5 2" xfId="1087"/>
    <cellStyle name="20% - Accent1 2 3 6" xfId="1088"/>
    <cellStyle name="20% - Accent1 2 4" xfId="275"/>
    <cellStyle name="20% - Accent1 2 4 2" xfId="276"/>
    <cellStyle name="20% - Accent1 2 4 2 2" xfId="546"/>
    <cellStyle name="20% - Accent1 2 4 2 2 2" xfId="1089"/>
    <cellStyle name="20% - Accent1 2 4 2 3" xfId="547"/>
    <cellStyle name="20% - Accent1 2 4 2 3 2" xfId="1090"/>
    <cellStyle name="20% - Accent1 2 4 2 4" xfId="1091"/>
    <cellStyle name="20% - Accent1 2 4 3" xfId="277"/>
    <cellStyle name="20% - Accent1 2 4 3 2" xfId="548"/>
    <cellStyle name="20% - Accent1 2 4 3 2 2" xfId="1092"/>
    <cellStyle name="20% - Accent1 2 4 3 3" xfId="549"/>
    <cellStyle name="20% - Accent1 2 4 3 3 2" xfId="1093"/>
    <cellStyle name="20% - Accent1 2 4 3 4" xfId="1094"/>
    <cellStyle name="20% - Accent1 2 4 4" xfId="550"/>
    <cellStyle name="20% - Accent1 2 4 4 2" xfId="1095"/>
    <cellStyle name="20% - Accent1 2 4 5" xfId="551"/>
    <cellStyle name="20% - Accent1 2 4 5 2" xfId="1096"/>
    <cellStyle name="20% - Accent1 2 4 6" xfId="1097"/>
    <cellStyle name="20% - Accent1 2 5" xfId="278"/>
    <cellStyle name="20% - Accent1 2 5 2" xfId="552"/>
    <cellStyle name="20% - Accent1 2 5 2 2" xfId="1098"/>
    <cellStyle name="20% - Accent1 2 5 3" xfId="553"/>
    <cellStyle name="20% - Accent1 2 5 3 2" xfId="1099"/>
    <cellStyle name="20% - Accent1 2 5 4" xfId="1100"/>
    <cellStyle name="20% - Accent1 2 6" xfId="279"/>
    <cellStyle name="20% - Accent1 2 6 2" xfId="554"/>
    <cellStyle name="20% - Accent1 2 6 2 2" xfId="1101"/>
    <cellStyle name="20% - Accent1 2 6 3" xfId="555"/>
    <cellStyle name="20% - Accent1 2 6 3 2" xfId="1102"/>
    <cellStyle name="20% - Accent1 2 6 4" xfId="1103"/>
    <cellStyle name="20% - Accent1 3" xfId="167"/>
    <cellStyle name="20% - Accent1 3 2" xfId="556"/>
    <cellStyle name="20% - Accent1 3 2 2" xfId="1104"/>
    <cellStyle name="20% - Accent1 3 3" xfId="557"/>
    <cellStyle name="20% - Accent1 3 3 2" xfId="1105"/>
    <cellStyle name="20% - Accent1 3 4" xfId="1106"/>
    <cellStyle name="20% - Accent1 4" xfId="191"/>
    <cellStyle name="20% - Accent1 4 2" xfId="1107"/>
    <cellStyle name="20% - Accent2 2" xfId="72"/>
    <cellStyle name="20% - Accent2 2 2" xfId="109"/>
    <cellStyle name="20% - Accent2 2 2 2" xfId="280"/>
    <cellStyle name="20% - Accent2 2 2 2 2" xfId="281"/>
    <cellStyle name="20% - Accent2 2 2 2 2 2" xfId="558"/>
    <cellStyle name="20% - Accent2 2 2 2 2 2 2" xfId="1108"/>
    <cellStyle name="20% - Accent2 2 2 2 2 3" xfId="559"/>
    <cellStyle name="20% - Accent2 2 2 2 2 3 2" xfId="1109"/>
    <cellStyle name="20% - Accent2 2 2 2 2 4" xfId="1110"/>
    <cellStyle name="20% - Accent2 2 2 2 3" xfId="282"/>
    <cellStyle name="20% - Accent2 2 2 2 3 2" xfId="560"/>
    <cellStyle name="20% - Accent2 2 2 2 3 2 2" xfId="1111"/>
    <cellStyle name="20% - Accent2 2 2 2 3 3" xfId="561"/>
    <cellStyle name="20% - Accent2 2 2 2 3 3 2" xfId="1112"/>
    <cellStyle name="20% - Accent2 2 2 2 3 4" xfId="1113"/>
    <cellStyle name="20% - Accent2 2 2 2 4" xfId="562"/>
    <cellStyle name="20% - Accent2 2 2 2 4 2" xfId="1114"/>
    <cellStyle name="20% - Accent2 2 2 2 5" xfId="563"/>
    <cellStyle name="20% - Accent2 2 2 2 5 2" xfId="1115"/>
    <cellStyle name="20% - Accent2 2 2 2 6" xfId="1116"/>
    <cellStyle name="20% - Accent2 2 2 3" xfId="283"/>
    <cellStyle name="20% - Accent2 2 2 3 2" xfId="564"/>
    <cellStyle name="20% - Accent2 2 2 3 2 2" xfId="1117"/>
    <cellStyle name="20% - Accent2 2 2 3 3" xfId="565"/>
    <cellStyle name="20% - Accent2 2 2 3 3 2" xfId="1118"/>
    <cellStyle name="20% - Accent2 2 2 3 4" xfId="1119"/>
    <cellStyle name="20% - Accent2 2 2 4" xfId="284"/>
    <cellStyle name="20% - Accent2 2 2 4 2" xfId="566"/>
    <cellStyle name="20% - Accent2 2 2 4 2 2" xfId="1120"/>
    <cellStyle name="20% - Accent2 2 2 4 3" xfId="567"/>
    <cellStyle name="20% - Accent2 2 2 4 3 2" xfId="1121"/>
    <cellStyle name="20% - Accent2 2 2 4 4" xfId="1122"/>
    <cellStyle name="20% - Accent2 2 3" xfId="285"/>
    <cellStyle name="20% - Accent2 2 3 2" xfId="286"/>
    <cellStyle name="20% - Accent2 2 3 2 2" xfId="568"/>
    <cellStyle name="20% - Accent2 2 3 2 2 2" xfId="1123"/>
    <cellStyle name="20% - Accent2 2 3 2 3" xfId="569"/>
    <cellStyle name="20% - Accent2 2 3 2 3 2" xfId="1124"/>
    <cellStyle name="20% - Accent2 2 3 2 4" xfId="1125"/>
    <cellStyle name="20% - Accent2 2 3 3" xfId="287"/>
    <cellStyle name="20% - Accent2 2 3 3 2" xfId="570"/>
    <cellStyle name="20% - Accent2 2 3 3 2 2" xfId="1126"/>
    <cellStyle name="20% - Accent2 2 3 3 3" xfId="571"/>
    <cellStyle name="20% - Accent2 2 3 3 3 2" xfId="1127"/>
    <cellStyle name="20% - Accent2 2 3 3 4" xfId="1128"/>
    <cellStyle name="20% - Accent2 2 3 4" xfId="572"/>
    <cellStyle name="20% - Accent2 2 3 4 2" xfId="1129"/>
    <cellStyle name="20% - Accent2 2 3 5" xfId="573"/>
    <cellStyle name="20% - Accent2 2 3 5 2" xfId="1130"/>
    <cellStyle name="20% - Accent2 2 3 6" xfId="1131"/>
    <cellStyle name="20% - Accent2 2 4" xfId="288"/>
    <cellStyle name="20% - Accent2 2 4 2" xfId="289"/>
    <cellStyle name="20% - Accent2 2 4 2 2" xfId="574"/>
    <cellStyle name="20% - Accent2 2 4 2 2 2" xfId="1132"/>
    <cellStyle name="20% - Accent2 2 4 2 3" xfId="575"/>
    <cellStyle name="20% - Accent2 2 4 2 3 2" xfId="1133"/>
    <cellStyle name="20% - Accent2 2 4 2 4" xfId="1134"/>
    <cellStyle name="20% - Accent2 2 4 3" xfId="290"/>
    <cellStyle name="20% - Accent2 2 4 3 2" xfId="576"/>
    <cellStyle name="20% - Accent2 2 4 3 2 2" xfId="1135"/>
    <cellStyle name="20% - Accent2 2 4 3 3" xfId="577"/>
    <cellStyle name="20% - Accent2 2 4 3 3 2" xfId="1136"/>
    <cellStyle name="20% - Accent2 2 4 3 4" xfId="1137"/>
    <cellStyle name="20% - Accent2 2 4 4" xfId="578"/>
    <cellStyle name="20% - Accent2 2 4 4 2" xfId="1138"/>
    <cellStyle name="20% - Accent2 2 4 5" xfId="579"/>
    <cellStyle name="20% - Accent2 2 4 5 2" xfId="1139"/>
    <cellStyle name="20% - Accent2 2 4 6" xfId="1140"/>
    <cellStyle name="20% - Accent2 2 5" xfId="291"/>
    <cellStyle name="20% - Accent2 2 5 2" xfId="580"/>
    <cellStyle name="20% - Accent2 2 5 2 2" xfId="1141"/>
    <cellStyle name="20% - Accent2 2 5 3" xfId="581"/>
    <cellStyle name="20% - Accent2 2 5 3 2" xfId="1142"/>
    <cellStyle name="20% - Accent2 2 5 4" xfId="1143"/>
    <cellStyle name="20% - Accent2 2 6" xfId="292"/>
    <cellStyle name="20% - Accent2 2 6 2" xfId="582"/>
    <cellStyle name="20% - Accent2 2 6 2 2" xfId="1144"/>
    <cellStyle name="20% - Accent2 2 6 3" xfId="583"/>
    <cellStyle name="20% - Accent2 2 6 3 2" xfId="1145"/>
    <cellStyle name="20% - Accent2 2 6 4" xfId="1146"/>
    <cellStyle name="20% - Accent2 3" xfId="169"/>
    <cellStyle name="20% - Accent2 3 2" xfId="584"/>
    <cellStyle name="20% - Accent2 3 2 2" xfId="1147"/>
    <cellStyle name="20% - Accent2 3 3" xfId="585"/>
    <cellStyle name="20% - Accent2 3 3 2" xfId="1148"/>
    <cellStyle name="20% - Accent2 3 4" xfId="1149"/>
    <cellStyle name="20% - Accent2 4" xfId="193"/>
    <cellStyle name="20% - Accent2 4 2" xfId="1150"/>
    <cellStyle name="20% - Accent3 2" xfId="71"/>
    <cellStyle name="20% - Accent3 2 2" xfId="110"/>
    <cellStyle name="20% - Accent3 2 2 2" xfId="293"/>
    <cellStyle name="20% - Accent3 2 2 2 2" xfId="294"/>
    <cellStyle name="20% - Accent3 2 2 2 2 2" xfId="586"/>
    <cellStyle name="20% - Accent3 2 2 2 2 2 2" xfId="1151"/>
    <cellStyle name="20% - Accent3 2 2 2 2 3" xfId="587"/>
    <cellStyle name="20% - Accent3 2 2 2 2 3 2" xfId="1152"/>
    <cellStyle name="20% - Accent3 2 2 2 2 4" xfId="1153"/>
    <cellStyle name="20% - Accent3 2 2 2 3" xfId="295"/>
    <cellStyle name="20% - Accent3 2 2 2 3 2" xfId="588"/>
    <cellStyle name="20% - Accent3 2 2 2 3 2 2" xfId="1154"/>
    <cellStyle name="20% - Accent3 2 2 2 3 3" xfId="589"/>
    <cellStyle name="20% - Accent3 2 2 2 3 3 2" xfId="1155"/>
    <cellStyle name="20% - Accent3 2 2 2 3 4" xfId="1156"/>
    <cellStyle name="20% - Accent3 2 2 2 4" xfId="590"/>
    <cellStyle name="20% - Accent3 2 2 2 4 2" xfId="1157"/>
    <cellStyle name="20% - Accent3 2 2 2 5" xfId="591"/>
    <cellStyle name="20% - Accent3 2 2 2 5 2" xfId="1158"/>
    <cellStyle name="20% - Accent3 2 2 2 6" xfId="1159"/>
    <cellStyle name="20% - Accent3 2 2 3" xfId="296"/>
    <cellStyle name="20% - Accent3 2 2 3 2" xfId="592"/>
    <cellStyle name="20% - Accent3 2 2 3 2 2" xfId="1160"/>
    <cellStyle name="20% - Accent3 2 2 3 3" xfId="593"/>
    <cellStyle name="20% - Accent3 2 2 3 3 2" xfId="1161"/>
    <cellStyle name="20% - Accent3 2 2 3 4" xfId="1162"/>
    <cellStyle name="20% - Accent3 2 2 4" xfId="297"/>
    <cellStyle name="20% - Accent3 2 2 4 2" xfId="594"/>
    <cellStyle name="20% - Accent3 2 2 4 2 2" xfId="1163"/>
    <cellStyle name="20% - Accent3 2 2 4 3" xfId="595"/>
    <cellStyle name="20% - Accent3 2 2 4 3 2" xfId="1164"/>
    <cellStyle name="20% - Accent3 2 2 4 4" xfId="1165"/>
    <cellStyle name="20% - Accent3 2 3" xfId="298"/>
    <cellStyle name="20% - Accent3 2 3 2" xfId="299"/>
    <cellStyle name="20% - Accent3 2 3 2 2" xfId="596"/>
    <cellStyle name="20% - Accent3 2 3 2 2 2" xfId="1166"/>
    <cellStyle name="20% - Accent3 2 3 2 3" xfId="597"/>
    <cellStyle name="20% - Accent3 2 3 2 3 2" xfId="1167"/>
    <cellStyle name="20% - Accent3 2 3 2 4" xfId="1168"/>
    <cellStyle name="20% - Accent3 2 3 3" xfId="300"/>
    <cellStyle name="20% - Accent3 2 3 3 2" xfId="598"/>
    <cellStyle name="20% - Accent3 2 3 3 2 2" xfId="1169"/>
    <cellStyle name="20% - Accent3 2 3 3 3" xfId="599"/>
    <cellStyle name="20% - Accent3 2 3 3 3 2" xfId="1170"/>
    <cellStyle name="20% - Accent3 2 3 3 4" xfId="1171"/>
    <cellStyle name="20% - Accent3 2 3 4" xfId="600"/>
    <cellStyle name="20% - Accent3 2 3 4 2" xfId="1172"/>
    <cellStyle name="20% - Accent3 2 3 5" xfId="601"/>
    <cellStyle name="20% - Accent3 2 3 5 2" xfId="1173"/>
    <cellStyle name="20% - Accent3 2 3 6" xfId="1174"/>
    <cellStyle name="20% - Accent3 2 4" xfId="301"/>
    <cellStyle name="20% - Accent3 2 4 2" xfId="302"/>
    <cellStyle name="20% - Accent3 2 4 2 2" xfId="602"/>
    <cellStyle name="20% - Accent3 2 4 2 2 2" xfId="1175"/>
    <cellStyle name="20% - Accent3 2 4 2 3" xfId="603"/>
    <cellStyle name="20% - Accent3 2 4 2 3 2" xfId="1176"/>
    <cellStyle name="20% - Accent3 2 4 2 4" xfId="1177"/>
    <cellStyle name="20% - Accent3 2 4 3" xfId="303"/>
    <cellStyle name="20% - Accent3 2 4 3 2" xfId="604"/>
    <cellStyle name="20% - Accent3 2 4 3 2 2" xfId="1178"/>
    <cellStyle name="20% - Accent3 2 4 3 3" xfId="605"/>
    <cellStyle name="20% - Accent3 2 4 3 3 2" xfId="1179"/>
    <cellStyle name="20% - Accent3 2 4 3 4" xfId="1180"/>
    <cellStyle name="20% - Accent3 2 4 4" xfId="606"/>
    <cellStyle name="20% - Accent3 2 4 4 2" xfId="1181"/>
    <cellStyle name="20% - Accent3 2 4 5" xfId="607"/>
    <cellStyle name="20% - Accent3 2 4 5 2" xfId="1182"/>
    <cellStyle name="20% - Accent3 2 4 6" xfId="1183"/>
    <cellStyle name="20% - Accent3 2 5" xfId="304"/>
    <cellStyle name="20% - Accent3 2 5 2" xfId="608"/>
    <cellStyle name="20% - Accent3 2 5 2 2" xfId="1184"/>
    <cellStyle name="20% - Accent3 2 5 3" xfId="609"/>
    <cellStyle name="20% - Accent3 2 5 3 2" xfId="1185"/>
    <cellStyle name="20% - Accent3 2 5 4" xfId="1186"/>
    <cellStyle name="20% - Accent3 2 6" xfId="305"/>
    <cellStyle name="20% - Accent3 2 6 2" xfId="610"/>
    <cellStyle name="20% - Accent3 2 6 2 2" xfId="1187"/>
    <cellStyle name="20% - Accent3 2 6 3" xfId="611"/>
    <cellStyle name="20% - Accent3 2 6 3 2" xfId="1188"/>
    <cellStyle name="20% - Accent3 2 6 4" xfId="1189"/>
    <cellStyle name="20% - Accent3 3" xfId="171"/>
    <cellStyle name="20% - Accent3 3 2" xfId="612"/>
    <cellStyle name="20% - Accent3 3 2 2" xfId="1190"/>
    <cellStyle name="20% - Accent3 3 3" xfId="613"/>
    <cellStyle name="20% - Accent3 3 3 2" xfId="1191"/>
    <cellStyle name="20% - Accent3 3 4" xfId="1192"/>
    <cellStyle name="20% - Accent3 4" xfId="195"/>
    <cellStyle name="20% - Accent3 4 2" xfId="1193"/>
    <cellStyle name="20% - Accent4 2" xfId="88"/>
    <cellStyle name="20% - Accent4 2 2" xfId="111"/>
    <cellStyle name="20% - Accent4 2 2 2" xfId="306"/>
    <cellStyle name="20% - Accent4 2 2 2 2" xfId="307"/>
    <cellStyle name="20% - Accent4 2 2 2 2 2" xfId="614"/>
    <cellStyle name="20% - Accent4 2 2 2 2 2 2" xfId="1194"/>
    <cellStyle name="20% - Accent4 2 2 2 2 3" xfId="615"/>
    <cellStyle name="20% - Accent4 2 2 2 2 3 2" xfId="1195"/>
    <cellStyle name="20% - Accent4 2 2 2 2 4" xfId="1196"/>
    <cellStyle name="20% - Accent4 2 2 2 3" xfId="308"/>
    <cellStyle name="20% - Accent4 2 2 2 3 2" xfId="616"/>
    <cellStyle name="20% - Accent4 2 2 2 3 2 2" xfId="1197"/>
    <cellStyle name="20% - Accent4 2 2 2 3 3" xfId="617"/>
    <cellStyle name="20% - Accent4 2 2 2 3 3 2" xfId="1198"/>
    <cellStyle name="20% - Accent4 2 2 2 3 4" xfId="1199"/>
    <cellStyle name="20% - Accent4 2 2 2 4" xfId="618"/>
    <cellStyle name="20% - Accent4 2 2 2 4 2" xfId="1200"/>
    <cellStyle name="20% - Accent4 2 2 2 5" xfId="619"/>
    <cellStyle name="20% - Accent4 2 2 2 5 2" xfId="1201"/>
    <cellStyle name="20% - Accent4 2 2 2 6" xfId="1202"/>
    <cellStyle name="20% - Accent4 2 2 3" xfId="309"/>
    <cellStyle name="20% - Accent4 2 2 3 2" xfId="620"/>
    <cellStyle name="20% - Accent4 2 2 3 2 2" xfId="1203"/>
    <cellStyle name="20% - Accent4 2 2 3 3" xfId="621"/>
    <cellStyle name="20% - Accent4 2 2 3 3 2" xfId="1204"/>
    <cellStyle name="20% - Accent4 2 2 3 4" xfId="1205"/>
    <cellStyle name="20% - Accent4 2 2 4" xfId="310"/>
    <cellStyle name="20% - Accent4 2 2 4 2" xfId="622"/>
    <cellStyle name="20% - Accent4 2 2 4 2 2" xfId="1206"/>
    <cellStyle name="20% - Accent4 2 2 4 3" xfId="623"/>
    <cellStyle name="20% - Accent4 2 2 4 3 2" xfId="1207"/>
    <cellStyle name="20% - Accent4 2 2 4 4" xfId="1208"/>
    <cellStyle name="20% - Accent4 2 3" xfId="311"/>
    <cellStyle name="20% - Accent4 2 3 2" xfId="312"/>
    <cellStyle name="20% - Accent4 2 3 2 2" xfId="624"/>
    <cellStyle name="20% - Accent4 2 3 2 2 2" xfId="1209"/>
    <cellStyle name="20% - Accent4 2 3 2 3" xfId="625"/>
    <cellStyle name="20% - Accent4 2 3 2 3 2" xfId="1210"/>
    <cellStyle name="20% - Accent4 2 3 2 4" xfId="1211"/>
    <cellStyle name="20% - Accent4 2 3 3" xfId="313"/>
    <cellStyle name="20% - Accent4 2 3 3 2" xfId="626"/>
    <cellStyle name="20% - Accent4 2 3 3 2 2" xfId="1212"/>
    <cellStyle name="20% - Accent4 2 3 3 3" xfId="627"/>
    <cellStyle name="20% - Accent4 2 3 3 3 2" xfId="1213"/>
    <cellStyle name="20% - Accent4 2 3 3 4" xfId="1214"/>
    <cellStyle name="20% - Accent4 2 3 4" xfId="628"/>
    <cellStyle name="20% - Accent4 2 3 4 2" xfId="1215"/>
    <cellStyle name="20% - Accent4 2 3 5" xfId="629"/>
    <cellStyle name="20% - Accent4 2 3 5 2" xfId="1216"/>
    <cellStyle name="20% - Accent4 2 3 6" xfId="1217"/>
    <cellStyle name="20% - Accent4 2 4" xfId="314"/>
    <cellStyle name="20% - Accent4 2 4 2" xfId="315"/>
    <cellStyle name="20% - Accent4 2 4 2 2" xfId="630"/>
    <cellStyle name="20% - Accent4 2 4 2 2 2" xfId="1218"/>
    <cellStyle name="20% - Accent4 2 4 2 3" xfId="631"/>
    <cellStyle name="20% - Accent4 2 4 2 3 2" xfId="1219"/>
    <cellStyle name="20% - Accent4 2 4 2 4" xfId="1220"/>
    <cellStyle name="20% - Accent4 2 4 3" xfId="316"/>
    <cellStyle name="20% - Accent4 2 4 3 2" xfId="632"/>
    <cellStyle name="20% - Accent4 2 4 3 2 2" xfId="1221"/>
    <cellStyle name="20% - Accent4 2 4 3 3" xfId="633"/>
    <cellStyle name="20% - Accent4 2 4 3 3 2" xfId="1222"/>
    <cellStyle name="20% - Accent4 2 4 3 4" xfId="1223"/>
    <cellStyle name="20% - Accent4 2 4 4" xfId="634"/>
    <cellStyle name="20% - Accent4 2 4 4 2" xfId="1224"/>
    <cellStyle name="20% - Accent4 2 4 5" xfId="635"/>
    <cellStyle name="20% - Accent4 2 4 5 2" xfId="1225"/>
    <cellStyle name="20% - Accent4 2 4 6" xfId="1226"/>
    <cellStyle name="20% - Accent4 2 5" xfId="317"/>
    <cellStyle name="20% - Accent4 2 5 2" xfId="636"/>
    <cellStyle name="20% - Accent4 2 5 2 2" xfId="1227"/>
    <cellStyle name="20% - Accent4 2 5 3" xfId="637"/>
    <cellStyle name="20% - Accent4 2 5 3 2" xfId="1228"/>
    <cellStyle name="20% - Accent4 2 5 4" xfId="1229"/>
    <cellStyle name="20% - Accent4 2 6" xfId="318"/>
    <cellStyle name="20% - Accent4 2 6 2" xfId="638"/>
    <cellStyle name="20% - Accent4 2 6 2 2" xfId="1230"/>
    <cellStyle name="20% - Accent4 2 6 3" xfId="639"/>
    <cellStyle name="20% - Accent4 2 6 3 2" xfId="1231"/>
    <cellStyle name="20% - Accent4 2 6 4" xfId="1232"/>
    <cellStyle name="20% - Accent4 3" xfId="173"/>
    <cellStyle name="20% - Accent4 3 2" xfId="640"/>
    <cellStyle name="20% - Accent4 3 2 2" xfId="1233"/>
    <cellStyle name="20% - Accent4 3 3" xfId="641"/>
    <cellStyle name="20% - Accent4 3 3 2" xfId="1234"/>
    <cellStyle name="20% - Accent4 3 4" xfId="1235"/>
    <cellStyle name="20% - Accent4 4" xfId="197"/>
    <cellStyle name="20% - Accent4 4 2" xfId="1236"/>
    <cellStyle name="20% - Accent5 2" xfId="91"/>
    <cellStyle name="20% - Accent5 2 2" xfId="112"/>
    <cellStyle name="20% - Accent5 2 2 2" xfId="319"/>
    <cellStyle name="20% - Accent5 2 2 2 2" xfId="320"/>
    <cellStyle name="20% - Accent5 2 2 2 2 2" xfId="642"/>
    <cellStyle name="20% - Accent5 2 2 2 2 2 2" xfId="1237"/>
    <cellStyle name="20% - Accent5 2 2 2 2 3" xfId="643"/>
    <cellStyle name="20% - Accent5 2 2 2 2 3 2" xfId="1238"/>
    <cellStyle name="20% - Accent5 2 2 2 2 4" xfId="1239"/>
    <cellStyle name="20% - Accent5 2 2 2 3" xfId="321"/>
    <cellStyle name="20% - Accent5 2 2 2 3 2" xfId="644"/>
    <cellStyle name="20% - Accent5 2 2 2 3 2 2" xfId="1240"/>
    <cellStyle name="20% - Accent5 2 2 2 3 3" xfId="645"/>
    <cellStyle name="20% - Accent5 2 2 2 3 3 2" xfId="1241"/>
    <cellStyle name="20% - Accent5 2 2 2 3 4" xfId="1242"/>
    <cellStyle name="20% - Accent5 2 2 2 4" xfId="646"/>
    <cellStyle name="20% - Accent5 2 2 2 4 2" xfId="1243"/>
    <cellStyle name="20% - Accent5 2 2 2 5" xfId="647"/>
    <cellStyle name="20% - Accent5 2 2 2 5 2" xfId="1244"/>
    <cellStyle name="20% - Accent5 2 2 2 6" xfId="1245"/>
    <cellStyle name="20% - Accent5 2 2 3" xfId="322"/>
    <cellStyle name="20% - Accent5 2 2 3 2" xfId="648"/>
    <cellStyle name="20% - Accent5 2 2 3 2 2" xfId="1246"/>
    <cellStyle name="20% - Accent5 2 2 3 3" xfId="649"/>
    <cellStyle name="20% - Accent5 2 2 3 3 2" xfId="1247"/>
    <cellStyle name="20% - Accent5 2 2 3 4" xfId="1248"/>
    <cellStyle name="20% - Accent5 2 2 4" xfId="323"/>
    <cellStyle name="20% - Accent5 2 2 4 2" xfId="650"/>
    <cellStyle name="20% - Accent5 2 2 4 2 2" xfId="1249"/>
    <cellStyle name="20% - Accent5 2 2 4 3" xfId="651"/>
    <cellStyle name="20% - Accent5 2 2 4 3 2" xfId="1250"/>
    <cellStyle name="20% - Accent5 2 2 4 4" xfId="1251"/>
    <cellStyle name="20% - Accent5 2 3" xfId="324"/>
    <cellStyle name="20% - Accent5 2 3 2" xfId="325"/>
    <cellStyle name="20% - Accent5 2 3 2 2" xfId="652"/>
    <cellStyle name="20% - Accent5 2 3 2 2 2" xfId="1252"/>
    <cellStyle name="20% - Accent5 2 3 2 3" xfId="653"/>
    <cellStyle name="20% - Accent5 2 3 2 3 2" xfId="1253"/>
    <cellStyle name="20% - Accent5 2 3 2 4" xfId="1254"/>
    <cellStyle name="20% - Accent5 2 3 3" xfId="326"/>
    <cellStyle name="20% - Accent5 2 3 3 2" xfId="654"/>
    <cellStyle name="20% - Accent5 2 3 3 2 2" xfId="1255"/>
    <cellStyle name="20% - Accent5 2 3 3 3" xfId="655"/>
    <cellStyle name="20% - Accent5 2 3 3 3 2" xfId="1256"/>
    <cellStyle name="20% - Accent5 2 3 3 4" xfId="1257"/>
    <cellStyle name="20% - Accent5 2 3 4" xfId="656"/>
    <cellStyle name="20% - Accent5 2 3 4 2" xfId="1258"/>
    <cellStyle name="20% - Accent5 2 3 5" xfId="657"/>
    <cellStyle name="20% - Accent5 2 3 5 2" xfId="1259"/>
    <cellStyle name="20% - Accent5 2 3 6" xfId="1260"/>
    <cellStyle name="20% - Accent5 2 4" xfId="327"/>
    <cellStyle name="20% - Accent5 2 4 2" xfId="328"/>
    <cellStyle name="20% - Accent5 2 4 2 2" xfId="658"/>
    <cellStyle name="20% - Accent5 2 4 2 2 2" xfId="1261"/>
    <cellStyle name="20% - Accent5 2 4 2 3" xfId="659"/>
    <cellStyle name="20% - Accent5 2 4 2 3 2" xfId="1262"/>
    <cellStyle name="20% - Accent5 2 4 2 4" xfId="1263"/>
    <cellStyle name="20% - Accent5 2 4 3" xfId="329"/>
    <cellStyle name="20% - Accent5 2 4 3 2" xfId="660"/>
    <cellStyle name="20% - Accent5 2 4 3 2 2" xfId="1264"/>
    <cellStyle name="20% - Accent5 2 4 3 3" xfId="661"/>
    <cellStyle name="20% - Accent5 2 4 3 3 2" xfId="1265"/>
    <cellStyle name="20% - Accent5 2 4 3 4" xfId="1266"/>
    <cellStyle name="20% - Accent5 2 4 4" xfId="662"/>
    <cellStyle name="20% - Accent5 2 4 4 2" xfId="1267"/>
    <cellStyle name="20% - Accent5 2 4 5" xfId="663"/>
    <cellStyle name="20% - Accent5 2 4 5 2" xfId="1268"/>
    <cellStyle name="20% - Accent5 2 4 6" xfId="1269"/>
    <cellStyle name="20% - Accent5 2 5" xfId="330"/>
    <cellStyle name="20% - Accent5 2 5 2" xfId="664"/>
    <cellStyle name="20% - Accent5 2 5 2 2" xfId="1270"/>
    <cellStyle name="20% - Accent5 2 5 3" xfId="665"/>
    <cellStyle name="20% - Accent5 2 5 3 2" xfId="1271"/>
    <cellStyle name="20% - Accent5 2 5 4" xfId="1272"/>
    <cellStyle name="20% - Accent5 2 6" xfId="331"/>
    <cellStyle name="20% - Accent5 2 6 2" xfId="666"/>
    <cellStyle name="20% - Accent5 2 6 2 2" xfId="1273"/>
    <cellStyle name="20% - Accent5 2 6 3" xfId="667"/>
    <cellStyle name="20% - Accent5 2 6 3 2" xfId="1274"/>
    <cellStyle name="20% - Accent5 2 6 4" xfId="1275"/>
    <cellStyle name="20% - Accent5 3" xfId="175"/>
    <cellStyle name="20% - Accent5 3 2" xfId="668"/>
    <cellStyle name="20% - Accent5 3 2 2" xfId="1276"/>
    <cellStyle name="20% - Accent5 3 3" xfId="669"/>
    <cellStyle name="20% - Accent5 3 3 2" xfId="1277"/>
    <cellStyle name="20% - Accent5 3 4" xfId="1278"/>
    <cellStyle name="20% - Accent5 4" xfId="199"/>
    <cellStyle name="20% - Accent5 4 2" xfId="1279"/>
    <cellStyle name="20% - Accent6 2" xfId="59"/>
    <cellStyle name="20% - Accent6 2 2" xfId="113"/>
    <cellStyle name="20% - Accent6 2 2 2" xfId="332"/>
    <cellStyle name="20% - Accent6 2 2 2 2" xfId="333"/>
    <cellStyle name="20% - Accent6 2 2 2 2 2" xfId="670"/>
    <cellStyle name="20% - Accent6 2 2 2 2 2 2" xfId="1280"/>
    <cellStyle name="20% - Accent6 2 2 2 2 3" xfId="671"/>
    <cellStyle name="20% - Accent6 2 2 2 2 3 2" xfId="1281"/>
    <cellStyle name="20% - Accent6 2 2 2 2 4" xfId="1282"/>
    <cellStyle name="20% - Accent6 2 2 2 3" xfId="334"/>
    <cellStyle name="20% - Accent6 2 2 2 3 2" xfId="672"/>
    <cellStyle name="20% - Accent6 2 2 2 3 2 2" xfId="1283"/>
    <cellStyle name="20% - Accent6 2 2 2 3 3" xfId="673"/>
    <cellStyle name="20% - Accent6 2 2 2 3 3 2" xfId="1284"/>
    <cellStyle name="20% - Accent6 2 2 2 3 4" xfId="1285"/>
    <cellStyle name="20% - Accent6 2 2 2 4" xfId="674"/>
    <cellStyle name="20% - Accent6 2 2 2 4 2" xfId="1286"/>
    <cellStyle name="20% - Accent6 2 2 2 5" xfId="675"/>
    <cellStyle name="20% - Accent6 2 2 2 5 2" xfId="1287"/>
    <cellStyle name="20% - Accent6 2 2 2 6" xfId="1288"/>
    <cellStyle name="20% - Accent6 2 2 3" xfId="335"/>
    <cellStyle name="20% - Accent6 2 2 3 2" xfId="676"/>
    <cellStyle name="20% - Accent6 2 2 3 2 2" xfId="1289"/>
    <cellStyle name="20% - Accent6 2 2 3 3" xfId="677"/>
    <cellStyle name="20% - Accent6 2 2 3 3 2" xfId="1290"/>
    <cellStyle name="20% - Accent6 2 2 3 4" xfId="1291"/>
    <cellStyle name="20% - Accent6 2 2 4" xfId="336"/>
    <cellStyle name="20% - Accent6 2 2 4 2" xfId="678"/>
    <cellStyle name="20% - Accent6 2 2 4 2 2" xfId="1292"/>
    <cellStyle name="20% - Accent6 2 2 4 3" xfId="679"/>
    <cellStyle name="20% - Accent6 2 2 4 3 2" xfId="1293"/>
    <cellStyle name="20% - Accent6 2 2 4 4" xfId="1294"/>
    <cellStyle name="20% - Accent6 2 3" xfId="337"/>
    <cellStyle name="20% - Accent6 2 3 2" xfId="338"/>
    <cellStyle name="20% - Accent6 2 3 2 2" xfId="680"/>
    <cellStyle name="20% - Accent6 2 3 2 2 2" xfId="1295"/>
    <cellStyle name="20% - Accent6 2 3 2 3" xfId="681"/>
    <cellStyle name="20% - Accent6 2 3 2 3 2" xfId="1296"/>
    <cellStyle name="20% - Accent6 2 3 2 4" xfId="1297"/>
    <cellStyle name="20% - Accent6 2 3 3" xfId="339"/>
    <cellStyle name="20% - Accent6 2 3 3 2" xfId="682"/>
    <cellStyle name="20% - Accent6 2 3 3 2 2" xfId="1298"/>
    <cellStyle name="20% - Accent6 2 3 3 3" xfId="683"/>
    <cellStyle name="20% - Accent6 2 3 3 3 2" xfId="1299"/>
    <cellStyle name="20% - Accent6 2 3 3 4" xfId="1300"/>
    <cellStyle name="20% - Accent6 2 3 4" xfId="684"/>
    <cellStyle name="20% - Accent6 2 3 4 2" xfId="1301"/>
    <cellStyle name="20% - Accent6 2 3 5" xfId="685"/>
    <cellStyle name="20% - Accent6 2 3 5 2" xfId="1302"/>
    <cellStyle name="20% - Accent6 2 3 6" xfId="1303"/>
    <cellStyle name="20% - Accent6 2 4" xfId="340"/>
    <cellStyle name="20% - Accent6 2 4 2" xfId="341"/>
    <cellStyle name="20% - Accent6 2 4 2 2" xfId="686"/>
    <cellStyle name="20% - Accent6 2 4 2 2 2" xfId="1304"/>
    <cellStyle name="20% - Accent6 2 4 2 3" xfId="687"/>
    <cellStyle name="20% - Accent6 2 4 2 3 2" xfId="1305"/>
    <cellStyle name="20% - Accent6 2 4 2 4" xfId="1306"/>
    <cellStyle name="20% - Accent6 2 4 3" xfId="342"/>
    <cellStyle name="20% - Accent6 2 4 3 2" xfId="688"/>
    <cellStyle name="20% - Accent6 2 4 3 2 2" xfId="1307"/>
    <cellStyle name="20% - Accent6 2 4 3 3" xfId="689"/>
    <cellStyle name="20% - Accent6 2 4 3 3 2" xfId="1308"/>
    <cellStyle name="20% - Accent6 2 4 3 4" xfId="1309"/>
    <cellStyle name="20% - Accent6 2 4 4" xfId="690"/>
    <cellStyle name="20% - Accent6 2 4 4 2" xfId="1310"/>
    <cellStyle name="20% - Accent6 2 4 5" xfId="691"/>
    <cellStyle name="20% - Accent6 2 4 5 2" xfId="1311"/>
    <cellStyle name="20% - Accent6 2 4 6" xfId="1312"/>
    <cellStyle name="20% - Accent6 2 5" xfId="343"/>
    <cellStyle name="20% - Accent6 2 5 2" xfId="692"/>
    <cellStyle name="20% - Accent6 2 5 2 2" xfId="1313"/>
    <cellStyle name="20% - Accent6 2 5 3" xfId="693"/>
    <cellStyle name="20% - Accent6 2 5 3 2" xfId="1314"/>
    <cellStyle name="20% - Accent6 2 5 4" xfId="1315"/>
    <cellStyle name="20% - Accent6 2 6" xfId="344"/>
    <cellStyle name="20% - Accent6 2 6 2" xfId="694"/>
    <cellStyle name="20% - Accent6 2 6 2 2" xfId="1316"/>
    <cellStyle name="20% - Accent6 2 6 3" xfId="695"/>
    <cellStyle name="20% - Accent6 2 6 3 2" xfId="1317"/>
    <cellStyle name="20% - Accent6 2 6 4" xfId="1318"/>
    <cellStyle name="20% - Accent6 3" xfId="177"/>
    <cellStyle name="20% - Accent6 3 2" xfId="696"/>
    <cellStyle name="20% - Accent6 3 2 2" xfId="1319"/>
    <cellStyle name="20% - Accent6 3 3" xfId="697"/>
    <cellStyle name="20% - Accent6 3 3 2" xfId="1320"/>
    <cellStyle name="20% - Accent6 3 4" xfId="1321"/>
    <cellStyle name="20% - Accent6 4" xfId="201"/>
    <cellStyle name="20% - Accent6 4 2" xfId="1322"/>
    <cellStyle name="20% - Акцент1" xfId="29" builtinId="30" customBuiltin="1"/>
    <cellStyle name="20% - Акцент1 2" xfId="224"/>
    <cellStyle name="20% — акцент1 2" xfId="698"/>
    <cellStyle name="20% - Акцент1 2 2" xfId="1323"/>
    <cellStyle name="20% - Акцент2" xfId="33" builtinId="34" customBuiltin="1"/>
    <cellStyle name="20% - Акцент2 2" xfId="226"/>
    <cellStyle name="20% — акцент2 2" xfId="699"/>
    <cellStyle name="20% - Акцент2 2 2" xfId="1324"/>
    <cellStyle name="20% - Акцент3" xfId="37" builtinId="38" customBuiltin="1"/>
    <cellStyle name="20% - Акцент3 2" xfId="228"/>
    <cellStyle name="20% — акцент3 2" xfId="700"/>
    <cellStyle name="20% - Акцент3 2 2" xfId="1325"/>
    <cellStyle name="20% - Акцент4" xfId="41" builtinId="42" customBuiltin="1"/>
    <cellStyle name="20% - Акцент4 2" xfId="230"/>
    <cellStyle name="20% — акцент4 2" xfId="701"/>
    <cellStyle name="20% - Акцент4 2 2" xfId="1326"/>
    <cellStyle name="20% - Акцент5" xfId="45" builtinId="46" customBuiltin="1"/>
    <cellStyle name="20% - Акцент5 2" xfId="232"/>
    <cellStyle name="20% — акцент5 2" xfId="702"/>
    <cellStyle name="20% - Акцент5 2 2" xfId="1327"/>
    <cellStyle name="20% - Акцент6" xfId="49" builtinId="50" customBuiltin="1"/>
    <cellStyle name="20% - Акцент6 2" xfId="234"/>
    <cellStyle name="20% — акцент6 2" xfId="703"/>
    <cellStyle name="20% - Акцент6 2 2" xfId="1328"/>
    <cellStyle name="40% - Accent1 2" xfId="93"/>
    <cellStyle name="40% - Accent1 2 2" xfId="114"/>
    <cellStyle name="40% - Accent1 2 2 2" xfId="345"/>
    <cellStyle name="40% - Accent1 2 2 2 2" xfId="346"/>
    <cellStyle name="40% - Accent1 2 2 2 2 2" xfId="704"/>
    <cellStyle name="40% - Accent1 2 2 2 2 2 2" xfId="1329"/>
    <cellStyle name="40% - Accent1 2 2 2 2 3" xfId="705"/>
    <cellStyle name="40% - Accent1 2 2 2 2 3 2" xfId="1330"/>
    <cellStyle name="40% - Accent1 2 2 2 2 4" xfId="1331"/>
    <cellStyle name="40% - Accent1 2 2 2 3" xfId="347"/>
    <cellStyle name="40% - Accent1 2 2 2 3 2" xfId="706"/>
    <cellStyle name="40% - Accent1 2 2 2 3 2 2" xfId="1332"/>
    <cellStyle name="40% - Accent1 2 2 2 3 3" xfId="707"/>
    <cellStyle name="40% - Accent1 2 2 2 3 3 2" xfId="1333"/>
    <cellStyle name="40% - Accent1 2 2 2 3 4" xfId="1334"/>
    <cellStyle name="40% - Accent1 2 2 2 4" xfId="708"/>
    <cellStyle name="40% - Accent1 2 2 2 4 2" xfId="1335"/>
    <cellStyle name="40% - Accent1 2 2 2 5" xfId="709"/>
    <cellStyle name="40% - Accent1 2 2 2 5 2" xfId="1336"/>
    <cellStyle name="40% - Accent1 2 2 2 6" xfId="1337"/>
    <cellStyle name="40% - Accent1 2 2 3" xfId="348"/>
    <cellStyle name="40% - Accent1 2 2 3 2" xfId="710"/>
    <cellStyle name="40% - Accent1 2 2 3 2 2" xfId="1338"/>
    <cellStyle name="40% - Accent1 2 2 3 3" xfId="711"/>
    <cellStyle name="40% - Accent1 2 2 3 3 2" xfId="1339"/>
    <cellStyle name="40% - Accent1 2 2 3 4" xfId="1340"/>
    <cellStyle name="40% - Accent1 2 2 4" xfId="349"/>
    <cellStyle name="40% - Accent1 2 2 4 2" xfId="712"/>
    <cellStyle name="40% - Accent1 2 2 4 2 2" xfId="1341"/>
    <cellStyle name="40% - Accent1 2 2 4 3" xfId="713"/>
    <cellStyle name="40% - Accent1 2 2 4 3 2" xfId="1342"/>
    <cellStyle name="40% - Accent1 2 2 4 4" xfId="1343"/>
    <cellStyle name="40% - Accent1 2 3" xfId="350"/>
    <cellStyle name="40% - Accent1 2 3 2" xfId="351"/>
    <cellStyle name="40% - Accent1 2 3 2 2" xfId="714"/>
    <cellStyle name="40% - Accent1 2 3 2 2 2" xfId="1344"/>
    <cellStyle name="40% - Accent1 2 3 2 3" xfId="715"/>
    <cellStyle name="40% - Accent1 2 3 2 3 2" xfId="1345"/>
    <cellStyle name="40% - Accent1 2 3 2 4" xfId="1346"/>
    <cellStyle name="40% - Accent1 2 3 3" xfId="352"/>
    <cellStyle name="40% - Accent1 2 3 3 2" xfId="716"/>
    <cellStyle name="40% - Accent1 2 3 3 2 2" xfId="1347"/>
    <cellStyle name="40% - Accent1 2 3 3 3" xfId="717"/>
    <cellStyle name="40% - Accent1 2 3 3 3 2" xfId="1348"/>
    <cellStyle name="40% - Accent1 2 3 3 4" xfId="1349"/>
    <cellStyle name="40% - Accent1 2 3 4" xfId="718"/>
    <cellStyle name="40% - Accent1 2 3 4 2" xfId="1350"/>
    <cellStyle name="40% - Accent1 2 3 5" xfId="719"/>
    <cellStyle name="40% - Accent1 2 3 5 2" xfId="1351"/>
    <cellStyle name="40% - Accent1 2 3 6" xfId="1352"/>
    <cellStyle name="40% - Accent1 2 4" xfId="353"/>
    <cellStyle name="40% - Accent1 2 4 2" xfId="354"/>
    <cellStyle name="40% - Accent1 2 4 2 2" xfId="720"/>
    <cellStyle name="40% - Accent1 2 4 2 2 2" xfId="1353"/>
    <cellStyle name="40% - Accent1 2 4 2 3" xfId="721"/>
    <cellStyle name="40% - Accent1 2 4 2 3 2" xfId="1354"/>
    <cellStyle name="40% - Accent1 2 4 2 4" xfId="1355"/>
    <cellStyle name="40% - Accent1 2 4 3" xfId="355"/>
    <cellStyle name="40% - Accent1 2 4 3 2" xfId="722"/>
    <cellStyle name="40% - Accent1 2 4 3 2 2" xfId="1356"/>
    <cellStyle name="40% - Accent1 2 4 3 3" xfId="723"/>
    <cellStyle name="40% - Accent1 2 4 3 3 2" xfId="1357"/>
    <cellStyle name="40% - Accent1 2 4 3 4" xfId="1358"/>
    <cellStyle name="40% - Accent1 2 4 4" xfId="724"/>
    <cellStyle name="40% - Accent1 2 4 4 2" xfId="1359"/>
    <cellStyle name="40% - Accent1 2 4 5" xfId="725"/>
    <cellStyle name="40% - Accent1 2 4 5 2" xfId="1360"/>
    <cellStyle name="40% - Accent1 2 4 6" xfId="1361"/>
    <cellStyle name="40% - Accent1 2 5" xfId="356"/>
    <cellStyle name="40% - Accent1 2 5 2" xfId="726"/>
    <cellStyle name="40% - Accent1 2 5 2 2" xfId="1362"/>
    <cellStyle name="40% - Accent1 2 5 3" xfId="727"/>
    <cellStyle name="40% - Accent1 2 5 3 2" xfId="1363"/>
    <cellStyle name="40% - Accent1 2 5 4" xfId="1364"/>
    <cellStyle name="40% - Accent1 2 6" xfId="357"/>
    <cellStyle name="40% - Accent1 2 6 2" xfId="728"/>
    <cellStyle name="40% - Accent1 2 6 2 2" xfId="1365"/>
    <cellStyle name="40% - Accent1 2 6 3" xfId="729"/>
    <cellStyle name="40% - Accent1 2 6 3 2" xfId="1366"/>
    <cellStyle name="40% - Accent1 2 6 4" xfId="1367"/>
    <cellStyle name="40% - Accent1 3" xfId="168"/>
    <cellStyle name="40% - Accent1 3 2" xfId="730"/>
    <cellStyle name="40% - Accent1 3 2 2" xfId="1368"/>
    <cellStyle name="40% - Accent1 3 3" xfId="731"/>
    <cellStyle name="40% - Accent1 3 3 2" xfId="1369"/>
    <cellStyle name="40% - Accent1 3 4" xfId="1370"/>
    <cellStyle name="40% - Accent1 4" xfId="192"/>
    <cellStyle name="40% - Accent1 4 2" xfId="1371"/>
    <cellStyle name="40% - Accent2 2" xfId="61"/>
    <cellStyle name="40% - Accent2 2 2" xfId="115"/>
    <cellStyle name="40% - Accent2 2 2 2" xfId="358"/>
    <cellStyle name="40% - Accent2 2 2 2 2" xfId="359"/>
    <cellStyle name="40% - Accent2 2 2 2 2 2" xfId="732"/>
    <cellStyle name="40% - Accent2 2 2 2 2 2 2" xfId="1372"/>
    <cellStyle name="40% - Accent2 2 2 2 2 3" xfId="733"/>
    <cellStyle name="40% - Accent2 2 2 2 2 3 2" xfId="1373"/>
    <cellStyle name="40% - Accent2 2 2 2 2 4" xfId="1374"/>
    <cellStyle name="40% - Accent2 2 2 2 3" xfId="360"/>
    <cellStyle name="40% - Accent2 2 2 2 3 2" xfId="734"/>
    <cellStyle name="40% - Accent2 2 2 2 3 2 2" xfId="1375"/>
    <cellStyle name="40% - Accent2 2 2 2 3 3" xfId="735"/>
    <cellStyle name="40% - Accent2 2 2 2 3 3 2" xfId="1376"/>
    <cellStyle name="40% - Accent2 2 2 2 3 4" xfId="1377"/>
    <cellStyle name="40% - Accent2 2 2 2 4" xfId="736"/>
    <cellStyle name="40% - Accent2 2 2 2 4 2" xfId="1378"/>
    <cellStyle name="40% - Accent2 2 2 2 5" xfId="737"/>
    <cellStyle name="40% - Accent2 2 2 2 5 2" xfId="1379"/>
    <cellStyle name="40% - Accent2 2 2 2 6" xfId="1380"/>
    <cellStyle name="40% - Accent2 2 2 3" xfId="361"/>
    <cellStyle name="40% - Accent2 2 2 3 2" xfId="738"/>
    <cellStyle name="40% - Accent2 2 2 3 2 2" xfId="1381"/>
    <cellStyle name="40% - Accent2 2 2 3 3" xfId="739"/>
    <cellStyle name="40% - Accent2 2 2 3 3 2" xfId="1382"/>
    <cellStyle name="40% - Accent2 2 2 3 4" xfId="1383"/>
    <cellStyle name="40% - Accent2 2 2 4" xfId="362"/>
    <cellStyle name="40% - Accent2 2 2 4 2" xfId="740"/>
    <cellStyle name="40% - Accent2 2 2 4 2 2" xfId="1384"/>
    <cellStyle name="40% - Accent2 2 2 4 3" xfId="741"/>
    <cellStyle name="40% - Accent2 2 2 4 3 2" xfId="1385"/>
    <cellStyle name="40% - Accent2 2 2 4 4" xfId="1386"/>
    <cellStyle name="40% - Accent2 2 3" xfId="363"/>
    <cellStyle name="40% - Accent2 2 3 2" xfId="364"/>
    <cellStyle name="40% - Accent2 2 3 2 2" xfId="742"/>
    <cellStyle name="40% - Accent2 2 3 2 2 2" xfId="1387"/>
    <cellStyle name="40% - Accent2 2 3 2 3" xfId="743"/>
    <cellStyle name="40% - Accent2 2 3 2 3 2" xfId="1388"/>
    <cellStyle name="40% - Accent2 2 3 2 4" xfId="1389"/>
    <cellStyle name="40% - Accent2 2 3 3" xfId="365"/>
    <cellStyle name="40% - Accent2 2 3 3 2" xfId="744"/>
    <cellStyle name="40% - Accent2 2 3 3 2 2" xfId="1390"/>
    <cellStyle name="40% - Accent2 2 3 3 3" xfId="745"/>
    <cellStyle name="40% - Accent2 2 3 3 3 2" xfId="1391"/>
    <cellStyle name="40% - Accent2 2 3 3 4" xfId="1392"/>
    <cellStyle name="40% - Accent2 2 3 4" xfId="746"/>
    <cellStyle name="40% - Accent2 2 3 4 2" xfId="1393"/>
    <cellStyle name="40% - Accent2 2 3 5" xfId="747"/>
    <cellStyle name="40% - Accent2 2 3 5 2" xfId="1394"/>
    <cellStyle name="40% - Accent2 2 3 6" xfId="1395"/>
    <cellStyle name="40% - Accent2 2 4" xfId="366"/>
    <cellStyle name="40% - Accent2 2 4 2" xfId="367"/>
    <cellStyle name="40% - Accent2 2 4 2 2" xfId="748"/>
    <cellStyle name="40% - Accent2 2 4 2 2 2" xfId="1396"/>
    <cellStyle name="40% - Accent2 2 4 2 3" xfId="749"/>
    <cellStyle name="40% - Accent2 2 4 2 3 2" xfId="1397"/>
    <cellStyle name="40% - Accent2 2 4 2 4" xfId="1398"/>
    <cellStyle name="40% - Accent2 2 4 3" xfId="368"/>
    <cellStyle name="40% - Accent2 2 4 3 2" xfId="750"/>
    <cellStyle name="40% - Accent2 2 4 3 2 2" xfId="1399"/>
    <cellStyle name="40% - Accent2 2 4 3 3" xfId="751"/>
    <cellStyle name="40% - Accent2 2 4 3 3 2" xfId="1400"/>
    <cellStyle name="40% - Accent2 2 4 3 4" xfId="1401"/>
    <cellStyle name="40% - Accent2 2 4 4" xfId="752"/>
    <cellStyle name="40% - Accent2 2 4 4 2" xfId="1402"/>
    <cellStyle name="40% - Accent2 2 4 5" xfId="753"/>
    <cellStyle name="40% - Accent2 2 4 5 2" xfId="1403"/>
    <cellStyle name="40% - Accent2 2 4 6" xfId="1404"/>
    <cellStyle name="40% - Accent2 2 5" xfId="369"/>
    <cellStyle name="40% - Accent2 2 5 2" xfId="754"/>
    <cellStyle name="40% - Accent2 2 5 2 2" xfId="1405"/>
    <cellStyle name="40% - Accent2 2 5 3" xfId="755"/>
    <cellStyle name="40% - Accent2 2 5 3 2" xfId="1406"/>
    <cellStyle name="40% - Accent2 2 5 4" xfId="1407"/>
    <cellStyle name="40% - Accent2 2 6" xfId="370"/>
    <cellStyle name="40% - Accent2 2 6 2" xfId="756"/>
    <cellStyle name="40% - Accent2 2 6 2 2" xfId="1408"/>
    <cellStyle name="40% - Accent2 2 6 3" xfId="757"/>
    <cellStyle name="40% - Accent2 2 6 3 2" xfId="1409"/>
    <cellStyle name="40% - Accent2 2 6 4" xfId="1410"/>
    <cellStyle name="40% - Accent2 3" xfId="170"/>
    <cellStyle name="40% - Accent2 3 2" xfId="758"/>
    <cellStyle name="40% - Accent2 3 2 2" xfId="1411"/>
    <cellStyle name="40% - Accent2 3 3" xfId="759"/>
    <cellStyle name="40% - Accent2 3 3 2" xfId="1412"/>
    <cellStyle name="40% - Accent2 3 4" xfId="1413"/>
    <cellStyle name="40% - Accent2 4" xfId="194"/>
    <cellStyle name="40% - Accent2 4 2" xfId="1414"/>
    <cellStyle name="40% - Accent3 2" xfId="87"/>
    <cellStyle name="40% - Accent3 2 2" xfId="116"/>
    <cellStyle name="40% - Accent3 2 2 2" xfId="371"/>
    <cellStyle name="40% - Accent3 2 2 2 2" xfId="372"/>
    <cellStyle name="40% - Accent3 2 2 2 2 2" xfId="760"/>
    <cellStyle name="40% - Accent3 2 2 2 2 2 2" xfId="1415"/>
    <cellStyle name="40% - Accent3 2 2 2 2 3" xfId="761"/>
    <cellStyle name="40% - Accent3 2 2 2 2 3 2" xfId="1416"/>
    <cellStyle name="40% - Accent3 2 2 2 2 4" xfId="1417"/>
    <cellStyle name="40% - Accent3 2 2 2 3" xfId="373"/>
    <cellStyle name="40% - Accent3 2 2 2 3 2" xfId="762"/>
    <cellStyle name="40% - Accent3 2 2 2 3 2 2" xfId="1418"/>
    <cellStyle name="40% - Accent3 2 2 2 3 3" xfId="763"/>
    <cellStyle name="40% - Accent3 2 2 2 3 3 2" xfId="1419"/>
    <cellStyle name="40% - Accent3 2 2 2 3 4" xfId="1420"/>
    <cellStyle name="40% - Accent3 2 2 2 4" xfId="764"/>
    <cellStyle name="40% - Accent3 2 2 2 4 2" xfId="1421"/>
    <cellStyle name="40% - Accent3 2 2 2 5" xfId="765"/>
    <cellStyle name="40% - Accent3 2 2 2 5 2" xfId="1422"/>
    <cellStyle name="40% - Accent3 2 2 2 6" xfId="1423"/>
    <cellStyle name="40% - Accent3 2 2 3" xfId="374"/>
    <cellStyle name="40% - Accent3 2 2 3 2" xfId="766"/>
    <cellStyle name="40% - Accent3 2 2 3 2 2" xfId="1424"/>
    <cellStyle name="40% - Accent3 2 2 3 3" xfId="767"/>
    <cellStyle name="40% - Accent3 2 2 3 3 2" xfId="1425"/>
    <cellStyle name="40% - Accent3 2 2 3 4" xfId="1426"/>
    <cellStyle name="40% - Accent3 2 2 4" xfId="375"/>
    <cellStyle name="40% - Accent3 2 2 4 2" xfId="768"/>
    <cellStyle name="40% - Accent3 2 2 4 2 2" xfId="1427"/>
    <cellStyle name="40% - Accent3 2 2 4 3" xfId="769"/>
    <cellStyle name="40% - Accent3 2 2 4 3 2" xfId="1428"/>
    <cellStyle name="40% - Accent3 2 2 4 4" xfId="1429"/>
    <cellStyle name="40% - Accent3 2 3" xfId="376"/>
    <cellStyle name="40% - Accent3 2 3 2" xfId="377"/>
    <cellStyle name="40% - Accent3 2 3 2 2" xfId="770"/>
    <cellStyle name="40% - Accent3 2 3 2 2 2" xfId="1430"/>
    <cellStyle name="40% - Accent3 2 3 2 3" xfId="771"/>
    <cellStyle name="40% - Accent3 2 3 2 3 2" xfId="1431"/>
    <cellStyle name="40% - Accent3 2 3 2 4" xfId="1432"/>
    <cellStyle name="40% - Accent3 2 3 3" xfId="378"/>
    <cellStyle name="40% - Accent3 2 3 3 2" xfId="772"/>
    <cellStyle name="40% - Accent3 2 3 3 2 2" xfId="1433"/>
    <cellStyle name="40% - Accent3 2 3 3 3" xfId="773"/>
    <cellStyle name="40% - Accent3 2 3 3 3 2" xfId="1434"/>
    <cellStyle name="40% - Accent3 2 3 3 4" xfId="1435"/>
    <cellStyle name="40% - Accent3 2 3 4" xfId="774"/>
    <cellStyle name="40% - Accent3 2 3 4 2" xfId="1436"/>
    <cellStyle name="40% - Accent3 2 3 5" xfId="775"/>
    <cellStyle name="40% - Accent3 2 3 5 2" xfId="1437"/>
    <cellStyle name="40% - Accent3 2 3 6" xfId="1438"/>
    <cellStyle name="40% - Accent3 2 4" xfId="379"/>
    <cellStyle name="40% - Accent3 2 4 2" xfId="380"/>
    <cellStyle name="40% - Accent3 2 4 2 2" xfId="776"/>
    <cellStyle name="40% - Accent3 2 4 2 2 2" xfId="1439"/>
    <cellStyle name="40% - Accent3 2 4 2 3" xfId="777"/>
    <cellStyle name="40% - Accent3 2 4 2 3 2" xfId="1440"/>
    <cellStyle name="40% - Accent3 2 4 2 4" xfId="1441"/>
    <cellStyle name="40% - Accent3 2 4 3" xfId="381"/>
    <cellStyle name="40% - Accent3 2 4 3 2" xfId="778"/>
    <cellStyle name="40% - Accent3 2 4 3 2 2" xfId="1442"/>
    <cellStyle name="40% - Accent3 2 4 3 3" xfId="779"/>
    <cellStyle name="40% - Accent3 2 4 3 3 2" xfId="1443"/>
    <cellStyle name="40% - Accent3 2 4 3 4" xfId="1444"/>
    <cellStyle name="40% - Accent3 2 4 4" xfId="780"/>
    <cellStyle name="40% - Accent3 2 4 4 2" xfId="1445"/>
    <cellStyle name="40% - Accent3 2 4 5" xfId="781"/>
    <cellStyle name="40% - Accent3 2 4 5 2" xfId="1446"/>
    <cellStyle name="40% - Accent3 2 4 6" xfId="1447"/>
    <cellStyle name="40% - Accent3 2 5" xfId="382"/>
    <cellStyle name="40% - Accent3 2 5 2" xfId="782"/>
    <cellStyle name="40% - Accent3 2 5 2 2" xfId="1448"/>
    <cellStyle name="40% - Accent3 2 5 3" xfId="783"/>
    <cellStyle name="40% - Accent3 2 5 3 2" xfId="1449"/>
    <cellStyle name="40% - Accent3 2 5 4" xfId="1450"/>
    <cellStyle name="40% - Accent3 2 6" xfId="383"/>
    <cellStyle name="40% - Accent3 2 6 2" xfId="784"/>
    <cellStyle name="40% - Accent3 2 6 2 2" xfId="1451"/>
    <cellStyle name="40% - Accent3 2 6 3" xfId="785"/>
    <cellStyle name="40% - Accent3 2 6 3 2" xfId="1452"/>
    <cellStyle name="40% - Accent3 2 6 4" xfId="1453"/>
    <cellStyle name="40% - Accent3 3" xfId="172"/>
    <cellStyle name="40% - Accent3 3 2" xfId="786"/>
    <cellStyle name="40% - Accent3 3 2 2" xfId="1454"/>
    <cellStyle name="40% - Accent3 3 3" xfId="787"/>
    <cellStyle name="40% - Accent3 3 3 2" xfId="1455"/>
    <cellStyle name="40% - Accent3 3 4" xfId="1456"/>
    <cellStyle name="40% - Accent3 4" xfId="196"/>
    <cellStyle name="40% - Accent3 4 2" xfId="1457"/>
    <cellStyle name="40% - Accent4 2" xfId="78"/>
    <cellStyle name="40% - Accent4 2 2" xfId="117"/>
    <cellStyle name="40% - Accent4 2 2 2" xfId="384"/>
    <cellStyle name="40% - Accent4 2 2 2 2" xfId="385"/>
    <cellStyle name="40% - Accent4 2 2 2 2 2" xfId="788"/>
    <cellStyle name="40% - Accent4 2 2 2 2 2 2" xfId="1458"/>
    <cellStyle name="40% - Accent4 2 2 2 2 3" xfId="789"/>
    <cellStyle name="40% - Accent4 2 2 2 2 3 2" xfId="1459"/>
    <cellStyle name="40% - Accent4 2 2 2 2 4" xfId="1460"/>
    <cellStyle name="40% - Accent4 2 2 2 3" xfId="386"/>
    <cellStyle name="40% - Accent4 2 2 2 3 2" xfId="790"/>
    <cellStyle name="40% - Accent4 2 2 2 3 2 2" xfId="1461"/>
    <cellStyle name="40% - Accent4 2 2 2 3 3" xfId="791"/>
    <cellStyle name="40% - Accent4 2 2 2 3 3 2" xfId="1462"/>
    <cellStyle name="40% - Accent4 2 2 2 3 4" xfId="1463"/>
    <cellStyle name="40% - Accent4 2 2 2 4" xfId="792"/>
    <cellStyle name="40% - Accent4 2 2 2 4 2" xfId="1464"/>
    <cellStyle name="40% - Accent4 2 2 2 5" xfId="793"/>
    <cellStyle name="40% - Accent4 2 2 2 5 2" xfId="1465"/>
    <cellStyle name="40% - Accent4 2 2 2 6" xfId="1466"/>
    <cellStyle name="40% - Accent4 2 2 3" xfId="387"/>
    <cellStyle name="40% - Accent4 2 2 3 2" xfId="794"/>
    <cellStyle name="40% - Accent4 2 2 3 2 2" xfId="1467"/>
    <cellStyle name="40% - Accent4 2 2 3 3" xfId="795"/>
    <cellStyle name="40% - Accent4 2 2 3 3 2" xfId="1468"/>
    <cellStyle name="40% - Accent4 2 2 3 4" xfId="1469"/>
    <cellStyle name="40% - Accent4 2 2 4" xfId="388"/>
    <cellStyle name="40% - Accent4 2 2 4 2" xfId="796"/>
    <cellStyle name="40% - Accent4 2 2 4 2 2" xfId="1470"/>
    <cellStyle name="40% - Accent4 2 2 4 3" xfId="797"/>
    <cellStyle name="40% - Accent4 2 2 4 3 2" xfId="1471"/>
    <cellStyle name="40% - Accent4 2 2 4 4" xfId="1472"/>
    <cellStyle name="40% - Accent4 2 3" xfId="389"/>
    <cellStyle name="40% - Accent4 2 3 2" xfId="390"/>
    <cellStyle name="40% - Accent4 2 3 2 2" xfId="798"/>
    <cellStyle name="40% - Accent4 2 3 2 2 2" xfId="1473"/>
    <cellStyle name="40% - Accent4 2 3 2 3" xfId="799"/>
    <cellStyle name="40% - Accent4 2 3 2 3 2" xfId="1474"/>
    <cellStyle name="40% - Accent4 2 3 2 4" xfId="1475"/>
    <cellStyle name="40% - Accent4 2 3 3" xfId="391"/>
    <cellStyle name="40% - Accent4 2 3 3 2" xfId="800"/>
    <cellStyle name="40% - Accent4 2 3 3 2 2" xfId="1476"/>
    <cellStyle name="40% - Accent4 2 3 3 3" xfId="801"/>
    <cellStyle name="40% - Accent4 2 3 3 3 2" xfId="1477"/>
    <cellStyle name="40% - Accent4 2 3 3 4" xfId="1478"/>
    <cellStyle name="40% - Accent4 2 3 4" xfId="802"/>
    <cellStyle name="40% - Accent4 2 3 4 2" xfId="1479"/>
    <cellStyle name="40% - Accent4 2 3 5" xfId="803"/>
    <cellStyle name="40% - Accent4 2 3 5 2" xfId="1480"/>
    <cellStyle name="40% - Accent4 2 3 6" xfId="1481"/>
    <cellStyle name="40% - Accent4 2 4" xfId="392"/>
    <cellStyle name="40% - Accent4 2 4 2" xfId="393"/>
    <cellStyle name="40% - Accent4 2 4 2 2" xfId="804"/>
    <cellStyle name="40% - Accent4 2 4 2 2 2" xfId="1482"/>
    <cellStyle name="40% - Accent4 2 4 2 3" xfId="805"/>
    <cellStyle name="40% - Accent4 2 4 2 3 2" xfId="1483"/>
    <cellStyle name="40% - Accent4 2 4 2 4" xfId="1484"/>
    <cellStyle name="40% - Accent4 2 4 3" xfId="394"/>
    <cellStyle name="40% - Accent4 2 4 3 2" xfId="806"/>
    <cellStyle name="40% - Accent4 2 4 3 2 2" xfId="1485"/>
    <cellStyle name="40% - Accent4 2 4 3 3" xfId="807"/>
    <cellStyle name="40% - Accent4 2 4 3 3 2" xfId="1486"/>
    <cellStyle name="40% - Accent4 2 4 3 4" xfId="1487"/>
    <cellStyle name="40% - Accent4 2 4 4" xfId="808"/>
    <cellStyle name="40% - Accent4 2 4 4 2" xfId="1488"/>
    <cellStyle name="40% - Accent4 2 4 5" xfId="809"/>
    <cellStyle name="40% - Accent4 2 4 5 2" xfId="1489"/>
    <cellStyle name="40% - Accent4 2 4 6" xfId="1490"/>
    <cellStyle name="40% - Accent4 2 5" xfId="395"/>
    <cellStyle name="40% - Accent4 2 5 2" xfId="810"/>
    <cellStyle name="40% - Accent4 2 5 2 2" xfId="1491"/>
    <cellStyle name="40% - Accent4 2 5 3" xfId="811"/>
    <cellStyle name="40% - Accent4 2 5 3 2" xfId="1492"/>
    <cellStyle name="40% - Accent4 2 5 4" xfId="1493"/>
    <cellStyle name="40% - Accent4 2 6" xfId="396"/>
    <cellStyle name="40% - Accent4 2 6 2" xfId="812"/>
    <cellStyle name="40% - Accent4 2 6 2 2" xfId="1494"/>
    <cellStyle name="40% - Accent4 2 6 3" xfId="813"/>
    <cellStyle name="40% - Accent4 2 6 3 2" xfId="1495"/>
    <cellStyle name="40% - Accent4 2 6 4" xfId="1496"/>
    <cellStyle name="40% - Accent4 3" xfId="174"/>
    <cellStyle name="40% - Accent4 3 2" xfId="814"/>
    <cellStyle name="40% - Accent4 3 2 2" xfId="1497"/>
    <cellStyle name="40% - Accent4 3 3" xfId="815"/>
    <cellStyle name="40% - Accent4 3 3 2" xfId="1498"/>
    <cellStyle name="40% - Accent4 3 4" xfId="1499"/>
    <cellStyle name="40% - Accent4 4" xfId="198"/>
    <cellStyle name="40% - Accent4 4 2" xfId="1500"/>
    <cellStyle name="40% - Accent5 2" xfId="77"/>
    <cellStyle name="40% - Accent5 2 2" xfId="118"/>
    <cellStyle name="40% - Accent5 2 2 2" xfId="397"/>
    <cellStyle name="40% - Accent5 2 2 2 2" xfId="398"/>
    <cellStyle name="40% - Accent5 2 2 2 2 2" xfId="816"/>
    <cellStyle name="40% - Accent5 2 2 2 2 2 2" xfId="1501"/>
    <cellStyle name="40% - Accent5 2 2 2 2 3" xfId="817"/>
    <cellStyle name="40% - Accent5 2 2 2 2 3 2" xfId="1502"/>
    <cellStyle name="40% - Accent5 2 2 2 2 4" xfId="1503"/>
    <cellStyle name="40% - Accent5 2 2 2 3" xfId="399"/>
    <cellStyle name="40% - Accent5 2 2 2 3 2" xfId="818"/>
    <cellStyle name="40% - Accent5 2 2 2 3 2 2" xfId="1504"/>
    <cellStyle name="40% - Accent5 2 2 2 3 3" xfId="819"/>
    <cellStyle name="40% - Accent5 2 2 2 3 3 2" xfId="1505"/>
    <cellStyle name="40% - Accent5 2 2 2 3 4" xfId="1506"/>
    <cellStyle name="40% - Accent5 2 2 2 4" xfId="820"/>
    <cellStyle name="40% - Accent5 2 2 2 4 2" xfId="1507"/>
    <cellStyle name="40% - Accent5 2 2 2 5" xfId="821"/>
    <cellStyle name="40% - Accent5 2 2 2 5 2" xfId="1508"/>
    <cellStyle name="40% - Accent5 2 2 2 6" xfId="1509"/>
    <cellStyle name="40% - Accent5 2 2 3" xfId="400"/>
    <cellStyle name="40% - Accent5 2 2 3 2" xfId="822"/>
    <cellStyle name="40% - Accent5 2 2 3 2 2" xfId="1510"/>
    <cellStyle name="40% - Accent5 2 2 3 3" xfId="823"/>
    <cellStyle name="40% - Accent5 2 2 3 3 2" xfId="1511"/>
    <cellStyle name="40% - Accent5 2 2 3 4" xfId="1512"/>
    <cellStyle name="40% - Accent5 2 2 4" xfId="401"/>
    <cellStyle name="40% - Accent5 2 2 4 2" xfId="824"/>
    <cellStyle name="40% - Accent5 2 2 4 2 2" xfId="1513"/>
    <cellStyle name="40% - Accent5 2 2 4 3" xfId="825"/>
    <cellStyle name="40% - Accent5 2 2 4 3 2" xfId="1514"/>
    <cellStyle name="40% - Accent5 2 2 4 4" xfId="1515"/>
    <cellStyle name="40% - Accent5 2 3" xfId="402"/>
    <cellStyle name="40% - Accent5 2 3 2" xfId="403"/>
    <cellStyle name="40% - Accent5 2 3 2 2" xfId="826"/>
    <cellStyle name="40% - Accent5 2 3 2 2 2" xfId="1516"/>
    <cellStyle name="40% - Accent5 2 3 2 3" xfId="827"/>
    <cellStyle name="40% - Accent5 2 3 2 3 2" xfId="1517"/>
    <cellStyle name="40% - Accent5 2 3 2 4" xfId="1518"/>
    <cellStyle name="40% - Accent5 2 3 3" xfId="404"/>
    <cellStyle name="40% - Accent5 2 3 3 2" xfId="828"/>
    <cellStyle name="40% - Accent5 2 3 3 2 2" xfId="1519"/>
    <cellStyle name="40% - Accent5 2 3 3 3" xfId="829"/>
    <cellStyle name="40% - Accent5 2 3 3 3 2" xfId="1520"/>
    <cellStyle name="40% - Accent5 2 3 3 4" xfId="1521"/>
    <cellStyle name="40% - Accent5 2 3 4" xfId="830"/>
    <cellStyle name="40% - Accent5 2 3 4 2" xfId="1522"/>
    <cellStyle name="40% - Accent5 2 3 5" xfId="831"/>
    <cellStyle name="40% - Accent5 2 3 5 2" xfId="1523"/>
    <cellStyle name="40% - Accent5 2 3 6" xfId="1524"/>
    <cellStyle name="40% - Accent5 2 4" xfId="405"/>
    <cellStyle name="40% - Accent5 2 4 2" xfId="406"/>
    <cellStyle name="40% - Accent5 2 4 2 2" xfId="832"/>
    <cellStyle name="40% - Accent5 2 4 2 2 2" xfId="1525"/>
    <cellStyle name="40% - Accent5 2 4 2 3" xfId="833"/>
    <cellStyle name="40% - Accent5 2 4 2 3 2" xfId="1526"/>
    <cellStyle name="40% - Accent5 2 4 2 4" xfId="1527"/>
    <cellStyle name="40% - Accent5 2 4 3" xfId="407"/>
    <cellStyle name="40% - Accent5 2 4 3 2" xfId="834"/>
    <cellStyle name="40% - Accent5 2 4 3 2 2" xfId="1528"/>
    <cellStyle name="40% - Accent5 2 4 3 3" xfId="835"/>
    <cellStyle name="40% - Accent5 2 4 3 3 2" xfId="1529"/>
    <cellStyle name="40% - Accent5 2 4 3 4" xfId="1530"/>
    <cellStyle name="40% - Accent5 2 4 4" xfId="836"/>
    <cellStyle name="40% - Accent5 2 4 4 2" xfId="1531"/>
    <cellStyle name="40% - Accent5 2 4 5" xfId="837"/>
    <cellStyle name="40% - Accent5 2 4 5 2" xfId="1532"/>
    <cellStyle name="40% - Accent5 2 4 6" xfId="1533"/>
    <cellStyle name="40% - Accent5 2 5" xfId="408"/>
    <cellStyle name="40% - Accent5 2 5 2" xfId="838"/>
    <cellStyle name="40% - Accent5 2 5 2 2" xfId="1534"/>
    <cellStyle name="40% - Accent5 2 5 3" xfId="839"/>
    <cellStyle name="40% - Accent5 2 5 3 2" xfId="1535"/>
    <cellStyle name="40% - Accent5 2 5 4" xfId="1536"/>
    <cellStyle name="40% - Accent5 2 6" xfId="409"/>
    <cellStyle name="40% - Accent5 2 6 2" xfId="840"/>
    <cellStyle name="40% - Accent5 2 6 2 2" xfId="1537"/>
    <cellStyle name="40% - Accent5 2 6 3" xfId="841"/>
    <cellStyle name="40% - Accent5 2 6 3 2" xfId="1538"/>
    <cellStyle name="40% - Accent5 2 6 4" xfId="1539"/>
    <cellStyle name="40% - Accent5 3" xfId="176"/>
    <cellStyle name="40% - Accent5 3 2" xfId="842"/>
    <cellStyle name="40% - Accent5 3 2 2" xfId="1540"/>
    <cellStyle name="40% - Accent5 3 3" xfId="843"/>
    <cellStyle name="40% - Accent5 3 3 2" xfId="1541"/>
    <cellStyle name="40% - Accent5 3 4" xfId="1542"/>
    <cellStyle name="40% - Accent5 4" xfId="200"/>
    <cellStyle name="40% - Accent5 4 2" xfId="1543"/>
    <cellStyle name="40% - Accent6 2" xfId="60"/>
    <cellStyle name="40% - Accent6 2 2" xfId="119"/>
    <cellStyle name="40% - Accent6 2 2 2" xfId="410"/>
    <cellStyle name="40% - Accent6 2 2 2 2" xfId="411"/>
    <cellStyle name="40% - Accent6 2 2 2 2 2" xfId="844"/>
    <cellStyle name="40% - Accent6 2 2 2 2 2 2" xfId="1544"/>
    <cellStyle name="40% - Accent6 2 2 2 2 3" xfId="845"/>
    <cellStyle name="40% - Accent6 2 2 2 2 3 2" xfId="1545"/>
    <cellStyle name="40% - Accent6 2 2 2 2 4" xfId="1546"/>
    <cellStyle name="40% - Accent6 2 2 2 3" xfId="412"/>
    <cellStyle name="40% - Accent6 2 2 2 3 2" xfId="846"/>
    <cellStyle name="40% - Accent6 2 2 2 3 2 2" xfId="1547"/>
    <cellStyle name="40% - Accent6 2 2 2 3 3" xfId="847"/>
    <cellStyle name="40% - Accent6 2 2 2 3 3 2" xfId="1548"/>
    <cellStyle name="40% - Accent6 2 2 2 3 4" xfId="1549"/>
    <cellStyle name="40% - Accent6 2 2 2 4" xfId="848"/>
    <cellStyle name="40% - Accent6 2 2 2 4 2" xfId="1550"/>
    <cellStyle name="40% - Accent6 2 2 2 5" xfId="849"/>
    <cellStyle name="40% - Accent6 2 2 2 5 2" xfId="1551"/>
    <cellStyle name="40% - Accent6 2 2 2 6" xfId="1552"/>
    <cellStyle name="40% - Accent6 2 2 3" xfId="413"/>
    <cellStyle name="40% - Accent6 2 2 3 2" xfId="850"/>
    <cellStyle name="40% - Accent6 2 2 3 2 2" xfId="1553"/>
    <cellStyle name="40% - Accent6 2 2 3 3" xfId="851"/>
    <cellStyle name="40% - Accent6 2 2 3 3 2" xfId="1554"/>
    <cellStyle name="40% - Accent6 2 2 3 4" xfId="1555"/>
    <cellStyle name="40% - Accent6 2 2 4" xfId="414"/>
    <cellStyle name="40% - Accent6 2 2 4 2" xfId="852"/>
    <cellStyle name="40% - Accent6 2 2 4 2 2" xfId="1556"/>
    <cellStyle name="40% - Accent6 2 2 4 3" xfId="853"/>
    <cellStyle name="40% - Accent6 2 2 4 3 2" xfId="1557"/>
    <cellStyle name="40% - Accent6 2 2 4 4" xfId="1558"/>
    <cellStyle name="40% - Accent6 2 3" xfId="415"/>
    <cellStyle name="40% - Accent6 2 3 2" xfId="416"/>
    <cellStyle name="40% - Accent6 2 3 2 2" xfId="854"/>
    <cellStyle name="40% - Accent6 2 3 2 2 2" xfId="1559"/>
    <cellStyle name="40% - Accent6 2 3 2 3" xfId="855"/>
    <cellStyle name="40% - Accent6 2 3 2 3 2" xfId="1560"/>
    <cellStyle name="40% - Accent6 2 3 2 4" xfId="1561"/>
    <cellStyle name="40% - Accent6 2 3 3" xfId="417"/>
    <cellStyle name="40% - Accent6 2 3 3 2" xfId="856"/>
    <cellStyle name="40% - Accent6 2 3 3 2 2" xfId="1562"/>
    <cellStyle name="40% - Accent6 2 3 3 3" xfId="857"/>
    <cellStyle name="40% - Accent6 2 3 3 3 2" xfId="1563"/>
    <cellStyle name="40% - Accent6 2 3 3 4" xfId="1564"/>
    <cellStyle name="40% - Accent6 2 3 4" xfId="858"/>
    <cellStyle name="40% - Accent6 2 3 4 2" xfId="1565"/>
    <cellStyle name="40% - Accent6 2 3 5" xfId="859"/>
    <cellStyle name="40% - Accent6 2 3 5 2" xfId="1566"/>
    <cellStyle name="40% - Accent6 2 3 6" xfId="1567"/>
    <cellStyle name="40% - Accent6 2 4" xfId="418"/>
    <cellStyle name="40% - Accent6 2 4 2" xfId="419"/>
    <cellStyle name="40% - Accent6 2 4 2 2" xfId="860"/>
    <cellStyle name="40% - Accent6 2 4 2 2 2" xfId="1568"/>
    <cellStyle name="40% - Accent6 2 4 2 3" xfId="861"/>
    <cellStyle name="40% - Accent6 2 4 2 3 2" xfId="1569"/>
    <cellStyle name="40% - Accent6 2 4 2 4" xfId="1570"/>
    <cellStyle name="40% - Accent6 2 4 3" xfId="420"/>
    <cellStyle name="40% - Accent6 2 4 3 2" xfId="862"/>
    <cellStyle name="40% - Accent6 2 4 3 2 2" xfId="1571"/>
    <cellStyle name="40% - Accent6 2 4 3 3" xfId="863"/>
    <cellStyle name="40% - Accent6 2 4 3 3 2" xfId="1572"/>
    <cellStyle name="40% - Accent6 2 4 3 4" xfId="1573"/>
    <cellStyle name="40% - Accent6 2 4 4" xfId="864"/>
    <cellStyle name="40% - Accent6 2 4 4 2" xfId="1574"/>
    <cellStyle name="40% - Accent6 2 4 5" xfId="865"/>
    <cellStyle name="40% - Accent6 2 4 5 2" xfId="1575"/>
    <cellStyle name="40% - Accent6 2 4 6" xfId="1576"/>
    <cellStyle name="40% - Accent6 2 5" xfId="421"/>
    <cellStyle name="40% - Accent6 2 5 2" xfId="866"/>
    <cellStyle name="40% - Accent6 2 5 2 2" xfId="1577"/>
    <cellStyle name="40% - Accent6 2 5 3" xfId="867"/>
    <cellStyle name="40% - Accent6 2 5 3 2" xfId="1578"/>
    <cellStyle name="40% - Accent6 2 5 4" xfId="1579"/>
    <cellStyle name="40% - Accent6 2 6" xfId="422"/>
    <cellStyle name="40% - Accent6 2 6 2" xfId="868"/>
    <cellStyle name="40% - Accent6 2 6 2 2" xfId="1580"/>
    <cellStyle name="40% - Accent6 2 6 3" xfId="869"/>
    <cellStyle name="40% - Accent6 2 6 3 2" xfId="1581"/>
    <cellStyle name="40% - Accent6 2 6 4" xfId="1582"/>
    <cellStyle name="40% - Accent6 3" xfId="178"/>
    <cellStyle name="40% - Accent6 3 2" xfId="870"/>
    <cellStyle name="40% - Accent6 3 2 2" xfId="1583"/>
    <cellStyle name="40% - Accent6 3 3" xfId="871"/>
    <cellStyle name="40% - Accent6 3 3 2" xfId="1584"/>
    <cellStyle name="40% - Accent6 3 4" xfId="1585"/>
    <cellStyle name="40% - Accent6 4" xfId="202"/>
    <cellStyle name="40% - Accent6 4 2" xfId="1586"/>
    <cellStyle name="40% - Акцент1" xfId="30" builtinId="31" customBuiltin="1"/>
    <cellStyle name="40% - Акцент1 2" xfId="225"/>
    <cellStyle name="40% — акцент1 2" xfId="872"/>
    <cellStyle name="40% - Акцент1 2 2" xfId="1587"/>
    <cellStyle name="40% - Акцент2" xfId="34" builtinId="35" customBuiltin="1"/>
    <cellStyle name="40% - Акцент2 2" xfId="227"/>
    <cellStyle name="40% — акцент2 2" xfId="873"/>
    <cellStyle name="40% - Акцент2 2 2" xfId="1588"/>
    <cellStyle name="40% - Акцент3" xfId="38" builtinId="39" customBuiltin="1"/>
    <cellStyle name="40% - Акцент3 2" xfId="229"/>
    <cellStyle name="40% — акцент3 2" xfId="874"/>
    <cellStyle name="40% - Акцент3 2 2" xfId="1589"/>
    <cellStyle name="40% - Акцент4" xfId="42" builtinId="43" customBuiltin="1"/>
    <cellStyle name="40% - Акцент4 2" xfId="231"/>
    <cellStyle name="40% — акцент4 2" xfId="875"/>
    <cellStyle name="40% - Акцент4 2 2" xfId="1590"/>
    <cellStyle name="40% - Акцент5" xfId="46" builtinId="47" customBuiltin="1"/>
    <cellStyle name="40% - Акцент5 2" xfId="233"/>
    <cellStyle name="40% — акцент5 2" xfId="876"/>
    <cellStyle name="40% - Акцент5 2 2" xfId="1591"/>
    <cellStyle name="40% - Акцент6" xfId="50" builtinId="51" customBuiltin="1"/>
    <cellStyle name="40% - Акцент6 2" xfId="235"/>
    <cellStyle name="40% — акцент6 2" xfId="877"/>
    <cellStyle name="40% - Акцент6 2 2" xfId="1592"/>
    <cellStyle name="60% - Accent1 2" xfId="64"/>
    <cellStyle name="60% - Accent1 2 2" xfId="120"/>
    <cellStyle name="60% - Accent1 2 3" xfId="1802"/>
    <cellStyle name="60% - Accent1 3" xfId="423"/>
    <cellStyle name="60% - Accent1 4" xfId="1036"/>
    <cellStyle name="60% - Accent2 2" xfId="62"/>
    <cellStyle name="60% - Accent2 2 2" xfId="121"/>
    <cellStyle name="60% - Accent2 2 3" xfId="1803"/>
    <cellStyle name="60% - Accent2 3" xfId="424"/>
    <cellStyle name="60% - Accent2 4" xfId="1037"/>
    <cellStyle name="60% - Accent3 2" xfId="56"/>
    <cellStyle name="60% - Accent3 2 2" xfId="122"/>
    <cellStyle name="60% - Accent3 2 3" xfId="1804"/>
    <cellStyle name="60% - Accent3 3" xfId="425"/>
    <cellStyle name="60% - Accent3 4" xfId="1038"/>
    <cellStyle name="60% - Accent4 2" xfId="66"/>
    <cellStyle name="60% - Accent4 2 2" xfId="123"/>
    <cellStyle name="60% - Accent4 2 3" xfId="1805"/>
    <cellStyle name="60% - Accent4 3" xfId="426"/>
    <cellStyle name="60% - Accent4 4" xfId="1039"/>
    <cellStyle name="60% - Accent5 2" xfId="73"/>
    <cellStyle name="60% - Accent5 2 2" xfId="124"/>
    <cellStyle name="60% - Accent5 2 3" xfId="1806"/>
    <cellStyle name="60% - Accent5 3" xfId="427"/>
    <cellStyle name="60% - Accent5 4" xfId="1040"/>
    <cellStyle name="60% - Accent6 2" xfId="55"/>
    <cellStyle name="60% - Accent6 2 2" xfId="125"/>
    <cellStyle name="60% - Accent6 2 3" xfId="1807"/>
    <cellStyle name="60% - Accent6 3" xfId="428"/>
    <cellStyle name="60% - Accent6 4" xfId="1041"/>
    <cellStyle name="60% - Акцент1" xfId="31" builtinId="32" customBuiltin="1"/>
    <cellStyle name="60% - Акцент1 2" xfId="236"/>
    <cellStyle name="60% — акцент1 2" xfId="878"/>
    <cellStyle name="60% - Акцент2" xfId="35" builtinId="36" customBuiltin="1"/>
    <cellStyle name="60% - Акцент2 2" xfId="237"/>
    <cellStyle name="60% — акцент2 2" xfId="879"/>
    <cellStyle name="60% - Акцент3" xfId="39" builtinId="40" customBuiltin="1"/>
    <cellStyle name="60% - Акцент3 2" xfId="238"/>
    <cellStyle name="60% — акцент3 2" xfId="880"/>
    <cellStyle name="60% - Акцент4" xfId="43" builtinId="44" customBuiltin="1"/>
    <cellStyle name="60% - Акцент4 2" xfId="239"/>
    <cellStyle name="60% — акцент4 2" xfId="881"/>
    <cellStyle name="60% - Акцент5" xfId="47" builtinId="48" customBuiltin="1"/>
    <cellStyle name="60% - Акцент5 2" xfId="240"/>
    <cellStyle name="60% — акцент5 2" xfId="882"/>
    <cellStyle name="60% - Акцент6" xfId="51" builtinId="52" customBuiltin="1"/>
    <cellStyle name="60% - Акцент6 2" xfId="241"/>
    <cellStyle name="60% — акцент6 2" xfId="883"/>
    <cellStyle name="Accent1 2" xfId="57"/>
    <cellStyle name="Accent1 2 2" xfId="126"/>
    <cellStyle name="Accent1 2 3" xfId="1808"/>
    <cellStyle name="Accent1 3" xfId="429"/>
    <cellStyle name="Accent1 4" xfId="1042"/>
    <cellStyle name="Accent2 2" xfId="53"/>
    <cellStyle name="Accent2 2 2" xfId="127"/>
    <cellStyle name="Accent2 2 3" xfId="1809"/>
    <cellStyle name="Accent2 3" xfId="430"/>
    <cellStyle name="Accent2 4" xfId="1043"/>
    <cellStyle name="Accent3 2" xfId="90"/>
    <cellStyle name="Accent3 2 2" xfId="128"/>
    <cellStyle name="Accent3 2 3" xfId="1810"/>
    <cellStyle name="Accent3 3" xfId="431"/>
    <cellStyle name="Accent3 4" xfId="1044"/>
    <cellStyle name="Accent4 2" xfId="75"/>
    <cellStyle name="Accent4 2 2" xfId="129"/>
    <cellStyle name="Accent4 2 3" xfId="1811"/>
    <cellStyle name="Accent4 3" xfId="432"/>
    <cellStyle name="Accent4 4" xfId="1045"/>
    <cellStyle name="Accent5 2" xfId="85"/>
    <cellStyle name="Accent5 2 2" xfId="130"/>
    <cellStyle name="Accent5 2 3" xfId="1812"/>
    <cellStyle name="Accent5 3" xfId="433"/>
    <cellStyle name="Accent5 4" xfId="1046"/>
    <cellStyle name="Accent6 2" xfId="58"/>
    <cellStyle name="Accent6 2 2" xfId="131"/>
    <cellStyle name="Accent6 2 3" xfId="1813"/>
    <cellStyle name="Accent6 3" xfId="434"/>
    <cellStyle name="Accent6 4" xfId="1047"/>
    <cellStyle name="Bad 2" xfId="92"/>
    <cellStyle name="Bad 2 2" xfId="132"/>
    <cellStyle name="Bad 2 3" xfId="1814"/>
    <cellStyle name="Bad 3" xfId="435"/>
    <cellStyle name="Bad 4" xfId="1048"/>
    <cellStyle name="Calculation 2" xfId="79"/>
    <cellStyle name="Calculation 2 2" xfId="133"/>
    <cellStyle name="Calculation 2 2 2" xfId="884"/>
    <cellStyle name="Calculation 2 2 2 2" xfId="1593"/>
    <cellStyle name="Calculation 2 2 3" xfId="885"/>
    <cellStyle name="Calculation 2 3" xfId="1815"/>
    <cellStyle name="Calculation 2 4" xfId="1816"/>
    <cellStyle name="Calculation 3" xfId="436"/>
    <cellStyle name="Calculation 4" xfId="1049"/>
    <cellStyle name="Check Cell 2" xfId="86"/>
    <cellStyle name="Check Cell 2 2" xfId="134"/>
    <cellStyle name="Check Cell 2 3" xfId="1817"/>
    <cellStyle name="Check Cell 3" xfId="437"/>
    <cellStyle name="Check Cell 4" xfId="1050"/>
    <cellStyle name="Comma 10" xfId="886"/>
    <cellStyle name="Comma 10 2" xfId="1594"/>
    <cellStyle name="Comma 11" xfId="1818"/>
    <cellStyle name="Comma 15" xfId="1063"/>
    <cellStyle name="Comma 2" xfId="10"/>
    <cellStyle name="Comma 2 2" xfId="100"/>
    <cellStyle name="Comma 2 2 2" xfId="135"/>
    <cellStyle name="Comma 2 2 2 2" xfId="438"/>
    <cellStyle name="Comma 2 2 2 3" xfId="1819"/>
    <cellStyle name="Comma 2 2 3" xfId="1820"/>
    <cellStyle name="Comma 2 2 4" xfId="1821"/>
    <cellStyle name="Comma 2 3" xfId="103"/>
    <cellStyle name="Comma 2 3 2" xfId="439"/>
    <cellStyle name="Comma 2 3 3" xfId="1822"/>
    <cellStyle name="Comma 2 4" xfId="440"/>
    <cellStyle name="Comma 2 4 2" xfId="1823"/>
    <cellStyle name="Comma 2 5" xfId="441"/>
    <cellStyle name="Comma 2 5 2" xfId="1824"/>
    <cellStyle name="Comma 2 6" xfId="1825"/>
    <cellStyle name="Comma 2 7" xfId="1826"/>
    <cellStyle name="Comma 2 8" xfId="1827"/>
    <cellStyle name="Comma 3" xfId="99"/>
    <cellStyle name="Comma 3 2" xfId="136"/>
    <cellStyle name="Comma 3 2 2" xfId="188"/>
    <cellStyle name="Comma 3 2 2 2" xfId="211"/>
    <cellStyle name="Comma 3 2 3" xfId="181"/>
    <cellStyle name="Comma 3 2 3 2" xfId="1595"/>
    <cellStyle name="Comma 3 2 4" xfId="205"/>
    <cellStyle name="Comma 3 2 4 2" xfId="1596"/>
    <cellStyle name="Comma 3 2 5" xfId="1597"/>
    <cellStyle name="Comma 3 3" xfId="442"/>
    <cellStyle name="Comma 3 3 2" xfId="1828"/>
    <cellStyle name="Comma 3 4" xfId="1829"/>
    <cellStyle name="Comma 3 5" xfId="1830"/>
    <cellStyle name="Comma 3 6" xfId="1831"/>
    <cellStyle name="Comma 3 6 2" xfId="1832"/>
    <cellStyle name="Comma 3 6 3" xfId="1833"/>
    <cellStyle name="Comma 3 7" xfId="1834"/>
    <cellStyle name="Comma 4" xfId="102"/>
    <cellStyle name="Comma 4 2" xfId="443"/>
    <cellStyle name="Comma 4 2 2" xfId="444"/>
    <cellStyle name="Comma 4 2 3" xfId="1835"/>
    <cellStyle name="Comma 4 3" xfId="445"/>
    <cellStyle name="Comma 4 3 2" xfId="446"/>
    <cellStyle name="Comma 4 4" xfId="1836"/>
    <cellStyle name="Comma 5" xfId="95"/>
    <cellStyle name="Comma 5 2" xfId="180"/>
    <cellStyle name="Comma 5 2 2" xfId="447"/>
    <cellStyle name="Comma 5 2 3" xfId="1837"/>
    <cellStyle name="Comma 5 2 4" xfId="1838"/>
    <cellStyle name="Comma 5 3" xfId="204"/>
    <cellStyle name="Comma 5 3 2" xfId="1598"/>
    <cellStyle name="Comma 5 4" xfId="887"/>
    <cellStyle name="Comma 5 4 2" xfId="1599"/>
    <cellStyle name="Comma 5 5" xfId="1600"/>
    <cellStyle name="Comma 6" xfId="187"/>
    <cellStyle name="Comma 6 10" xfId="888"/>
    <cellStyle name="Comma 6 10 2" xfId="1601"/>
    <cellStyle name="Comma 6 11" xfId="1602"/>
    <cellStyle name="Comma 6 2" xfId="210"/>
    <cellStyle name="Comma 6 2 2" xfId="1839"/>
    <cellStyle name="Comma 6 2 3" xfId="1840"/>
    <cellStyle name="Comma 6 3" xfId="448"/>
    <cellStyle name="Comma 6 3 2" xfId="449"/>
    <cellStyle name="Comma 6 3 2 2" xfId="450"/>
    <cellStyle name="Comma 6 3 2 2 2" xfId="889"/>
    <cellStyle name="Comma 6 3 2 2 2 2" xfId="1603"/>
    <cellStyle name="Comma 6 3 2 2 3" xfId="890"/>
    <cellStyle name="Comma 6 3 2 2 3 2" xfId="1604"/>
    <cellStyle name="Comma 6 3 2 2 4" xfId="1605"/>
    <cellStyle name="Comma 6 3 2 3" xfId="451"/>
    <cellStyle name="Comma 6 3 2 3 2" xfId="891"/>
    <cellStyle name="Comma 6 3 2 3 2 2" xfId="1606"/>
    <cellStyle name="Comma 6 3 2 3 3" xfId="892"/>
    <cellStyle name="Comma 6 3 2 3 3 2" xfId="1607"/>
    <cellStyle name="Comma 6 3 2 3 4" xfId="1608"/>
    <cellStyle name="Comma 6 3 2 4" xfId="893"/>
    <cellStyle name="Comma 6 3 2 4 2" xfId="1609"/>
    <cellStyle name="Comma 6 3 2 5" xfId="894"/>
    <cellStyle name="Comma 6 3 2 5 2" xfId="1610"/>
    <cellStyle name="Comma 6 3 2 6" xfId="1611"/>
    <cellStyle name="Comma 6 3 3" xfId="452"/>
    <cellStyle name="Comma 6 3 3 2" xfId="895"/>
    <cellStyle name="Comma 6 3 3 2 2" xfId="1612"/>
    <cellStyle name="Comma 6 3 3 3" xfId="896"/>
    <cellStyle name="Comma 6 3 3 3 2" xfId="1613"/>
    <cellStyle name="Comma 6 3 3 4" xfId="1614"/>
    <cellStyle name="Comma 6 3 4" xfId="453"/>
    <cellStyle name="Comma 6 3 4 2" xfId="897"/>
    <cellStyle name="Comma 6 3 4 2 2" xfId="1615"/>
    <cellStyle name="Comma 6 3 4 3" xfId="898"/>
    <cellStyle name="Comma 6 3 4 3 2" xfId="1616"/>
    <cellStyle name="Comma 6 3 4 4" xfId="1617"/>
    <cellStyle name="Comma 6 3 5" xfId="899"/>
    <cellStyle name="Comma 6 3 5 2" xfId="1618"/>
    <cellStyle name="Comma 6 3 6" xfId="900"/>
    <cellStyle name="Comma 6 3 6 2" xfId="1619"/>
    <cellStyle name="Comma 6 3 7" xfId="1620"/>
    <cellStyle name="Comma 6 4" xfId="454"/>
    <cellStyle name="Comma 6 4 2" xfId="455"/>
    <cellStyle name="Comma 6 4 2 2" xfId="456"/>
    <cellStyle name="Comma 6 4 2 2 2" xfId="901"/>
    <cellStyle name="Comma 6 4 2 2 2 2" xfId="1621"/>
    <cellStyle name="Comma 6 4 2 2 3" xfId="902"/>
    <cellStyle name="Comma 6 4 2 2 3 2" xfId="1622"/>
    <cellStyle name="Comma 6 4 2 2 4" xfId="1623"/>
    <cellStyle name="Comma 6 4 2 3" xfId="457"/>
    <cellStyle name="Comma 6 4 2 3 2" xfId="903"/>
    <cellStyle name="Comma 6 4 2 3 2 2" xfId="1624"/>
    <cellStyle name="Comma 6 4 2 3 3" xfId="904"/>
    <cellStyle name="Comma 6 4 2 3 3 2" xfId="1625"/>
    <cellStyle name="Comma 6 4 2 3 4" xfId="1626"/>
    <cellStyle name="Comma 6 4 2 4" xfId="905"/>
    <cellStyle name="Comma 6 4 2 4 2" xfId="1627"/>
    <cellStyle name="Comma 6 4 2 5" xfId="906"/>
    <cellStyle name="Comma 6 4 2 5 2" xfId="1628"/>
    <cellStyle name="Comma 6 4 2 6" xfId="1629"/>
    <cellStyle name="Comma 6 4 3" xfId="458"/>
    <cellStyle name="Comma 6 4 3 2" xfId="907"/>
    <cellStyle name="Comma 6 4 3 2 2" xfId="1630"/>
    <cellStyle name="Comma 6 4 3 3" xfId="908"/>
    <cellStyle name="Comma 6 4 3 3 2" xfId="1631"/>
    <cellStyle name="Comma 6 4 3 4" xfId="1632"/>
    <cellStyle name="Comma 6 4 4" xfId="459"/>
    <cellStyle name="Comma 6 4 4 2" xfId="909"/>
    <cellStyle name="Comma 6 4 4 2 2" xfId="1633"/>
    <cellStyle name="Comma 6 4 4 3" xfId="910"/>
    <cellStyle name="Comma 6 4 4 3 2" xfId="1634"/>
    <cellStyle name="Comma 6 4 4 4" xfId="1635"/>
    <cellStyle name="Comma 6 4 5" xfId="911"/>
    <cellStyle name="Comma 6 4 5 2" xfId="1636"/>
    <cellStyle name="Comma 6 4 6" xfId="912"/>
    <cellStyle name="Comma 6 4 6 2" xfId="1637"/>
    <cellStyle name="Comma 6 4 7" xfId="1638"/>
    <cellStyle name="Comma 6 5" xfId="460"/>
    <cellStyle name="Comma 6 5 2" xfId="461"/>
    <cellStyle name="Comma 6 5 2 2" xfId="913"/>
    <cellStyle name="Comma 6 5 2 2 2" xfId="1639"/>
    <cellStyle name="Comma 6 5 2 3" xfId="914"/>
    <cellStyle name="Comma 6 5 2 3 2" xfId="1640"/>
    <cellStyle name="Comma 6 5 2 4" xfId="1641"/>
    <cellStyle name="Comma 6 5 3" xfId="462"/>
    <cellStyle name="Comma 6 5 3 2" xfId="915"/>
    <cellStyle name="Comma 6 5 3 2 2" xfId="1642"/>
    <cellStyle name="Comma 6 5 3 3" xfId="916"/>
    <cellStyle name="Comma 6 5 3 3 2" xfId="1643"/>
    <cellStyle name="Comma 6 5 3 4" xfId="1644"/>
    <cellStyle name="Comma 6 5 4" xfId="917"/>
    <cellStyle name="Comma 6 5 4 2" xfId="1645"/>
    <cellStyle name="Comma 6 5 5" xfId="918"/>
    <cellStyle name="Comma 6 5 5 2" xfId="1646"/>
    <cellStyle name="Comma 6 5 6" xfId="1647"/>
    <cellStyle name="Comma 6 6" xfId="463"/>
    <cellStyle name="Comma 6 6 2" xfId="464"/>
    <cellStyle name="Comma 6 6 2 2" xfId="919"/>
    <cellStyle name="Comma 6 6 2 2 2" xfId="1648"/>
    <cellStyle name="Comma 6 6 2 3" xfId="920"/>
    <cellStyle name="Comma 6 6 2 3 2" xfId="1649"/>
    <cellStyle name="Comma 6 6 2 4" xfId="1650"/>
    <cellStyle name="Comma 6 6 3" xfId="465"/>
    <cellStyle name="Comma 6 6 3 2" xfId="921"/>
    <cellStyle name="Comma 6 6 3 2 2" xfId="1651"/>
    <cellStyle name="Comma 6 6 3 3" xfId="922"/>
    <cellStyle name="Comma 6 6 3 3 2" xfId="1652"/>
    <cellStyle name="Comma 6 6 3 4" xfId="1653"/>
    <cellStyle name="Comma 6 6 4" xfId="923"/>
    <cellStyle name="Comma 6 6 4 2" xfId="1654"/>
    <cellStyle name="Comma 6 6 5" xfId="924"/>
    <cellStyle name="Comma 6 6 5 2" xfId="1655"/>
    <cellStyle name="Comma 6 6 6" xfId="1656"/>
    <cellStyle name="Comma 6 7" xfId="466"/>
    <cellStyle name="Comma 6 7 2" xfId="925"/>
    <cellStyle name="Comma 6 7 2 2" xfId="1657"/>
    <cellStyle name="Comma 6 7 3" xfId="926"/>
    <cellStyle name="Comma 6 7 3 2" xfId="1658"/>
    <cellStyle name="Comma 6 7 4" xfId="1659"/>
    <cellStyle name="Comma 6 8" xfId="467"/>
    <cellStyle name="Comma 6 8 2" xfId="927"/>
    <cellStyle name="Comma 6 8 2 2" xfId="1660"/>
    <cellStyle name="Comma 6 8 3" xfId="928"/>
    <cellStyle name="Comma 6 8 3 2" xfId="1661"/>
    <cellStyle name="Comma 6 8 4" xfId="1662"/>
    <cellStyle name="Comma 6 9" xfId="929"/>
    <cellStyle name="Comma 6 9 2" xfId="1663"/>
    <cellStyle name="Comma 7" xfId="468"/>
    <cellStyle name="Comma 7 2" xfId="1841"/>
    <cellStyle name="Comma 8" xfId="469"/>
    <cellStyle name="Comma 8 2" xfId="470"/>
    <cellStyle name="Comma 8 3" xfId="1842"/>
    <cellStyle name="Comma 8 4" xfId="1843"/>
    <cellStyle name="Comma 9" xfId="471"/>
    <cellStyle name="Comma 9 2" xfId="472"/>
    <cellStyle name="Comma 9 3" xfId="1844"/>
    <cellStyle name="Currency 2" xfId="1845"/>
    <cellStyle name="Currency 3" xfId="1846"/>
    <cellStyle name="Currency 3 2" xfId="1847"/>
    <cellStyle name="Currency 3 3" xfId="1848"/>
    <cellStyle name="Currency 4" xfId="1849"/>
    <cellStyle name="Currency 5" xfId="1850"/>
    <cellStyle name="Currency 5 2" xfId="1851"/>
    <cellStyle name="Currency 5 3" xfId="1852"/>
    <cellStyle name="edRascen" xfId="1853"/>
    <cellStyle name="edRascen 2" xfId="1854"/>
    <cellStyle name="Explanatory Text 2" xfId="74"/>
    <cellStyle name="Explanatory Text 2 2" xfId="137"/>
    <cellStyle name="Explanatory Text 2 3" xfId="1855"/>
    <cellStyle name="Explanatory Text 3" xfId="473"/>
    <cellStyle name="Explanatory Text 4" xfId="1051"/>
    <cellStyle name="Good 2" xfId="80"/>
    <cellStyle name="Good 2 2" xfId="138"/>
    <cellStyle name="Good 2 3" xfId="1856"/>
    <cellStyle name="Good 3" xfId="474"/>
    <cellStyle name="Good 4" xfId="1052"/>
    <cellStyle name="Heading 1 2" xfId="65"/>
    <cellStyle name="Heading 1 2 2" xfId="139"/>
    <cellStyle name="Heading 1 2 3" xfId="1857"/>
    <cellStyle name="Heading 1 3" xfId="475"/>
    <cellStyle name="Heading 1 4" xfId="1053"/>
    <cellStyle name="Heading 2 2" xfId="83"/>
    <cellStyle name="Heading 2 2 2" xfId="140"/>
    <cellStyle name="Heading 2 2 3" xfId="1858"/>
    <cellStyle name="Heading 2 3" xfId="476"/>
    <cellStyle name="Heading 2 4" xfId="1054"/>
    <cellStyle name="Heading 3 2" xfId="67"/>
    <cellStyle name="Heading 3 2 2" xfId="141"/>
    <cellStyle name="Heading 3 2 3" xfId="1859"/>
    <cellStyle name="Heading 3 3" xfId="477"/>
    <cellStyle name="Heading 3 4" xfId="1055"/>
    <cellStyle name="Heading 4 2" xfId="63"/>
    <cellStyle name="Heading 4 2 2" xfId="142"/>
    <cellStyle name="Heading 4 2 3" xfId="1860"/>
    <cellStyle name="Heading 4 3" xfId="478"/>
    <cellStyle name="Heading 4 4" xfId="1056"/>
    <cellStyle name="Input 2" xfId="82"/>
    <cellStyle name="Input 2 2" xfId="143"/>
    <cellStyle name="Input 2 2 2" xfId="930"/>
    <cellStyle name="Input 2 2 2 2" xfId="1664"/>
    <cellStyle name="Input 2 2 3" xfId="931"/>
    <cellStyle name="Input 2 3" xfId="1861"/>
    <cellStyle name="Input 2 4" xfId="1862"/>
    <cellStyle name="Input 3" xfId="479"/>
    <cellStyle name="Input 4" xfId="1057"/>
    <cellStyle name="Linked Cell 2" xfId="70"/>
    <cellStyle name="Linked Cell 2 2" xfId="144"/>
    <cellStyle name="Linked Cell 2 3" xfId="1863"/>
    <cellStyle name="Linked Cell 3" xfId="480"/>
    <cellStyle name="Linked Cell 4" xfId="1058"/>
    <cellStyle name="Neutral 2" xfId="76"/>
    <cellStyle name="Neutral 2 2" xfId="105"/>
    <cellStyle name="Neutral 2 3" xfId="481"/>
    <cellStyle name="Neutral 2 3 2" xfId="1864"/>
    <cellStyle name="Neutral 3" xfId="145"/>
    <cellStyle name="Neutral 4" xfId="482"/>
    <cellStyle name="Neutral 4 2" xfId="483"/>
    <cellStyle name="Neutral 5" xfId="1665"/>
    <cellStyle name="Normal 10" xfId="4"/>
    <cellStyle name="Normal 10 10" xfId="1799"/>
    <cellStyle name="Normal 10 11" xfId="1865"/>
    <cellStyle name="Normal 10 12" xfId="1866"/>
    <cellStyle name="Normal 10 13" xfId="1867"/>
    <cellStyle name="Normal 10 14" xfId="1868"/>
    <cellStyle name="Normal 10 2" xfId="185"/>
    <cellStyle name="Normal 10 2 2" xfId="484"/>
    <cellStyle name="Normal 10 2 2 2" xfId="485"/>
    <cellStyle name="Normal 10 2 2 2 2" xfId="932"/>
    <cellStyle name="Normal 10 2 2 2 2 2" xfId="1666"/>
    <cellStyle name="Normal 10 2 2 2 3" xfId="933"/>
    <cellStyle name="Normal 10 2 2 2 3 2" xfId="1667"/>
    <cellStyle name="Normal 10 2 2 2 4" xfId="1668"/>
    <cellStyle name="Normal 10 2 2 3" xfId="486"/>
    <cellStyle name="Normal 10 2 2 3 2" xfId="934"/>
    <cellStyle name="Normal 10 2 2 3 2 2" xfId="1669"/>
    <cellStyle name="Normal 10 2 2 3 3" xfId="935"/>
    <cellStyle name="Normal 10 2 2 3 3 2" xfId="1670"/>
    <cellStyle name="Normal 10 2 2 3 4" xfId="1671"/>
    <cellStyle name="Normal 10 2 2 4" xfId="936"/>
    <cellStyle name="Normal 10 2 2 4 2" xfId="1672"/>
    <cellStyle name="Normal 10 2 2 5" xfId="937"/>
    <cellStyle name="Normal 10 2 2 5 2" xfId="1673"/>
    <cellStyle name="Normal 10 2 2 6" xfId="1674"/>
    <cellStyle name="Normal 10 2 3" xfId="487"/>
    <cellStyle name="Normal 10 2 3 2" xfId="938"/>
    <cellStyle name="Normal 10 2 3 2 2" xfId="1675"/>
    <cellStyle name="Normal 10 2 3 3" xfId="939"/>
    <cellStyle name="Normal 10 2 3 3 2" xfId="1676"/>
    <cellStyle name="Normal 10 2 3 4" xfId="1677"/>
    <cellStyle name="Normal 10 2 4" xfId="488"/>
    <cellStyle name="Normal 10 2 4 2" xfId="940"/>
    <cellStyle name="Normal 10 2 4 2 2" xfId="1678"/>
    <cellStyle name="Normal 10 2 4 3" xfId="941"/>
    <cellStyle name="Normal 10 2 4 3 2" xfId="1679"/>
    <cellStyle name="Normal 10 2 4 4" xfId="1680"/>
    <cellStyle name="Normal 10 2 5" xfId="942"/>
    <cellStyle name="Normal 10 2 5 2" xfId="1681"/>
    <cellStyle name="Normal 10 2 6" xfId="943"/>
    <cellStyle name="Normal 10 2 6 2" xfId="1682"/>
    <cellStyle name="Normal 10 2 7" xfId="1683"/>
    <cellStyle name="Normal 10 3" xfId="208"/>
    <cellStyle name="Normal 10 3 2" xfId="489"/>
    <cellStyle name="Normal 10 3 2 2" xfId="944"/>
    <cellStyle name="Normal 10 3 2 2 2" xfId="1684"/>
    <cellStyle name="Normal 10 3 2 3" xfId="945"/>
    <cellStyle name="Normal 10 3 2 3 2" xfId="1685"/>
    <cellStyle name="Normal 10 3 2 4" xfId="1686"/>
    <cellStyle name="Normal 10 3 3" xfId="490"/>
    <cellStyle name="Normal 10 3 3 2" xfId="946"/>
    <cellStyle name="Normal 10 3 3 2 2" xfId="1687"/>
    <cellStyle name="Normal 10 3 3 3" xfId="947"/>
    <cellStyle name="Normal 10 3 3 3 2" xfId="1688"/>
    <cellStyle name="Normal 10 3 3 4" xfId="1689"/>
    <cellStyle name="Normal 10 3 4" xfId="948"/>
    <cellStyle name="Normal 10 3 4 2" xfId="1690"/>
    <cellStyle name="Normal 10 3 5" xfId="949"/>
    <cellStyle name="Normal 10 3 5 2" xfId="1691"/>
    <cellStyle name="Normal 10 3 6" xfId="1692"/>
    <cellStyle name="Normal 10 4" xfId="491"/>
    <cellStyle name="Normal 10 4 2" xfId="492"/>
    <cellStyle name="Normal 10 4 2 2" xfId="950"/>
    <cellStyle name="Normal 10 4 2 2 2" xfId="1693"/>
    <cellStyle name="Normal 10 4 2 3" xfId="951"/>
    <cellStyle name="Normal 10 4 2 3 2" xfId="1694"/>
    <cellStyle name="Normal 10 4 2 4" xfId="1695"/>
    <cellStyle name="Normal 10 4 3" xfId="493"/>
    <cellStyle name="Normal 10 4 3 2" xfId="952"/>
    <cellStyle name="Normal 10 4 3 2 2" xfId="1696"/>
    <cellStyle name="Normal 10 4 3 3" xfId="953"/>
    <cellStyle name="Normal 10 4 3 3 2" xfId="1697"/>
    <cellStyle name="Normal 10 4 3 4" xfId="1698"/>
    <cellStyle name="Normal 10 4 4" xfId="954"/>
    <cellStyle name="Normal 10 4 4 2" xfId="1699"/>
    <cellStyle name="Normal 10 4 5" xfId="955"/>
    <cellStyle name="Normal 10 4 5 2" xfId="1700"/>
    <cellStyle name="Normal 10 4 6" xfId="1701"/>
    <cellStyle name="Normal 10 5" xfId="494"/>
    <cellStyle name="Normal 10 5 2" xfId="956"/>
    <cellStyle name="Normal 10 5 2 2" xfId="1702"/>
    <cellStyle name="Normal 10 5 3" xfId="957"/>
    <cellStyle name="Normal 10 5 3 2" xfId="1703"/>
    <cellStyle name="Normal 10 5 4" xfId="1704"/>
    <cellStyle name="Normal 10 6" xfId="495"/>
    <cellStyle name="Normal 10 6 2" xfId="958"/>
    <cellStyle name="Normal 10 6 2 2" xfId="1705"/>
    <cellStyle name="Normal 10 6 3" xfId="959"/>
    <cellStyle name="Normal 10 6 3 2" xfId="1706"/>
    <cellStyle name="Normal 10 6 4" xfId="1707"/>
    <cellStyle name="Normal 10 7" xfId="1869"/>
    <cellStyle name="Normal 10 8" xfId="1870"/>
    <cellStyle name="Normal 10 9" xfId="1871"/>
    <cellStyle name="Normal 11" xfId="164"/>
    <cellStyle name="Normal 11 10" xfId="1872"/>
    <cellStyle name="Normal 11 2" xfId="186"/>
    <cellStyle name="Normal 11 2 2" xfId="1873"/>
    <cellStyle name="Normal 11 3" xfId="209"/>
    <cellStyle name="Normal 11 3 2" xfId="1708"/>
    <cellStyle name="Normal 11 4" xfId="1874"/>
    <cellStyle name="Normal 11 5" xfId="1875"/>
    <cellStyle name="Normal 11 6" xfId="1876"/>
    <cellStyle name="Normal 11 7" xfId="1877"/>
    <cellStyle name="Normal 11 8" xfId="1878"/>
    <cellStyle name="Normal 11 9" xfId="1879"/>
    <cellStyle name="Normal 12" xfId="165"/>
    <cellStyle name="Normal 12 10" xfId="1880"/>
    <cellStyle name="Normal 12 10 2" xfId="1881"/>
    <cellStyle name="Normal 12 10 2 2" xfId="1882"/>
    <cellStyle name="Normal 12 10 3" xfId="1883"/>
    <cellStyle name="Normal 12 10 3 2" xfId="1884"/>
    <cellStyle name="Normal 12 10 3 2 2" xfId="1885"/>
    <cellStyle name="Normal 12 10 4" xfId="1886"/>
    <cellStyle name="Normal 12 10 5" xfId="1887"/>
    <cellStyle name="Normal 12 10 5 2" xfId="1888"/>
    <cellStyle name="Normal 12 11" xfId="1889"/>
    <cellStyle name="Normal 12 12" xfId="1890"/>
    <cellStyle name="Normal 12 13" xfId="1891"/>
    <cellStyle name="Normal 12 14" xfId="1892"/>
    <cellStyle name="Normal 12 15" xfId="1893"/>
    <cellStyle name="Normal 12 2" xfId="496"/>
    <cellStyle name="Normal 12 2 2" xfId="1894"/>
    <cellStyle name="Normal 12 2 3" xfId="1895"/>
    <cellStyle name="Normal 12 3" xfId="960"/>
    <cellStyle name="Normal 12 4" xfId="1896"/>
    <cellStyle name="Normal 12 5" xfId="1897"/>
    <cellStyle name="Normal 12 6" xfId="1898"/>
    <cellStyle name="Normal 12 7" xfId="1899"/>
    <cellStyle name="Normal 12 8" xfId="1900"/>
    <cellStyle name="Normal 12 9" xfId="1901"/>
    <cellStyle name="Normal 13" xfId="1902"/>
    <cellStyle name="Normal 13 2" xfId="1903"/>
    <cellStyle name="Normal 14" xfId="1904"/>
    <cellStyle name="Normal 14 2" xfId="1905"/>
    <cellStyle name="Normal 15" xfId="1906"/>
    <cellStyle name="Normal 16" xfId="1907"/>
    <cellStyle name="Normal 17" xfId="1908"/>
    <cellStyle name="Normal 18" xfId="1909"/>
    <cellStyle name="Normal 19" xfId="1910"/>
    <cellStyle name="Normal 19 2" xfId="1911"/>
    <cellStyle name="Normal 19 3" xfId="1912"/>
    <cellStyle name="Normal 2" xfId="1"/>
    <cellStyle name="Normal 2 2" xfId="146"/>
    <cellStyle name="Normal 2 2 10" xfId="1913"/>
    <cellStyle name="Normal 2 2 2" xfId="163"/>
    <cellStyle name="Normal 2 2 3" xfId="497"/>
    <cellStyle name="Normal 2 2 4" xfId="1914"/>
    <cellStyle name="Normal 2 2 5" xfId="1915"/>
    <cellStyle name="Normal 2 2 5 2" xfId="1916"/>
    <cellStyle name="Normal 2 2 5 3" xfId="1917"/>
    <cellStyle name="Normal 2 2 6" xfId="1918"/>
    <cellStyle name="Normal 2 2 7" xfId="1919"/>
    <cellStyle name="Normal 2 2 7 2" xfId="1920"/>
    <cellStyle name="Normal 2 2 8" xfId="1921"/>
    <cellStyle name="Normal 2 2 9" xfId="1922"/>
    <cellStyle name="Normal 2 3" xfId="147"/>
    <cellStyle name="Normal 2 3 2" xfId="1923"/>
    <cellStyle name="Normal 2 3 3" xfId="1924"/>
    <cellStyle name="Normal 2 3 4" xfId="1925"/>
    <cellStyle name="Normal 2 3 4 2" xfId="1926"/>
    <cellStyle name="Normal 2 3 4 3" xfId="1927"/>
    <cellStyle name="Normal 2 3 5" xfId="1797"/>
    <cellStyle name="Normal 2 4" xfId="96"/>
    <cellStyle name="Normal 2 4 2" xfId="1928"/>
    <cellStyle name="Normal 2 5" xfId="219"/>
    <cellStyle name="Normal 2 6" xfId="1929"/>
    <cellStyle name="Normal 2 7" xfId="1930"/>
    <cellStyle name="Normal 2 8" xfId="1931"/>
    <cellStyle name="Normal 2 9" xfId="1932"/>
    <cellStyle name="Normal 2 9 2" xfId="1933"/>
    <cellStyle name="Normal 2_2" xfId="1934"/>
    <cellStyle name="Normal 20" xfId="1935"/>
    <cellStyle name="Normal 20 2" xfId="1936"/>
    <cellStyle name="Normal 21" xfId="1937"/>
    <cellStyle name="Normal 22" xfId="1938"/>
    <cellStyle name="Normal 3" xfId="3"/>
    <cellStyle name="Normal 3 2" xfId="104"/>
    <cellStyle name="Normal 3 2 2" xfId="148"/>
    <cellStyle name="Normal 3 2 3" xfId="498"/>
    <cellStyle name="Normal 3 3" xfId="98"/>
    <cellStyle name="Normal 3 3 2" xfId="1939"/>
    <cellStyle name="Normal 3 4" xfId="1940"/>
    <cellStyle name="Normal 3 5" xfId="1941"/>
    <cellStyle name="Normal 3_HavelvacN2axjusakN3" xfId="106"/>
    <cellStyle name="Normal 4" xfId="5"/>
    <cellStyle name="Normal 4 2" xfId="9"/>
    <cellStyle name="Normal 4 2 2" xfId="499"/>
    <cellStyle name="Normal 4 2 3" xfId="1942"/>
    <cellStyle name="Normal 4 3" xfId="101"/>
    <cellStyle name="Normal 4 3 2" xfId="1943"/>
    <cellStyle name="Normal 4 3 3" xfId="1944"/>
    <cellStyle name="Normal 4 4" xfId="1945"/>
    <cellStyle name="Normal 4 5" xfId="1946"/>
    <cellStyle name="Normal 4 6" xfId="1947"/>
    <cellStyle name="Normal 4 7" xfId="1948"/>
    <cellStyle name="Normal 4_2" xfId="1949"/>
    <cellStyle name="Normal 5" xfId="107"/>
    <cellStyle name="Normal 5 2" xfId="149"/>
    <cellStyle name="Normal 5 2 2" xfId="189"/>
    <cellStyle name="Normal 5 2 2 2" xfId="212"/>
    <cellStyle name="Normal 5 2 2 2 2" xfId="1709"/>
    <cellStyle name="Normal 5 2 2 3" xfId="961"/>
    <cellStyle name="Normal 5 2 2 3 2" xfId="1710"/>
    <cellStyle name="Normal 5 2 2 4" xfId="1711"/>
    <cellStyle name="Normal 5 2 3" xfId="182"/>
    <cellStyle name="Normal 5 2 3 2" xfId="1712"/>
    <cellStyle name="Normal 5 2 3 3" xfId="1794"/>
    <cellStyle name="Normal 5 2 4" xfId="206"/>
    <cellStyle name="Normal 5 2 4 2" xfId="1713"/>
    <cellStyle name="Normal 5 3" xfId="264"/>
    <cellStyle name="Normal 5 3 2" xfId="500"/>
    <cellStyle name="Normal 5 3 2 2" xfId="501"/>
    <cellStyle name="Normal 5 3 2 2 2" xfId="962"/>
    <cellStyle name="Normal 5 3 2 2 2 2" xfId="1714"/>
    <cellStyle name="Normal 5 3 2 2 3" xfId="963"/>
    <cellStyle name="Normal 5 3 2 2 3 2" xfId="1715"/>
    <cellStyle name="Normal 5 3 2 2 4" xfId="1716"/>
    <cellStyle name="Normal 5 3 2 3" xfId="502"/>
    <cellStyle name="Normal 5 3 2 3 2" xfId="964"/>
    <cellStyle name="Normal 5 3 2 3 2 2" xfId="1717"/>
    <cellStyle name="Normal 5 3 2 3 3" xfId="965"/>
    <cellStyle name="Normal 5 3 2 3 3 2" xfId="1718"/>
    <cellStyle name="Normal 5 3 2 3 4" xfId="1719"/>
    <cellStyle name="Normal 5 3 2 4" xfId="966"/>
    <cellStyle name="Normal 5 3 2 4 2" xfId="1720"/>
    <cellStyle name="Normal 5 3 2 5" xfId="967"/>
    <cellStyle name="Normal 5 3 2 5 2" xfId="1721"/>
    <cellStyle name="Normal 5 3 2 6" xfId="1722"/>
    <cellStyle name="Normal 5 3 3" xfId="503"/>
    <cellStyle name="Normal 5 3 3 2" xfId="968"/>
    <cellStyle name="Normal 5 3 3 2 2" xfId="1723"/>
    <cellStyle name="Normal 5 3 3 3" xfId="969"/>
    <cellStyle name="Normal 5 3 3 3 2" xfId="1724"/>
    <cellStyle name="Normal 5 3 3 4" xfId="1725"/>
    <cellStyle name="Normal 5 3 4" xfId="504"/>
    <cellStyle name="Normal 5 3 4 2" xfId="970"/>
    <cellStyle name="Normal 5 3 4 2 2" xfId="1726"/>
    <cellStyle name="Normal 5 3 4 3" xfId="971"/>
    <cellStyle name="Normal 5 3 4 3 2" xfId="1727"/>
    <cellStyle name="Normal 5 3 4 4" xfId="1728"/>
    <cellStyle name="Normal 5 3 5" xfId="972"/>
    <cellStyle name="Normal 5 3 5 2" xfId="1729"/>
    <cellStyle name="Normal 5 3 6" xfId="973"/>
    <cellStyle name="Normal 5 3 6 2" xfId="1730"/>
    <cellStyle name="Normal 5 3 7" xfId="1731"/>
    <cellStyle name="Normal 5 4" xfId="505"/>
    <cellStyle name="Normal 5 4 2" xfId="506"/>
    <cellStyle name="Normal 5 4 2 2" xfId="507"/>
    <cellStyle name="Normal 5 4 2 2 2" xfId="974"/>
    <cellStyle name="Normal 5 4 2 2 2 2" xfId="1732"/>
    <cellStyle name="Normal 5 4 2 2 3" xfId="975"/>
    <cellStyle name="Normal 5 4 2 2 3 2" xfId="1733"/>
    <cellStyle name="Normal 5 4 2 2 4" xfId="1734"/>
    <cellStyle name="Normal 5 4 2 3" xfId="508"/>
    <cellStyle name="Normal 5 4 2 3 2" xfId="976"/>
    <cellStyle name="Normal 5 4 2 3 2 2" xfId="1735"/>
    <cellStyle name="Normal 5 4 2 3 3" xfId="977"/>
    <cellStyle name="Normal 5 4 2 3 3 2" xfId="1736"/>
    <cellStyle name="Normal 5 4 2 3 4" xfId="1737"/>
    <cellStyle name="Normal 5 4 2 4" xfId="978"/>
    <cellStyle name="Normal 5 4 2 4 2" xfId="1738"/>
    <cellStyle name="Normal 5 4 2 5" xfId="979"/>
    <cellStyle name="Normal 5 4 2 5 2" xfId="1739"/>
    <cellStyle name="Normal 5 4 2 6" xfId="1740"/>
    <cellStyle name="Normal 5 4 3" xfId="509"/>
    <cellStyle name="Normal 5 4 3 2" xfId="980"/>
    <cellStyle name="Normal 5 4 3 2 2" xfId="1741"/>
    <cellStyle name="Normal 5 4 3 3" xfId="981"/>
    <cellStyle name="Normal 5 4 3 3 2" xfId="1742"/>
    <cellStyle name="Normal 5 4 3 4" xfId="1743"/>
    <cellStyle name="Normal 5 4 4" xfId="510"/>
    <cellStyle name="Normal 5 4 4 2" xfId="982"/>
    <cellStyle name="Normal 5 4 4 2 2" xfId="1744"/>
    <cellStyle name="Normal 5 4 4 3" xfId="983"/>
    <cellStyle name="Normal 5 4 4 3 2" xfId="1745"/>
    <cellStyle name="Normal 5 4 4 4" xfId="1746"/>
    <cellStyle name="Normal 5 4 5" xfId="984"/>
    <cellStyle name="Normal 5 4 5 2" xfId="1747"/>
    <cellStyle name="Normal 5 4 6" xfId="985"/>
    <cellStyle name="Normal 5 4 6 2" xfId="1748"/>
    <cellStyle name="Normal 5 4 7" xfId="1749"/>
    <cellStyle name="Normal 5 5" xfId="511"/>
    <cellStyle name="Normal 5 5 2" xfId="512"/>
    <cellStyle name="Normal 5 5 2 2" xfId="986"/>
    <cellStyle name="Normal 5 5 2 2 2" xfId="1750"/>
    <cellStyle name="Normal 5 5 2 3" xfId="987"/>
    <cellStyle name="Normal 5 5 2 3 2" xfId="1751"/>
    <cellStyle name="Normal 5 5 2 4" xfId="1752"/>
    <cellStyle name="Normal 5 5 3" xfId="513"/>
    <cellStyle name="Normal 5 5 3 2" xfId="988"/>
    <cellStyle name="Normal 5 5 3 2 2" xfId="1753"/>
    <cellStyle name="Normal 5 5 3 3" xfId="989"/>
    <cellStyle name="Normal 5 5 3 3 2" xfId="1754"/>
    <cellStyle name="Normal 5 5 3 4" xfId="1755"/>
    <cellStyle name="Normal 5 5 4" xfId="990"/>
    <cellStyle name="Normal 5 5 4 2" xfId="1756"/>
    <cellStyle name="Normal 5 5 5" xfId="991"/>
    <cellStyle name="Normal 5 5 5 2" xfId="1757"/>
    <cellStyle name="Normal 5 5 6" xfId="1758"/>
    <cellStyle name="Normal 5 6" xfId="514"/>
    <cellStyle name="Normal 5 6 2" xfId="515"/>
    <cellStyle name="Normal 5 6 2 2" xfId="992"/>
    <cellStyle name="Normal 5 6 2 2 2" xfId="1759"/>
    <cellStyle name="Normal 5 6 2 3" xfId="993"/>
    <cellStyle name="Normal 5 6 2 3 2" xfId="1760"/>
    <cellStyle name="Normal 5 6 2 4" xfId="1761"/>
    <cellStyle name="Normal 5 6 3" xfId="516"/>
    <cellStyle name="Normal 5 6 3 2" xfId="994"/>
    <cellStyle name="Normal 5 6 3 2 2" xfId="1762"/>
    <cellStyle name="Normal 5 6 3 3" xfId="995"/>
    <cellStyle name="Normal 5 6 3 3 2" xfId="1763"/>
    <cellStyle name="Normal 5 6 3 4" xfId="1764"/>
    <cellStyle name="Normal 5 6 4" xfId="996"/>
    <cellStyle name="Normal 5 6 4 2" xfId="1765"/>
    <cellStyle name="Normal 5 6 5" xfId="997"/>
    <cellStyle name="Normal 5 6 5 2" xfId="1766"/>
    <cellStyle name="Normal 5 6 6" xfId="1767"/>
    <cellStyle name="Normal 5 7" xfId="517"/>
    <cellStyle name="Normal 5 7 2" xfId="998"/>
    <cellStyle name="Normal 5 7 2 2" xfId="1768"/>
    <cellStyle name="Normal 5 7 3" xfId="999"/>
    <cellStyle name="Normal 5 7 3 2" xfId="1769"/>
    <cellStyle name="Normal 5 7 4" xfId="1770"/>
    <cellStyle name="Normal 5 8" xfId="518"/>
    <cellStyle name="Normal 5 8 2" xfId="1000"/>
    <cellStyle name="Normal 5 8 2 2" xfId="1771"/>
    <cellStyle name="Normal 5 8 3" xfId="1001"/>
    <cellStyle name="Normal 5 8 3 2" xfId="1772"/>
    <cellStyle name="Normal 5 8 4" xfId="1773"/>
    <cellStyle name="Normal 5 9" xfId="519"/>
    <cellStyle name="Normal 5 9 2" xfId="1002"/>
    <cellStyle name="Normal 5 9 2 2" xfId="1774"/>
    <cellStyle name="Normal 5 9 3" xfId="1003"/>
    <cellStyle name="Normal 5 9 3 2" xfId="1775"/>
    <cellStyle name="Normal 5 9 4" xfId="1776"/>
    <cellStyle name="Normal 6" xfId="150"/>
    <cellStyle name="Normal 6 2" xfId="213"/>
    <cellStyle name="Normal 6 3" xfId="1950"/>
    <cellStyle name="Normal 6 4" xfId="1951"/>
    <cellStyle name="Normal 7" xfId="151"/>
    <cellStyle name="Normal 7 10" xfId="1952"/>
    <cellStyle name="Normal 7 11" xfId="1953"/>
    <cellStyle name="Normal 7 12" xfId="1954"/>
    <cellStyle name="Normal 7 13" xfId="1955"/>
    <cellStyle name="Normal 7 14" xfId="1956"/>
    <cellStyle name="Normal 7 15" xfId="1957"/>
    <cellStyle name="Normal 7 2" xfId="1958"/>
    <cellStyle name="Normal 7 3" xfId="1959"/>
    <cellStyle name="Normal 7 3 2" xfId="1960"/>
    <cellStyle name="Normal 7 3 2 2" xfId="1961"/>
    <cellStyle name="Normal 7 3 2 3" xfId="1962"/>
    <cellStyle name="Normal 7 3 3" xfId="1963"/>
    <cellStyle name="Normal 7 3 4" xfId="1964"/>
    <cellStyle name="Normal 7 4" xfId="1965"/>
    <cellStyle name="Normal 7 4 2" xfId="1966"/>
    <cellStyle name="Normal 7 5" xfId="1967"/>
    <cellStyle name="Normal 7 6" xfId="1968"/>
    <cellStyle name="Normal 7 7" xfId="1969"/>
    <cellStyle name="Normal 7 8" xfId="1970"/>
    <cellStyle name="Normal 7 9" xfId="1971"/>
    <cellStyle name="Normal 8" xfId="8"/>
    <cellStyle name="Normal 8 10" xfId="1972"/>
    <cellStyle name="Normal 8 11" xfId="1973"/>
    <cellStyle name="Normal 8 12" xfId="1974"/>
    <cellStyle name="Normal 8 13" xfId="1975"/>
    <cellStyle name="Normal 8 14" xfId="1976"/>
    <cellStyle name="Normal 8 15" xfId="1977"/>
    <cellStyle name="Normal 8 2" xfId="162"/>
    <cellStyle name="Normal 8 2 10" xfId="1978"/>
    <cellStyle name="Normal 8 2 11" xfId="1979"/>
    <cellStyle name="Normal 8 2 12" xfId="1980"/>
    <cellStyle name="Normal 8 2 13" xfId="1981"/>
    <cellStyle name="Normal 8 2 14" xfId="1982"/>
    <cellStyle name="Normal 8 2 2" xfId="1983"/>
    <cellStyle name="Normal 8 2 3" xfId="1984"/>
    <cellStyle name="Normal 8 2 4" xfId="1985"/>
    <cellStyle name="Normal 8 2 5" xfId="1986"/>
    <cellStyle name="Normal 8 2 6" xfId="1987"/>
    <cellStyle name="Normal 8 2 7" xfId="1988"/>
    <cellStyle name="Normal 8 2 8" xfId="1989"/>
    <cellStyle name="Normal 8 2 9" xfId="1990"/>
    <cellStyle name="Normal 8 3" xfId="179"/>
    <cellStyle name="Normal 8 3 2" xfId="1777"/>
    <cellStyle name="Normal 8 3 2 2" xfId="1991"/>
    <cellStyle name="Normal 8 3 2 3" xfId="1992"/>
    <cellStyle name="Normal 8 3 3" xfId="1795"/>
    <cellStyle name="Normal 8 4" xfId="203"/>
    <cellStyle name="Normal 8 4 2" xfId="1778"/>
    <cellStyle name="Normal 8 5" xfId="1993"/>
    <cellStyle name="Normal 8 6" xfId="1994"/>
    <cellStyle name="Normal 8 7" xfId="1995"/>
    <cellStyle name="Normal 8 8" xfId="1996"/>
    <cellStyle name="Normal 8 9" xfId="1997"/>
    <cellStyle name="Normal 9" xfId="94"/>
    <cellStyle name="Normal 9 2" xfId="184"/>
    <cellStyle name="Normal 9 2 2" xfId="1779"/>
    <cellStyle name="Normal 9 3" xfId="207"/>
    <cellStyle name="Normal 9 3 2" xfId="1780"/>
    <cellStyle name="Normal 9 3_հավ1-3" xfId="1998"/>
    <cellStyle name="Normal 9 4" xfId="1781"/>
    <cellStyle name="Normal 9 5" xfId="1999"/>
    <cellStyle name="Normal_01-05" xfId="220"/>
    <cellStyle name="Note 2" xfId="54"/>
    <cellStyle name="Note 2 2" xfId="152"/>
    <cellStyle name="Note 2 2 2" xfId="1004"/>
    <cellStyle name="Note 2 2 2 2" xfId="1782"/>
    <cellStyle name="Note 2 2 3" xfId="1005"/>
    <cellStyle name="Note 2 3" xfId="2000"/>
    <cellStyle name="Note 2 4" xfId="2001"/>
    <cellStyle name="Note 3" xfId="166"/>
    <cellStyle name="Note 3 2" xfId="1006"/>
    <cellStyle name="Note 3 2 2" xfId="1783"/>
    <cellStyle name="Note 3 3" xfId="1007"/>
    <cellStyle name="Note 3 3 2" xfId="1784"/>
    <cellStyle name="Note 3 4" xfId="1785"/>
    <cellStyle name="Note 4" xfId="190"/>
    <cellStyle name="Note 4 2" xfId="1786"/>
    <cellStyle name="Output 2" xfId="81"/>
    <cellStyle name="Output 2 2" xfId="153"/>
    <cellStyle name="Output 2 2 2" xfId="1008"/>
    <cellStyle name="Output 2 2 2 2" xfId="1787"/>
    <cellStyle name="Output 2 2 3" xfId="1009"/>
    <cellStyle name="Output 2 3" xfId="2002"/>
    <cellStyle name="Output 2 4" xfId="2003"/>
    <cellStyle name="Output 3" xfId="520"/>
    <cellStyle name="Output 4" xfId="1059"/>
    <cellStyle name="Percent 2" xfId="2"/>
    <cellStyle name="Percent 2 2" xfId="97"/>
    <cellStyle name="Percent 2 2 2" xfId="521"/>
    <cellStyle name="Percent 2 3" xfId="522"/>
    <cellStyle name="Percent 2 4" xfId="2004"/>
    <cellStyle name="Percent 3" xfId="523"/>
    <cellStyle name="Percent 3 2" xfId="524"/>
    <cellStyle name="RowLevel_1_N6+artabyuje" xfId="525"/>
    <cellStyle name="SN_241" xfId="6"/>
    <cellStyle name="Style 1" xfId="154"/>
    <cellStyle name="Style 1 2" xfId="155"/>
    <cellStyle name="Style 1 2 2" xfId="183"/>
    <cellStyle name="Style 1 3" xfId="2005"/>
    <cellStyle name="Style 1_verchnakan_ax21-25_2018" xfId="156"/>
    <cellStyle name="Title 2" xfId="52"/>
    <cellStyle name="Title 2 2" xfId="157"/>
    <cellStyle name="Title 2 3" xfId="2006"/>
    <cellStyle name="Title 3" xfId="84"/>
    <cellStyle name="Title 4" xfId="1060"/>
    <cellStyle name="Total 2" xfId="89"/>
    <cellStyle name="Total 2 2" xfId="158"/>
    <cellStyle name="Total 2 2 2" xfId="1010"/>
    <cellStyle name="Total 2 2 2 2" xfId="1788"/>
    <cellStyle name="Total 2 2 3" xfId="1011"/>
    <cellStyle name="Total 2 3" xfId="2007"/>
    <cellStyle name="Total 2 4" xfId="2008"/>
    <cellStyle name="Total 3" xfId="526"/>
    <cellStyle name="Total 4" xfId="1061"/>
    <cellStyle name="Warning Text 2" xfId="68"/>
    <cellStyle name="Warning Text 2 2" xfId="159"/>
    <cellStyle name="Warning Text 2 3" xfId="2009"/>
    <cellStyle name="Warning Text 3" xfId="527"/>
    <cellStyle name="Warning Text 4" xfId="1062"/>
    <cellStyle name="Акцент1" xfId="28" builtinId="29" customBuiltin="1"/>
    <cellStyle name="Акцент1 2" xfId="242"/>
    <cellStyle name="Акцент1 3" xfId="1012"/>
    <cellStyle name="Акцент2" xfId="32" builtinId="33" customBuiltin="1"/>
    <cellStyle name="Акцент2 2" xfId="243"/>
    <cellStyle name="Акцент2 3" xfId="1013"/>
    <cellStyle name="Акцент3" xfId="36" builtinId="37" customBuiltin="1"/>
    <cellStyle name="Акцент3 2" xfId="244"/>
    <cellStyle name="Акцент3 3" xfId="1014"/>
    <cellStyle name="Акцент4" xfId="40" builtinId="41" customBuiltin="1"/>
    <cellStyle name="Акцент4 2" xfId="245"/>
    <cellStyle name="Акцент4 3" xfId="1015"/>
    <cellStyle name="Акцент5" xfId="44" builtinId="45" customBuiltin="1"/>
    <cellStyle name="Акцент5 2" xfId="246"/>
    <cellStyle name="Акцент5 3" xfId="1016"/>
    <cellStyle name="Акцент6" xfId="48" builtinId="49" customBuiltin="1"/>
    <cellStyle name="Акцент6 2" xfId="247"/>
    <cellStyle name="Акцент6 3" xfId="1017"/>
    <cellStyle name="Ввод " xfId="19" builtinId="20" customBuiltin="1"/>
    <cellStyle name="Ввод  2" xfId="248"/>
    <cellStyle name="Ввод  3" xfId="1018"/>
    <cellStyle name="Вывод" xfId="20" builtinId="21" customBuiltin="1"/>
    <cellStyle name="Вывод 2" xfId="249"/>
    <cellStyle name="Вывод 3" xfId="1019"/>
    <cellStyle name="Вычисление" xfId="21" builtinId="22" customBuiltin="1"/>
    <cellStyle name="Вычисление 2" xfId="250"/>
    <cellStyle name="Вычисление 3" xfId="1020"/>
    <cellStyle name="Заголовок 1" xfId="12" builtinId="16" customBuiltin="1"/>
    <cellStyle name="Заголовок 1 2" xfId="251"/>
    <cellStyle name="Заголовок 1 3" xfId="1021"/>
    <cellStyle name="Заголовок 2" xfId="13" builtinId="17" customBuiltin="1"/>
    <cellStyle name="Заголовок 2 2" xfId="252"/>
    <cellStyle name="Заголовок 2 3" xfId="1022"/>
    <cellStyle name="Заголовок 3" xfId="14" builtinId="18" customBuiltin="1"/>
    <cellStyle name="Заголовок 3 2" xfId="253"/>
    <cellStyle name="Заголовок 3 3" xfId="1023"/>
    <cellStyle name="Заголовок 4" xfId="15" builtinId="19" customBuiltin="1"/>
    <cellStyle name="Заголовок 4 2" xfId="254"/>
    <cellStyle name="Заголовок 4 3" xfId="1024"/>
    <cellStyle name="Итог" xfId="27" builtinId="25" customBuiltin="1"/>
    <cellStyle name="Итог 2" xfId="255"/>
    <cellStyle name="Итог 3" xfId="1025"/>
    <cellStyle name="Контрольная ячейка" xfId="23" builtinId="23" customBuiltin="1"/>
    <cellStyle name="Контрольная ячейка 2" xfId="256"/>
    <cellStyle name="Контрольная ячейка 3" xfId="1026"/>
    <cellStyle name="Название 2" xfId="222"/>
    <cellStyle name="Нейтральный" xfId="18" builtinId="28" customBuiltin="1"/>
    <cellStyle name="Нейтральный 2" xfId="257"/>
    <cellStyle name="Нейтральный 3" xfId="1027"/>
    <cellStyle name="Обычный" xfId="0" builtinId="0"/>
    <cellStyle name="Обычный 10" xfId="2010"/>
    <cellStyle name="Обычный 14" xfId="1798"/>
    <cellStyle name="Обычный 2" xfId="11"/>
    <cellStyle name="Обычный 2 10" xfId="2011"/>
    <cellStyle name="Обычный 2 11" xfId="2012"/>
    <cellStyle name="Обычный 2 2" xfId="161"/>
    <cellStyle name="Обычный 2 2 2" xfId="2013"/>
    <cellStyle name="Обычный 2 2 3" xfId="2014"/>
    <cellStyle name="Обычный 2 2 4" xfId="2015"/>
    <cellStyle name="Обычный 2 3" xfId="160"/>
    <cellStyle name="Обычный 2 4" xfId="2016"/>
    <cellStyle name="Обычный 2 5" xfId="2017"/>
    <cellStyle name="Обычный 2 5 2" xfId="2018"/>
    <cellStyle name="Обычный 2 5 3" xfId="2019"/>
    <cellStyle name="Обычный 2 6" xfId="2020"/>
    <cellStyle name="Обычный 2 6 2" xfId="2021"/>
    <cellStyle name="Обычный 2 6 3" xfId="2022"/>
    <cellStyle name="Обычный 2 7" xfId="2023"/>
    <cellStyle name="Обычный 2 8" xfId="2024"/>
    <cellStyle name="Обычный 2 8 2" xfId="2025"/>
    <cellStyle name="Обычный 2 9" xfId="2026"/>
    <cellStyle name="Обычный 3" xfId="217"/>
    <cellStyle name="Обычный 3 2" xfId="1028"/>
    <cellStyle name="Обычный 3 2 2" xfId="1064"/>
    <cellStyle name="Обычный 3 2 3" xfId="2027"/>
    <cellStyle name="Обычный 3 3" xfId="1029"/>
    <cellStyle name="Обычный 3 3 2" xfId="1789"/>
    <cellStyle name="Обычный 3 3 3" xfId="2028"/>
    <cellStyle name="Обычный 3 4" xfId="1790"/>
    <cellStyle name="Обычный 3 5" xfId="2029"/>
    <cellStyle name="Обычный 3 6" xfId="2030"/>
    <cellStyle name="Обычный 3 7" xfId="2031"/>
    <cellStyle name="Обычный 4" xfId="221"/>
    <cellStyle name="Обычный 4 2" xfId="2032"/>
    <cellStyle name="Обычный 4 2 2" xfId="2033"/>
    <cellStyle name="Обычный 4 2 3" xfId="2034"/>
    <cellStyle name="Обычный 4 2 4" xfId="2035"/>
    <cellStyle name="Обычный 4 2 5" xfId="2036"/>
    <cellStyle name="Обычный 4 3" xfId="2037"/>
    <cellStyle name="Обычный 4 4" xfId="2038"/>
    <cellStyle name="Обычный 5" xfId="528"/>
    <cellStyle name="Обычный 5 2" xfId="2039"/>
    <cellStyle name="Обычный 5 2 2" xfId="2040"/>
    <cellStyle name="Обычный 5 2 3" xfId="2041"/>
    <cellStyle name="Обычный 5 3" xfId="2042"/>
    <cellStyle name="Обычный 5 4" xfId="2043"/>
    <cellStyle name="Обычный 5 4 2" xfId="2044"/>
    <cellStyle name="Обычный 5 5" xfId="2045"/>
    <cellStyle name="Обычный 5 6" xfId="2046"/>
    <cellStyle name="Обычный 5 7" xfId="2047"/>
    <cellStyle name="Обычный 5 8" xfId="2048"/>
    <cellStyle name="Обычный 6" xfId="529"/>
    <cellStyle name="Обычный 6 2" xfId="2049"/>
    <cellStyle name="Обычный 6 3" xfId="2050"/>
    <cellStyle name="Обычный 7" xfId="1030"/>
    <cellStyle name="Обычный 7 2" xfId="2051"/>
    <cellStyle name="Обычный 8" xfId="1793"/>
    <cellStyle name="Обычный 8 2" xfId="2052"/>
    <cellStyle name="Обычный 8 3" xfId="2053"/>
    <cellStyle name="Обычный 9" xfId="2054"/>
    <cellStyle name="Обычный 9 2" xfId="2055"/>
    <cellStyle name="Обычный 9 3" xfId="2056"/>
    <cellStyle name="Плохой" xfId="17" builtinId="27" customBuiltin="1"/>
    <cellStyle name="Плохой 2" xfId="258"/>
    <cellStyle name="Плохой 3" xfId="1031"/>
    <cellStyle name="Пояснение" xfId="26" builtinId="53" customBuiltin="1"/>
    <cellStyle name="Пояснение 2" xfId="259"/>
    <cellStyle name="Пояснение 3" xfId="1032"/>
    <cellStyle name="Примечание" xfId="25" builtinId="10" customBuiltin="1"/>
    <cellStyle name="Примечание 2" xfId="223"/>
    <cellStyle name="Примечание 2 2" xfId="1791"/>
    <cellStyle name="Связанная ячейка" xfId="22" builtinId="24" customBuiltin="1"/>
    <cellStyle name="Связанная ячейка 2" xfId="260"/>
    <cellStyle name="Связанная ячейка 3" xfId="1033"/>
    <cellStyle name="Стиль 1" xfId="261"/>
    <cellStyle name="Текст предупреждения" xfId="24" builtinId="11" customBuiltin="1"/>
    <cellStyle name="Текст предупреждения 2" xfId="262"/>
    <cellStyle name="Текст предупреждения 3" xfId="1034"/>
    <cellStyle name="Финансовый" xfId="7" builtinId="3"/>
    <cellStyle name="Финансовый 2" xfId="214"/>
    <cellStyle name="Финансовый 2 2" xfId="215"/>
    <cellStyle name="Финансовый 2 2 2" xfId="2057"/>
    <cellStyle name="Финансовый 2 2 3" xfId="2058"/>
    <cellStyle name="Финансовый 2 3" xfId="2059"/>
    <cellStyle name="Финансовый 2 4" xfId="2060"/>
    <cellStyle name="Финансовый 2 4 2" xfId="2061"/>
    <cellStyle name="Финансовый 2 5" xfId="2062"/>
    <cellStyle name="Финансовый 2 6" xfId="2063"/>
    <cellStyle name="Финансовый 2 7" xfId="2064"/>
    <cellStyle name="Финансовый 3" xfId="216"/>
    <cellStyle name="Финансовый 3 2" xfId="2065"/>
    <cellStyle name="Финансовый 3 2 2" xfId="2066"/>
    <cellStyle name="Финансовый 3 3" xfId="2067"/>
    <cellStyle name="Финансовый 3 4" xfId="2068"/>
    <cellStyle name="Финансовый 4" xfId="218"/>
    <cellStyle name="Финансовый 5" xfId="1792"/>
    <cellStyle name="Финансовый 6" xfId="1796"/>
    <cellStyle name="Хороший" xfId="16" builtinId="26" customBuiltin="1"/>
    <cellStyle name="Хороший 2" xfId="263"/>
    <cellStyle name="Хороший 3" xfId="103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asmik%20Aperyan/mijin/2havelvacner10.12.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s>
    <sheetDataSet>
      <sheetData sheetId="0"/>
      <sheetData sheetId="1">
        <row r="41">
          <cell r="G41">
            <v>-86114.709999999992</v>
          </cell>
        </row>
      </sheetData>
      <sheetData sheetId="2"/>
      <sheetData sheetId="3"/>
      <sheetData sheetId="4"/>
      <sheetData sheetId="5"/>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tabSelected="1" topLeftCell="A7" zoomScale="98" zoomScaleNormal="98" workbookViewId="0"/>
  </sheetViews>
  <sheetFormatPr defaultRowHeight="17.25"/>
  <cols>
    <col min="1" max="1" width="11.42578125" style="351" customWidth="1"/>
    <col min="2" max="2" width="16.5703125" style="351" customWidth="1"/>
    <col min="3" max="3" width="65.28515625" style="351" customWidth="1"/>
    <col min="4" max="4" width="27.85546875" style="351" customWidth="1"/>
    <col min="5" max="173" width="9.140625" style="351"/>
    <col min="174" max="174" width="5" style="351" customWidth="1"/>
    <col min="175" max="175" width="4.7109375" style="351" customWidth="1"/>
    <col min="176" max="176" width="5" style="351" customWidth="1"/>
    <col min="177" max="177" width="19.7109375" style="351" customWidth="1"/>
    <col min="178" max="178" width="49.85546875" style="351" customWidth="1"/>
    <col min="179" max="179" width="14.5703125" style="351" customWidth="1"/>
    <col min="180" max="180" width="13.7109375" style="351" customWidth="1"/>
    <col min="181" max="181" width="13.42578125" style="351" customWidth="1"/>
    <col min="182" max="182" width="15.42578125" style="351" customWidth="1"/>
    <col min="183" max="184" width="10.28515625" style="351" bestFit="1" customWidth="1"/>
    <col min="185" max="429" width="9.140625" style="351"/>
    <col min="430" max="430" width="5" style="351" customWidth="1"/>
    <col min="431" max="431" width="4.7109375" style="351" customWidth="1"/>
    <col min="432" max="432" width="5" style="351" customWidth="1"/>
    <col min="433" max="433" width="19.7109375" style="351" customWidth="1"/>
    <col min="434" max="434" width="49.85546875" style="351" customWidth="1"/>
    <col min="435" max="435" width="14.5703125" style="351" customWidth="1"/>
    <col min="436" max="436" width="13.7109375" style="351" customWidth="1"/>
    <col min="437" max="437" width="13.42578125" style="351" customWidth="1"/>
    <col min="438" max="438" width="15.42578125" style="351" customWidth="1"/>
    <col min="439" max="440" width="10.28515625" style="351" bestFit="1" customWidth="1"/>
    <col min="441" max="685" width="9.140625" style="351"/>
    <col min="686" max="686" width="5" style="351" customWidth="1"/>
    <col min="687" max="687" width="4.7109375" style="351" customWidth="1"/>
    <col min="688" max="688" width="5" style="351" customWidth="1"/>
    <col min="689" max="689" width="19.7109375" style="351" customWidth="1"/>
    <col min="690" max="690" width="49.85546875" style="351" customWidth="1"/>
    <col min="691" max="691" width="14.5703125" style="351" customWidth="1"/>
    <col min="692" max="692" width="13.7109375" style="351" customWidth="1"/>
    <col min="693" max="693" width="13.42578125" style="351" customWidth="1"/>
    <col min="694" max="694" width="15.42578125" style="351" customWidth="1"/>
    <col min="695" max="696" width="10.28515625" style="351" bestFit="1" customWidth="1"/>
    <col min="697" max="941" width="9.140625" style="351"/>
    <col min="942" max="942" width="5" style="351" customWidth="1"/>
    <col min="943" max="943" width="4.7109375" style="351" customWidth="1"/>
    <col min="944" max="944" width="5" style="351" customWidth="1"/>
    <col min="945" max="945" width="19.7109375" style="351" customWidth="1"/>
    <col min="946" max="946" width="49.85546875" style="351" customWidth="1"/>
    <col min="947" max="947" width="14.5703125" style="351" customWidth="1"/>
    <col min="948" max="948" width="13.7109375" style="351" customWidth="1"/>
    <col min="949" max="949" width="13.42578125" style="351" customWidth="1"/>
    <col min="950" max="950" width="15.42578125" style="351" customWidth="1"/>
    <col min="951" max="952" width="10.28515625" style="351" bestFit="1" customWidth="1"/>
    <col min="953" max="1197" width="9.140625" style="351"/>
    <col min="1198" max="1198" width="5" style="351" customWidth="1"/>
    <col min="1199" max="1199" width="4.7109375" style="351" customWidth="1"/>
    <col min="1200" max="1200" width="5" style="351" customWidth="1"/>
    <col min="1201" max="1201" width="19.7109375" style="351" customWidth="1"/>
    <col min="1202" max="1202" width="49.85546875" style="351" customWidth="1"/>
    <col min="1203" max="1203" width="14.5703125" style="351" customWidth="1"/>
    <col min="1204" max="1204" width="13.7109375" style="351" customWidth="1"/>
    <col min="1205" max="1205" width="13.42578125" style="351" customWidth="1"/>
    <col min="1206" max="1206" width="15.42578125" style="351" customWidth="1"/>
    <col min="1207" max="1208" width="10.28515625" style="351" bestFit="1" customWidth="1"/>
    <col min="1209" max="1453" width="9.140625" style="351"/>
    <col min="1454" max="1454" width="5" style="351" customWidth="1"/>
    <col min="1455" max="1455" width="4.7109375" style="351" customWidth="1"/>
    <col min="1456" max="1456" width="5" style="351" customWidth="1"/>
    <col min="1457" max="1457" width="19.7109375" style="351" customWidth="1"/>
    <col min="1458" max="1458" width="49.85546875" style="351" customWidth="1"/>
    <col min="1459" max="1459" width="14.5703125" style="351" customWidth="1"/>
    <col min="1460" max="1460" width="13.7109375" style="351" customWidth="1"/>
    <col min="1461" max="1461" width="13.42578125" style="351" customWidth="1"/>
    <col min="1462" max="1462" width="15.42578125" style="351" customWidth="1"/>
    <col min="1463" max="1464" width="10.28515625" style="351" bestFit="1" customWidth="1"/>
    <col min="1465" max="1709" width="9.140625" style="351"/>
    <col min="1710" max="1710" width="5" style="351" customWidth="1"/>
    <col min="1711" max="1711" width="4.7109375" style="351" customWidth="1"/>
    <col min="1712" max="1712" width="5" style="351" customWidth="1"/>
    <col min="1713" max="1713" width="19.7109375" style="351" customWidth="1"/>
    <col min="1714" max="1714" width="49.85546875" style="351" customWidth="1"/>
    <col min="1715" max="1715" width="14.5703125" style="351" customWidth="1"/>
    <col min="1716" max="1716" width="13.7109375" style="351" customWidth="1"/>
    <col min="1717" max="1717" width="13.42578125" style="351" customWidth="1"/>
    <col min="1718" max="1718" width="15.42578125" style="351" customWidth="1"/>
    <col min="1719" max="1720" width="10.28515625" style="351" bestFit="1" customWidth="1"/>
    <col min="1721" max="1965" width="9.140625" style="351"/>
    <col min="1966" max="1966" width="5" style="351" customWidth="1"/>
    <col min="1967" max="1967" width="4.7109375" style="351" customWidth="1"/>
    <col min="1968" max="1968" width="5" style="351" customWidth="1"/>
    <col min="1969" max="1969" width="19.7109375" style="351" customWidth="1"/>
    <col min="1970" max="1970" width="49.85546875" style="351" customWidth="1"/>
    <col min="1971" max="1971" width="14.5703125" style="351" customWidth="1"/>
    <col min="1972" max="1972" width="13.7109375" style="351" customWidth="1"/>
    <col min="1973" max="1973" width="13.42578125" style="351" customWidth="1"/>
    <col min="1974" max="1974" width="15.42578125" style="351" customWidth="1"/>
    <col min="1975" max="1976" width="10.28515625" style="351" bestFit="1" customWidth="1"/>
    <col min="1977" max="2221" width="9.140625" style="351"/>
    <col min="2222" max="2222" width="5" style="351" customWidth="1"/>
    <col min="2223" max="2223" width="4.7109375" style="351" customWidth="1"/>
    <col min="2224" max="2224" width="5" style="351" customWidth="1"/>
    <col min="2225" max="2225" width="19.7109375" style="351" customWidth="1"/>
    <col min="2226" max="2226" width="49.85546875" style="351" customWidth="1"/>
    <col min="2227" max="2227" width="14.5703125" style="351" customWidth="1"/>
    <col min="2228" max="2228" width="13.7109375" style="351" customWidth="1"/>
    <col min="2229" max="2229" width="13.42578125" style="351" customWidth="1"/>
    <col min="2230" max="2230" width="15.42578125" style="351" customWidth="1"/>
    <col min="2231" max="2232" width="10.28515625" style="351" bestFit="1" customWidth="1"/>
    <col min="2233" max="2477" width="9.140625" style="351"/>
    <col min="2478" max="2478" width="5" style="351" customWidth="1"/>
    <col min="2479" max="2479" width="4.7109375" style="351" customWidth="1"/>
    <col min="2480" max="2480" width="5" style="351" customWidth="1"/>
    <col min="2481" max="2481" width="19.7109375" style="351" customWidth="1"/>
    <col min="2482" max="2482" width="49.85546875" style="351" customWidth="1"/>
    <col min="2483" max="2483" width="14.5703125" style="351" customWidth="1"/>
    <col min="2484" max="2484" width="13.7109375" style="351" customWidth="1"/>
    <col min="2485" max="2485" width="13.42578125" style="351" customWidth="1"/>
    <col min="2486" max="2486" width="15.42578125" style="351" customWidth="1"/>
    <col min="2487" max="2488" width="10.28515625" style="351" bestFit="1" customWidth="1"/>
    <col min="2489" max="2733" width="9.140625" style="351"/>
    <col min="2734" max="2734" width="5" style="351" customWidth="1"/>
    <col min="2735" max="2735" width="4.7109375" style="351" customWidth="1"/>
    <col min="2736" max="2736" width="5" style="351" customWidth="1"/>
    <col min="2737" max="2737" width="19.7109375" style="351" customWidth="1"/>
    <col min="2738" max="2738" width="49.85546875" style="351" customWidth="1"/>
    <col min="2739" max="2739" width="14.5703125" style="351" customWidth="1"/>
    <col min="2740" max="2740" width="13.7109375" style="351" customWidth="1"/>
    <col min="2741" max="2741" width="13.42578125" style="351" customWidth="1"/>
    <col min="2742" max="2742" width="15.42578125" style="351" customWidth="1"/>
    <col min="2743" max="2744" width="10.28515625" style="351" bestFit="1" customWidth="1"/>
    <col min="2745" max="2989" width="9.140625" style="351"/>
    <col min="2990" max="2990" width="5" style="351" customWidth="1"/>
    <col min="2991" max="2991" width="4.7109375" style="351" customWidth="1"/>
    <col min="2992" max="2992" width="5" style="351" customWidth="1"/>
    <col min="2993" max="2993" width="19.7109375" style="351" customWidth="1"/>
    <col min="2994" max="2994" width="49.85546875" style="351" customWidth="1"/>
    <col min="2995" max="2995" width="14.5703125" style="351" customWidth="1"/>
    <col min="2996" max="2996" width="13.7109375" style="351" customWidth="1"/>
    <col min="2997" max="2997" width="13.42578125" style="351" customWidth="1"/>
    <col min="2998" max="2998" width="15.42578125" style="351" customWidth="1"/>
    <col min="2999" max="3000" width="10.28515625" style="351" bestFit="1" customWidth="1"/>
    <col min="3001" max="3245" width="9.140625" style="351"/>
    <col min="3246" max="3246" width="5" style="351" customWidth="1"/>
    <col min="3247" max="3247" width="4.7109375" style="351" customWidth="1"/>
    <col min="3248" max="3248" width="5" style="351" customWidth="1"/>
    <col min="3249" max="3249" width="19.7109375" style="351" customWidth="1"/>
    <col min="3250" max="3250" width="49.85546875" style="351" customWidth="1"/>
    <col min="3251" max="3251" width="14.5703125" style="351" customWidth="1"/>
    <col min="3252" max="3252" width="13.7109375" style="351" customWidth="1"/>
    <col min="3253" max="3253" width="13.42578125" style="351" customWidth="1"/>
    <col min="3254" max="3254" width="15.42578125" style="351" customWidth="1"/>
    <col min="3255" max="3256" width="10.28515625" style="351" bestFit="1" customWidth="1"/>
    <col min="3257" max="3501" width="9.140625" style="351"/>
    <col min="3502" max="3502" width="5" style="351" customWidth="1"/>
    <col min="3503" max="3503" width="4.7109375" style="351" customWidth="1"/>
    <col min="3504" max="3504" width="5" style="351" customWidth="1"/>
    <col min="3505" max="3505" width="19.7109375" style="351" customWidth="1"/>
    <col min="3506" max="3506" width="49.85546875" style="351" customWidth="1"/>
    <col min="3507" max="3507" width="14.5703125" style="351" customWidth="1"/>
    <col min="3508" max="3508" width="13.7109375" style="351" customWidth="1"/>
    <col min="3509" max="3509" width="13.42578125" style="351" customWidth="1"/>
    <col min="3510" max="3510" width="15.42578125" style="351" customWidth="1"/>
    <col min="3511" max="3512" width="10.28515625" style="351" bestFit="1" customWidth="1"/>
    <col min="3513" max="3757" width="9.140625" style="351"/>
    <col min="3758" max="3758" width="5" style="351" customWidth="1"/>
    <col min="3759" max="3759" width="4.7109375" style="351" customWidth="1"/>
    <col min="3760" max="3760" width="5" style="351" customWidth="1"/>
    <col min="3761" max="3761" width="19.7109375" style="351" customWidth="1"/>
    <col min="3762" max="3762" width="49.85546875" style="351" customWidth="1"/>
    <col min="3763" max="3763" width="14.5703125" style="351" customWidth="1"/>
    <col min="3764" max="3764" width="13.7109375" style="351" customWidth="1"/>
    <col min="3765" max="3765" width="13.42578125" style="351" customWidth="1"/>
    <col min="3766" max="3766" width="15.42578125" style="351" customWidth="1"/>
    <col min="3767" max="3768" width="10.28515625" style="351" bestFit="1" customWidth="1"/>
    <col min="3769" max="4013" width="9.140625" style="351"/>
    <col min="4014" max="4014" width="5" style="351" customWidth="1"/>
    <col min="4015" max="4015" width="4.7109375" style="351" customWidth="1"/>
    <col min="4016" max="4016" width="5" style="351" customWidth="1"/>
    <col min="4017" max="4017" width="19.7109375" style="351" customWidth="1"/>
    <col min="4018" max="4018" width="49.85546875" style="351" customWidth="1"/>
    <col min="4019" max="4019" width="14.5703125" style="351" customWidth="1"/>
    <col min="4020" max="4020" width="13.7109375" style="351" customWidth="1"/>
    <col min="4021" max="4021" width="13.42578125" style="351" customWidth="1"/>
    <col min="4022" max="4022" width="15.42578125" style="351" customWidth="1"/>
    <col min="4023" max="4024" width="10.28515625" style="351" bestFit="1" customWidth="1"/>
    <col min="4025" max="4269" width="9.140625" style="351"/>
    <col min="4270" max="4270" width="5" style="351" customWidth="1"/>
    <col min="4271" max="4271" width="4.7109375" style="351" customWidth="1"/>
    <col min="4272" max="4272" width="5" style="351" customWidth="1"/>
    <col min="4273" max="4273" width="19.7109375" style="351" customWidth="1"/>
    <col min="4274" max="4274" width="49.85546875" style="351" customWidth="1"/>
    <col min="4275" max="4275" width="14.5703125" style="351" customWidth="1"/>
    <col min="4276" max="4276" width="13.7109375" style="351" customWidth="1"/>
    <col min="4277" max="4277" width="13.42578125" style="351" customWidth="1"/>
    <col min="4278" max="4278" width="15.42578125" style="351" customWidth="1"/>
    <col min="4279" max="4280" width="10.28515625" style="351" bestFit="1" customWidth="1"/>
    <col min="4281" max="4525" width="9.140625" style="351"/>
    <col min="4526" max="4526" width="5" style="351" customWidth="1"/>
    <col min="4527" max="4527" width="4.7109375" style="351" customWidth="1"/>
    <col min="4528" max="4528" width="5" style="351" customWidth="1"/>
    <col min="4529" max="4529" width="19.7109375" style="351" customWidth="1"/>
    <col min="4530" max="4530" width="49.85546875" style="351" customWidth="1"/>
    <col min="4531" max="4531" width="14.5703125" style="351" customWidth="1"/>
    <col min="4532" max="4532" width="13.7109375" style="351" customWidth="1"/>
    <col min="4533" max="4533" width="13.42578125" style="351" customWidth="1"/>
    <col min="4534" max="4534" width="15.42578125" style="351" customWidth="1"/>
    <col min="4535" max="4536" width="10.28515625" style="351" bestFit="1" customWidth="1"/>
    <col min="4537" max="4781" width="9.140625" style="351"/>
    <col min="4782" max="4782" width="5" style="351" customWidth="1"/>
    <col min="4783" max="4783" width="4.7109375" style="351" customWidth="1"/>
    <col min="4784" max="4784" width="5" style="351" customWidth="1"/>
    <col min="4785" max="4785" width="19.7109375" style="351" customWidth="1"/>
    <col min="4786" max="4786" width="49.85546875" style="351" customWidth="1"/>
    <col min="4787" max="4787" width="14.5703125" style="351" customWidth="1"/>
    <col min="4788" max="4788" width="13.7109375" style="351" customWidth="1"/>
    <col min="4789" max="4789" width="13.42578125" style="351" customWidth="1"/>
    <col min="4790" max="4790" width="15.42578125" style="351" customWidth="1"/>
    <col min="4791" max="4792" width="10.28515625" style="351" bestFit="1" customWidth="1"/>
    <col min="4793" max="5037" width="9.140625" style="351"/>
    <col min="5038" max="5038" width="5" style="351" customWidth="1"/>
    <col min="5039" max="5039" width="4.7109375" style="351" customWidth="1"/>
    <col min="5040" max="5040" width="5" style="351" customWidth="1"/>
    <col min="5041" max="5041" width="19.7109375" style="351" customWidth="1"/>
    <col min="5042" max="5042" width="49.85546875" style="351" customWidth="1"/>
    <col min="5043" max="5043" width="14.5703125" style="351" customWidth="1"/>
    <col min="5044" max="5044" width="13.7109375" style="351" customWidth="1"/>
    <col min="5045" max="5045" width="13.42578125" style="351" customWidth="1"/>
    <col min="5046" max="5046" width="15.42578125" style="351" customWidth="1"/>
    <col min="5047" max="5048" width="10.28515625" style="351" bestFit="1" customWidth="1"/>
    <col min="5049" max="5293" width="9.140625" style="351"/>
    <col min="5294" max="5294" width="5" style="351" customWidth="1"/>
    <col min="5295" max="5295" width="4.7109375" style="351" customWidth="1"/>
    <col min="5296" max="5296" width="5" style="351" customWidth="1"/>
    <col min="5297" max="5297" width="19.7109375" style="351" customWidth="1"/>
    <col min="5298" max="5298" width="49.85546875" style="351" customWidth="1"/>
    <col min="5299" max="5299" width="14.5703125" style="351" customWidth="1"/>
    <col min="5300" max="5300" width="13.7109375" style="351" customWidth="1"/>
    <col min="5301" max="5301" width="13.42578125" style="351" customWidth="1"/>
    <col min="5302" max="5302" width="15.42578125" style="351" customWidth="1"/>
    <col min="5303" max="5304" width="10.28515625" style="351" bestFit="1" customWidth="1"/>
    <col min="5305" max="5549" width="9.140625" style="351"/>
    <col min="5550" max="5550" width="5" style="351" customWidth="1"/>
    <col min="5551" max="5551" width="4.7109375" style="351" customWidth="1"/>
    <col min="5552" max="5552" width="5" style="351" customWidth="1"/>
    <col min="5553" max="5553" width="19.7109375" style="351" customWidth="1"/>
    <col min="5554" max="5554" width="49.85546875" style="351" customWidth="1"/>
    <col min="5555" max="5555" width="14.5703125" style="351" customWidth="1"/>
    <col min="5556" max="5556" width="13.7109375" style="351" customWidth="1"/>
    <col min="5557" max="5557" width="13.42578125" style="351" customWidth="1"/>
    <col min="5558" max="5558" width="15.42578125" style="351" customWidth="1"/>
    <col min="5559" max="5560" width="10.28515625" style="351" bestFit="1" customWidth="1"/>
    <col min="5561" max="5805" width="9.140625" style="351"/>
    <col min="5806" max="5806" width="5" style="351" customWidth="1"/>
    <col min="5807" max="5807" width="4.7109375" style="351" customWidth="1"/>
    <col min="5808" max="5808" width="5" style="351" customWidth="1"/>
    <col min="5809" max="5809" width="19.7109375" style="351" customWidth="1"/>
    <col min="5810" max="5810" width="49.85546875" style="351" customWidth="1"/>
    <col min="5811" max="5811" width="14.5703125" style="351" customWidth="1"/>
    <col min="5812" max="5812" width="13.7109375" style="351" customWidth="1"/>
    <col min="5813" max="5813" width="13.42578125" style="351" customWidth="1"/>
    <col min="5814" max="5814" width="15.42578125" style="351" customWidth="1"/>
    <col min="5815" max="5816" width="10.28515625" style="351" bestFit="1" customWidth="1"/>
    <col min="5817" max="6061" width="9.140625" style="351"/>
    <col min="6062" max="6062" width="5" style="351" customWidth="1"/>
    <col min="6063" max="6063" width="4.7109375" style="351" customWidth="1"/>
    <col min="6064" max="6064" width="5" style="351" customWidth="1"/>
    <col min="6065" max="6065" width="19.7109375" style="351" customWidth="1"/>
    <col min="6066" max="6066" width="49.85546875" style="351" customWidth="1"/>
    <col min="6067" max="6067" width="14.5703125" style="351" customWidth="1"/>
    <col min="6068" max="6068" width="13.7109375" style="351" customWidth="1"/>
    <col min="6069" max="6069" width="13.42578125" style="351" customWidth="1"/>
    <col min="6070" max="6070" width="15.42578125" style="351" customWidth="1"/>
    <col min="6071" max="6072" width="10.28515625" style="351" bestFit="1" customWidth="1"/>
    <col min="6073" max="6317" width="9.140625" style="351"/>
    <col min="6318" max="6318" width="5" style="351" customWidth="1"/>
    <col min="6319" max="6319" width="4.7109375" style="351" customWidth="1"/>
    <col min="6320" max="6320" width="5" style="351" customWidth="1"/>
    <col min="6321" max="6321" width="19.7109375" style="351" customWidth="1"/>
    <col min="6322" max="6322" width="49.85546875" style="351" customWidth="1"/>
    <col min="6323" max="6323" width="14.5703125" style="351" customWidth="1"/>
    <col min="6324" max="6324" width="13.7109375" style="351" customWidth="1"/>
    <col min="6325" max="6325" width="13.42578125" style="351" customWidth="1"/>
    <col min="6326" max="6326" width="15.42578125" style="351" customWidth="1"/>
    <col min="6327" max="6328" width="10.28515625" style="351" bestFit="1" customWidth="1"/>
    <col min="6329" max="6573" width="9.140625" style="351"/>
    <col min="6574" max="6574" width="5" style="351" customWidth="1"/>
    <col min="6575" max="6575" width="4.7109375" style="351" customWidth="1"/>
    <col min="6576" max="6576" width="5" style="351" customWidth="1"/>
    <col min="6577" max="6577" width="19.7109375" style="351" customWidth="1"/>
    <col min="6578" max="6578" width="49.85546875" style="351" customWidth="1"/>
    <col min="6579" max="6579" width="14.5703125" style="351" customWidth="1"/>
    <col min="6580" max="6580" width="13.7109375" style="351" customWidth="1"/>
    <col min="6581" max="6581" width="13.42578125" style="351" customWidth="1"/>
    <col min="6582" max="6582" width="15.42578125" style="351" customWidth="1"/>
    <col min="6583" max="6584" width="10.28515625" style="351" bestFit="1" customWidth="1"/>
    <col min="6585" max="6829" width="9.140625" style="351"/>
    <col min="6830" max="6830" width="5" style="351" customWidth="1"/>
    <col min="6831" max="6831" width="4.7109375" style="351" customWidth="1"/>
    <col min="6832" max="6832" width="5" style="351" customWidth="1"/>
    <col min="6833" max="6833" width="19.7109375" style="351" customWidth="1"/>
    <col min="6834" max="6834" width="49.85546875" style="351" customWidth="1"/>
    <col min="6835" max="6835" width="14.5703125" style="351" customWidth="1"/>
    <col min="6836" max="6836" width="13.7109375" style="351" customWidth="1"/>
    <col min="6837" max="6837" width="13.42578125" style="351" customWidth="1"/>
    <col min="6838" max="6838" width="15.42578125" style="351" customWidth="1"/>
    <col min="6839" max="6840" width="10.28515625" style="351" bestFit="1" customWidth="1"/>
    <col min="6841" max="7085" width="9.140625" style="351"/>
    <col min="7086" max="7086" width="5" style="351" customWidth="1"/>
    <col min="7087" max="7087" width="4.7109375" style="351" customWidth="1"/>
    <col min="7088" max="7088" width="5" style="351" customWidth="1"/>
    <col min="7089" max="7089" width="19.7109375" style="351" customWidth="1"/>
    <col min="7090" max="7090" width="49.85546875" style="351" customWidth="1"/>
    <col min="7091" max="7091" width="14.5703125" style="351" customWidth="1"/>
    <col min="7092" max="7092" width="13.7109375" style="351" customWidth="1"/>
    <col min="7093" max="7093" width="13.42578125" style="351" customWidth="1"/>
    <col min="7094" max="7094" width="15.42578125" style="351" customWidth="1"/>
    <col min="7095" max="7096" width="10.28515625" style="351" bestFit="1" customWidth="1"/>
    <col min="7097" max="7341" width="9.140625" style="351"/>
    <col min="7342" max="7342" width="5" style="351" customWidth="1"/>
    <col min="7343" max="7343" width="4.7109375" style="351" customWidth="1"/>
    <col min="7344" max="7344" width="5" style="351" customWidth="1"/>
    <col min="7345" max="7345" width="19.7109375" style="351" customWidth="1"/>
    <col min="7346" max="7346" width="49.85546875" style="351" customWidth="1"/>
    <col min="7347" max="7347" width="14.5703125" style="351" customWidth="1"/>
    <col min="7348" max="7348" width="13.7109375" style="351" customWidth="1"/>
    <col min="7349" max="7349" width="13.42578125" style="351" customWidth="1"/>
    <col min="7350" max="7350" width="15.42578125" style="351" customWidth="1"/>
    <col min="7351" max="7352" width="10.28515625" style="351" bestFit="1" customWidth="1"/>
    <col min="7353" max="7597" width="9.140625" style="351"/>
    <col min="7598" max="7598" width="5" style="351" customWidth="1"/>
    <col min="7599" max="7599" width="4.7109375" style="351" customWidth="1"/>
    <col min="7600" max="7600" width="5" style="351" customWidth="1"/>
    <col min="7601" max="7601" width="19.7109375" style="351" customWidth="1"/>
    <col min="7602" max="7602" width="49.85546875" style="351" customWidth="1"/>
    <col min="7603" max="7603" width="14.5703125" style="351" customWidth="1"/>
    <col min="7604" max="7604" width="13.7109375" style="351" customWidth="1"/>
    <col min="7605" max="7605" width="13.42578125" style="351" customWidth="1"/>
    <col min="7606" max="7606" width="15.42578125" style="351" customWidth="1"/>
    <col min="7607" max="7608" width="10.28515625" style="351" bestFit="1" customWidth="1"/>
    <col min="7609" max="7853" width="9.140625" style="351"/>
    <col min="7854" max="7854" width="5" style="351" customWidth="1"/>
    <col min="7855" max="7855" width="4.7109375" style="351" customWidth="1"/>
    <col min="7856" max="7856" width="5" style="351" customWidth="1"/>
    <col min="7857" max="7857" width="19.7109375" style="351" customWidth="1"/>
    <col min="7858" max="7858" width="49.85546875" style="351" customWidth="1"/>
    <col min="7859" max="7859" width="14.5703125" style="351" customWidth="1"/>
    <col min="7860" max="7860" width="13.7109375" style="351" customWidth="1"/>
    <col min="7861" max="7861" width="13.42578125" style="351" customWidth="1"/>
    <col min="7862" max="7862" width="15.42578125" style="351" customWidth="1"/>
    <col min="7863" max="7864" width="10.28515625" style="351" bestFit="1" customWidth="1"/>
    <col min="7865" max="8109" width="9.140625" style="351"/>
    <col min="8110" max="8110" width="5" style="351" customWidth="1"/>
    <col min="8111" max="8111" width="4.7109375" style="351" customWidth="1"/>
    <col min="8112" max="8112" width="5" style="351" customWidth="1"/>
    <col min="8113" max="8113" width="19.7109375" style="351" customWidth="1"/>
    <col min="8114" max="8114" width="49.85546875" style="351" customWidth="1"/>
    <col min="8115" max="8115" width="14.5703125" style="351" customWidth="1"/>
    <col min="8116" max="8116" width="13.7109375" style="351" customWidth="1"/>
    <col min="8117" max="8117" width="13.42578125" style="351" customWidth="1"/>
    <col min="8118" max="8118" width="15.42578125" style="351" customWidth="1"/>
    <col min="8119" max="8120" width="10.28515625" style="351" bestFit="1" customWidth="1"/>
    <col min="8121" max="8365" width="9.140625" style="351"/>
    <col min="8366" max="8366" width="5" style="351" customWidth="1"/>
    <col min="8367" max="8367" width="4.7109375" style="351" customWidth="1"/>
    <col min="8368" max="8368" width="5" style="351" customWidth="1"/>
    <col min="8369" max="8369" width="19.7109375" style="351" customWidth="1"/>
    <col min="8370" max="8370" width="49.85546875" style="351" customWidth="1"/>
    <col min="8371" max="8371" width="14.5703125" style="351" customWidth="1"/>
    <col min="8372" max="8372" width="13.7109375" style="351" customWidth="1"/>
    <col min="8373" max="8373" width="13.42578125" style="351" customWidth="1"/>
    <col min="8374" max="8374" width="15.42578125" style="351" customWidth="1"/>
    <col min="8375" max="8376" width="10.28515625" style="351" bestFit="1" customWidth="1"/>
    <col min="8377" max="8621" width="9.140625" style="351"/>
    <col min="8622" max="8622" width="5" style="351" customWidth="1"/>
    <col min="8623" max="8623" width="4.7109375" style="351" customWidth="1"/>
    <col min="8624" max="8624" width="5" style="351" customWidth="1"/>
    <col min="8625" max="8625" width="19.7109375" style="351" customWidth="1"/>
    <col min="8626" max="8626" width="49.85546875" style="351" customWidth="1"/>
    <col min="8627" max="8627" width="14.5703125" style="351" customWidth="1"/>
    <col min="8628" max="8628" width="13.7109375" style="351" customWidth="1"/>
    <col min="8629" max="8629" width="13.42578125" style="351" customWidth="1"/>
    <col min="8630" max="8630" width="15.42578125" style="351" customWidth="1"/>
    <col min="8631" max="8632" width="10.28515625" style="351" bestFit="1" customWidth="1"/>
    <col min="8633" max="8877" width="9.140625" style="351"/>
    <col min="8878" max="8878" width="5" style="351" customWidth="1"/>
    <col min="8879" max="8879" width="4.7109375" style="351" customWidth="1"/>
    <col min="8880" max="8880" width="5" style="351" customWidth="1"/>
    <col min="8881" max="8881" width="19.7109375" style="351" customWidth="1"/>
    <col min="8882" max="8882" width="49.85546875" style="351" customWidth="1"/>
    <col min="8883" max="8883" width="14.5703125" style="351" customWidth="1"/>
    <col min="8884" max="8884" width="13.7109375" style="351" customWidth="1"/>
    <col min="8885" max="8885" width="13.42578125" style="351" customWidth="1"/>
    <col min="8886" max="8886" width="15.42578125" style="351" customWidth="1"/>
    <col min="8887" max="8888" width="10.28515625" style="351" bestFit="1" customWidth="1"/>
    <col min="8889" max="9133" width="9.140625" style="351"/>
    <col min="9134" max="9134" width="5" style="351" customWidth="1"/>
    <col min="9135" max="9135" width="4.7109375" style="351" customWidth="1"/>
    <col min="9136" max="9136" width="5" style="351" customWidth="1"/>
    <col min="9137" max="9137" width="19.7109375" style="351" customWidth="1"/>
    <col min="9138" max="9138" width="49.85546875" style="351" customWidth="1"/>
    <col min="9139" max="9139" width="14.5703125" style="351" customWidth="1"/>
    <col min="9140" max="9140" width="13.7109375" style="351" customWidth="1"/>
    <col min="9141" max="9141" width="13.42578125" style="351" customWidth="1"/>
    <col min="9142" max="9142" width="15.42578125" style="351" customWidth="1"/>
    <col min="9143" max="9144" width="10.28515625" style="351" bestFit="1" customWidth="1"/>
    <col min="9145" max="9389" width="9.140625" style="351"/>
    <col min="9390" max="9390" width="5" style="351" customWidth="1"/>
    <col min="9391" max="9391" width="4.7109375" style="351" customWidth="1"/>
    <col min="9392" max="9392" width="5" style="351" customWidth="1"/>
    <col min="9393" max="9393" width="19.7109375" style="351" customWidth="1"/>
    <col min="9394" max="9394" width="49.85546875" style="351" customWidth="1"/>
    <col min="9395" max="9395" width="14.5703125" style="351" customWidth="1"/>
    <col min="9396" max="9396" width="13.7109375" style="351" customWidth="1"/>
    <col min="9397" max="9397" width="13.42578125" style="351" customWidth="1"/>
    <col min="9398" max="9398" width="15.42578125" style="351" customWidth="1"/>
    <col min="9399" max="9400" width="10.28515625" style="351" bestFit="1" customWidth="1"/>
    <col min="9401" max="9645" width="9.140625" style="351"/>
    <col min="9646" max="9646" width="5" style="351" customWidth="1"/>
    <col min="9647" max="9647" width="4.7109375" style="351" customWidth="1"/>
    <col min="9648" max="9648" width="5" style="351" customWidth="1"/>
    <col min="9649" max="9649" width="19.7109375" style="351" customWidth="1"/>
    <col min="9650" max="9650" width="49.85546875" style="351" customWidth="1"/>
    <col min="9651" max="9651" width="14.5703125" style="351" customWidth="1"/>
    <col min="9652" max="9652" width="13.7109375" style="351" customWidth="1"/>
    <col min="9653" max="9653" width="13.42578125" style="351" customWidth="1"/>
    <col min="9654" max="9654" width="15.42578125" style="351" customWidth="1"/>
    <col min="9655" max="9656" width="10.28515625" style="351" bestFit="1" customWidth="1"/>
    <col min="9657" max="9901" width="9.140625" style="351"/>
    <col min="9902" max="9902" width="5" style="351" customWidth="1"/>
    <col min="9903" max="9903" width="4.7109375" style="351" customWidth="1"/>
    <col min="9904" max="9904" width="5" style="351" customWidth="1"/>
    <col min="9905" max="9905" width="19.7109375" style="351" customWidth="1"/>
    <col min="9906" max="9906" width="49.85546875" style="351" customWidth="1"/>
    <col min="9907" max="9907" width="14.5703125" style="351" customWidth="1"/>
    <col min="9908" max="9908" width="13.7109375" style="351" customWidth="1"/>
    <col min="9909" max="9909" width="13.42578125" style="351" customWidth="1"/>
    <col min="9910" max="9910" width="15.42578125" style="351" customWidth="1"/>
    <col min="9911" max="9912" width="10.28515625" style="351" bestFit="1" customWidth="1"/>
    <col min="9913" max="10157" width="9.140625" style="351"/>
    <col min="10158" max="10158" width="5" style="351" customWidth="1"/>
    <col min="10159" max="10159" width="4.7109375" style="351" customWidth="1"/>
    <col min="10160" max="10160" width="5" style="351" customWidth="1"/>
    <col min="10161" max="10161" width="19.7109375" style="351" customWidth="1"/>
    <col min="10162" max="10162" width="49.85546875" style="351" customWidth="1"/>
    <col min="10163" max="10163" width="14.5703125" style="351" customWidth="1"/>
    <col min="10164" max="10164" width="13.7109375" style="351" customWidth="1"/>
    <col min="10165" max="10165" width="13.42578125" style="351" customWidth="1"/>
    <col min="10166" max="10166" width="15.42578125" style="351" customWidth="1"/>
    <col min="10167" max="10168" width="10.28515625" style="351" bestFit="1" customWidth="1"/>
    <col min="10169" max="10413" width="9.140625" style="351"/>
    <col min="10414" max="10414" width="5" style="351" customWidth="1"/>
    <col min="10415" max="10415" width="4.7109375" style="351" customWidth="1"/>
    <col min="10416" max="10416" width="5" style="351" customWidth="1"/>
    <col min="10417" max="10417" width="19.7109375" style="351" customWidth="1"/>
    <col min="10418" max="10418" width="49.85546875" style="351" customWidth="1"/>
    <col min="10419" max="10419" width="14.5703125" style="351" customWidth="1"/>
    <col min="10420" max="10420" width="13.7109375" style="351" customWidth="1"/>
    <col min="10421" max="10421" width="13.42578125" style="351" customWidth="1"/>
    <col min="10422" max="10422" width="15.42578125" style="351" customWidth="1"/>
    <col min="10423" max="10424" width="10.28515625" style="351" bestFit="1" customWidth="1"/>
    <col min="10425" max="10669" width="9.140625" style="351"/>
    <col min="10670" max="10670" width="5" style="351" customWidth="1"/>
    <col min="10671" max="10671" width="4.7109375" style="351" customWidth="1"/>
    <col min="10672" max="10672" width="5" style="351" customWidth="1"/>
    <col min="10673" max="10673" width="19.7109375" style="351" customWidth="1"/>
    <col min="10674" max="10674" width="49.85546875" style="351" customWidth="1"/>
    <col min="10675" max="10675" width="14.5703125" style="351" customWidth="1"/>
    <col min="10676" max="10676" width="13.7109375" style="351" customWidth="1"/>
    <col min="10677" max="10677" width="13.42578125" style="351" customWidth="1"/>
    <col min="10678" max="10678" width="15.42578125" style="351" customWidth="1"/>
    <col min="10679" max="10680" width="10.28515625" style="351" bestFit="1" customWidth="1"/>
    <col min="10681" max="10925" width="9.140625" style="351"/>
    <col min="10926" max="10926" width="5" style="351" customWidth="1"/>
    <col min="10927" max="10927" width="4.7109375" style="351" customWidth="1"/>
    <col min="10928" max="10928" width="5" style="351" customWidth="1"/>
    <col min="10929" max="10929" width="19.7109375" style="351" customWidth="1"/>
    <col min="10930" max="10930" width="49.85546875" style="351" customWidth="1"/>
    <col min="10931" max="10931" width="14.5703125" style="351" customWidth="1"/>
    <col min="10932" max="10932" width="13.7109375" style="351" customWidth="1"/>
    <col min="10933" max="10933" width="13.42578125" style="351" customWidth="1"/>
    <col min="10934" max="10934" width="15.42578125" style="351" customWidth="1"/>
    <col min="10935" max="10936" width="10.28515625" style="351" bestFit="1" customWidth="1"/>
    <col min="10937" max="11181" width="9.140625" style="351"/>
    <col min="11182" max="11182" width="5" style="351" customWidth="1"/>
    <col min="11183" max="11183" width="4.7109375" style="351" customWidth="1"/>
    <col min="11184" max="11184" width="5" style="351" customWidth="1"/>
    <col min="11185" max="11185" width="19.7109375" style="351" customWidth="1"/>
    <col min="11186" max="11186" width="49.85546875" style="351" customWidth="1"/>
    <col min="11187" max="11187" width="14.5703125" style="351" customWidth="1"/>
    <col min="11188" max="11188" width="13.7109375" style="351" customWidth="1"/>
    <col min="11189" max="11189" width="13.42578125" style="351" customWidth="1"/>
    <col min="11190" max="11190" width="15.42578125" style="351" customWidth="1"/>
    <col min="11191" max="11192" width="10.28515625" style="351" bestFit="1" customWidth="1"/>
    <col min="11193" max="11437" width="9.140625" style="351"/>
    <col min="11438" max="11438" width="5" style="351" customWidth="1"/>
    <col min="11439" max="11439" width="4.7109375" style="351" customWidth="1"/>
    <col min="11440" max="11440" width="5" style="351" customWidth="1"/>
    <col min="11441" max="11441" width="19.7109375" style="351" customWidth="1"/>
    <col min="11442" max="11442" width="49.85546875" style="351" customWidth="1"/>
    <col min="11443" max="11443" width="14.5703125" style="351" customWidth="1"/>
    <col min="11444" max="11444" width="13.7109375" style="351" customWidth="1"/>
    <col min="11445" max="11445" width="13.42578125" style="351" customWidth="1"/>
    <col min="11446" max="11446" width="15.42578125" style="351" customWidth="1"/>
    <col min="11447" max="11448" width="10.28515625" style="351" bestFit="1" customWidth="1"/>
    <col min="11449" max="11693" width="9.140625" style="351"/>
    <col min="11694" max="11694" width="5" style="351" customWidth="1"/>
    <col min="11695" max="11695" width="4.7109375" style="351" customWidth="1"/>
    <col min="11696" max="11696" width="5" style="351" customWidth="1"/>
    <col min="11697" max="11697" width="19.7109375" style="351" customWidth="1"/>
    <col min="11698" max="11698" width="49.85546875" style="351" customWidth="1"/>
    <col min="11699" max="11699" width="14.5703125" style="351" customWidth="1"/>
    <col min="11700" max="11700" width="13.7109375" style="351" customWidth="1"/>
    <col min="11701" max="11701" width="13.42578125" style="351" customWidth="1"/>
    <col min="11702" max="11702" width="15.42578125" style="351" customWidth="1"/>
    <col min="11703" max="11704" width="10.28515625" style="351" bestFit="1" customWidth="1"/>
    <col min="11705" max="11949" width="9.140625" style="351"/>
    <col min="11950" max="11950" width="5" style="351" customWidth="1"/>
    <col min="11951" max="11951" width="4.7109375" style="351" customWidth="1"/>
    <col min="11952" max="11952" width="5" style="351" customWidth="1"/>
    <col min="11953" max="11953" width="19.7109375" style="351" customWidth="1"/>
    <col min="11954" max="11954" width="49.85546875" style="351" customWidth="1"/>
    <col min="11955" max="11955" width="14.5703125" style="351" customWidth="1"/>
    <col min="11956" max="11956" width="13.7109375" style="351" customWidth="1"/>
    <col min="11957" max="11957" width="13.42578125" style="351" customWidth="1"/>
    <col min="11958" max="11958" width="15.42578125" style="351" customWidth="1"/>
    <col min="11959" max="11960" width="10.28515625" style="351" bestFit="1" customWidth="1"/>
    <col min="11961" max="12205" width="9.140625" style="351"/>
    <col min="12206" max="12206" width="5" style="351" customWidth="1"/>
    <col min="12207" max="12207" width="4.7109375" style="351" customWidth="1"/>
    <col min="12208" max="12208" width="5" style="351" customWidth="1"/>
    <col min="12209" max="12209" width="19.7109375" style="351" customWidth="1"/>
    <col min="12210" max="12210" width="49.85546875" style="351" customWidth="1"/>
    <col min="12211" max="12211" width="14.5703125" style="351" customWidth="1"/>
    <col min="12212" max="12212" width="13.7109375" style="351" customWidth="1"/>
    <col min="12213" max="12213" width="13.42578125" style="351" customWidth="1"/>
    <col min="12214" max="12214" width="15.42578125" style="351" customWidth="1"/>
    <col min="12215" max="12216" width="10.28515625" style="351" bestFit="1" customWidth="1"/>
    <col min="12217" max="12461" width="9.140625" style="351"/>
    <col min="12462" max="12462" width="5" style="351" customWidth="1"/>
    <col min="12463" max="12463" width="4.7109375" style="351" customWidth="1"/>
    <col min="12464" max="12464" width="5" style="351" customWidth="1"/>
    <col min="12465" max="12465" width="19.7109375" style="351" customWidth="1"/>
    <col min="12466" max="12466" width="49.85546875" style="351" customWidth="1"/>
    <col min="12467" max="12467" width="14.5703125" style="351" customWidth="1"/>
    <col min="12468" max="12468" width="13.7109375" style="351" customWidth="1"/>
    <col min="12469" max="12469" width="13.42578125" style="351" customWidth="1"/>
    <col min="12470" max="12470" width="15.42578125" style="351" customWidth="1"/>
    <col min="12471" max="12472" width="10.28515625" style="351" bestFit="1" customWidth="1"/>
    <col min="12473" max="12717" width="9.140625" style="351"/>
    <col min="12718" max="12718" width="5" style="351" customWidth="1"/>
    <col min="12719" max="12719" width="4.7109375" style="351" customWidth="1"/>
    <col min="12720" max="12720" width="5" style="351" customWidth="1"/>
    <col min="12721" max="12721" width="19.7109375" style="351" customWidth="1"/>
    <col min="12722" max="12722" width="49.85546875" style="351" customWidth="1"/>
    <col min="12723" max="12723" width="14.5703125" style="351" customWidth="1"/>
    <col min="12724" max="12724" width="13.7109375" style="351" customWidth="1"/>
    <col min="12725" max="12725" width="13.42578125" style="351" customWidth="1"/>
    <col min="12726" max="12726" width="15.42578125" style="351" customWidth="1"/>
    <col min="12727" max="12728" width="10.28515625" style="351" bestFit="1" customWidth="1"/>
    <col min="12729" max="12973" width="9.140625" style="351"/>
    <col min="12974" max="12974" width="5" style="351" customWidth="1"/>
    <col min="12975" max="12975" width="4.7109375" style="351" customWidth="1"/>
    <col min="12976" max="12976" width="5" style="351" customWidth="1"/>
    <col min="12977" max="12977" width="19.7109375" style="351" customWidth="1"/>
    <col min="12978" max="12978" width="49.85546875" style="351" customWidth="1"/>
    <col min="12979" max="12979" width="14.5703125" style="351" customWidth="1"/>
    <col min="12980" max="12980" width="13.7109375" style="351" customWidth="1"/>
    <col min="12981" max="12981" width="13.42578125" style="351" customWidth="1"/>
    <col min="12982" max="12982" width="15.42578125" style="351" customWidth="1"/>
    <col min="12983" max="12984" width="10.28515625" style="351" bestFit="1" customWidth="1"/>
    <col min="12985" max="13229" width="9.140625" style="351"/>
    <col min="13230" max="13230" width="5" style="351" customWidth="1"/>
    <col min="13231" max="13231" width="4.7109375" style="351" customWidth="1"/>
    <col min="13232" max="13232" width="5" style="351" customWidth="1"/>
    <col min="13233" max="13233" width="19.7109375" style="351" customWidth="1"/>
    <col min="13234" max="13234" width="49.85546875" style="351" customWidth="1"/>
    <col min="13235" max="13235" width="14.5703125" style="351" customWidth="1"/>
    <col min="13236" max="13236" width="13.7109375" style="351" customWidth="1"/>
    <col min="13237" max="13237" width="13.42578125" style="351" customWidth="1"/>
    <col min="13238" max="13238" width="15.42578125" style="351" customWidth="1"/>
    <col min="13239" max="13240" width="10.28515625" style="351" bestFit="1" customWidth="1"/>
    <col min="13241" max="13485" width="9.140625" style="351"/>
    <col min="13486" max="13486" width="5" style="351" customWidth="1"/>
    <col min="13487" max="13487" width="4.7109375" style="351" customWidth="1"/>
    <col min="13488" max="13488" width="5" style="351" customWidth="1"/>
    <col min="13489" max="13489" width="19.7109375" style="351" customWidth="1"/>
    <col min="13490" max="13490" width="49.85546875" style="351" customWidth="1"/>
    <col min="13491" max="13491" width="14.5703125" style="351" customWidth="1"/>
    <col min="13492" max="13492" width="13.7109375" style="351" customWidth="1"/>
    <col min="13493" max="13493" width="13.42578125" style="351" customWidth="1"/>
    <col min="13494" max="13494" width="15.42578125" style="351" customWidth="1"/>
    <col min="13495" max="13496" width="10.28515625" style="351" bestFit="1" customWidth="1"/>
    <col min="13497" max="13741" width="9.140625" style="351"/>
    <col min="13742" max="13742" width="5" style="351" customWidth="1"/>
    <col min="13743" max="13743" width="4.7109375" style="351" customWidth="1"/>
    <col min="13744" max="13744" width="5" style="351" customWidth="1"/>
    <col min="13745" max="13745" width="19.7109375" style="351" customWidth="1"/>
    <col min="13746" max="13746" width="49.85546875" style="351" customWidth="1"/>
    <col min="13747" max="13747" width="14.5703125" style="351" customWidth="1"/>
    <col min="13748" max="13748" width="13.7109375" style="351" customWidth="1"/>
    <col min="13749" max="13749" width="13.42578125" style="351" customWidth="1"/>
    <col min="13750" max="13750" width="15.42578125" style="351" customWidth="1"/>
    <col min="13751" max="13752" width="10.28515625" style="351" bestFit="1" customWidth="1"/>
    <col min="13753" max="13997" width="9.140625" style="351"/>
    <col min="13998" max="13998" width="5" style="351" customWidth="1"/>
    <col min="13999" max="13999" width="4.7109375" style="351" customWidth="1"/>
    <col min="14000" max="14000" width="5" style="351" customWidth="1"/>
    <col min="14001" max="14001" width="19.7109375" style="351" customWidth="1"/>
    <col min="14002" max="14002" width="49.85546875" style="351" customWidth="1"/>
    <col min="14003" max="14003" width="14.5703125" style="351" customWidth="1"/>
    <col min="14004" max="14004" width="13.7109375" style="351" customWidth="1"/>
    <col min="14005" max="14005" width="13.42578125" style="351" customWidth="1"/>
    <col min="14006" max="14006" width="15.42578125" style="351" customWidth="1"/>
    <col min="14007" max="14008" width="10.28515625" style="351" bestFit="1" customWidth="1"/>
    <col min="14009" max="14253" width="9.140625" style="351"/>
    <col min="14254" max="14254" width="5" style="351" customWidth="1"/>
    <col min="14255" max="14255" width="4.7109375" style="351" customWidth="1"/>
    <col min="14256" max="14256" width="5" style="351" customWidth="1"/>
    <col min="14257" max="14257" width="19.7109375" style="351" customWidth="1"/>
    <col min="14258" max="14258" width="49.85546875" style="351" customWidth="1"/>
    <col min="14259" max="14259" width="14.5703125" style="351" customWidth="1"/>
    <col min="14260" max="14260" width="13.7109375" style="351" customWidth="1"/>
    <col min="14261" max="14261" width="13.42578125" style="351" customWidth="1"/>
    <col min="14262" max="14262" width="15.42578125" style="351" customWidth="1"/>
    <col min="14263" max="14264" width="10.28515625" style="351" bestFit="1" customWidth="1"/>
    <col min="14265" max="14509" width="9.140625" style="351"/>
    <col min="14510" max="14510" width="5" style="351" customWidth="1"/>
    <col min="14511" max="14511" width="4.7109375" style="351" customWidth="1"/>
    <col min="14512" max="14512" width="5" style="351" customWidth="1"/>
    <col min="14513" max="14513" width="19.7109375" style="351" customWidth="1"/>
    <col min="14514" max="14514" width="49.85546875" style="351" customWidth="1"/>
    <col min="14515" max="14515" width="14.5703125" style="351" customWidth="1"/>
    <col min="14516" max="14516" width="13.7109375" style="351" customWidth="1"/>
    <col min="14517" max="14517" width="13.42578125" style="351" customWidth="1"/>
    <col min="14518" max="14518" width="15.42578125" style="351" customWidth="1"/>
    <col min="14519" max="14520" width="10.28515625" style="351" bestFit="1" customWidth="1"/>
    <col min="14521" max="14765" width="9.140625" style="351"/>
    <col min="14766" max="14766" width="5" style="351" customWidth="1"/>
    <col min="14767" max="14767" width="4.7109375" style="351" customWidth="1"/>
    <col min="14768" max="14768" width="5" style="351" customWidth="1"/>
    <col min="14769" max="14769" width="19.7109375" style="351" customWidth="1"/>
    <col min="14770" max="14770" width="49.85546875" style="351" customWidth="1"/>
    <col min="14771" max="14771" width="14.5703125" style="351" customWidth="1"/>
    <col min="14772" max="14772" width="13.7109375" style="351" customWidth="1"/>
    <col min="14773" max="14773" width="13.42578125" style="351" customWidth="1"/>
    <col min="14774" max="14774" width="15.42578125" style="351" customWidth="1"/>
    <col min="14775" max="14776" width="10.28515625" style="351" bestFit="1" customWidth="1"/>
    <col min="14777" max="15021" width="9.140625" style="351"/>
    <col min="15022" max="15022" width="5" style="351" customWidth="1"/>
    <col min="15023" max="15023" width="4.7109375" style="351" customWidth="1"/>
    <col min="15024" max="15024" width="5" style="351" customWidth="1"/>
    <col min="15025" max="15025" width="19.7109375" style="351" customWidth="1"/>
    <col min="15026" max="15026" width="49.85546875" style="351" customWidth="1"/>
    <col min="15027" max="15027" width="14.5703125" style="351" customWidth="1"/>
    <col min="15028" max="15028" width="13.7109375" style="351" customWidth="1"/>
    <col min="15029" max="15029" width="13.42578125" style="351" customWidth="1"/>
    <col min="15030" max="15030" width="15.42578125" style="351" customWidth="1"/>
    <col min="15031" max="15032" width="10.28515625" style="351" bestFit="1" customWidth="1"/>
    <col min="15033" max="15277" width="9.140625" style="351"/>
    <col min="15278" max="15278" width="5" style="351" customWidth="1"/>
    <col min="15279" max="15279" width="4.7109375" style="351" customWidth="1"/>
    <col min="15280" max="15280" width="5" style="351" customWidth="1"/>
    <col min="15281" max="15281" width="19.7109375" style="351" customWidth="1"/>
    <col min="15282" max="15282" width="49.85546875" style="351" customWidth="1"/>
    <col min="15283" max="15283" width="14.5703125" style="351" customWidth="1"/>
    <col min="15284" max="15284" width="13.7109375" style="351" customWidth="1"/>
    <col min="15285" max="15285" width="13.42578125" style="351" customWidth="1"/>
    <col min="15286" max="15286" width="15.42578125" style="351" customWidth="1"/>
    <col min="15287" max="15288" width="10.28515625" style="351" bestFit="1" customWidth="1"/>
    <col min="15289" max="15533" width="9.140625" style="351"/>
    <col min="15534" max="15534" width="5" style="351" customWidth="1"/>
    <col min="15535" max="15535" width="4.7109375" style="351" customWidth="1"/>
    <col min="15536" max="15536" width="5" style="351" customWidth="1"/>
    <col min="15537" max="15537" width="19.7109375" style="351" customWidth="1"/>
    <col min="15538" max="15538" width="49.85546875" style="351" customWidth="1"/>
    <col min="15539" max="15539" width="14.5703125" style="351" customWidth="1"/>
    <col min="15540" max="15540" width="13.7109375" style="351" customWidth="1"/>
    <col min="15541" max="15541" width="13.42578125" style="351" customWidth="1"/>
    <col min="15542" max="15542" width="15.42578125" style="351" customWidth="1"/>
    <col min="15543" max="15544" width="10.28515625" style="351" bestFit="1" customWidth="1"/>
    <col min="15545" max="15789" width="9.140625" style="351"/>
    <col min="15790" max="15790" width="5" style="351" customWidth="1"/>
    <col min="15791" max="15791" width="4.7109375" style="351" customWidth="1"/>
    <col min="15792" max="15792" width="5" style="351" customWidth="1"/>
    <col min="15793" max="15793" width="19.7109375" style="351" customWidth="1"/>
    <col min="15794" max="15794" width="49.85546875" style="351" customWidth="1"/>
    <col min="15795" max="15795" width="14.5703125" style="351" customWidth="1"/>
    <col min="15796" max="15796" width="13.7109375" style="351" customWidth="1"/>
    <col min="15797" max="15797" width="13.42578125" style="351" customWidth="1"/>
    <col min="15798" max="15798" width="15.42578125" style="351" customWidth="1"/>
    <col min="15799" max="15800" width="10.28515625" style="351" bestFit="1" customWidth="1"/>
    <col min="15801" max="16045" width="9.140625" style="351"/>
    <col min="16046" max="16046" width="5" style="351" customWidth="1"/>
    <col min="16047" max="16047" width="4.7109375" style="351" customWidth="1"/>
    <col min="16048" max="16048" width="5" style="351" customWidth="1"/>
    <col min="16049" max="16049" width="19.7109375" style="351" customWidth="1"/>
    <col min="16050" max="16050" width="49.85546875" style="351" customWidth="1"/>
    <col min="16051" max="16051" width="14.5703125" style="351" customWidth="1"/>
    <col min="16052" max="16052" width="13.7109375" style="351" customWidth="1"/>
    <col min="16053" max="16053" width="13.42578125" style="351" customWidth="1"/>
    <col min="16054" max="16054" width="15.42578125" style="351" customWidth="1"/>
    <col min="16055" max="16056" width="10.28515625" style="351" bestFit="1" customWidth="1"/>
    <col min="16057" max="16384" width="9.140625" style="351"/>
  </cols>
  <sheetData>
    <row r="1" spans="1:4">
      <c r="B1" s="351" t="s">
        <v>527</v>
      </c>
      <c r="D1" s="352" t="s">
        <v>22</v>
      </c>
    </row>
    <row r="2" spans="1:4">
      <c r="C2" s="353"/>
      <c r="D2" s="352" t="s">
        <v>55</v>
      </c>
    </row>
    <row r="3" spans="1:4">
      <c r="C3" s="353"/>
      <c r="D3" s="354" t="s">
        <v>509</v>
      </c>
    </row>
    <row r="4" spans="1:4">
      <c r="B4" s="355"/>
      <c r="C4" s="355"/>
      <c r="D4" s="355"/>
    </row>
    <row r="5" spans="1:4" ht="73.150000000000006" customHeight="1">
      <c r="A5" s="489" t="s">
        <v>561</v>
      </c>
      <c r="B5" s="489"/>
      <c r="C5" s="489"/>
      <c r="D5" s="489"/>
    </row>
    <row r="6" spans="1:4">
      <c r="B6" s="356"/>
      <c r="C6" s="356"/>
      <c r="D6" s="356" t="s">
        <v>191</v>
      </c>
    </row>
    <row r="7" spans="1:4" s="358" customFormat="1" ht="105" customHeight="1">
      <c r="A7" s="490" t="s">
        <v>2</v>
      </c>
      <c r="B7" s="491"/>
      <c r="C7" s="492" t="s">
        <v>6</v>
      </c>
      <c r="D7" s="357" t="s">
        <v>397</v>
      </c>
    </row>
    <row r="8" spans="1:4" s="358" customFormat="1">
      <c r="A8" s="357" t="s">
        <v>4</v>
      </c>
      <c r="B8" s="357" t="s">
        <v>5</v>
      </c>
      <c r="C8" s="493"/>
      <c r="D8" s="357" t="s">
        <v>44</v>
      </c>
    </row>
    <row r="9" spans="1:4" s="358" customFormat="1">
      <c r="A9" s="359"/>
      <c r="B9" s="359"/>
      <c r="C9" s="359" t="s">
        <v>466</v>
      </c>
      <c r="D9" s="361">
        <f t="shared" ref="D9" si="0">+D11</f>
        <v>2296199.514</v>
      </c>
    </row>
    <row r="10" spans="1:4" s="358" customFormat="1">
      <c r="A10" s="359"/>
      <c r="B10" s="359"/>
      <c r="C10" s="359" t="s">
        <v>19</v>
      </c>
      <c r="D10" s="361"/>
    </row>
    <row r="11" spans="1:4" s="362" customFormat="1">
      <c r="A11" s="360"/>
      <c r="B11" s="361"/>
      <c r="C11" s="359" t="s">
        <v>467</v>
      </c>
      <c r="D11" s="361">
        <f t="shared" ref="D11" si="1">+D13</f>
        <v>2296199.514</v>
      </c>
    </row>
    <row r="12" spans="1:4" s="362" customFormat="1">
      <c r="A12" s="360"/>
      <c r="B12" s="359"/>
      <c r="C12" s="359" t="s">
        <v>7</v>
      </c>
      <c r="D12" s="361"/>
    </row>
    <row r="13" spans="1:4" ht="34.5">
      <c r="A13" s="363"/>
      <c r="B13" s="359"/>
      <c r="C13" s="359" t="s">
        <v>49</v>
      </c>
      <c r="D13" s="361">
        <f t="shared" ref="D13" si="2">+D15</f>
        <v>2296199.514</v>
      </c>
    </row>
    <row r="14" spans="1:4">
      <c r="A14" s="363"/>
      <c r="B14" s="359"/>
      <c r="C14" s="359" t="s">
        <v>48</v>
      </c>
      <c r="D14" s="361"/>
    </row>
    <row r="15" spans="1:4">
      <c r="A15" s="364">
        <v>1212</v>
      </c>
      <c r="B15" s="363"/>
      <c r="C15" s="359" t="s">
        <v>57</v>
      </c>
      <c r="D15" s="361">
        <f>+D17</f>
        <v>2296199.514</v>
      </c>
    </row>
    <row r="16" spans="1:4" s="362" customFormat="1">
      <c r="A16" s="359"/>
      <c r="B16" s="359"/>
      <c r="C16" s="359" t="s">
        <v>7</v>
      </c>
      <c r="D16" s="361"/>
    </row>
    <row r="17" spans="1:4" ht="34.5">
      <c r="A17" s="359"/>
      <c r="B17" s="364">
        <v>12007</v>
      </c>
      <c r="C17" s="359" t="s">
        <v>468</v>
      </c>
      <c r="D17" s="361">
        <f>+D20+D22+D29+D43+D52+D63+D71+D74+D19</f>
        <v>2296199.514</v>
      </c>
    </row>
    <row r="18" spans="1:4" s="362" customFormat="1">
      <c r="A18" s="365"/>
      <c r="B18" s="365"/>
      <c r="C18" s="365" t="s">
        <v>21</v>
      </c>
      <c r="D18" s="365"/>
    </row>
    <row r="19" spans="1:4">
      <c r="A19" s="366"/>
      <c r="B19" s="367"/>
      <c r="C19" s="368" t="s">
        <v>469</v>
      </c>
      <c r="D19" s="369">
        <f>+Հ3!G98</f>
        <v>108175.81399999997</v>
      </c>
    </row>
    <row r="20" spans="1:4">
      <c r="A20" s="366"/>
      <c r="B20" s="367"/>
      <c r="C20" s="370" t="s">
        <v>470</v>
      </c>
      <c r="D20" s="369">
        <f>D21</f>
        <v>7586.8</v>
      </c>
    </row>
    <row r="21" spans="1:4" ht="35.25" customHeight="1">
      <c r="A21" s="366"/>
      <c r="B21" s="367"/>
      <c r="C21" s="359" t="s">
        <v>471</v>
      </c>
      <c r="D21" s="361">
        <v>7586.8</v>
      </c>
    </row>
    <row r="22" spans="1:4">
      <c r="A22" s="366"/>
      <c r="B22" s="367"/>
      <c r="C22" s="370" t="s">
        <v>472</v>
      </c>
      <c r="D22" s="371">
        <f>D24+D25+D26+D27+D28</f>
        <v>397837</v>
      </c>
    </row>
    <row r="23" spans="1:4">
      <c r="A23" s="372"/>
      <c r="B23" s="372"/>
      <c r="C23" s="373" t="s">
        <v>473</v>
      </c>
      <c r="D23" s="374"/>
    </row>
    <row r="24" spans="1:4" ht="34.5">
      <c r="A24" s="372"/>
      <c r="B24" s="372"/>
      <c r="C24" s="401" t="s">
        <v>474</v>
      </c>
      <c r="D24" s="361">
        <v>129220</v>
      </c>
    </row>
    <row r="25" spans="1:4" ht="51.75">
      <c r="A25" s="372"/>
      <c r="B25" s="372"/>
      <c r="C25" s="402" t="s">
        <v>475</v>
      </c>
      <c r="D25" s="361">
        <v>89928</v>
      </c>
    </row>
    <row r="26" spans="1:4" ht="51.75">
      <c r="A26" s="372"/>
      <c r="B26" s="372"/>
      <c r="C26" s="403" t="s">
        <v>476</v>
      </c>
      <c r="D26" s="361">
        <v>49050</v>
      </c>
    </row>
    <row r="27" spans="1:4" ht="34.5">
      <c r="A27" s="372"/>
      <c r="B27" s="372"/>
      <c r="C27" s="401" t="s">
        <v>477</v>
      </c>
      <c r="D27" s="361">
        <v>70020</v>
      </c>
    </row>
    <row r="28" spans="1:4" ht="51.75">
      <c r="A28" s="372"/>
      <c r="B28" s="372"/>
      <c r="C28" s="401" t="s">
        <v>510</v>
      </c>
      <c r="D28" s="361">
        <v>59619</v>
      </c>
    </row>
    <row r="29" spans="1:4" ht="24" customHeight="1">
      <c r="A29" s="372"/>
      <c r="B29" s="372"/>
      <c r="C29" s="375" t="s">
        <v>478</v>
      </c>
      <c r="D29" s="376">
        <f>D31+D32+D33+D34+D35+D36+D37+D38+D39+D40+D41+D42</f>
        <v>269131.50000000006</v>
      </c>
    </row>
    <row r="30" spans="1:4">
      <c r="A30" s="372"/>
      <c r="B30" s="372"/>
      <c r="C30" s="377" t="s">
        <v>473</v>
      </c>
      <c r="D30" s="378"/>
    </row>
    <row r="31" spans="1:4" ht="44.25" customHeight="1">
      <c r="A31" s="372"/>
      <c r="B31" s="372"/>
      <c r="C31" s="401" t="s">
        <v>479</v>
      </c>
      <c r="D31" s="361">
        <v>95328</v>
      </c>
    </row>
    <row r="32" spans="1:4" ht="172.5">
      <c r="A32" s="372"/>
      <c r="B32" s="372"/>
      <c r="C32" s="401" t="s">
        <v>480</v>
      </c>
      <c r="D32" s="361">
        <v>27469.7</v>
      </c>
    </row>
    <row r="33" spans="1:4" ht="51.75">
      <c r="A33" s="372"/>
      <c r="B33" s="372"/>
      <c r="C33" s="401" t="s">
        <v>481</v>
      </c>
      <c r="D33" s="378">
        <v>12206</v>
      </c>
    </row>
    <row r="34" spans="1:4" ht="51.75">
      <c r="A34" s="372"/>
      <c r="B34" s="372"/>
      <c r="C34" s="401" t="s">
        <v>481</v>
      </c>
      <c r="D34" s="378">
        <v>9716.5</v>
      </c>
    </row>
    <row r="35" spans="1:4" ht="34.5">
      <c r="A35" s="372"/>
      <c r="B35" s="372"/>
      <c r="C35" s="401" t="s">
        <v>482</v>
      </c>
      <c r="D35" s="378">
        <v>1641.7</v>
      </c>
    </row>
    <row r="36" spans="1:4" ht="76.5" customHeight="1">
      <c r="A36" s="372"/>
      <c r="B36" s="372"/>
      <c r="C36" s="401" t="s">
        <v>511</v>
      </c>
      <c r="D36" s="378">
        <v>23899.3</v>
      </c>
    </row>
    <row r="37" spans="1:4" ht="59.25" customHeight="1">
      <c r="A37" s="372"/>
      <c r="B37" s="372"/>
      <c r="C37" s="401" t="s">
        <v>483</v>
      </c>
      <c r="D37" s="378">
        <v>16039.9</v>
      </c>
    </row>
    <row r="38" spans="1:4" ht="120.75">
      <c r="A38" s="372"/>
      <c r="B38" s="372"/>
      <c r="C38" s="401" t="s">
        <v>484</v>
      </c>
      <c r="D38" s="378">
        <v>3069.5</v>
      </c>
    </row>
    <row r="39" spans="1:4" ht="51.75">
      <c r="A39" s="372"/>
      <c r="B39" s="372"/>
      <c r="C39" s="401" t="s">
        <v>485</v>
      </c>
      <c r="D39" s="380">
        <v>31781.7</v>
      </c>
    </row>
    <row r="40" spans="1:4" ht="54" customHeight="1">
      <c r="A40" s="372"/>
      <c r="B40" s="372"/>
      <c r="C40" s="379" t="s">
        <v>486</v>
      </c>
      <c r="D40" s="380">
        <v>37335.300000000003</v>
      </c>
    </row>
    <row r="41" spans="1:4" ht="68.25" customHeight="1">
      <c r="A41" s="372"/>
      <c r="B41" s="372"/>
      <c r="C41" s="379" t="s">
        <v>487</v>
      </c>
      <c r="D41" s="380">
        <v>8150.4</v>
      </c>
    </row>
    <row r="42" spans="1:4" ht="33" customHeight="1">
      <c r="A42" s="372"/>
      <c r="B42" s="372"/>
      <c r="C42" s="379" t="s">
        <v>512</v>
      </c>
      <c r="D42" s="381">
        <v>2493.5</v>
      </c>
    </row>
    <row r="43" spans="1:4" ht="24.75" customHeight="1">
      <c r="A43" s="372"/>
      <c r="B43" s="372"/>
      <c r="C43" s="382" t="s">
        <v>488</v>
      </c>
      <c r="D43" s="383">
        <f>D45+D46+D47+D48+D49+D50+D51</f>
        <v>767792.20000000007</v>
      </c>
    </row>
    <row r="44" spans="1:4" ht="19.5" customHeight="1">
      <c r="A44" s="372"/>
      <c r="B44" s="372"/>
      <c r="C44" s="407" t="s">
        <v>473</v>
      </c>
      <c r="D44" s="384"/>
    </row>
    <row r="45" spans="1:4" ht="172.5">
      <c r="A45" s="372"/>
      <c r="B45" s="372"/>
      <c r="C45" s="403" t="s">
        <v>513</v>
      </c>
      <c r="D45" s="384">
        <v>408664.2</v>
      </c>
    </row>
    <row r="46" spans="1:4" ht="69">
      <c r="A46" s="372"/>
      <c r="B46" s="372"/>
      <c r="C46" s="404" t="s">
        <v>489</v>
      </c>
      <c r="D46" s="384">
        <v>42856.5</v>
      </c>
    </row>
    <row r="47" spans="1:4" ht="69">
      <c r="A47" s="372"/>
      <c r="B47" s="372"/>
      <c r="C47" s="405" t="s">
        <v>514</v>
      </c>
      <c r="D47" s="384">
        <v>55915.6</v>
      </c>
    </row>
    <row r="48" spans="1:4" ht="69">
      <c r="A48" s="372"/>
      <c r="B48" s="372"/>
      <c r="C48" s="405" t="s">
        <v>515</v>
      </c>
      <c r="D48" s="384">
        <v>17776.099999999999</v>
      </c>
    </row>
    <row r="49" spans="1:4" ht="69">
      <c r="A49" s="372"/>
      <c r="B49" s="372"/>
      <c r="C49" s="405" t="s">
        <v>490</v>
      </c>
      <c r="D49" s="384">
        <v>113540.8</v>
      </c>
    </row>
    <row r="50" spans="1:4" ht="51.75">
      <c r="A50" s="372"/>
      <c r="B50" s="372"/>
      <c r="C50" s="405" t="s">
        <v>491</v>
      </c>
      <c r="D50" s="384">
        <v>18882.900000000001</v>
      </c>
    </row>
    <row r="51" spans="1:4" ht="86.25">
      <c r="A51" s="372"/>
      <c r="B51" s="372"/>
      <c r="C51" s="406" t="s">
        <v>492</v>
      </c>
      <c r="D51" s="384">
        <v>110156.1</v>
      </c>
    </row>
    <row r="52" spans="1:4">
      <c r="A52" s="366"/>
      <c r="B52" s="367"/>
      <c r="C52" s="375" t="s">
        <v>516</v>
      </c>
      <c r="D52" s="385">
        <f>D54+D55+D56+D57+D58+D59+D60+D61+D62</f>
        <v>232000.2</v>
      </c>
    </row>
    <row r="53" spans="1:4">
      <c r="A53" s="372"/>
      <c r="B53" s="372"/>
      <c r="C53" s="407" t="s">
        <v>473</v>
      </c>
      <c r="D53" s="386"/>
    </row>
    <row r="54" spans="1:4" ht="51.75">
      <c r="A54" s="372"/>
      <c r="B54" s="372"/>
      <c r="C54" s="379" t="s">
        <v>528</v>
      </c>
      <c r="D54" s="387">
        <v>33075.599999999999</v>
      </c>
    </row>
    <row r="55" spans="1:4" ht="34.5">
      <c r="A55" s="372"/>
      <c r="B55" s="372"/>
      <c r="C55" s="379" t="s">
        <v>493</v>
      </c>
      <c r="D55" s="388">
        <v>26019</v>
      </c>
    </row>
    <row r="56" spans="1:4" ht="86.25">
      <c r="A56" s="372"/>
      <c r="B56" s="372"/>
      <c r="C56" s="389" t="s">
        <v>526</v>
      </c>
      <c r="D56" s="388">
        <v>5513.2</v>
      </c>
    </row>
    <row r="57" spans="1:4" ht="34.5">
      <c r="A57" s="372"/>
      <c r="B57" s="372"/>
      <c r="C57" s="389" t="s">
        <v>494</v>
      </c>
      <c r="D57" s="388">
        <v>12070.1</v>
      </c>
    </row>
    <row r="58" spans="1:4" ht="86.25">
      <c r="A58" s="366"/>
      <c r="B58" s="367"/>
      <c r="C58" s="390" t="s">
        <v>524</v>
      </c>
      <c r="D58" s="388">
        <v>15584.3</v>
      </c>
    </row>
    <row r="59" spans="1:4" ht="58.5" customHeight="1">
      <c r="A59" s="372"/>
      <c r="B59" s="372"/>
      <c r="C59" s="391" t="s">
        <v>495</v>
      </c>
      <c r="D59" s="387">
        <v>56912.6</v>
      </c>
    </row>
    <row r="60" spans="1:4" ht="41.25" customHeight="1">
      <c r="A60" s="366"/>
      <c r="B60" s="367"/>
      <c r="C60" s="390" t="s">
        <v>496</v>
      </c>
      <c r="D60" s="387">
        <v>14761.7</v>
      </c>
    </row>
    <row r="61" spans="1:4" ht="97.5" customHeight="1">
      <c r="A61" s="366"/>
      <c r="B61" s="367"/>
      <c r="C61" s="390" t="s">
        <v>497</v>
      </c>
      <c r="D61" s="387">
        <v>17729.2</v>
      </c>
    </row>
    <row r="62" spans="1:4" ht="158.25" customHeight="1">
      <c r="A62" s="372"/>
      <c r="B62" s="372"/>
      <c r="C62" s="392" t="s">
        <v>517</v>
      </c>
      <c r="D62" s="387">
        <v>50334.5</v>
      </c>
    </row>
    <row r="63" spans="1:4">
      <c r="A63" s="363"/>
      <c r="B63" s="363"/>
      <c r="C63" s="375" t="s">
        <v>498</v>
      </c>
      <c r="D63" s="393">
        <f>D65+D66+D67+D68+D69+D70</f>
        <v>214124.30000000002</v>
      </c>
    </row>
    <row r="64" spans="1:4">
      <c r="A64" s="363"/>
      <c r="B64" s="363"/>
      <c r="C64" s="363" t="s">
        <v>473</v>
      </c>
      <c r="D64" s="394"/>
    </row>
    <row r="65" spans="1:4" ht="120.75">
      <c r="A65" s="363"/>
      <c r="B65" s="363"/>
      <c r="C65" s="392" t="s">
        <v>518</v>
      </c>
      <c r="D65" s="387">
        <v>47317.8</v>
      </c>
    </row>
    <row r="66" spans="1:4" ht="34.5">
      <c r="A66" s="363"/>
      <c r="B66" s="363"/>
      <c r="C66" s="392" t="s">
        <v>499</v>
      </c>
      <c r="D66" s="387">
        <v>44575.8</v>
      </c>
    </row>
    <row r="67" spans="1:4" ht="51.75">
      <c r="A67" s="363"/>
      <c r="B67" s="363"/>
      <c r="C67" s="392" t="s">
        <v>525</v>
      </c>
      <c r="D67" s="387">
        <v>32908.800000000003</v>
      </c>
    </row>
    <row r="68" spans="1:4" ht="86.25">
      <c r="A68" s="363"/>
      <c r="B68" s="363"/>
      <c r="C68" s="395" t="s">
        <v>500</v>
      </c>
      <c r="D68" s="387">
        <v>9298.7000000000007</v>
      </c>
    </row>
    <row r="69" spans="1:4" ht="34.5">
      <c r="A69" s="363"/>
      <c r="B69" s="363"/>
      <c r="C69" s="395" t="s">
        <v>501</v>
      </c>
      <c r="D69" s="387">
        <v>9691.2000000000007</v>
      </c>
    </row>
    <row r="70" spans="1:4">
      <c r="A70" s="363"/>
      <c r="B70" s="363"/>
      <c r="C70" s="395" t="s">
        <v>519</v>
      </c>
      <c r="D70" s="387">
        <v>70332</v>
      </c>
    </row>
    <row r="71" spans="1:4" ht="25.5" customHeight="1">
      <c r="A71" s="363"/>
      <c r="B71" s="363"/>
      <c r="C71" s="375" t="s">
        <v>502</v>
      </c>
      <c r="D71" s="393">
        <f>D73</f>
        <v>5051.8</v>
      </c>
    </row>
    <row r="72" spans="1:4">
      <c r="A72" s="363"/>
      <c r="B72" s="363"/>
      <c r="C72" s="363" t="s">
        <v>473</v>
      </c>
      <c r="D72" s="363"/>
    </row>
    <row r="73" spans="1:4" ht="34.5">
      <c r="A73" s="363"/>
      <c r="B73" s="363"/>
      <c r="C73" s="396" t="s">
        <v>520</v>
      </c>
      <c r="D73" s="386">
        <v>5051.8</v>
      </c>
    </row>
    <row r="74" spans="1:4" s="398" customFormat="1">
      <c r="A74" s="363"/>
      <c r="B74" s="363"/>
      <c r="C74" s="397" t="s">
        <v>503</v>
      </c>
      <c r="D74" s="393">
        <f>D76+D77+D78+D79+D80+D81+D82+D83</f>
        <v>294499.90000000002</v>
      </c>
    </row>
    <row r="75" spans="1:4" s="398" customFormat="1">
      <c r="A75" s="363"/>
      <c r="B75" s="363"/>
      <c r="C75" s="363" t="s">
        <v>473</v>
      </c>
      <c r="D75" s="363"/>
    </row>
    <row r="76" spans="1:4" s="398" customFormat="1" ht="51.75">
      <c r="A76" s="363"/>
      <c r="B76" s="363"/>
      <c r="C76" s="396" t="s">
        <v>521</v>
      </c>
      <c r="D76" s="386">
        <v>220</v>
      </c>
    </row>
    <row r="77" spans="1:4" s="398" customFormat="1" ht="51.75">
      <c r="A77" s="363"/>
      <c r="B77" s="363"/>
      <c r="C77" s="399" t="s">
        <v>504</v>
      </c>
      <c r="D77" s="386">
        <v>101430.2</v>
      </c>
    </row>
    <row r="78" spans="1:4" s="398" customFormat="1" ht="34.5">
      <c r="A78" s="363"/>
      <c r="B78" s="363"/>
      <c r="C78" s="400" t="s">
        <v>505</v>
      </c>
      <c r="D78" s="386">
        <v>23176.3</v>
      </c>
    </row>
    <row r="79" spans="1:4" s="398" customFormat="1" ht="138">
      <c r="A79" s="363"/>
      <c r="B79" s="363"/>
      <c r="C79" s="396" t="s">
        <v>522</v>
      </c>
      <c r="D79" s="386">
        <v>16930.3</v>
      </c>
    </row>
    <row r="80" spans="1:4" s="398" customFormat="1" ht="34.5">
      <c r="A80" s="363"/>
      <c r="B80" s="363"/>
      <c r="C80" s="396" t="s">
        <v>506</v>
      </c>
      <c r="D80" s="386">
        <v>65367.199999999997</v>
      </c>
    </row>
    <row r="81" spans="1:4" ht="51.75">
      <c r="A81" s="363"/>
      <c r="B81" s="363"/>
      <c r="C81" s="396" t="s">
        <v>507</v>
      </c>
      <c r="D81" s="386">
        <v>39482.6</v>
      </c>
    </row>
    <row r="82" spans="1:4" ht="86.25">
      <c r="A82" s="363"/>
      <c r="B82" s="363"/>
      <c r="C82" s="396" t="s">
        <v>523</v>
      </c>
      <c r="D82" s="386">
        <v>17833.400000000001</v>
      </c>
    </row>
    <row r="83" spans="1:4" ht="34.5">
      <c r="A83" s="363"/>
      <c r="B83" s="363"/>
      <c r="C83" s="396" t="s">
        <v>508</v>
      </c>
      <c r="D83" s="386">
        <v>30059.9</v>
      </c>
    </row>
  </sheetData>
  <mergeCells count="3">
    <mergeCell ref="A5:D5"/>
    <mergeCell ref="A7:B7"/>
    <mergeCell ref="C7:C8"/>
  </mergeCells>
  <pageMargins left="0.25" right="0.25" top="0.75" bottom="0.7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zoomScaleNormal="100" zoomScaleSheetLayoutView="100" workbookViewId="0"/>
  </sheetViews>
  <sheetFormatPr defaultColWidth="9.140625" defaultRowHeight="17.25"/>
  <cols>
    <col min="1" max="1" width="11" style="28" customWidth="1"/>
    <col min="2" max="2" width="15.7109375" style="28" customWidth="1"/>
    <col min="3" max="3" width="86" style="28" customWidth="1"/>
    <col min="4" max="4" width="36.42578125" style="28" customWidth="1"/>
    <col min="5" max="5" width="15.7109375" style="28" customWidth="1"/>
    <col min="6" max="6" width="13.85546875" style="28" customWidth="1"/>
    <col min="7" max="8" width="12.42578125" style="28" customWidth="1"/>
    <col min="9" max="16384" width="9.140625" style="28"/>
  </cols>
  <sheetData>
    <row r="1" spans="1:4">
      <c r="D1" s="29" t="s">
        <v>63</v>
      </c>
    </row>
    <row r="2" spans="1:4">
      <c r="D2" s="29" t="s">
        <v>52</v>
      </c>
    </row>
    <row r="3" spans="1:4">
      <c r="D3" s="29" t="s">
        <v>1</v>
      </c>
    </row>
    <row r="5" spans="1:4" ht="61.5" customHeight="1">
      <c r="A5" s="494" t="s">
        <v>53</v>
      </c>
      <c r="B5" s="494"/>
      <c r="C5" s="494"/>
      <c r="D5" s="494"/>
    </row>
    <row r="7" spans="1:4">
      <c r="D7" s="29" t="s">
        <v>191</v>
      </c>
    </row>
    <row r="8" spans="1:4" s="30" customFormat="1" ht="72.75" customHeight="1">
      <c r="A8" s="495" t="s">
        <v>2</v>
      </c>
      <c r="B8" s="496"/>
      <c r="C8" s="497" t="s">
        <v>3</v>
      </c>
      <c r="D8" s="64" t="s">
        <v>39</v>
      </c>
    </row>
    <row r="9" spans="1:4" s="30" customFormat="1">
      <c r="A9" s="36" t="s">
        <v>4</v>
      </c>
      <c r="B9" s="37" t="s">
        <v>5</v>
      </c>
      <c r="C9" s="498"/>
      <c r="D9" s="89" t="s">
        <v>44</v>
      </c>
    </row>
    <row r="10" spans="1:4" s="30" customFormat="1">
      <c r="A10" s="93"/>
      <c r="B10" s="93"/>
      <c r="C10" s="62" t="s">
        <v>10</v>
      </c>
      <c r="D10" s="487">
        <f>+D12</f>
        <v>-5.538822733797133E-10</v>
      </c>
    </row>
    <row r="11" spans="1:4" s="30" customFormat="1">
      <c r="A11" s="93"/>
      <c r="B11" s="93"/>
      <c r="C11" s="62" t="s">
        <v>19</v>
      </c>
      <c r="D11" s="486"/>
    </row>
    <row r="12" spans="1:4" s="30" customFormat="1" ht="17.25" customHeight="1">
      <c r="A12" s="93"/>
      <c r="B12" s="103" t="s">
        <v>27</v>
      </c>
      <c r="C12" s="94"/>
      <c r="D12" s="486">
        <f>+D33+D46+D77+D103+D14+D89</f>
        <v>-5.538822733797133E-10</v>
      </c>
    </row>
    <row r="13" spans="1:4" s="30" customFormat="1">
      <c r="A13" s="93">
        <v>1001</v>
      </c>
      <c r="B13" s="94"/>
      <c r="C13" s="95" t="s">
        <v>13</v>
      </c>
      <c r="D13" s="96"/>
    </row>
    <row r="14" spans="1:4" s="30" customFormat="1" ht="34.5">
      <c r="A14" s="93"/>
      <c r="B14" s="94"/>
      <c r="C14" s="62" t="s">
        <v>164</v>
      </c>
      <c r="D14" s="56">
        <f>+D21+D27</f>
        <v>-5863.503999999999</v>
      </c>
    </row>
    <row r="15" spans="1:4" s="30" customFormat="1">
      <c r="A15" s="93"/>
      <c r="B15" s="94"/>
      <c r="C15" s="97" t="s">
        <v>14</v>
      </c>
      <c r="D15" s="96"/>
    </row>
    <row r="16" spans="1:4" s="30" customFormat="1" ht="34.5">
      <c r="A16" s="93"/>
      <c r="B16" s="94"/>
      <c r="C16" s="54" t="s">
        <v>165</v>
      </c>
      <c r="D16" s="65"/>
    </row>
    <row r="17" spans="1:4" s="30" customFormat="1">
      <c r="A17" s="93"/>
      <c r="B17" s="94"/>
      <c r="C17" s="97" t="s">
        <v>15</v>
      </c>
      <c r="D17" s="65"/>
    </row>
    <row r="18" spans="1:4" s="30" customFormat="1" ht="38.25" customHeight="1">
      <c r="A18" s="93"/>
      <c r="B18" s="94"/>
      <c r="C18" s="54" t="s">
        <v>166</v>
      </c>
      <c r="D18" s="65"/>
    </row>
    <row r="19" spans="1:4" s="30" customFormat="1">
      <c r="A19" s="93"/>
      <c r="B19" s="98" t="s">
        <v>20</v>
      </c>
      <c r="C19" s="99"/>
      <c r="D19" s="100"/>
    </row>
    <row r="20" spans="1:4" s="30" customFormat="1">
      <c r="A20" s="93"/>
      <c r="B20" s="94">
        <v>11001</v>
      </c>
      <c r="C20" s="97" t="s">
        <v>16</v>
      </c>
      <c r="D20" s="65"/>
    </row>
    <row r="21" spans="1:4" s="30" customFormat="1" ht="34.5">
      <c r="A21" s="93"/>
      <c r="B21" s="94"/>
      <c r="C21" s="51" t="s">
        <v>167</v>
      </c>
      <c r="D21" s="101">
        <f>+Հ3!G23</f>
        <v>-5734.1039999999994</v>
      </c>
    </row>
    <row r="22" spans="1:4" s="30" customFormat="1">
      <c r="A22" s="93"/>
      <c r="B22" s="94"/>
      <c r="C22" s="97" t="s">
        <v>17</v>
      </c>
      <c r="D22" s="65"/>
    </row>
    <row r="23" spans="1:4" s="30" customFormat="1" ht="69">
      <c r="A23" s="93"/>
      <c r="B23" s="94"/>
      <c r="C23" s="54" t="s">
        <v>168</v>
      </c>
      <c r="D23" s="65"/>
    </row>
    <row r="24" spans="1:4" s="30" customFormat="1">
      <c r="A24" s="93"/>
      <c r="B24" s="94"/>
      <c r="C24" s="97" t="s">
        <v>18</v>
      </c>
      <c r="D24" s="65"/>
    </row>
    <row r="25" spans="1:4" s="30" customFormat="1">
      <c r="A25" s="93"/>
      <c r="B25" s="94"/>
      <c r="C25" s="54" t="s">
        <v>96</v>
      </c>
      <c r="D25" s="65"/>
    </row>
    <row r="26" spans="1:4" s="19" customFormat="1">
      <c r="A26" s="118"/>
      <c r="B26" s="119">
        <v>31001</v>
      </c>
      <c r="C26" s="116" t="s">
        <v>16</v>
      </c>
      <c r="D26" s="120"/>
    </row>
    <row r="27" spans="1:4" s="19" customFormat="1" ht="51.75">
      <c r="A27" s="118"/>
      <c r="B27" s="119"/>
      <c r="C27" s="117" t="s">
        <v>182</v>
      </c>
      <c r="D27" s="101">
        <f>+Հ3!G39</f>
        <v>-129.4</v>
      </c>
    </row>
    <row r="28" spans="1:4" s="19" customFormat="1" ht="15.75" customHeight="1">
      <c r="A28" s="118"/>
      <c r="B28" s="119"/>
      <c r="C28" s="116" t="s">
        <v>17</v>
      </c>
      <c r="D28" s="120"/>
    </row>
    <row r="29" spans="1:4" s="19" customFormat="1" ht="51.75">
      <c r="A29" s="118"/>
      <c r="B29" s="119"/>
      <c r="C29" s="117" t="s">
        <v>183</v>
      </c>
      <c r="D29" s="120"/>
    </row>
    <row r="30" spans="1:4" s="19" customFormat="1">
      <c r="A30" s="118"/>
      <c r="B30" s="119"/>
      <c r="C30" s="116" t="s">
        <v>18</v>
      </c>
      <c r="D30" s="120"/>
    </row>
    <row r="31" spans="1:4" s="19" customFormat="1" ht="34.5">
      <c r="A31" s="118"/>
      <c r="B31" s="119"/>
      <c r="C31" s="117" t="s">
        <v>184</v>
      </c>
      <c r="D31" s="120"/>
    </row>
    <row r="32" spans="1:4" s="30" customFormat="1">
      <c r="A32" s="93" t="s">
        <v>86</v>
      </c>
      <c r="B32" s="94"/>
      <c r="C32" s="95" t="s">
        <v>13</v>
      </c>
      <c r="D32" s="96"/>
    </row>
    <row r="33" spans="1:4" s="30" customFormat="1" ht="51.75">
      <c r="A33" s="93"/>
      <c r="B33" s="94"/>
      <c r="C33" s="62" t="s">
        <v>87</v>
      </c>
      <c r="D33" s="56">
        <f>+D40</f>
        <v>-9384</v>
      </c>
    </row>
    <row r="34" spans="1:4" s="30" customFormat="1">
      <c r="A34" s="93"/>
      <c r="B34" s="94"/>
      <c r="C34" s="97" t="s">
        <v>14</v>
      </c>
      <c r="D34" s="96"/>
    </row>
    <row r="35" spans="1:4" s="30" customFormat="1" ht="34.5">
      <c r="A35" s="93"/>
      <c r="B35" s="94"/>
      <c r="C35" s="54" t="s">
        <v>93</v>
      </c>
      <c r="D35" s="65"/>
    </row>
    <row r="36" spans="1:4" s="30" customFormat="1">
      <c r="A36" s="93"/>
      <c r="B36" s="94"/>
      <c r="C36" s="97" t="s">
        <v>15</v>
      </c>
      <c r="D36" s="65"/>
    </row>
    <row r="37" spans="1:4" s="30" customFormat="1" ht="38.25" customHeight="1">
      <c r="A37" s="93"/>
      <c r="B37" s="94"/>
      <c r="C37" s="54" t="s">
        <v>94</v>
      </c>
      <c r="D37" s="65"/>
    </row>
    <row r="38" spans="1:4" s="30" customFormat="1">
      <c r="A38" s="93"/>
      <c r="B38" s="98" t="s">
        <v>20</v>
      </c>
      <c r="C38" s="99"/>
      <c r="D38" s="100"/>
    </row>
    <row r="39" spans="1:4" s="30" customFormat="1">
      <c r="A39" s="93"/>
      <c r="B39" s="94" t="s">
        <v>88</v>
      </c>
      <c r="C39" s="97" t="s">
        <v>16</v>
      </c>
      <c r="D39" s="65"/>
    </row>
    <row r="40" spans="1:4" s="30" customFormat="1">
      <c r="A40" s="93"/>
      <c r="B40" s="94"/>
      <c r="C40" s="51" t="s">
        <v>89</v>
      </c>
      <c r="D40" s="101">
        <f>+Հ3!G215</f>
        <v>-9384</v>
      </c>
    </row>
    <row r="41" spans="1:4" s="30" customFormat="1">
      <c r="A41" s="93"/>
      <c r="B41" s="94"/>
      <c r="C41" s="97" t="s">
        <v>17</v>
      </c>
      <c r="D41" s="65"/>
    </row>
    <row r="42" spans="1:4" s="30" customFormat="1" ht="51.75">
      <c r="A42" s="93"/>
      <c r="B42" s="94"/>
      <c r="C42" s="54" t="s">
        <v>95</v>
      </c>
      <c r="D42" s="65"/>
    </row>
    <row r="43" spans="1:4" s="30" customFormat="1">
      <c r="A43" s="93"/>
      <c r="B43" s="94"/>
      <c r="C43" s="97" t="s">
        <v>18</v>
      </c>
      <c r="D43" s="65"/>
    </row>
    <row r="44" spans="1:4" s="30" customFormat="1">
      <c r="A44" s="93"/>
      <c r="B44" s="94"/>
      <c r="C44" s="54" t="s">
        <v>96</v>
      </c>
      <c r="D44" s="65"/>
    </row>
    <row r="45" spans="1:4">
      <c r="A45" s="104" t="s">
        <v>107</v>
      </c>
      <c r="B45" s="105"/>
      <c r="C45" s="106" t="s">
        <v>13</v>
      </c>
      <c r="D45" s="65"/>
    </row>
    <row r="46" spans="1:4">
      <c r="A46" s="105"/>
      <c r="B46" s="105"/>
      <c r="C46" s="104" t="s">
        <v>108</v>
      </c>
      <c r="D46" s="66">
        <f>+D53+D59+D65+D71</f>
        <v>-2207983.31</v>
      </c>
    </row>
    <row r="47" spans="1:4">
      <c r="A47" s="105"/>
      <c r="B47" s="105"/>
      <c r="C47" s="106" t="s">
        <v>14</v>
      </c>
      <c r="D47" s="65"/>
    </row>
    <row r="48" spans="1:4" ht="26.25" customHeight="1">
      <c r="A48" s="105"/>
      <c r="B48" s="105"/>
      <c r="C48" s="104" t="s">
        <v>109</v>
      </c>
      <c r="D48" s="65"/>
    </row>
    <row r="49" spans="1:4">
      <c r="A49" s="105"/>
      <c r="B49" s="105"/>
      <c r="C49" s="106" t="s">
        <v>15</v>
      </c>
      <c r="D49" s="65"/>
    </row>
    <row r="50" spans="1:4" ht="51.75">
      <c r="A50" s="105"/>
      <c r="B50" s="105"/>
      <c r="C50" s="104" t="s">
        <v>110</v>
      </c>
      <c r="D50" s="65"/>
    </row>
    <row r="51" spans="1:4">
      <c r="A51" s="93"/>
      <c r="B51" s="102" t="s">
        <v>20</v>
      </c>
      <c r="C51" s="102"/>
      <c r="D51" s="102"/>
    </row>
    <row r="52" spans="1:4" s="249" customFormat="1">
      <c r="A52" s="251"/>
      <c r="B52" s="246" t="s">
        <v>88</v>
      </c>
      <c r="C52" s="247" t="s">
        <v>16</v>
      </c>
      <c r="D52" s="248"/>
    </row>
    <row r="53" spans="1:4" s="249" customFormat="1" ht="43.5" customHeight="1">
      <c r="A53" s="251"/>
      <c r="B53" s="246"/>
      <c r="C53" s="246" t="s">
        <v>384</v>
      </c>
      <c r="D53" s="250">
        <f>+Հ3!G173</f>
        <v>-86114.709999999992</v>
      </c>
    </row>
    <row r="54" spans="1:4" s="249" customFormat="1">
      <c r="A54" s="251"/>
      <c r="B54" s="246"/>
      <c r="C54" s="247" t="s">
        <v>17</v>
      </c>
      <c r="D54" s="248"/>
    </row>
    <row r="55" spans="1:4" s="249" customFormat="1" ht="42.75" customHeight="1">
      <c r="A55" s="251"/>
      <c r="B55" s="246"/>
      <c r="C55" s="246" t="s">
        <v>396</v>
      </c>
      <c r="D55" s="248"/>
    </row>
    <row r="56" spans="1:4" s="249" customFormat="1" ht="19.5" customHeight="1">
      <c r="A56" s="251"/>
      <c r="B56" s="246"/>
      <c r="C56" s="247" t="s">
        <v>18</v>
      </c>
      <c r="D56" s="248"/>
    </row>
    <row r="57" spans="1:4" s="249" customFormat="1" ht="19.5" customHeight="1">
      <c r="A57" s="251"/>
      <c r="B57" s="246"/>
      <c r="C57" s="246" t="s">
        <v>96</v>
      </c>
      <c r="D57" s="248"/>
    </row>
    <row r="58" spans="1:4">
      <c r="A58" s="93"/>
      <c r="B58" s="104" t="s">
        <v>111</v>
      </c>
      <c r="C58" s="106" t="s">
        <v>16</v>
      </c>
      <c r="D58" s="65"/>
    </row>
    <row r="59" spans="1:4" ht="34.5">
      <c r="A59" s="93"/>
      <c r="B59" s="105"/>
      <c r="C59" s="104" t="s">
        <v>112</v>
      </c>
      <c r="D59" s="67">
        <f>+Հ3!G174</f>
        <v>-16565</v>
      </c>
    </row>
    <row r="60" spans="1:4">
      <c r="A60" s="93"/>
      <c r="B60" s="105"/>
      <c r="C60" s="106" t="s">
        <v>17</v>
      </c>
      <c r="D60" s="65"/>
    </row>
    <row r="61" spans="1:4" ht="51.75">
      <c r="A61" s="93"/>
      <c r="B61" s="105"/>
      <c r="C61" s="104" t="s">
        <v>113</v>
      </c>
      <c r="D61" s="65"/>
    </row>
    <row r="62" spans="1:4">
      <c r="A62" s="93"/>
      <c r="B62" s="105"/>
      <c r="C62" s="106" t="s">
        <v>18</v>
      </c>
      <c r="D62" s="65"/>
    </row>
    <row r="63" spans="1:4">
      <c r="A63" s="93"/>
      <c r="B63" s="105"/>
      <c r="C63" s="104" t="s">
        <v>96</v>
      </c>
      <c r="D63" s="65"/>
    </row>
    <row r="64" spans="1:4" s="24" customFormat="1">
      <c r="A64" s="147"/>
      <c r="B64" s="212" t="s">
        <v>366</v>
      </c>
      <c r="C64" s="213" t="s">
        <v>16</v>
      </c>
      <c r="D64" s="214"/>
    </row>
    <row r="65" spans="1:4" s="24" customFormat="1">
      <c r="A65" s="147"/>
      <c r="B65" s="212"/>
      <c r="C65" s="215" t="s">
        <v>367</v>
      </c>
      <c r="D65" s="214">
        <f>+Հ3!G183</f>
        <v>-2045956.9</v>
      </c>
    </row>
    <row r="66" spans="1:4" s="24" customFormat="1">
      <c r="A66" s="147"/>
      <c r="B66" s="212"/>
      <c r="C66" s="213" t="s">
        <v>17</v>
      </c>
      <c r="D66" s="214"/>
    </row>
    <row r="67" spans="1:4" s="24" customFormat="1" ht="51.75">
      <c r="A67" s="147"/>
      <c r="B67" s="212"/>
      <c r="C67" s="216" t="s">
        <v>375</v>
      </c>
      <c r="D67" s="214"/>
    </row>
    <row r="68" spans="1:4" s="24" customFormat="1">
      <c r="A68" s="147"/>
      <c r="B68" s="212"/>
      <c r="C68" s="213" t="s">
        <v>18</v>
      </c>
      <c r="D68" s="214"/>
    </row>
    <row r="69" spans="1:4" s="24" customFormat="1" ht="34.5">
      <c r="A69" s="147"/>
      <c r="B69" s="212"/>
      <c r="C69" s="216" t="s">
        <v>376</v>
      </c>
      <c r="D69" s="214"/>
    </row>
    <row r="70" spans="1:4" s="23" customFormat="1">
      <c r="A70" s="147"/>
      <c r="B70" s="196" t="s">
        <v>373</v>
      </c>
      <c r="C70" s="217" t="s">
        <v>16</v>
      </c>
      <c r="D70" s="214"/>
    </row>
    <row r="71" spans="1:4" s="23" customFormat="1">
      <c r="A71" s="147"/>
      <c r="B71" s="196"/>
      <c r="C71" s="196" t="s">
        <v>374</v>
      </c>
      <c r="D71" s="214">
        <f>+Հ3!G194</f>
        <v>-59346.7</v>
      </c>
    </row>
    <row r="72" spans="1:4" s="23" customFormat="1">
      <c r="A72" s="147"/>
      <c r="B72" s="196"/>
      <c r="C72" s="217" t="s">
        <v>17</v>
      </c>
      <c r="D72" s="214"/>
    </row>
    <row r="73" spans="1:4" s="23" customFormat="1" ht="21" customHeight="1">
      <c r="A73" s="147"/>
      <c r="B73" s="196"/>
      <c r="C73" s="196" t="s">
        <v>377</v>
      </c>
      <c r="D73" s="214"/>
    </row>
    <row r="74" spans="1:4" s="23" customFormat="1">
      <c r="A74" s="147"/>
      <c r="B74" s="196"/>
      <c r="C74" s="217" t="s">
        <v>18</v>
      </c>
      <c r="D74" s="214"/>
    </row>
    <row r="75" spans="1:4" s="23" customFormat="1" ht="34.5">
      <c r="A75" s="147"/>
      <c r="B75" s="196"/>
      <c r="C75" s="196" t="s">
        <v>376</v>
      </c>
      <c r="D75" s="214"/>
    </row>
    <row r="76" spans="1:4">
      <c r="A76" s="104" t="s">
        <v>114</v>
      </c>
      <c r="B76" s="105"/>
      <c r="C76" s="106" t="s">
        <v>13</v>
      </c>
      <c r="D76" s="65"/>
    </row>
    <row r="77" spans="1:4">
      <c r="A77" s="105"/>
      <c r="B77" s="105"/>
      <c r="C77" s="104" t="s">
        <v>115</v>
      </c>
      <c r="D77" s="109">
        <f>+D84</f>
        <v>-20000</v>
      </c>
    </row>
    <row r="78" spans="1:4">
      <c r="A78" s="105"/>
      <c r="B78" s="105"/>
      <c r="C78" s="106" t="s">
        <v>14</v>
      </c>
      <c r="D78" s="65"/>
    </row>
    <row r="79" spans="1:4">
      <c r="A79" s="105"/>
      <c r="B79" s="105"/>
      <c r="C79" s="104" t="s">
        <v>116</v>
      </c>
      <c r="D79" s="65"/>
    </row>
    <row r="80" spans="1:4">
      <c r="A80" s="105"/>
      <c r="B80" s="105"/>
      <c r="C80" s="106" t="s">
        <v>15</v>
      </c>
      <c r="D80" s="65"/>
    </row>
    <row r="81" spans="1:4" ht="34.5">
      <c r="A81" s="105"/>
      <c r="B81" s="105"/>
      <c r="C81" s="104" t="s">
        <v>117</v>
      </c>
      <c r="D81" s="65"/>
    </row>
    <row r="82" spans="1:4">
      <c r="A82" s="93"/>
      <c r="B82" s="102" t="s">
        <v>20</v>
      </c>
      <c r="C82" s="102"/>
      <c r="D82" s="102"/>
    </row>
    <row r="83" spans="1:4">
      <c r="A83" s="93"/>
      <c r="B83" s="104" t="s">
        <v>88</v>
      </c>
      <c r="C83" s="106" t="s">
        <v>16</v>
      </c>
      <c r="D83" s="65"/>
    </row>
    <row r="84" spans="1:4" ht="34.5">
      <c r="A84" s="93"/>
      <c r="B84" s="105"/>
      <c r="C84" s="104" t="s">
        <v>118</v>
      </c>
      <c r="D84" s="67">
        <f>+Հ3!G228</f>
        <v>-20000</v>
      </c>
    </row>
    <row r="85" spans="1:4">
      <c r="A85" s="93"/>
      <c r="B85" s="105"/>
      <c r="C85" s="106" t="s">
        <v>17</v>
      </c>
      <c r="D85" s="65"/>
    </row>
    <row r="86" spans="1:4" ht="51.75">
      <c r="A86" s="93"/>
      <c r="B86" s="105"/>
      <c r="C86" s="104" t="s">
        <v>119</v>
      </c>
      <c r="D86" s="65"/>
    </row>
    <row r="87" spans="1:4">
      <c r="A87" s="93"/>
      <c r="B87" s="105"/>
      <c r="C87" s="106" t="s">
        <v>18</v>
      </c>
      <c r="D87" s="65"/>
    </row>
    <row r="88" spans="1:4">
      <c r="A88" s="93"/>
      <c r="B88" s="105"/>
      <c r="C88" s="104" t="s">
        <v>96</v>
      </c>
      <c r="D88" s="65"/>
    </row>
    <row r="89" spans="1:4" s="154" customFormat="1">
      <c r="A89" s="104">
        <v>1079</v>
      </c>
      <c r="B89" s="105"/>
      <c r="C89" s="106" t="s">
        <v>13</v>
      </c>
      <c r="D89" s="109">
        <f>-2968.7</f>
        <v>-2968.7</v>
      </c>
    </row>
    <row r="90" spans="1:4" s="154" customFormat="1">
      <c r="A90" s="105"/>
      <c r="B90" s="105"/>
      <c r="C90" s="104" t="s">
        <v>233</v>
      </c>
      <c r="D90" s="109"/>
    </row>
    <row r="91" spans="1:4" s="154" customFormat="1">
      <c r="A91" s="105"/>
      <c r="B91" s="105"/>
      <c r="C91" s="106" t="s">
        <v>14</v>
      </c>
      <c r="D91" s="65"/>
    </row>
    <row r="92" spans="1:4" s="154" customFormat="1">
      <c r="A92" s="105"/>
      <c r="B92" s="105"/>
      <c r="C92" s="104" t="s">
        <v>234</v>
      </c>
      <c r="D92" s="65"/>
    </row>
    <row r="93" spans="1:4" s="154" customFormat="1">
      <c r="A93" s="105"/>
      <c r="B93" s="105"/>
      <c r="C93" s="106" t="s">
        <v>15</v>
      </c>
      <c r="D93" s="65"/>
    </row>
    <row r="94" spans="1:4" s="154" customFormat="1">
      <c r="A94" s="105"/>
      <c r="B94" s="105"/>
      <c r="C94" s="104" t="s">
        <v>235</v>
      </c>
      <c r="D94" s="65"/>
    </row>
    <row r="95" spans="1:4" s="154" customFormat="1">
      <c r="A95" s="93"/>
      <c r="B95" s="102"/>
      <c r="C95" s="102" t="s">
        <v>236</v>
      </c>
      <c r="D95" s="102"/>
    </row>
    <row r="96" spans="1:4" s="155" customFormat="1">
      <c r="A96" s="151"/>
      <c r="B96" s="102">
        <v>11001</v>
      </c>
      <c r="C96" s="102" t="s">
        <v>16</v>
      </c>
      <c r="D96" s="109">
        <f>-2968.7</f>
        <v>-2968.7</v>
      </c>
    </row>
    <row r="97" spans="1:7" s="155" customFormat="1" ht="34.5">
      <c r="A97" s="151"/>
      <c r="B97" s="104"/>
      <c r="C97" s="106" t="s">
        <v>237</v>
      </c>
      <c r="D97" s="109"/>
    </row>
    <row r="98" spans="1:7" s="155" customFormat="1">
      <c r="A98" s="151"/>
      <c r="B98" s="105"/>
      <c r="C98" s="104" t="s">
        <v>17</v>
      </c>
      <c r="D98" s="67"/>
    </row>
    <row r="99" spans="1:7" s="155" customFormat="1" ht="34.5">
      <c r="A99" s="151"/>
      <c r="B99" s="105"/>
      <c r="C99" s="106" t="s">
        <v>238</v>
      </c>
      <c r="D99" s="65"/>
    </row>
    <row r="100" spans="1:7" s="155" customFormat="1">
      <c r="A100" s="151"/>
      <c r="B100" s="105"/>
      <c r="C100" s="104" t="s">
        <v>18</v>
      </c>
      <c r="D100" s="65"/>
    </row>
    <row r="101" spans="1:7" s="155" customFormat="1">
      <c r="A101" s="151"/>
      <c r="B101" s="105"/>
      <c r="C101" s="106" t="s">
        <v>96</v>
      </c>
      <c r="D101" s="65"/>
    </row>
    <row r="102" spans="1:7">
      <c r="A102" s="104" t="s">
        <v>120</v>
      </c>
      <c r="B102" s="105"/>
      <c r="C102" s="106" t="s">
        <v>13</v>
      </c>
      <c r="D102" s="65"/>
    </row>
    <row r="103" spans="1:7">
      <c r="A103" s="105"/>
      <c r="B103" s="105"/>
      <c r="C103" s="104" t="s">
        <v>57</v>
      </c>
      <c r="D103" s="109">
        <f>+D116+D110</f>
        <v>2246199.5139999995</v>
      </c>
    </row>
    <row r="104" spans="1:7">
      <c r="A104" s="105"/>
      <c r="B104" s="105"/>
      <c r="C104" s="106" t="s">
        <v>14</v>
      </c>
      <c r="D104" s="65"/>
    </row>
    <row r="105" spans="1:7">
      <c r="A105" s="105"/>
      <c r="B105" s="105"/>
      <c r="C105" s="104" t="s">
        <v>121</v>
      </c>
      <c r="D105" s="65"/>
    </row>
    <row r="106" spans="1:7">
      <c r="A106" s="105"/>
      <c r="B106" s="105"/>
      <c r="C106" s="106" t="s">
        <v>15</v>
      </c>
      <c r="D106" s="65"/>
    </row>
    <row r="107" spans="1:7" ht="34.5">
      <c r="A107" s="105"/>
      <c r="B107" s="105"/>
      <c r="C107" s="104" t="s">
        <v>58</v>
      </c>
      <c r="D107" s="65"/>
    </row>
    <row r="108" spans="1:7">
      <c r="A108" s="93"/>
      <c r="B108" s="102" t="s">
        <v>20</v>
      </c>
      <c r="C108" s="102"/>
      <c r="D108" s="102"/>
    </row>
    <row r="109" spans="1:7" s="152" customFormat="1">
      <c r="A109" s="151"/>
      <c r="B109" s="102" t="s">
        <v>221</v>
      </c>
      <c r="C109" s="102" t="s">
        <v>16</v>
      </c>
      <c r="D109" s="102"/>
      <c r="E109" s="28"/>
      <c r="F109" s="28"/>
      <c r="G109" s="28"/>
    </row>
    <row r="110" spans="1:7" s="152" customFormat="1">
      <c r="A110" s="151"/>
      <c r="B110" s="104"/>
      <c r="C110" s="106" t="s">
        <v>222</v>
      </c>
      <c r="D110" s="109">
        <f>+Հ3!G81</f>
        <v>-50000</v>
      </c>
      <c r="E110" s="28"/>
      <c r="F110" s="28"/>
      <c r="G110" s="28"/>
    </row>
    <row r="111" spans="1:7" s="152" customFormat="1">
      <c r="A111" s="151"/>
      <c r="B111" s="105"/>
      <c r="C111" s="104" t="s">
        <v>17</v>
      </c>
      <c r="D111" s="67"/>
      <c r="E111" s="28"/>
      <c r="F111" s="28"/>
      <c r="G111" s="28"/>
    </row>
    <row r="112" spans="1:7" s="152" customFormat="1" ht="38.25" customHeight="1">
      <c r="A112" s="151"/>
      <c r="B112" s="105"/>
      <c r="C112" s="106" t="s">
        <v>223</v>
      </c>
      <c r="D112" s="65"/>
      <c r="E112" s="28"/>
      <c r="F112" s="28"/>
      <c r="G112" s="28"/>
    </row>
    <row r="113" spans="1:7" s="152" customFormat="1">
      <c r="A113" s="151"/>
      <c r="B113" s="105"/>
      <c r="C113" s="104" t="s">
        <v>18</v>
      </c>
      <c r="D113" s="65"/>
      <c r="E113" s="28"/>
      <c r="F113" s="28"/>
      <c r="G113" s="28"/>
    </row>
    <row r="114" spans="1:7" s="152" customFormat="1">
      <c r="A114" s="151"/>
      <c r="B114" s="105"/>
      <c r="C114" s="106" t="s">
        <v>26</v>
      </c>
      <c r="D114" s="65"/>
      <c r="E114" s="28"/>
      <c r="F114" s="28"/>
      <c r="G114" s="28"/>
    </row>
    <row r="115" spans="1:7">
      <c r="A115" s="93"/>
      <c r="B115" s="102" t="s">
        <v>122</v>
      </c>
      <c r="C115" s="102" t="s">
        <v>16</v>
      </c>
      <c r="D115" s="102"/>
    </row>
    <row r="116" spans="1:7" ht="34.5">
      <c r="A116" s="93"/>
      <c r="B116" s="104"/>
      <c r="C116" s="106" t="s">
        <v>123</v>
      </c>
      <c r="D116" s="109">
        <f>-Հ2!D110-Հ2!D96-Հ2!D84-Հ2!D71-Հ2!D65-Հ2!D59-Հ2!D53-Հ2!D40-Հ2!D27-Հ2!D21</f>
        <v>2296199.5139999995</v>
      </c>
    </row>
    <row r="117" spans="1:7">
      <c r="A117" s="93"/>
      <c r="B117" s="105"/>
      <c r="C117" s="104" t="s">
        <v>17</v>
      </c>
      <c r="D117" s="67"/>
    </row>
    <row r="118" spans="1:7" ht="34.5">
      <c r="A118" s="93"/>
      <c r="B118" s="105"/>
      <c r="C118" s="106" t="s">
        <v>123</v>
      </c>
      <c r="D118" s="65"/>
    </row>
    <row r="119" spans="1:7">
      <c r="A119" s="93"/>
      <c r="B119" s="105"/>
      <c r="C119" s="104" t="s">
        <v>18</v>
      </c>
      <c r="D119" s="65"/>
    </row>
    <row r="120" spans="1:7">
      <c r="A120" s="93"/>
      <c r="B120" s="105"/>
      <c r="C120" s="106" t="s">
        <v>26</v>
      </c>
      <c r="D120" s="65"/>
    </row>
  </sheetData>
  <mergeCells count="3">
    <mergeCell ref="A5:D5"/>
    <mergeCell ref="A8:B8"/>
    <mergeCell ref="C8:C9"/>
  </mergeCells>
  <pageMargins left="0" right="0" top="0.19685039370078741" bottom="0.19685039370078741" header="0.19685039370078741" footer="0.31496062992125984"/>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4"/>
  <sheetViews>
    <sheetView zoomScaleNormal="100" zoomScaleSheetLayoutView="100" workbookViewId="0"/>
  </sheetViews>
  <sheetFormatPr defaultRowHeight="17.25"/>
  <cols>
    <col min="1" max="1" width="8.28515625" style="23" customWidth="1"/>
    <col min="2" max="2" width="8" style="23" customWidth="1"/>
    <col min="3" max="3" width="7.140625" style="23" customWidth="1"/>
    <col min="4" max="4" width="10.7109375" style="23" customWidth="1"/>
    <col min="5" max="5" width="15.7109375" style="23" customWidth="1"/>
    <col min="6" max="6" width="71.42578125" style="23" customWidth="1"/>
    <col min="7" max="7" width="29.5703125" style="23" customWidth="1"/>
    <col min="8" max="8" width="9.42578125" style="23" customWidth="1"/>
    <col min="9" max="9" width="11.140625" style="23" bestFit="1" customWidth="1"/>
    <col min="10" max="16384" width="9.140625" style="23"/>
  </cols>
  <sheetData>
    <row r="1" spans="1:7">
      <c r="G1" s="4" t="s">
        <v>79</v>
      </c>
    </row>
    <row r="2" spans="1:7">
      <c r="G2" s="4" t="s">
        <v>52</v>
      </c>
    </row>
    <row r="3" spans="1:7">
      <c r="G3" s="4" t="s">
        <v>1</v>
      </c>
    </row>
    <row r="5" spans="1:7" ht="39" customHeight="1">
      <c r="A5" s="500" t="s">
        <v>54</v>
      </c>
      <c r="B5" s="500"/>
      <c r="C5" s="500"/>
      <c r="D5" s="500"/>
      <c r="E5" s="500"/>
      <c r="F5" s="500"/>
      <c r="G5" s="500"/>
    </row>
    <row r="7" spans="1:7">
      <c r="G7" s="4" t="s">
        <v>191</v>
      </c>
    </row>
    <row r="8" spans="1:7" s="24" customFormat="1" ht="110.25" customHeight="1">
      <c r="A8" s="499" t="s">
        <v>11</v>
      </c>
      <c r="B8" s="499"/>
      <c r="C8" s="499"/>
      <c r="D8" s="499" t="s">
        <v>2</v>
      </c>
      <c r="E8" s="499"/>
      <c r="F8" s="499" t="s">
        <v>6</v>
      </c>
      <c r="G8" s="71" t="s">
        <v>39</v>
      </c>
    </row>
    <row r="9" spans="1:7" s="24" customFormat="1" ht="26.25" customHeight="1">
      <c r="A9" s="3" t="s">
        <v>66</v>
      </c>
      <c r="B9" s="3" t="s">
        <v>67</v>
      </c>
      <c r="C9" s="3" t="s">
        <v>12</v>
      </c>
      <c r="D9" s="3" t="s">
        <v>4</v>
      </c>
      <c r="E9" s="3" t="s">
        <v>5</v>
      </c>
      <c r="F9" s="499"/>
      <c r="G9" s="90" t="s">
        <v>44</v>
      </c>
    </row>
    <row r="10" spans="1:7" s="24" customFormat="1">
      <c r="A10" s="2"/>
      <c r="B10" s="2"/>
      <c r="C10" s="2"/>
      <c r="D10" s="90"/>
      <c r="E10" s="90"/>
      <c r="F10" s="25" t="s">
        <v>10</v>
      </c>
      <c r="G10" s="26">
        <v>0</v>
      </c>
    </row>
    <row r="11" spans="1:7" s="24" customFormat="1">
      <c r="A11" s="2"/>
      <c r="B11" s="2"/>
      <c r="C11" s="2"/>
      <c r="D11" s="90"/>
      <c r="E11" s="90"/>
      <c r="F11" s="25" t="s">
        <v>19</v>
      </c>
      <c r="G11" s="26"/>
    </row>
    <row r="12" spans="1:7" s="24" customFormat="1" ht="34.5">
      <c r="A12" s="2"/>
      <c r="B12" s="2"/>
      <c r="C12" s="2"/>
      <c r="D12" s="90"/>
      <c r="E12" s="90"/>
      <c r="F12" s="25" t="s">
        <v>27</v>
      </c>
      <c r="G12" s="26">
        <f>+G205+G13+G155+G226</f>
        <v>0</v>
      </c>
    </row>
    <row r="13" spans="1:7" s="24" customFormat="1" ht="34.5">
      <c r="A13" s="44" t="s">
        <v>24</v>
      </c>
      <c r="B13" s="45"/>
      <c r="C13" s="45"/>
      <c r="D13" s="46"/>
      <c r="E13" s="47"/>
      <c r="F13" s="48" t="s">
        <v>59</v>
      </c>
      <c r="G13" s="70">
        <f>+G73+G15+G48</f>
        <v>2237367.31</v>
      </c>
    </row>
    <row r="14" spans="1:7" s="24" customFormat="1">
      <c r="A14" s="44"/>
      <c r="B14" s="45"/>
      <c r="C14" s="45"/>
      <c r="D14" s="46"/>
      <c r="E14" s="47"/>
      <c r="F14" s="42" t="s">
        <v>7</v>
      </c>
      <c r="G14" s="70"/>
    </row>
    <row r="15" spans="1:7" s="24" customFormat="1" ht="51.75">
      <c r="A15" s="44"/>
      <c r="B15" s="44" t="s">
        <v>128</v>
      </c>
      <c r="C15" s="45"/>
      <c r="D15" s="46"/>
      <c r="E15" s="47"/>
      <c r="F15" s="48" t="s">
        <v>169</v>
      </c>
      <c r="G15" s="70">
        <f>+G17</f>
        <v>-5863.503999999999</v>
      </c>
    </row>
    <row r="16" spans="1:7" s="24" customFormat="1">
      <c r="A16" s="44"/>
      <c r="B16" s="44"/>
      <c r="C16" s="45"/>
      <c r="D16" s="46"/>
      <c r="E16" s="47"/>
      <c r="F16" s="42" t="s">
        <v>7</v>
      </c>
      <c r="G16" s="70"/>
    </row>
    <row r="17" spans="1:7" s="24" customFormat="1" ht="23.25" customHeight="1">
      <c r="A17" s="44"/>
      <c r="B17" s="44"/>
      <c r="C17" s="44" t="s">
        <v>128</v>
      </c>
      <c r="D17" s="51"/>
      <c r="E17" s="47"/>
      <c r="F17" s="42" t="s">
        <v>170</v>
      </c>
      <c r="G17" s="70">
        <f>+G19</f>
        <v>-5863.503999999999</v>
      </c>
    </row>
    <row r="18" spans="1:7" s="24" customFormat="1">
      <c r="A18" s="44"/>
      <c r="B18" s="44"/>
      <c r="C18" s="44"/>
      <c r="D18" s="51"/>
      <c r="E18" s="47"/>
      <c r="F18" s="42" t="s">
        <v>7</v>
      </c>
      <c r="G18" s="70"/>
    </row>
    <row r="19" spans="1:7" s="24" customFormat="1" ht="34.5">
      <c r="A19" s="44"/>
      <c r="B19" s="44"/>
      <c r="C19" s="44"/>
      <c r="D19" s="51"/>
      <c r="E19" s="47"/>
      <c r="F19" s="42" t="s">
        <v>25</v>
      </c>
      <c r="G19" s="70">
        <f>+G21</f>
        <v>-5863.503999999999</v>
      </c>
    </row>
    <row r="20" spans="1:7" s="24" customFormat="1">
      <c r="A20" s="44"/>
      <c r="B20" s="44"/>
      <c r="C20" s="44"/>
      <c r="D20" s="51"/>
      <c r="E20" s="47"/>
      <c r="F20" s="42" t="s">
        <v>7</v>
      </c>
      <c r="G20" s="70"/>
    </row>
    <row r="21" spans="1:7" s="24" customFormat="1" ht="51.75">
      <c r="A21" s="44"/>
      <c r="B21" s="44"/>
      <c r="C21" s="44"/>
      <c r="D21" s="51" t="s">
        <v>163</v>
      </c>
      <c r="E21" s="47"/>
      <c r="F21" s="42" t="s">
        <v>164</v>
      </c>
      <c r="G21" s="70">
        <f>+G23+G39</f>
        <v>-5863.503999999999</v>
      </c>
    </row>
    <row r="22" spans="1:7" s="24" customFormat="1">
      <c r="A22" s="44"/>
      <c r="B22" s="44"/>
      <c r="C22" s="44"/>
      <c r="D22" s="51"/>
      <c r="E22" s="47"/>
      <c r="F22" s="42" t="s">
        <v>7</v>
      </c>
      <c r="G22" s="70"/>
    </row>
    <row r="23" spans="1:7" s="24" customFormat="1" ht="17.25" customHeight="1">
      <c r="A23" s="44"/>
      <c r="B23" s="44"/>
      <c r="C23" s="44"/>
      <c r="D23" s="47"/>
      <c r="E23" s="51" t="s">
        <v>88</v>
      </c>
      <c r="F23" s="51" t="s">
        <v>167</v>
      </c>
      <c r="G23" s="70">
        <f>+G25</f>
        <v>-5734.1039999999994</v>
      </c>
    </row>
    <row r="24" spans="1:7" s="24" customFormat="1">
      <c r="A24" s="44"/>
      <c r="B24" s="44"/>
      <c r="C24" s="44"/>
      <c r="D24" s="47"/>
      <c r="E24" s="53"/>
      <c r="F24" s="42" t="s">
        <v>21</v>
      </c>
      <c r="G24" s="70"/>
    </row>
    <row r="25" spans="1:7" s="24" customFormat="1" ht="34.5">
      <c r="A25" s="112"/>
      <c r="B25" s="112"/>
      <c r="C25" s="112"/>
      <c r="D25" s="113"/>
      <c r="E25" s="115"/>
      <c r="F25" s="114" t="s">
        <v>25</v>
      </c>
      <c r="G25" s="70">
        <f>+G27</f>
        <v>-5734.1039999999994</v>
      </c>
    </row>
    <row r="26" spans="1:7" s="24" customFormat="1" ht="34.5">
      <c r="A26" s="112"/>
      <c r="B26" s="112"/>
      <c r="C26" s="112"/>
      <c r="D26" s="113"/>
      <c r="E26" s="115"/>
      <c r="F26" s="114" t="s">
        <v>23</v>
      </c>
      <c r="G26" s="70"/>
    </row>
    <row r="27" spans="1:7" s="24" customFormat="1">
      <c r="A27" s="112"/>
      <c r="B27" s="112"/>
      <c r="C27" s="112"/>
      <c r="D27" s="113"/>
      <c r="E27" s="115"/>
      <c r="F27" s="114" t="s">
        <v>8</v>
      </c>
      <c r="G27" s="70">
        <f>+G28</f>
        <v>-5734.1039999999994</v>
      </c>
    </row>
    <row r="28" spans="1:7" s="24" customFormat="1">
      <c r="A28" s="112"/>
      <c r="B28" s="112"/>
      <c r="C28" s="112"/>
      <c r="D28" s="113"/>
      <c r="E28" s="115"/>
      <c r="F28" s="114" t="s">
        <v>9</v>
      </c>
      <c r="G28" s="70">
        <f>+G29</f>
        <v>-5734.1039999999994</v>
      </c>
    </row>
    <row r="29" spans="1:7" s="24" customFormat="1" ht="34.5">
      <c r="A29" s="112"/>
      <c r="B29" s="112"/>
      <c r="C29" s="112"/>
      <c r="D29" s="113"/>
      <c r="E29" s="115"/>
      <c r="F29" s="114" t="s">
        <v>90</v>
      </c>
      <c r="G29" s="70">
        <f>+G30+G35</f>
        <v>-5734.1039999999994</v>
      </c>
    </row>
    <row r="30" spans="1:7" s="24" customFormat="1">
      <c r="A30" s="112"/>
      <c r="B30" s="112"/>
      <c r="C30" s="112"/>
      <c r="D30" s="113"/>
      <c r="E30" s="115"/>
      <c r="F30" s="114" t="s">
        <v>91</v>
      </c>
      <c r="G30" s="70">
        <f>+G31+G32+G33+G34</f>
        <v>-4916.2039999999997</v>
      </c>
    </row>
    <row r="31" spans="1:7" s="24" customFormat="1">
      <c r="A31" s="112"/>
      <c r="B31" s="112"/>
      <c r="C31" s="112"/>
      <c r="D31" s="113"/>
      <c r="E31" s="115"/>
      <c r="F31" s="114" t="s">
        <v>171</v>
      </c>
      <c r="G31" s="70">
        <f>+Հ10!G32+Հ10!G33</f>
        <v>-5</v>
      </c>
    </row>
    <row r="32" spans="1:7" s="24" customFormat="1">
      <c r="A32" s="112"/>
      <c r="B32" s="112"/>
      <c r="C32" s="112"/>
      <c r="D32" s="113"/>
      <c r="E32" s="115"/>
      <c r="F32" s="114" t="s">
        <v>172</v>
      </c>
      <c r="G32" s="70">
        <f>+Հ10!G34+Հ10!G35+Հ10!G36+Հ10!G37+Հ10!G38+Հ10!G39+Հ10!G40+Հ10!G41</f>
        <v>-4502.0039999999999</v>
      </c>
    </row>
    <row r="33" spans="1:7" s="24" customFormat="1">
      <c r="A33" s="112"/>
      <c r="B33" s="112"/>
      <c r="C33" s="112"/>
      <c r="D33" s="113"/>
      <c r="E33" s="115"/>
      <c r="F33" s="114" t="s">
        <v>173</v>
      </c>
      <c r="G33" s="70">
        <v>-12</v>
      </c>
    </row>
    <row r="34" spans="1:7" s="24" customFormat="1">
      <c r="A34" s="112"/>
      <c r="B34" s="112"/>
      <c r="C34" s="112"/>
      <c r="D34" s="113"/>
      <c r="E34" s="115"/>
      <c r="F34" s="114" t="s">
        <v>92</v>
      </c>
      <c r="G34" s="70">
        <v>-397.2</v>
      </c>
    </row>
    <row r="35" spans="1:7" s="24" customFormat="1">
      <c r="A35" s="112"/>
      <c r="B35" s="112"/>
      <c r="C35" s="112"/>
      <c r="D35" s="113"/>
      <c r="E35" s="115"/>
      <c r="F35" s="114" t="s">
        <v>174</v>
      </c>
      <c r="G35" s="70">
        <f>+G36+G38+G37</f>
        <v>-817.89999999999986</v>
      </c>
    </row>
    <row r="36" spans="1:7" s="24" customFormat="1">
      <c r="A36" s="112"/>
      <c r="B36" s="112"/>
      <c r="C36" s="112"/>
      <c r="D36" s="113"/>
      <c r="E36" s="115"/>
      <c r="F36" s="114" t="s">
        <v>175</v>
      </c>
      <c r="G36" s="70">
        <f>+Հ10!G11+Հ10!G12+Հ10!G13+Հ10!G14+Հ10!G15+Հ10!G16+Հ10!G17+Հ10!G18+Հ10!G19+Հ10!G20+Հ10!G21+Հ10!G22+Հ10!G23+Հ10!G24</f>
        <v>-578.09999999999991</v>
      </c>
    </row>
    <row r="37" spans="1:7" s="24" customFormat="1">
      <c r="A37" s="146"/>
      <c r="B37" s="146"/>
      <c r="C37" s="146"/>
      <c r="D37" s="147"/>
      <c r="E37" s="148"/>
      <c r="F37" s="149" t="s">
        <v>220</v>
      </c>
      <c r="G37" s="150">
        <v>-118.3</v>
      </c>
    </row>
    <row r="38" spans="1:7" s="24" customFormat="1">
      <c r="A38" s="112"/>
      <c r="B38" s="112"/>
      <c r="C38" s="112"/>
      <c r="D38" s="113"/>
      <c r="E38" s="115"/>
      <c r="F38" s="114" t="s">
        <v>176</v>
      </c>
      <c r="G38" s="70">
        <v>-121.5</v>
      </c>
    </row>
    <row r="39" spans="1:7" s="19" customFormat="1" ht="51.75">
      <c r="A39" s="121"/>
      <c r="B39" s="122"/>
      <c r="C39" s="122"/>
      <c r="D39" s="123"/>
      <c r="E39" s="123">
        <v>31001</v>
      </c>
      <c r="F39" s="124" t="s">
        <v>182</v>
      </c>
      <c r="G39" s="125">
        <f>G41</f>
        <v>-129.4</v>
      </c>
    </row>
    <row r="40" spans="1:7" s="19" customFormat="1">
      <c r="A40" s="121"/>
      <c r="B40" s="122"/>
      <c r="C40" s="122"/>
      <c r="D40" s="123"/>
      <c r="E40" s="123"/>
      <c r="F40" s="124" t="s">
        <v>21</v>
      </c>
      <c r="G40" s="126"/>
    </row>
    <row r="41" spans="1:7" s="19" customFormat="1" ht="38.25" customHeight="1">
      <c r="A41" s="121"/>
      <c r="B41" s="122"/>
      <c r="C41" s="122"/>
      <c r="D41" s="123"/>
      <c r="E41" s="123"/>
      <c r="F41" s="127" t="s">
        <v>25</v>
      </c>
      <c r="G41" s="128">
        <f t="shared" ref="G41:G45" si="0">G42</f>
        <v>-129.4</v>
      </c>
    </row>
    <row r="42" spans="1:7" s="19" customFormat="1" ht="33.75" customHeight="1">
      <c r="A42" s="121"/>
      <c r="B42" s="122"/>
      <c r="C42" s="122"/>
      <c r="D42" s="123"/>
      <c r="E42" s="123"/>
      <c r="F42" s="124" t="s">
        <v>23</v>
      </c>
      <c r="G42" s="125">
        <f t="shared" si="0"/>
        <v>-129.4</v>
      </c>
    </row>
    <row r="43" spans="1:7" s="19" customFormat="1">
      <c r="A43" s="121"/>
      <c r="B43" s="122"/>
      <c r="C43" s="122"/>
      <c r="D43" s="123"/>
      <c r="E43" s="123"/>
      <c r="F43" s="129" t="s">
        <v>8</v>
      </c>
      <c r="G43" s="125">
        <f t="shared" si="0"/>
        <v>-129.4</v>
      </c>
    </row>
    <row r="44" spans="1:7" s="19" customFormat="1">
      <c r="A44" s="121"/>
      <c r="B44" s="122"/>
      <c r="C44" s="122"/>
      <c r="D44" s="123"/>
      <c r="E44" s="123"/>
      <c r="F44" s="129" t="s">
        <v>185</v>
      </c>
      <c r="G44" s="125">
        <f t="shared" si="0"/>
        <v>-129.4</v>
      </c>
    </row>
    <row r="45" spans="1:7" s="19" customFormat="1">
      <c r="A45" s="121"/>
      <c r="B45" s="122"/>
      <c r="C45" s="122"/>
      <c r="D45" s="123"/>
      <c r="E45" s="123"/>
      <c r="F45" s="129" t="s">
        <v>186</v>
      </c>
      <c r="G45" s="125">
        <f t="shared" si="0"/>
        <v>-129.4</v>
      </c>
    </row>
    <row r="46" spans="1:7" s="19" customFormat="1">
      <c r="A46" s="121"/>
      <c r="B46" s="122"/>
      <c r="C46" s="122"/>
      <c r="D46" s="123"/>
      <c r="E46" s="123"/>
      <c r="F46" s="129" t="s">
        <v>187</v>
      </c>
      <c r="G46" s="125">
        <f>G47</f>
        <v>-129.4</v>
      </c>
    </row>
    <row r="47" spans="1:7" s="19" customFormat="1">
      <c r="A47" s="121"/>
      <c r="B47" s="122"/>
      <c r="C47" s="122"/>
      <c r="D47" s="123"/>
      <c r="E47" s="123"/>
      <c r="F47" s="129" t="s">
        <v>188</v>
      </c>
      <c r="G47" s="125">
        <v>-129.4</v>
      </c>
    </row>
    <row r="48" spans="1:7" s="157" customFormat="1">
      <c r="A48" s="44"/>
      <c r="B48" s="44" t="s">
        <v>239</v>
      </c>
      <c r="C48" s="45"/>
      <c r="D48" s="46"/>
      <c r="E48" s="47"/>
      <c r="F48" s="48" t="s">
        <v>240</v>
      </c>
      <c r="G48" s="49">
        <f t="shared" ref="G48" si="1">G50</f>
        <v>-2968.7</v>
      </c>
    </row>
    <row r="49" spans="1:7" s="157" customFormat="1">
      <c r="A49" s="44"/>
      <c r="B49" s="44"/>
      <c r="C49" s="45"/>
      <c r="D49" s="46"/>
      <c r="E49" s="47"/>
      <c r="F49" s="42" t="s">
        <v>7</v>
      </c>
      <c r="G49" s="49"/>
    </row>
    <row r="50" spans="1:7" s="157" customFormat="1">
      <c r="A50" s="44"/>
      <c r="B50" s="44"/>
      <c r="C50" s="44" t="s">
        <v>239</v>
      </c>
      <c r="D50" s="51"/>
      <c r="E50" s="47"/>
      <c r="F50" s="42" t="s">
        <v>241</v>
      </c>
      <c r="G50" s="49">
        <f t="shared" ref="G50" si="2">G56</f>
        <v>-2968.7</v>
      </c>
    </row>
    <row r="51" spans="1:7" s="157" customFormat="1">
      <c r="A51" s="44"/>
      <c r="B51" s="44"/>
      <c r="C51" s="44"/>
      <c r="D51" s="51"/>
      <c r="E51" s="47"/>
      <c r="F51" s="42" t="s">
        <v>7</v>
      </c>
      <c r="G51" s="50"/>
    </row>
    <row r="52" spans="1:7" s="157" customFormat="1" ht="34.5">
      <c r="A52" s="44"/>
      <c r="B52" s="44"/>
      <c r="C52" s="44"/>
      <c r="D52" s="51"/>
      <c r="E52" s="47"/>
      <c r="F52" s="42" t="s">
        <v>25</v>
      </c>
      <c r="G52" s="49">
        <f>G56</f>
        <v>-2968.7</v>
      </c>
    </row>
    <row r="53" spans="1:7" s="157" customFormat="1">
      <c r="A53" s="44"/>
      <c r="B53" s="44"/>
      <c r="C53" s="44"/>
      <c r="D53" s="51"/>
      <c r="E53" s="47"/>
      <c r="F53" s="42" t="s">
        <v>7</v>
      </c>
      <c r="G53" s="52"/>
    </row>
    <row r="54" spans="1:7" s="157" customFormat="1">
      <c r="A54" s="44"/>
      <c r="B54" s="44"/>
      <c r="C54" s="44"/>
      <c r="D54" s="47">
        <v>1079</v>
      </c>
      <c r="E54" s="51"/>
      <c r="F54" s="51" t="s">
        <v>242</v>
      </c>
      <c r="G54" s="49">
        <f>G56</f>
        <v>-2968.7</v>
      </c>
    </row>
    <row r="55" spans="1:7" s="157" customFormat="1">
      <c r="A55" s="44"/>
      <c r="B55" s="44"/>
      <c r="C55" s="44"/>
      <c r="D55" s="47"/>
      <c r="E55" s="53"/>
      <c r="F55" s="42" t="s">
        <v>7</v>
      </c>
      <c r="G55" s="61"/>
    </row>
    <row r="56" spans="1:7" s="157" customFormat="1" ht="34.5">
      <c r="A56" s="146"/>
      <c r="B56" s="146"/>
      <c r="C56" s="146"/>
      <c r="D56" s="153"/>
      <c r="E56" s="53">
        <v>11001</v>
      </c>
      <c r="F56" s="54" t="s">
        <v>237</v>
      </c>
      <c r="G56" s="49">
        <f>G58</f>
        <v>-2968.7</v>
      </c>
    </row>
    <row r="57" spans="1:7" s="157" customFormat="1">
      <c r="A57" s="146"/>
      <c r="B57" s="146"/>
      <c r="C57" s="146"/>
      <c r="D57" s="153"/>
      <c r="E57" s="47"/>
      <c r="F57" s="41" t="s">
        <v>21</v>
      </c>
      <c r="G57" s="52"/>
    </row>
    <row r="58" spans="1:7" s="157" customFormat="1" ht="34.5">
      <c r="A58" s="146"/>
      <c r="B58" s="146"/>
      <c r="C58" s="146"/>
      <c r="D58" s="153"/>
      <c r="E58" s="47"/>
      <c r="F58" s="55" t="s">
        <v>243</v>
      </c>
      <c r="G58" s="43">
        <f>G60</f>
        <v>-2968.7</v>
      </c>
    </row>
    <row r="59" spans="1:7" s="157" customFormat="1" ht="34.5">
      <c r="A59" s="146"/>
      <c r="B59" s="146"/>
      <c r="C59" s="146"/>
      <c r="D59" s="153"/>
      <c r="E59" s="47"/>
      <c r="F59" s="41" t="s">
        <v>23</v>
      </c>
      <c r="G59" s="56"/>
    </row>
    <row r="60" spans="1:7" s="157" customFormat="1">
      <c r="A60" s="146"/>
      <c r="B60" s="146"/>
      <c r="C60" s="146"/>
      <c r="D60" s="153"/>
      <c r="E60" s="47"/>
      <c r="F60" s="42" t="s">
        <v>8</v>
      </c>
      <c r="G60" s="56">
        <f>G61</f>
        <v>-2968.7</v>
      </c>
    </row>
    <row r="61" spans="1:7" s="157" customFormat="1">
      <c r="A61" s="146"/>
      <c r="B61" s="146"/>
      <c r="C61" s="146"/>
      <c r="D61" s="153"/>
      <c r="E61" s="47"/>
      <c r="F61" s="42" t="s">
        <v>9</v>
      </c>
      <c r="G61" s="56">
        <f>G62</f>
        <v>-2968.7</v>
      </c>
    </row>
    <row r="62" spans="1:7" s="157" customFormat="1" ht="34.5">
      <c r="A62" s="146"/>
      <c r="B62" s="146"/>
      <c r="C62" s="146"/>
      <c r="D62" s="153"/>
      <c r="E62" s="47"/>
      <c r="F62" s="42" t="s">
        <v>90</v>
      </c>
      <c r="G62" s="56">
        <f>G63+G67+G69</f>
        <v>-2968.7</v>
      </c>
    </row>
    <row r="63" spans="1:7" s="157" customFormat="1">
      <c r="A63" s="146"/>
      <c r="B63" s="146"/>
      <c r="C63" s="146"/>
      <c r="D63" s="153"/>
      <c r="E63" s="47"/>
      <c r="F63" s="42" t="s">
        <v>91</v>
      </c>
      <c r="G63" s="56">
        <f>G64+G65+G66</f>
        <v>-2266.9</v>
      </c>
    </row>
    <row r="64" spans="1:7" s="157" customFormat="1">
      <c r="A64" s="146"/>
      <c r="B64" s="146"/>
      <c r="C64" s="146"/>
      <c r="D64" s="153"/>
      <c r="E64" s="47"/>
      <c r="F64" s="42" t="s">
        <v>171</v>
      </c>
      <c r="G64" s="56">
        <v>-10.9</v>
      </c>
    </row>
    <row r="65" spans="1:7" s="157" customFormat="1">
      <c r="A65" s="156"/>
      <c r="B65" s="156"/>
      <c r="C65" s="156"/>
      <c r="D65" s="156"/>
      <c r="E65" s="156"/>
      <c r="F65" s="42" t="s">
        <v>173</v>
      </c>
      <c r="G65" s="56">
        <v>-1</v>
      </c>
    </row>
    <row r="66" spans="1:7" s="157" customFormat="1">
      <c r="A66" s="156"/>
      <c r="B66" s="156"/>
      <c r="C66" s="156"/>
      <c r="D66" s="156"/>
      <c r="E66" s="156"/>
      <c r="F66" s="42" t="s">
        <v>92</v>
      </c>
      <c r="G66" s="56">
        <f>-2255</f>
        <v>-2255</v>
      </c>
    </row>
    <row r="67" spans="1:7" s="157" customFormat="1">
      <c r="A67" s="156"/>
      <c r="B67" s="156"/>
      <c r="C67" s="156"/>
      <c r="D67" s="156"/>
      <c r="E67" s="156"/>
      <c r="F67" s="42" t="s">
        <v>244</v>
      </c>
      <c r="G67" s="56">
        <f>G68</f>
        <v>-4</v>
      </c>
    </row>
    <row r="68" spans="1:7" s="157" customFormat="1">
      <c r="A68" s="156"/>
      <c r="B68" s="156"/>
      <c r="C68" s="156"/>
      <c r="D68" s="156"/>
      <c r="E68" s="156"/>
      <c r="F68" s="42" t="s">
        <v>245</v>
      </c>
      <c r="G68" s="56">
        <v>-4</v>
      </c>
    </row>
    <row r="69" spans="1:7" s="157" customFormat="1">
      <c r="A69" s="156"/>
      <c r="B69" s="156"/>
      <c r="C69" s="156"/>
      <c r="D69" s="156"/>
      <c r="E69" s="156"/>
      <c r="F69" s="42" t="s">
        <v>174</v>
      </c>
      <c r="G69" s="56">
        <f>G70+G71+G72</f>
        <v>-697.8</v>
      </c>
    </row>
    <row r="70" spans="1:7" s="157" customFormat="1">
      <c r="A70" s="156"/>
      <c r="B70" s="156"/>
      <c r="C70" s="156"/>
      <c r="D70" s="156"/>
      <c r="E70" s="156"/>
      <c r="F70" s="42" t="s">
        <v>175</v>
      </c>
      <c r="G70" s="56">
        <f>-349.5</f>
        <v>-349.5</v>
      </c>
    </row>
    <row r="71" spans="1:7" s="157" customFormat="1">
      <c r="A71" s="156"/>
      <c r="B71" s="156"/>
      <c r="C71" s="156"/>
      <c r="D71" s="156"/>
      <c r="E71" s="156"/>
      <c r="F71" s="42" t="s">
        <v>220</v>
      </c>
      <c r="G71" s="56">
        <f>-344.3</f>
        <v>-344.3</v>
      </c>
    </row>
    <row r="72" spans="1:7" s="157" customFormat="1">
      <c r="A72" s="156"/>
      <c r="B72" s="156"/>
      <c r="C72" s="156"/>
      <c r="D72" s="156"/>
      <c r="E72" s="156"/>
      <c r="F72" s="42" t="s">
        <v>246</v>
      </c>
      <c r="G72" s="56">
        <v>-4</v>
      </c>
    </row>
    <row r="73" spans="1:7" s="24" customFormat="1" ht="34.5">
      <c r="A73" s="44"/>
      <c r="B73" s="44" t="s">
        <v>60</v>
      </c>
      <c r="C73" s="45"/>
      <c r="D73" s="46"/>
      <c r="E73" s="47"/>
      <c r="F73" s="48" t="s">
        <v>61</v>
      </c>
      <c r="G73" s="49">
        <f>+G75</f>
        <v>2246199.5140000004</v>
      </c>
    </row>
    <row r="74" spans="1:7" s="24" customFormat="1">
      <c r="A74" s="44"/>
      <c r="B74" s="44"/>
      <c r="C74" s="45"/>
      <c r="D74" s="46"/>
      <c r="E74" s="47"/>
      <c r="F74" s="42" t="s">
        <v>7</v>
      </c>
      <c r="G74" s="49"/>
    </row>
    <row r="75" spans="1:7" s="24" customFormat="1" ht="34.5">
      <c r="A75" s="44"/>
      <c r="B75" s="44"/>
      <c r="C75" s="44" t="s">
        <v>24</v>
      </c>
      <c r="D75" s="51"/>
      <c r="E75" s="47"/>
      <c r="F75" s="42" t="s">
        <v>61</v>
      </c>
      <c r="G75" s="49">
        <f>+G77</f>
        <v>2246199.5140000004</v>
      </c>
    </row>
    <row r="76" spans="1:7" s="24" customFormat="1">
      <c r="A76" s="44"/>
      <c r="B76" s="44"/>
      <c r="C76" s="44"/>
      <c r="D76" s="51"/>
      <c r="E76" s="47"/>
      <c r="F76" s="42" t="s">
        <v>7</v>
      </c>
      <c r="G76" s="50"/>
    </row>
    <row r="77" spans="1:7" s="24" customFormat="1" ht="34.5">
      <c r="A77" s="44"/>
      <c r="B77" s="44"/>
      <c r="C77" s="44"/>
      <c r="D77" s="51"/>
      <c r="E77" s="47"/>
      <c r="F77" s="42" t="s">
        <v>25</v>
      </c>
      <c r="G77" s="49">
        <f>+G79</f>
        <v>2246199.5140000004</v>
      </c>
    </row>
    <row r="78" spans="1:7" s="24" customFormat="1">
      <c r="A78" s="44"/>
      <c r="B78" s="44"/>
      <c r="C78" s="44"/>
      <c r="D78" s="51"/>
      <c r="E78" s="47"/>
      <c r="F78" s="42" t="s">
        <v>7</v>
      </c>
      <c r="G78" s="52"/>
    </row>
    <row r="79" spans="1:7" s="24" customFormat="1">
      <c r="A79" s="44"/>
      <c r="B79" s="44"/>
      <c r="C79" s="44"/>
      <c r="D79" s="47">
        <v>1212</v>
      </c>
      <c r="E79" s="51"/>
      <c r="F79" s="51" t="s">
        <v>62</v>
      </c>
      <c r="G79" s="49">
        <f>+G90+G81</f>
        <v>2246199.5140000004</v>
      </c>
    </row>
    <row r="80" spans="1:7" s="24" customFormat="1">
      <c r="A80" s="44"/>
      <c r="B80" s="44"/>
      <c r="C80" s="44"/>
      <c r="D80" s="47"/>
      <c r="E80" s="53"/>
      <c r="F80" s="42" t="s">
        <v>7</v>
      </c>
      <c r="G80" s="61"/>
    </row>
    <row r="81" spans="1:7" s="24" customFormat="1">
      <c r="A81" s="146"/>
      <c r="B81" s="146"/>
      <c r="C81" s="146"/>
      <c r="D81" s="153"/>
      <c r="E81" s="53" t="s">
        <v>221</v>
      </c>
      <c r="F81" s="54" t="s">
        <v>222</v>
      </c>
      <c r="G81" s="49">
        <f>+G83</f>
        <v>-50000</v>
      </c>
    </row>
    <row r="82" spans="1:7" s="24" customFormat="1">
      <c r="A82" s="146"/>
      <c r="B82" s="146"/>
      <c r="C82" s="146"/>
      <c r="D82" s="153"/>
      <c r="E82" s="47"/>
      <c r="F82" s="41" t="s">
        <v>21</v>
      </c>
      <c r="G82" s="52"/>
    </row>
    <row r="83" spans="1:7" s="24" customFormat="1">
      <c r="A83" s="146"/>
      <c r="B83" s="146"/>
      <c r="C83" s="146"/>
      <c r="D83" s="153"/>
      <c r="E83" s="47"/>
      <c r="F83" s="55" t="s">
        <v>227</v>
      </c>
      <c r="G83" s="43">
        <f>+G86</f>
        <v>-50000</v>
      </c>
    </row>
    <row r="84" spans="1:7" s="24" customFormat="1" ht="34.5">
      <c r="A84" s="146"/>
      <c r="B84" s="146"/>
      <c r="C84" s="146"/>
      <c r="D84" s="153"/>
      <c r="E84" s="47"/>
      <c r="F84" s="41" t="s">
        <v>23</v>
      </c>
      <c r="G84" s="56"/>
    </row>
    <row r="85" spans="1:7" s="24" customFormat="1">
      <c r="A85" s="146"/>
      <c r="B85" s="146"/>
      <c r="C85" s="146"/>
      <c r="D85" s="153"/>
      <c r="E85" s="47"/>
      <c r="F85" s="42" t="s">
        <v>8</v>
      </c>
      <c r="G85" s="56">
        <f>+G86</f>
        <v>-50000</v>
      </c>
    </row>
    <row r="86" spans="1:7" s="24" customFormat="1">
      <c r="A86" s="146"/>
      <c r="B86" s="146"/>
      <c r="C86" s="146"/>
      <c r="D86" s="153"/>
      <c r="E86" s="47"/>
      <c r="F86" s="42" t="s">
        <v>9</v>
      </c>
      <c r="G86" s="56">
        <f>+G87</f>
        <v>-50000</v>
      </c>
    </row>
    <row r="87" spans="1:7" s="24" customFormat="1">
      <c r="A87" s="146"/>
      <c r="B87" s="146"/>
      <c r="C87" s="146"/>
      <c r="D87" s="153"/>
      <c r="E87" s="47"/>
      <c r="F87" s="42" t="s">
        <v>224</v>
      </c>
      <c r="G87" s="56">
        <f>+G88</f>
        <v>-50000</v>
      </c>
    </row>
    <row r="88" spans="1:7" s="24" customFormat="1" ht="34.5">
      <c r="A88" s="146"/>
      <c r="B88" s="146"/>
      <c r="C88" s="146"/>
      <c r="D88" s="153"/>
      <c r="E88" s="47"/>
      <c r="F88" s="42" t="s">
        <v>225</v>
      </c>
      <c r="G88" s="56">
        <f>+G89</f>
        <v>-50000</v>
      </c>
    </row>
    <row r="89" spans="1:7" s="24" customFormat="1">
      <c r="A89" s="146"/>
      <c r="B89" s="146"/>
      <c r="C89" s="146"/>
      <c r="D89" s="153"/>
      <c r="E89" s="47"/>
      <c r="F89" s="42" t="s">
        <v>226</v>
      </c>
      <c r="G89" s="56">
        <v>-50000</v>
      </c>
    </row>
    <row r="90" spans="1:7" s="24" customFormat="1" ht="34.5">
      <c r="A90" s="44"/>
      <c r="B90" s="44"/>
      <c r="C90" s="44"/>
      <c r="D90" s="47"/>
      <c r="E90" s="53" t="s">
        <v>122</v>
      </c>
      <c r="F90" s="54" t="s">
        <v>123</v>
      </c>
      <c r="G90" s="419">
        <f>+G92+G99+G106+G113+G120+G127+G134+G141+G148</f>
        <v>2296199.5140000004</v>
      </c>
    </row>
    <row r="91" spans="1:7">
      <c r="A91" s="44"/>
      <c r="B91" s="44"/>
      <c r="C91" s="44"/>
      <c r="D91" s="47"/>
      <c r="E91" s="47"/>
      <c r="F91" s="41" t="s">
        <v>21</v>
      </c>
      <c r="G91" s="52"/>
    </row>
    <row r="92" spans="1:7" s="27" customFormat="1">
      <c r="A92" s="44"/>
      <c r="B92" s="44"/>
      <c r="C92" s="44"/>
      <c r="D92" s="47"/>
      <c r="E92" s="47"/>
      <c r="F92" s="55" t="s">
        <v>137</v>
      </c>
      <c r="G92" s="43">
        <f>+G94</f>
        <v>108175.81399999997</v>
      </c>
    </row>
    <row r="93" spans="1:7" ht="34.5">
      <c r="A93" s="44"/>
      <c r="B93" s="44"/>
      <c r="C93" s="44"/>
      <c r="D93" s="47"/>
      <c r="E93" s="47"/>
      <c r="F93" s="41" t="s">
        <v>23</v>
      </c>
      <c r="G93" s="56"/>
    </row>
    <row r="94" spans="1:7">
      <c r="A94" s="44"/>
      <c r="B94" s="44"/>
      <c r="C94" s="44"/>
      <c r="D94" s="47"/>
      <c r="E94" s="47"/>
      <c r="F94" s="42" t="s">
        <v>8</v>
      </c>
      <c r="G94" s="56">
        <f>+G95</f>
        <v>108175.81399999997</v>
      </c>
    </row>
    <row r="95" spans="1:7">
      <c r="A95" s="44"/>
      <c r="B95" s="44"/>
      <c r="C95" s="44"/>
      <c r="D95" s="47"/>
      <c r="E95" s="47"/>
      <c r="F95" s="42" t="s">
        <v>9</v>
      </c>
      <c r="G95" s="56">
        <f>+G96</f>
        <v>108175.81399999997</v>
      </c>
    </row>
    <row r="96" spans="1:7">
      <c r="A96" s="44"/>
      <c r="B96" s="44"/>
      <c r="C96" s="44"/>
      <c r="D96" s="47"/>
      <c r="E96" s="47"/>
      <c r="F96" s="42" t="s">
        <v>41</v>
      </c>
      <c r="G96" s="56">
        <f>+G97</f>
        <v>108175.81399999997</v>
      </c>
    </row>
    <row r="97" spans="1:9" ht="34.5">
      <c r="A97" s="44"/>
      <c r="B97" s="44"/>
      <c r="C97" s="44"/>
      <c r="D97" s="47"/>
      <c r="E97" s="47"/>
      <c r="F97" s="42" t="s">
        <v>138</v>
      </c>
      <c r="G97" s="56">
        <f>+G98</f>
        <v>108175.81399999997</v>
      </c>
    </row>
    <row r="98" spans="1:9">
      <c r="A98" s="44"/>
      <c r="B98" s="44"/>
      <c r="C98" s="44"/>
      <c r="D98" s="47"/>
      <c r="E98" s="47"/>
      <c r="F98" s="42" t="s">
        <v>139</v>
      </c>
      <c r="G98" s="56">
        <f>-G244-G225-G223-G204-G202-G193-G191-G182-G173-G154-G147-G140-G133-G126-G119-G112-G105-G89-G72-G71-G70-G68-G66-G65-G64-G47-G38-G37-G36-G34-G33-G32-G31</f>
        <v>108175.81399999997</v>
      </c>
    </row>
    <row r="99" spans="1:9" s="18" customFormat="1">
      <c r="A99" s="408"/>
      <c r="B99" s="408"/>
      <c r="C99" s="408"/>
      <c r="D99" s="409"/>
      <c r="E99" s="409"/>
      <c r="F99" s="410" t="s">
        <v>529</v>
      </c>
      <c r="G99" s="411">
        <f>+G101</f>
        <v>7586.8</v>
      </c>
    </row>
    <row r="100" spans="1:9" s="18" customFormat="1" ht="34.5">
      <c r="A100" s="408"/>
      <c r="B100" s="408"/>
      <c r="C100" s="408"/>
      <c r="D100" s="409"/>
      <c r="E100" s="409"/>
      <c r="F100" s="412" t="s">
        <v>23</v>
      </c>
      <c r="G100" s="413"/>
    </row>
    <row r="101" spans="1:9" s="18" customFormat="1">
      <c r="A101" s="408"/>
      <c r="B101" s="408"/>
      <c r="C101" s="408"/>
      <c r="D101" s="409"/>
      <c r="E101" s="409"/>
      <c r="F101" s="412" t="s">
        <v>8</v>
      </c>
      <c r="G101" s="413">
        <f t="shared" ref="G101:G103" si="3">+G102</f>
        <v>7586.8</v>
      </c>
    </row>
    <row r="102" spans="1:9" s="18" customFormat="1">
      <c r="A102" s="408"/>
      <c r="B102" s="408"/>
      <c r="C102" s="408"/>
      <c r="D102" s="409"/>
      <c r="E102" s="409"/>
      <c r="F102" s="412" t="s">
        <v>9</v>
      </c>
      <c r="G102" s="413">
        <f t="shared" si="3"/>
        <v>7586.8</v>
      </c>
    </row>
    <row r="103" spans="1:9" s="18" customFormat="1">
      <c r="A103" s="408"/>
      <c r="B103" s="408"/>
      <c r="C103" s="408"/>
      <c r="D103" s="409"/>
      <c r="E103" s="409"/>
      <c r="F103" s="412" t="s">
        <v>41</v>
      </c>
      <c r="G103" s="413">
        <f t="shared" si="3"/>
        <v>7586.8</v>
      </c>
      <c r="I103" s="414"/>
    </row>
    <row r="104" spans="1:9" s="18" customFormat="1" ht="34.5">
      <c r="A104" s="408"/>
      <c r="B104" s="408"/>
      <c r="C104" s="408"/>
      <c r="D104" s="409"/>
      <c r="E104" s="409"/>
      <c r="F104" s="412" t="s">
        <v>138</v>
      </c>
      <c r="G104" s="413">
        <f>+G105</f>
        <v>7586.8</v>
      </c>
    </row>
    <row r="105" spans="1:9" s="18" customFormat="1">
      <c r="A105" s="408"/>
      <c r="B105" s="408"/>
      <c r="C105" s="408"/>
      <c r="D105" s="409"/>
      <c r="E105" s="409"/>
      <c r="F105" s="412" t="s">
        <v>139</v>
      </c>
      <c r="G105" s="413">
        <f>+Հ1!D20</f>
        <v>7586.8</v>
      </c>
    </row>
    <row r="106" spans="1:9" s="18" customFormat="1">
      <c r="A106" s="415"/>
      <c r="B106" s="415"/>
      <c r="C106" s="415"/>
      <c r="D106" s="415"/>
      <c r="E106" s="415"/>
      <c r="F106" s="410" t="s">
        <v>530</v>
      </c>
      <c r="G106" s="385">
        <f>+G108</f>
        <v>397837</v>
      </c>
    </row>
    <row r="107" spans="1:9" s="18" customFormat="1" ht="34.5">
      <c r="A107" s="415"/>
      <c r="B107" s="415"/>
      <c r="C107" s="415"/>
      <c r="D107" s="415"/>
      <c r="E107" s="415"/>
      <c r="F107" s="412" t="s">
        <v>23</v>
      </c>
      <c r="G107" s="416"/>
    </row>
    <row r="108" spans="1:9" s="18" customFormat="1">
      <c r="A108" s="415"/>
      <c r="B108" s="415"/>
      <c r="C108" s="415"/>
      <c r="D108" s="415"/>
      <c r="E108" s="415"/>
      <c r="F108" s="412" t="s">
        <v>8</v>
      </c>
      <c r="G108" s="416">
        <f t="shared" ref="G108:G110" si="4">+G109</f>
        <v>397837</v>
      </c>
    </row>
    <row r="109" spans="1:9" s="18" customFormat="1">
      <c r="A109" s="415"/>
      <c r="B109" s="415"/>
      <c r="C109" s="415"/>
      <c r="D109" s="415"/>
      <c r="E109" s="415"/>
      <c r="F109" s="412" t="s">
        <v>9</v>
      </c>
      <c r="G109" s="416">
        <f t="shared" si="4"/>
        <v>397837</v>
      </c>
    </row>
    <row r="110" spans="1:9" s="18" customFormat="1">
      <c r="A110" s="415"/>
      <c r="B110" s="415"/>
      <c r="C110" s="415"/>
      <c r="D110" s="415"/>
      <c r="E110" s="415"/>
      <c r="F110" s="412" t="s">
        <v>41</v>
      </c>
      <c r="G110" s="416">
        <f t="shared" si="4"/>
        <v>397837</v>
      </c>
    </row>
    <row r="111" spans="1:9" s="18" customFormat="1" ht="34.5">
      <c r="A111" s="415"/>
      <c r="B111" s="415"/>
      <c r="C111" s="415"/>
      <c r="D111" s="415"/>
      <c r="E111" s="415"/>
      <c r="F111" s="417" t="s">
        <v>138</v>
      </c>
      <c r="G111" s="416">
        <f>+G112</f>
        <v>397837</v>
      </c>
    </row>
    <row r="112" spans="1:9" s="18" customFormat="1">
      <c r="A112" s="415"/>
      <c r="B112" s="415"/>
      <c r="C112" s="415"/>
      <c r="D112" s="415"/>
      <c r="E112" s="415"/>
      <c r="F112" s="412" t="s">
        <v>139</v>
      </c>
      <c r="G112" s="416">
        <f>+Հ1!D22</f>
        <v>397837</v>
      </c>
    </row>
    <row r="113" spans="1:7" s="18" customFormat="1">
      <c r="A113" s="415"/>
      <c r="B113" s="415"/>
      <c r="C113" s="415"/>
      <c r="D113" s="415"/>
      <c r="E113" s="415"/>
      <c r="F113" s="410" t="s">
        <v>531</v>
      </c>
      <c r="G113" s="411">
        <f>+G115</f>
        <v>269131.50000000006</v>
      </c>
    </row>
    <row r="114" spans="1:7" s="18" customFormat="1" ht="34.5">
      <c r="A114" s="415"/>
      <c r="B114" s="415"/>
      <c r="C114" s="415"/>
      <c r="D114" s="415"/>
      <c r="E114" s="415"/>
      <c r="F114" s="412" t="s">
        <v>23</v>
      </c>
      <c r="G114" s="413"/>
    </row>
    <row r="115" spans="1:7" s="18" customFormat="1">
      <c r="A115" s="415"/>
      <c r="B115" s="415"/>
      <c r="C115" s="415"/>
      <c r="D115" s="415"/>
      <c r="E115" s="415"/>
      <c r="F115" s="412" t="s">
        <v>8</v>
      </c>
      <c r="G115" s="413">
        <f t="shared" ref="G115:G117" si="5">+G116</f>
        <v>269131.50000000006</v>
      </c>
    </row>
    <row r="116" spans="1:7" s="18" customFormat="1">
      <c r="A116" s="415"/>
      <c r="B116" s="415"/>
      <c r="C116" s="415"/>
      <c r="D116" s="415"/>
      <c r="E116" s="415"/>
      <c r="F116" s="412" t="s">
        <v>9</v>
      </c>
      <c r="G116" s="413">
        <f t="shared" si="5"/>
        <v>269131.50000000006</v>
      </c>
    </row>
    <row r="117" spans="1:7" s="18" customFormat="1">
      <c r="A117" s="415"/>
      <c r="B117" s="415"/>
      <c r="C117" s="415"/>
      <c r="D117" s="415"/>
      <c r="E117" s="415"/>
      <c r="F117" s="412" t="s">
        <v>41</v>
      </c>
      <c r="G117" s="413">
        <f t="shared" si="5"/>
        <v>269131.50000000006</v>
      </c>
    </row>
    <row r="118" spans="1:7" s="18" customFormat="1" ht="34.5">
      <c r="A118" s="415"/>
      <c r="B118" s="415"/>
      <c r="C118" s="415"/>
      <c r="D118" s="415"/>
      <c r="E118" s="415"/>
      <c r="F118" s="412" t="s">
        <v>138</v>
      </c>
      <c r="G118" s="413">
        <f>+G119</f>
        <v>269131.50000000006</v>
      </c>
    </row>
    <row r="119" spans="1:7" s="18" customFormat="1">
      <c r="A119" s="415"/>
      <c r="B119" s="415"/>
      <c r="C119" s="415"/>
      <c r="D119" s="415"/>
      <c r="E119" s="415"/>
      <c r="F119" s="412" t="s">
        <v>139</v>
      </c>
      <c r="G119" s="413">
        <f>+Հ1!D29</f>
        <v>269131.50000000006</v>
      </c>
    </row>
    <row r="120" spans="1:7" s="18" customFormat="1">
      <c r="A120" s="415"/>
      <c r="B120" s="415"/>
      <c r="C120" s="415"/>
      <c r="D120" s="415"/>
      <c r="E120" s="415"/>
      <c r="F120" s="410" t="s">
        <v>532</v>
      </c>
      <c r="G120" s="411">
        <f>+G122</f>
        <v>767792.20000000007</v>
      </c>
    </row>
    <row r="121" spans="1:7" s="18" customFormat="1" ht="34.5">
      <c r="A121" s="415"/>
      <c r="B121" s="415"/>
      <c r="C121" s="415"/>
      <c r="D121" s="415"/>
      <c r="E121" s="415"/>
      <c r="F121" s="412" t="s">
        <v>23</v>
      </c>
      <c r="G121" s="413"/>
    </row>
    <row r="122" spans="1:7" s="18" customFormat="1">
      <c r="A122" s="415"/>
      <c r="B122" s="415"/>
      <c r="C122" s="415"/>
      <c r="D122" s="415"/>
      <c r="E122" s="415"/>
      <c r="F122" s="412" t="s">
        <v>8</v>
      </c>
      <c r="G122" s="413">
        <f t="shared" ref="G122:G124" si="6">+G123</f>
        <v>767792.20000000007</v>
      </c>
    </row>
    <row r="123" spans="1:7" s="18" customFormat="1">
      <c r="A123" s="415"/>
      <c r="B123" s="415"/>
      <c r="C123" s="415"/>
      <c r="D123" s="415"/>
      <c r="E123" s="415"/>
      <c r="F123" s="412" t="s">
        <v>9</v>
      </c>
      <c r="G123" s="413">
        <f t="shared" si="6"/>
        <v>767792.20000000007</v>
      </c>
    </row>
    <row r="124" spans="1:7" s="18" customFormat="1">
      <c r="A124" s="415"/>
      <c r="B124" s="415"/>
      <c r="C124" s="415"/>
      <c r="D124" s="415"/>
      <c r="E124" s="415"/>
      <c r="F124" s="412" t="s">
        <v>41</v>
      </c>
      <c r="G124" s="413">
        <f t="shared" si="6"/>
        <v>767792.20000000007</v>
      </c>
    </row>
    <row r="125" spans="1:7" s="18" customFormat="1" ht="34.5">
      <c r="A125" s="415"/>
      <c r="B125" s="415"/>
      <c r="C125" s="415"/>
      <c r="D125" s="415"/>
      <c r="E125" s="415"/>
      <c r="F125" s="412" t="s">
        <v>138</v>
      </c>
      <c r="G125" s="413">
        <f>+G126</f>
        <v>767792.20000000007</v>
      </c>
    </row>
    <row r="126" spans="1:7" s="18" customFormat="1">
      <c r="A126" s="415"/>
      <c r="B126" s="415"/>
      <c r="C126" s="415"/>
      <c r="D126" s="415"/>
      <c r="E126" s="415"/>
      <c r="F126" s="412" t="s">
        <v>139</v>
      </c>
      <c r="G126" s="413">
        <f>+Հ1!D43</f>
        <v>767792.20000000007</v>
      </c>
    </row>
    <row r="127" spans="1:7" s="18" customFormat="1">
      <c r="A127" s="415"/>
      <c r="B127" s="415"/>
      <c r="C127" s="415"/>
      <c r="D127" s="415"/>
      <c r="E127" s="415"/>
      <c r="F127" s="410" t="s">
        <v>533</v>
      </c>
      <c r="G127" s="418">
        <f>+G129</f>
        <v>232000.2</v>
      </c>
    </row>
    <row r="128" spans="1:7" s="18" customFormat="1" ht="34.5">
      <c r="A128" s="415"/>
      <c r="B128" s="415"/>
      <c r="C128" s="415"/>
      <c r="D128" s="415"/>
      <c r="E128" s="415"/>
      <c r="F128" s="412" t="s">
        <v>23</v>
      </c>
      <c r="G128" s="416"/>
    </row>
    <row r="129" spans="1:7" s="18" customFormat="1">
      <c r="A129" s="415"/>
      <c r="B129" s="415"/>
      <c r="C129" s="415"/>
      <c r="D129" s="415"/>
      <c r="E129" s="415"/>
      <c r="F129" s="412" t="s">
        <v>8</v>
      </c>
      <c r="G129" s="416">
        <f t="shared" ref="G129:G131" si="7">+G130</f>
        <v>232000.2</v>
      </c>
    </row>
    <row r="130" spans="1:7" s="18" customFormat="1">
      <c r="A130" s="415"/>
      <c r="B130" s="415"/>
      <c r="C130" s="415"/>
      <c r="D130" s="415"/>
      <c r="E130" s="415"/>
      <c r="F130" s="412" t="s">
        <v>9</v>
      </c>
      <c r="G130" s="416">
        <f t="shared" si="7"/>
        <v>232000.2</v>
      </c>
    </row>
    <row r="131" spans="1:7" s="18" customFormat="1">
      <c r="A131" s="415"/>
      <c r="B131" s="415"/>
      <c r="C131" s="415"/>
      <c r="D131" s="415"/>
      <c r="E131" s="415"/>
      <c r="F131" s="412" t="s">
        <v>41</v>
      </c>
      <c r="G131" s="416">
        <f t="shared" si="7"/>
        <v>232000.2</v>
      </c>
    </row>
    <row r="132" spans="1:7" s="18" customFormat="1" ht="34.5">
      <c r="A132" s="415"/>
      <c r="B132" s="415"/>
      <c r="C132" s="415"/>
      <c r="D132" s="415"/>
      <c r="E132" s="415"/>
      <c r="F132" s="417" t="s">
        <v>138</v>
      </c>
      <c r="G132" s="416">
        <f>+G133</f>
        <v>232000.2</v>
      </c>
    </row>
    <row r="133" spans="1:7" s="18" customFormat="1">
      <c r="A133" s="415"/>
      <c r="B133" s="415"/>
      <c r="C133" s="415"/>
      <c r="D133" s="415"/>
      <c r="E133" s="415"/>
      <c r="F133" s="412" t="s">
        <v>139</v>
      </c>
      <c r="G133" s="416">
        <f>+Հ1!D52</f>
        <v>232000.2</v>
      </c>
    </row>
    <row r="134" spans="1:7" s="18" customFormat="1">
      <c r="A134" s="415"/>
      <c r="B134" s="415"/>
      <c r="C134" s="415"/>
      <c r="D134" s="415"/>
      <c r="E134" s="415"/>
      <c r="F134" s="410" t="s">
        <v>534</v>
      </c>
      <c r="G134" s="418">
        <f>+G136</f>
        <v>214124.30000000002</v>
      </c>
    </row>
    <row r="135" spans="1:7" s="18" customFormat="1" ht="34.5">
      <c r="A135" s="415"/>
      <c r="B135" s="415"/>
      <c r="C135" s="415"/>
      <c r="D135" s="415"/>
      <c r="E135" s="415"/>
      <c r="F135" s="412" t="s">
        <v>23</v>
      </c>
      <c r="G135" s="416"/>
    </row>
    <row r="136" spans="1:7" s="18" customFormat="1">
      <c r="A136" s="415"/>
      <c r="B136" s="415"/>
      <c r="C136" s="415"/>
      <c r="D136" s="415"/>
      <c r="E136" s="415"/>
      <c r="F136" s="412" t="s">
        <v>8</v>
      </c>
      <c r="G136" s="416">
        <f t="shared" ref="G136:G138" si="8">+G137</f>
        <v>214124.30000000002</v>
      </c>
    </row>
    <row r="137" spans="1:7" s="18" customFormat="1">
      <c r="A137" s="415"/>
      <c r="B137" s="415"/>
      <c r="C137" s="415"/>
      <c r="D137" s="415"/>
      <c r="E137" s="415"/>
      <c r="F137" s="412" t="s">
        <v>9</v>
      </c>
      <c r="G137" s="416">
        <f t="shared" si="8"/>
        <v>214124.30000000002</v>
      </c>
    </row>
    <row r="138" spans="1:7" s="18" customFormat="1">
      <c r="A138" s="415"/>
      <c r="B138" s="415"/>
      <c r="C138" s="415"/>
      <c r="D138" s="415"/>
      <c r="E138" s="415"/>
      <c r="F138" s="412" t="s">
        <v>41</v>
      </c>
      <c r="G138" s="416">
        <f t="shared" si="8"/>
        <v>214124.30000000002</v>
      </c>
    </row>
    <row r="139" spans="1:7" s="18" customFormat="1" ht="34.5">
      <c r="A139" s="415"/>
      <c r="B139" s="415"/>
      <c r="C139" s="415"/>
      <c r="D139" s="415"/>
      <c r="E139" s="415"/>
      <c r="F139" s="417" t="s">
        <v>138</v>
      </c>
      <c r="G139" s="416">
        <f>+G140</f>
        <v>214124.30000000002</v>
      </c>
    </row>
    <row r="140" spans="1:7" s="18" customFormat="1">
      <c r="A140" s="415"/>
      <c r="B140" s="415"/>
      <c r="C140" s="415"/>
      <c r="D140" s="415"/>
      <c r="E140" s="415"/>
      <c r="F140" s="412" t="s">
        <v>139</v>
      </c>
      <c r="G140" s="416">
        <f>+Հ1!D63</f>
        <v>214124.30000000002</v>
      </c>
    </row>
    <row r="141" spans="1:7" s="18" customFormat="1">
      <c r="A141" s="415"/>
      <c r="B141" s="415"/>
      <c r="C141" s="415"/>
      <c r="D141" s="415"/>
      <c r="E141" s="415"/>
      <c r="F141" s="410" t="s">
        <v>227</v>
      </c>
      <c r="G141" s="418">
        <f>+G143</f>
        <v>5051.8</v>
      </c>
    </row>
    <row r="142" spans="1:7" s="18" customFormat="1" ht="34.5">
      <c r="A142" s="415"/>
      <c r="B142" s="415"/>
      <c r="C142" s="415"/>
      <c r="D142" s="415"/>
      <c r="E142" s="415"/>
      <c r="F142" s="412" t="s">
        <v>23</v>
      </c>
      <c r="G142" s="416"/>
    </row>
    <row r="143" spans="1:7" s="18" customFormat="1">
      <c r="A143" s="415"/>
      <c r="B143" s="415"/>
      <c r="C143" s="415"/>
      <c r="D143" s="415"/>
      <c r="E143" s="415"/>
      <c r="F143" s="412" t="s">
        <v>8</v>
      </c>
      <c r="G143" s="416">
        <f t="shared" ref="G143:G145" si="9">+G144</f>
        <v>5051.8</v>
      </c>
    </row>
    <row r="144" spans="1:7" s="18" customFormat="1">
      <c r="A144" s="415"/>
      <c r="B144" s="415"/>
      <c r="C144" s="415"/>
      <c r="D144" s="415"/>
      <c r="E144" s="415"/>
      <c r="F144" s="412" t="s">
        <v>9</v>
      </c>
      <c r="G144" s="416">
        <f t="shared" si="9"/>
        <v>5051.8</v>
      </c>
    </row>
    <row r="145" spans="1:7" s="18" customFormat="1">
      <c r="A145" s="415"/>
      <c r="B145" s="415"/>
      <c r="C145" s="415"/>
      <c r="D145" s="415"/>
      <c r="E145" s="415"/>
      <c r="F145" s="412" t="s">
        <v>41</v>
      </c>
      <c r="G145" s="416">
        <f t="shared" si="9"/>
        <v>5051.8</v>
      </c>
    </row>
    <row r="146" spans="1:7" s="18" customFormat="1" ht="34.5">
      <c r="A146" s="415"/>
      <c r="B146" s="415"/>
      <c r="C146" s="415"/>
      <c r="D146" s="415"/>
      <c r="E146" s="415"/>
      <c r="F146" s="417" t="s">
        <v>138</v>
      </c>
      <c r="G146" s="416">
        <f>+G147</f>
        <v>5051.8</v>
      </c>
    </row>
    <row r="147" spans="1:7" s="18" customFormat="1">
      <c r="A147" s="415"/>
      <c r="B147" s="415"/>
      <c r="C147" s="415"/>
      <c r="D147" s="415"/>
      <c r="E147" s="415"/>
      <c r="F147" s="412" t="s">
        <v>139</v>
      </c>
      <c r="G147" s="416">
        <f>+Հ1!D71</f>
        <v>5051.8</v>
      </c>
    </row>
    <row r="148" spans="1:7" s="18" customFormat="1">
      <c r="A148" s="415"/>
      <c r="B148" s="415"/>
      <c r="C148" s="415"/>
      <c r="D148" s="415"/>
      <c r="E148" s="415"/>
      <c r="F148" s="410" t="s">
        <v>535</v>
      </c>
      <c r="G148" s="418">
        <f>+G150</f>
        <v>294499.90000000002</v>
      </c>
    </row>
    <row r="149" spans="1:7" s="18" customFormat="1" ht="34.5">
      <c r="A149" s="415"/>
      <c r="B149" s="415"/>
      <c r="C149" s="415"/>
      <c r="D149" s="415"/>
      <c r="E149" s="415"/>
      <c r="F149" s="412" t="s">
        <v>23</v>
      </c>
      <c r="G149" s="416"/>
    </row>
    <row r="150" spans="1:7" s="18" customFormat="1">
      <c r="A150" s="415"/>
      <c r="B150" s="415"/>
      <c r="C150" s="415"/>
      <c r="D150" s="415"/>
      <c r="E150" s="415"/>
      <c r="F150" s="412" t="s">
        <v>8</v>
      </c>
      <c r="G150" s="416">
        <f t="shared" ref="G150:G152" si="10">+G151</f>
        <v>294499.90000000002</v>
      </c>
    </row>
    <row r="151" spans="1:7" s="18" customFormat="1">
      <c r="A151" s="415"/>
      <c r="B151" s="415"/>
      <c r="C151" s="415"/>
      <c r="D151" s="415"/>
      <c r="E151" s="415"/>
      <c r="F151" s="412" t="s">
        <v>9</v>
      </c>
      <c r="G151" s="416">
        <f t="shared" si="10"/>
        <v>294499.90000000002</v>
      </c>
    </row>
    <row r="152" spans="1:7" s="18" customFormat="1">
      <c r="A152" s="415"/>
      <c r="B152" s="415"/>
      <c r="C152" s="415"/>
      <c r="D152" s="415"/>
      <c r="E152" s="415"/>
      <c r="F152" s="412" t="s">
        <v>41</v>
      </c>
      <c r="G152" s="416">
        <f t="shared" si="10"/>
        <v>294499.90000000002</v>
      </c>
    </row>
    <row r="153" spans="1:7" s="18" customFormat="1" ht="34.5">
      <c r="A153" s="415"/>
      <c r="B153" s="415"/>
      <c r="C153" s="415"/>
      <c r="D153" s="415"/>
      <c r="E153" s="415"/>
      <c r="F153" s="417" t="s">
        <v>138</v>
      </c>
      <c r="G153" s="416">
        <f>+G154</f>
        <v>294499.90000000002</v>
      </c>
    </row>
    <row r="154" spans="1:7" s="18" customFormat="1">
      <c r="A154" s="415"/>
      <c r="B154" s="415"/>
      <c r="C154" s="415"/>
      <c r="D154" s="415"/>
      <c r="E154" s="415"/>
      <c r="F154" s="412" t="s">
        <v>139</v>
      </c>
      <c r="G154" s="416">
        <f>+Հ1!D74</f>
        <v>294499.90000000002</v>
      </c>
    </row>
    <row r="155" spans="1:7">
      <c r="A155" s="92" t="s">
        <v>129</v>
      </c>
      <c r="B155" s="69"/>
      <c r="C155" s="69"/>
      <c r="D155" s="69"/>
      <c r="E155" s="69"/>
      <c r="F155" s="69" t="s">
        <v>130</v>
      </c>
      <c r="G155" s="70">
        <f>G157</f>
        <v>-2207983.31</v>
      </c>
    </row>
    <row r="156" spans="1:7">
      <c r="A156" s="92"/>
      <c r="B156" s="69"/>
      <c r="C156" s="69"/>
      <c r="D156" s="69"/>
      <c r="E156" s="69"/>
      <c r="F156" s="69" t="s">
        <v>7</v>
      </c>
      <c r="G156" s="70"/>
    </row>
    <row r="157" spans="1:7">
      <c r="A157" s="92"/>
      <c r="B157" s="68" t="s">
        <v>83</v>
      </c>
      <c r="C157" s="69"/>
      <c r="D157" s="69"/>
      <c r="E157" s="69"/>
      <c r="F157" s="69" t="s">
        <v>131</v>
      </c>
      <c r="G157" s="70">
        <f>+G159</f>
        <v>-2207983.31</v>
      </c>
    </row>
    <row r="158" spans="1:7">
      <c r="A158" s="92"/>
      <c r="B158" s="92"/>
      <c r="C158" s="91"/>
      <c r="D158" s="91"/>
      <c r="E158" s="91"/>
      <c r="F158" s="91" t="s">
        <v>7</v>
      </c>
      <c r="G158" s="70"/>
    </row>
    <row r="159" spans="1:7">
      <c r="A159" s="92"/>
      <c r="B159" s="68"/>
      <c r="C159" s="69" t="s">
        <v>128</v>
      </c>
      <c r="D159" s="69"/>
      <c r="E159" s="69"/>
      <c r="F159" s="69" t="s">
        <v>132</v>
      </c>
      <c r="G159" s="70">
        <f>G163</f>
        <v>-2207983.31</v>
      </c>
    </row>
    <row r="160" spans="1:7">
      <c r="A160" s="92"/>
      <c r="B160" s="92"/>
      <c r="C160" s="92"/>
      <c r="D160" s="69"/>
      <c r="E160" s="69"/>
      <c r="F160" s="69" t="s">
        <v>7</v>
      </c>
      <c r="G160" s="70"/>
    </row>
    <row r="161" spans="1:9" ht="34.5">
      <c r="A161" s="92"/>
      <c r="B161" s="92"/>
      <c r="C161" s="92"/>
      <c r="D161" s="69"/>
      <c r="E161" s="69"/>
      <c r="F161" s="69" t="s">
        <v>25</v>
      </c>
      <c r="G161" s="70">
        <f>G163</f>
        <v>-2207983.31</v>
      </c>
    </row>
    <row r="162" spans="1:9">
      <c r="A162" s="92"/>
      <c r="B162" s="92"/>
      <c r="C162" s="92"/>
      <c r="D162" s="69"/>
      <c r="E162" s="69"/>
      <c r="F162" s="69" t="s">
        <v>7</v>
      </c>
      <c r="G162" s="70"/>
    </row>
    <row r="163" spans="1:9">
      <c r="A163" s="92"/>
      <c r="B163" s="92"/>
      <c r="C163" s="92"/>
      <c r="D163" s="69" t="s">
        <v>107</v>
      </c>
      <c r="E163" s="69"/>
      <c r="F163" s="69" t="s">
        <v>108</v>
      </c>
      <c r="G163" s="70">
        <f>G174+G183+G194+G165</f>
        <v>-2207983.31</v>
      </c>
    </row>
    <row r="164" spans="1:9">
      <c r="A164" s="92"/>
      <c r="B164" s="92"/>
      <c r="C164" s="92"/>
      <c r="D164" s="69"/>
      <c r="E164" s="69"/>
      <c r="F164" s="69" t="s">
        <v>7</v>
      </c>
      <c r="G164" s="70"/>
    </row>
    <row r="165" spans="1:9" s="199" customFormat="1" ht="65.25" customHeight="1">
      <c r="A165" s="231"/>
      <c r="B165" s="231"/>
      <c r="C165" s="231"/>
      <c r="D165" s="231"/>
      <c r="E165" s="231" t="s">
        <v>88</v>
      </c>
      <c r="F165" s="232" t="s">
        <v>384</v>
      </c>
      <c r="G165" s="233">
        <f>+G167</f>
        <v>-86114.709999999992</v>
      </c>
    </row>
    <row r="166" spans="1:9" s="199" customFormat="1">
      <c r="A166" s="231"/>
      <c r="B166" s="231"/>
      <c r="C166" s="231"/>
      <c r="D166" s="231"/>
      <c r="E166" s="231"/>
      <c r="F166" s="234" t="s">
        <v>21</v>
      </c>
      <c r="G166" s="233"/>
    </row>
    <row r="167" spans="1:9" s="203" customFormat="1" ht="34.5">
      <c r="A167" s="235"/>
      <c r="B167" s="235"/>
      <c r="C167" s="235"/>
      <c r="D167" s="235"/>
      <c r="E167" s="235"/>
      <c r="F167" s="236" t="s">
        <v>25</v>
      </c>
      <c r="G167" s="233">
        <f>+G169</f>
        <v>-86114.709999999992</v>
      </c>
    </row>
    <row r="168" spans="1:9" s="207" customFormat="1" ht="16.5" customHeight="1">
      <c r="A168" s="237"/>
      <c r="B168" s="238"/>
      <c r="C168" s="239"/>
      <c r="D168" s="239"/>
      <c r="E168" s="239"/>
      <c r="F168" s="234" t="s">
        <v>23</v>
      </c>
      <c r="G168" s="233"/>
    </row>
    <row r="169" spans="1:9" s="207" customFormat="1" ht="15.75" customHeight="1">
      <c r="A169" s="237"/>
      <c r="B169" s="238"/>
      <c r="C169" s="239"/>
      <c r="D169" s="239"/>
      <c r="E169" s="239"/>
      <c r="F169" s="234" t="s">
        <v>8</v>
      </c>
      <c r="G169" s="233">
        <f>+G170</f>
        <v>-86114.709999999992</v>
      </c>
    </row>
    <row r="170" spans="1:9" s="207" customFormat="1" ht="15.75" customHeight="1">
      <c r="A170" s="237"/>
      <c r="B170" s="238"/>
      <c r="C170" s="239"/>
      <c r="D170" s="239"/>
      <c r="E170" s="239"/>
      <c r="F170" s="234" t="s">
        <v>9</v>
      </c>
      <c r="G170" s="233">
        <f>+G171</f>
        <v>-86114.709999999992</v>
      </c>
    </row>
    <row r="171" spans="1:9" s="207" customFormat="1" ht="15.75" customHeight="1">
      <c r="A171" s="237"/>
      <c r="B171" s="238"/>
      <c r="C171" s="239"/>
      <c r="D171" s="239"/>
      <c r="E171" s="239"/>
      <c r="F171" s="234" t="s">
        <v>90</v>
      </c>
      <c r="G171" s="233">
        <f>+G172</f>
        <v>-86114.709999999992</v>
      </c>
      <c r="H171" s="240"/>
    </row>
    <row r="172" spans="1:9" s="207" customFormat="1" ht="15.75" customHeight="1">
      <c r="A172" s="237"/>
      <c r="B172" s="238"/>
      <c r="C172" s="239"/>
      <c r="D172" s="239"/>
      <c r="E172" s="239"/>
      <c r="F172" s="234" t="s">
        <v>133</v>
      </c>
      <c r="G172" s="233">
        <f>+G173</f>
        <v>-86114.709999999992</v>
      </c>
    </row>
    <row r="173" spans="1:9" s="165" customFormat="1">
      <c r="A173" s="241"/>
      <c r="B173" s="242"/>
      <c r="C173" s="243"/>
      <c r="D173" s="241"/>
      <c r="E173" s="244"/>
      <c r="F173" s="234" t="s">
        <v>385</v>
      </c>
      <c r="G173" s="233">
        <v>-86114.709999999992</v>
      </c>
      <c r="I173" s="580"/>
    </row>
    <row r="174" spans="1:9" ht="34.5">
      <c r="A174" s="92"/>
      <c r="B174" s="92"/>
      <c r="C174" s="92"/>
      <c r="D174" s="104"/>
      <c r="E174" s="105" t="s">
        <v>111</v>
      </c>
      <c r="F174" s="104" t="s">
        <v>112</v>
      </c>
      <c r="G174" s="70">
        <f>+G179</f>
        <v>-16565</v>
      </c>
    </row>
    <row r="175" spans="1:9">
      <c r="A175" s="92"/>
      <c r="B175" s="92"/>
      <c r="C175" s="92"/>
      <c r="D175" s="104"/>
      <c r="E175" s="105"/>
      <c r="F175" s="104" t="s">
        <v>21</v>
      </c>
      <c r="G175" s="70"/>
    </row>
    <row r="176" spans="1:9" ht="34.5">
      <c r="A176" s="92"/>
      <c r="B176" s="92"/>
      <c r="C176" s="92"/>
      <c r="D176" s="104"/>
      <c r="E176" s="105"/>
      <c r="F176" s="104" t="s">
        <v>25</v>
      </c>
      <c r="G176" s="70">
        <f>+G178</f>
        <v>-16565</v>
      </c>
    </row>
    <row r="177" spans="1:7" ht="34.5">
      <c r="A177" s="92"/>
      <c r="B177" s="92"/>
      <c r="C177" s="92"/>
      <c r="D177" s="104"/>
      <c r="E177" s="105"/>
      <c r="F177" s="104" t="s">
        <v>23</v>
      </c>
      <c r="G177" s="70"/>
    </row>
    <row r="178" spans="1:7">
      <c r="A178" s="92"/>
      <c r="B178" s="92"/>
      <c r="C178" s="92"/>
      <c r="D178" s="105"/>
      <c r="E178" s="105"/>
      <c r="F178" s="104" t="s">
        <v>8</v>
      </c>
      <c r="G178" s="70">
        <f>+G179</f>
        <v>-16565</v>
      </c>
    </row>
    <row r="179" spans="1:7">
      <c r="A179" s="92"/>
      <c r="B179" s="92"/>
      <c r="C179" s="92"/>
      <c r="D179" s="105"/>
      <c r="E179" s="104"/>
      <c r="F179" s="104" t="s">
        <v>9</v>
      </c>
      <c r="G179" s="70">
        <f>+G180</f>
        <v>-16565</v>
      </c>
    </row>
    <row r="180" spans="1:7" ht="34.5">
      <c r="A180" s="92"/>
      <c r="B180" s="92"/>
      <c r="C180" s="92"/>
      <c r="D180" s="105"/>
      <c r="E180" s="104"/>
      <c r="F180" s="104" t="s">
        <v>90</v>
      </c>
      <c r="G180" s="70">
        <f>+G181</f>
        <v>-16565</v>
      </c>
    </row>
    <row r="181" spans="1:7" ht="34.5">
      <c r="A181" s="92"/>
      <c r="B181" s="92"/>
      <c r="C181" s="92"/>
      <c r="D181" s="105"/>
      <c r="E181" s="104"/>
      <c r="F181" s="104" t="s">
        <v>133</v>
      </c>
      <c r="G181" s="70">
        <f>+G182</f>
        <v>-16565</v>
      </c>
    </row>
    <row r="182" spans="1:7" ht="34.5">
      <c r="A182" s="92"/>
      <c r="B182" s="92"/>
      <c r="C182" s="92"/>
      <c r="D182" s="105"/>
      <c r="E182" s="105"/>
      <c r="F182" s="104" t="s">
        <v>134</v>
      </c>
      <c r="G182" s="70">
        <v>-16565</v>
      </c>
    </row>
    <row r="183" spans="1:7" s="199" customFormat="1" ht="34.5">
      <c r="A183" s="197"/>
      <c r="B183" s="197"/>
      <c r="C183" s="197"/>
      <c r="D183" s="197"/>
      <c r="E183" s="197" t="s">
        <v>366</v>
      </c>
      <c r="F183" s="198" t="s">
        <v>367</v>
      </c>
      <c r="G183" s="70">
        <f>+G185</f>
        <v>-2045956.9</v>
      </c>
    </row>
    <row r="184" spans="1:7" s="199" customFormat="1">
      <c r="A184" s="197"/>
      <c r="B184" s="197"/>
      <c r="C184" s="197"/>
      <c r="D184" s="197"/>
      <c r="E184" s="197"/>
      <c r="F184" s="200" t="s">
        <v>205</v>
      </c>
      <c r="G184" s="70"/>
    </row>
    <row r="185" spans="1:7" s="203" customFormat="1" ht="34.5">
      <c r="A185" s="201"/>
      <c r="B185" s="201"/>
      <c r="C185" s="201"/>
      <c r="D185" s="201"/>
      <c r="E185" s="201"/>
      <c r="F185" s="202" t="s">
        <v>25</v>
      </c>
      <c r="G185" s="70">
        <f>+G187</f>
        <v>-2045956.9</v>
      </c>
    </row>
    <row r="186" spans="1:7" s="207" customFormat="1" ht="34.5">
      <c r="A186" s="204"/>
      <c r="B186" s="205"/>
      <c r="C186" s="206"/>
      <c r="D186" s="206"/>
      <c r="E186" s="206"/>
      <c r="F186" s="200" t="s">
        <v>368</v>
      </c>
      <c r="G186" s="70"/>
    </row>
    <row r="187" spans="1:7" s="207" customFormat="1" ht="18" customHeight="1">
      <c r="A187" s="204"/>
      <c r="B187" s="205"/>
      <c r="C187" s="206"/>
      <c r="D187" s="206"/>
      <c r="E187" s="206"/>
      <c r="F187" s="200" t="s">
        <v>8</v>
      </c>
      <c r="G187" s="70">
        <f>+G188</f>
        <v>-2045956.9</v>
      </c>
    </row>
    <row r="188" spans="1:7" s="207" customFormat="1" ht="18" customHeight="1">
      <c r="A188" s="204"/>
      <c r="B188" s="205"/>
      <c r="C188" s="206"/>
      <c r="D188" s="206"/>
      <c r="E188" s="206"/>
      <c r="F188" s="200" t="s">
        <v>185</v>
      </c>
      <c r="G188" s="70">
        <f>+G189</f>
        <v>-2045956.9</v>
      </c>
    </row>
    <row r="189" spans="1:7" s="207" customFormat="1" ht="18" customHeight="1">
      <c r="A189" s="204"/>
      <c r="B189" s="205"/>
      <c r="C189" s="206"/>
      <c r="D189" s="206"/>
      <c r="E189" s="206"/>
      <c r="F189" s="200" t="s">
        <v>186</v>
      </c>
      <c r="G189" s="70">
        <f>+G190+G192</f>
        <v>-2045956.9</v>
      </c>
    </row>
    <row r="190" spans="1:7" s="207" customFormat="1" ht="18" customHeight="1">
      <c r="A190" s="204"/>
      <c r="B190" s="205"/>
      <c r="C190" s="206"/>
      <c r="D190" s="206"/>
      <c r="E190" s="206"/>
      <c r="F190" s="200" t="s">
        <v>369</v>
      </c>
      <c r="G190" s="70">
        <f>+G191</f>
        <v>-2002040.5</v>
      </c>
    </row>
    <row r="191" spans="1:7" s="165" customFormat="1" ht="18" customHeight="1">
      <c r="A191" s="208"/>
      <c r="B191" s="209"/>
      <c r="C191" s="210"/>
      <c r="D191" s="208"/>
      <c r="E191" s="211"/>
      <c r="F191" s="200" t="s">
        <v>370</v>
      </c>
      <c r="G191" s="70">
        <f>+Հ4!F15</f>
        <v>-2002040.5</v>
      </c>
    </row>
    <row r="192" spans="1:7" s="203" customFormat="1">
      <c r="A192" s="201"/>
      <c r="B192" s="201"/>
      <c r="C192" s="201"/>
      <c r="D192" s="201"/>
      <c r="E192" s="201"/>
      <c r="F192" s="202" t="s">
        <v>371</v>
      </c>
      <c r="G192" s="70">
        <f>+G193</f>
        <v>-43916.4</v>
      </c>
    </row>
    <row r="193" spans="1:7" s="207" customFormat="1">
      <c r="A193" s="204"/>
      <c r="B193" s="205"/>
      <c r="C193" s="206"/>
      <c r="D193" s="206"/>
      <c r="E193" s="206"/>
      <c r="F193" s="200" t="s">
        <v>372</v>
      </c>
      <c r="G193" s="70">
        <f>+Հ4!G15</f>
        <v>-43916.4</v>
      </c>
    </row>
    <row r="194" spans="1:7" s="207" customFormat="1">
      <c r="A194" s="204"/>
      <c r="B194" s="205"/>
      <c r="C194" s="206"/>
      <c r="D194" s="206"/>
      <c r="E194" s="206" t="s">
        <v>373</v>
      </c>
      <c r="F194" s="200" t="s">
        <v>374</v>
      </c>
      <c r="G194" s="70">
        <f>+G196</f>
        <v>-59346.7</v>
      </c>
    </row>
    <row r="195" spans="1:7" s="207" customFormat="1">
      <c r="A195" s="204"/>
      <c r="B195" s="205"/>
      <c r="C195" s="206"/>
      <c r="D195" s="206"/>
      <c r="E195" s="206"/>
      <c r="F195" s="200" t="s">
        <v>21</v>
      </c>
      <c r="G195" s="70"/>
    </row>
    <row r="196" spans="1:7" s="207" customFormat="1" ht="34.5">
      <c r="A196" s="204"/>
      <c r="B196" s="205"/>
      <c r="C196" s="206"/>
      <c r="D196" s="206"/>
      <c r="E196" s="206"/>
      <c r="F196" s="200" t="s">
        <v>25</v>
      </c>
      <c r="G196" s="70">
        <f>+G198</f>
        <v>-59346.7</v>
      </c>
    </row>
    <row r="197" spans="1:7" s="207" customFormat="1" ht="34.5">
      <c r="A197" s="204"/>
      <c r="B197" s="205"/>
      <c r="C197" s="206"/>
      <c r="D197" s="206"/>
      <c r="E197" s="206"/>
      <c r="F197" s="200" t="s">
        <v>368</v>
      </c>
      <c r="G197" s="70"/>
    </row>
    <row r="198" spans="1:7" s="207" customFormat="1">
      <c r="A198" s="204"/>
      <c r="B198" s="205"/>
      <c r="C198" s="206"/>
      <c r="D198" s="206"/>
      <c r="E198" s="206"/>
      <c r="F198" s="200" t="s">
        <v>8</v>
      </c>
      <c r="G198" s="70">
        <f>+G199</f>
        <v>-59346.7</v>
      </c>
    </row>
    <row r="199" spans="1:7" s="207" customFormat="1">
      <c r="A199" s="204"/>
      <c r="B199" s="205"/>
      <c r="C199" s="206"/>
      <c r="D199" s="206"/>
      <c r="E199" s="206"/>
      <c r="F199" s="200" t="s">
        <v>185</v>
      </c>
      <c r="G199" s="70">
        <f>+G200</f>
        <v>-59346.7</v>
      </c>
    </row>
    <row r="200" spans="1:7" s="207" customFormat="1">
      <c r="A200" s="204"/>
      <c r="B200" s="205"/>
      <c r="C200" s="206"/>
      <c r="D200" s="206"/>
      <c r="E200" s="206"/>
      <c r="F200" s="200" t="s">
        <v>186</v>
      </c>
      <c r="G200" s="70">
        <f>+G201+G203</f>
        <v>-59346.7</v>
      </c>
    </row>
    <row r="201" spans="1:7" s="207" customFormat="1">
      <c r="A201" s="204"/>
      <c r="B201" s="205"/>
      <c r="C201" s="206"/>
      <c r="D201" s="206"/>
      <c r="E201" s="206"/>
      <c r="F201" s="200" t="s">
        <v>369</v>
      </c>
      <c r="G201" s="70">
        <f>+G202</f>
        <v>-55846.7</v>
      </c>
    </row>
    <row r="202" spans="1:7" s="207" customFormat="1">
      <c r="A202" s="204"/>
      <c r="B202" s="205"/>
      <c r="C202" s="206"/>
      <c r="D202" s="206"/>
      <c r="E202" s="206"/>
      <c r="F202" s="200" t="s">
        <v>370</v>
      </c>
      <c r="G202" s="70">
        <v>-55846.7</v>
      </c>
    </row>
    <row r="203" spans="1:7" s="203" customFormat="1">
      <c r="A203" s="201"/>
      <c r="B203" s="201"/>
      <c r="C203" s="201"/>
      <c r="D203" s="201"/>
      <c r="E203" s="201"/>
      <c r="F203" s="202" t="s">
        <v>371</v>
      </c>
      <c r="G203" s="70">
        <f>+G204</f>
        <v>-3500</v>
      </c>
    </row>
    <row r="204" spans="1:7" s="207" customFormat="1">
      <c r="A204" s="204"/>
      <c r="B204" s="205"/>
      <c r="C204" s="206"/>
      <c r="D204" s="206"/>
      <c r="E204" s="206"/>
      <c r="F204" s="200" t="s">
        <v>372</v>
      </c>
      <c r="G204" s="70">
        <v>-3500</v>
      </c>
    </row>
    <row r="205" spans="1:7">
      <c r="A205" s="92" t="s">
        <v>69</v>
      </c>
      <c r="B205" s="69"/>
      <c r="C205" s="69"/>
      <c r="D205" s="69"/>
      <c r="E205" s="69"/>
      <c r="F205" s="69" t="s">
        <v>85</v>
      </c>
      <c r="G205" s="70">
        <f>G207</f>
        <v>-9384</v>
      </c>
    </row>
    <row r="206" spans="1:7">
      <c r="A206" s="92"/>
      <c r="B206" s="69"/>
      <c r="C206" s="69"/>
      <c r="D206" s="69"/>
      <c r="E206" s="69"/>
      <c r="F206" s="69" t="s">
        <v>7</v>
      </c>
      <c r="G206" s="70"/>
    </row>
    <row r="207" spans="1:7">
      <c r="A207" s="92"/>
      <c r="B207" s="68" t="s">
        <v>83</v>
      </c>
      <c r="C207" s="69"/>
      <c r="D207" s="69"/>
      <c r="E207" s="69"/>
      <c r="F207" s="69" t="s">
        <v>84</v>
      </c>
      <c r="G207" s="70">
        <f>+G209</f>
        <v>-9384</v>
      </c>
    </row>
    <row r="208" spans="1:7">
      <c r="A208" s="92"/>
      <c r="B208" s="92"/>
      <c r="C208" s="91"/>
      <c r="D208" s="91"/>
      <c r="E208" s="91"/>
      <c r="F208" s="91" t="s">
        <v>7</v>
      </c>
      <c r="G208" s="70"/>
    </row>
    <row r="209" spans="1:7">
      <c r="A209" s="92"/>
      <c r="B209" s="68"/>
      <c r="C209" s="69" t="s">
        <v>70</v>
      </c>
      <c r="D209" s="69"/>
      <c r="E209" s="69"/>
      <c r="F209" s="69" t="s">
        <v>82</v>
      </c>
      <c r="G209" s="70">
        <f>G211</f>
        <v>-9384</v>
      </c>
    </row>
    <row r="210" spans="1:7">
      <c r="A210" s="92"/>
      <c r="B210" s="92"/>
      <c r="C210" s="92"/>
      <c r="D210" s="69"/>
      <c r="E210" s="69"/>
      <c r="F210" s="69" t="s">
        <v>7</v>
      </c>
      <c r="G210" s="70"/>
    </row>
    <row r="211" spans="1:7" ht="34.5">
      <c r="A211" s="92"/>
      <c r="B211" s="92"/>
      <c r="C211" s="92"/>
      <c r="D211" s="69"/>
      <c r="E211" s="69"/>
      <c r="F211" s="69" t="s">
        <v>25</v>
      </c>
      <c r="G211" s="70">
        <f>G213</f>
        <v>-9384</v>
      </c>
    </row>
    <row r="212" spans="1:7">
      <c r="A212" s="92"/>
      <c r="B212" s="92"/>
      <c r="C212" s="92"/>
      <c r="D212" s="69"/>
      <c r="E212" s="69"/>
      <c r="F212" s="69" t="s">
        <v>7</v>
      </c>
      <c r="G212" s="70"/>
    </row>
    <row r="213" spans="1:7" ht="51.75">
      <c r="A213" s="92"/>
      <c r="B213" s="92"/>
      <c r="C213" s="92"/>
      <c r="D213" s="104" t="s">
        <v>86</v>
      </c>
      <c r="E213" s="105"/>
      <c r="F213" s="104" t="s">
        <v>87</v>
      </c>
      <c r="G213" s="70">
        <f>+G215</f>
        <v>-9384</v>
      </c>
    </row>
    <row r="214" spans="1:7">
      <c r="A214" s="92"/>
      <c r="B214" s="92"/>
      <c r="C214" s="92"/>
      <c r="D214" s="105"/>
      <c r="E214" s="105"/>
      <c r="F214" s="104" t="s">
        <v>7</v>
      </c>
      <c r="G214" s="70"/>
    </row>
    <row r="215" spans="1:7">
      <c r="A215" s="92"/>
      <c r="B215" s="92"/>
      <c r="C215" s="92"/>
      <c r="D215" s="105"/>
      <c r="E215" s="104" t="s">
        <v>88</v>
      </c>
      <c r="F215" s="104" t="s">
        <v>89</v>
      </c>
      <c r="G215" s="70">
        <f>G217</f>
        <v>-9384</v>
      </c>
    </row>
    <row r="216" spans="1:7">
      <c r="A216" s="92"/>
      <c r="B216" s="92"/>
      <c r="C216" s="92"/>
      <c r="D216" s="105"/>
      <c r="E216" s="105"/>
      <c r="F216" s="104" t="s">
        <v>21</v>
      </c>
      <c r="G216" s="70"/>
    </row>
    <row r="217" spans="1:7" ht="34.5">
      <c r="A217" s="92"/>
      <c r="B217" s="92"/>
      <c r="C217" s="92"/>
      <c r="D217" s="105"/>
      <c r="E217" s="105"/>
      <c r="F217" s="107" t="s">
        <v>25</v>
      </c>
      <c r="G217" s="70">
        <f>G219</f>
        <v>-9384</v>
      </c>
    </row>
    <row r="218" spans="1:7" ht="34.5">
      <c r="A218" s="92"/>
      <c r="B218" s="92"/>
      <c r="C218" s="92"/>
      <c r="D218" s="105"/>
      <c r="E218" s="105"/>
      <c r="F218" s="104" t="s">
        <v>23</v>
      </c>
      <c r="G218" s="70"/>
    </row>
    <row r="219" spans="1:7">
      <c r="A219" s="92"/>
      <c r="B219" s="92"/>
      <c r="C219" s="92"/>
      <c r="D219" s="105"/>
      <c r="E219" s="105"/>
      <c r="F219" s="104" t="s">
        <v>8</v>
      </c>
      <c r="G219" s="70">
        <f t="shared" ref="G219:G220" si="11">G220</f>
        <v>-9384</v>
      </c>
    </row>
    <row r="220" spans="1:7">
      <c r="A220" s="92"/>
      <c r="B220" s="92"/>
      <c r="C220" s="92"/>
      <c r="D220" s="105"/>
      <c r="E220" s="105"/>
      <c r="F220" s="104" t="s">
        <v>9</v>
      </c>
      <c r="G220" s="70">
        <f t="shared" si="11"/>
        <v>-9384</v>
      </c>
    </row>
    <row r="221" spans="1:7" ht="34.5">
      <c r="A221" s="92"/>
      <c r="B221" s="92"/>
      <c r="C221" s="92"/>
      <c r="D221" s="105"/>
      <c r="E221" s="105"/>
      <c r="F221" s="104" t="s">
        <v>90</v>
      </c>
      <c r="G221" s="70">
        <f>+G224+G222</f>
        <v>-9384</v>
      </c>
    </row>
    <row r="222" spans="1:7">
      <c r="A222" s="454"/>
      <c r="B222" s="454"/>
      <c r="C222" s="454"/>
      <c r="D222" s="246"/>
      <c r="E222" s="246"/>
      <c r="F222" s="246" t="s">
        <v>565</v>
      </c>
      <c r="G222" s="455">
        <f>+G223</f>
        <v>-4849</v>
      </c>
    </row>
    <row r="223" spans="1:7">
      <c r="A223" s="454"/>
      <c r="B223" s="454"/>
      <c r="C223" s="454"/>
      <c r="D223" s="246"/>
      <c r="E223" s="246"/>
      <c r="F223" s="246" t="s">
        <v>566</v>
      </c>
      <c r="G223" s="455">
        <v>-4849</v>
      </c>
    </row>
    <row r="224" spans="1:7">
      <c r="A224" s="92"/>
      <c r="B224" s="92"/>
      <c r="C224" s="92"/>
      <c r="D224" s="105"/>
      <c r="E224" s="105"/>
      <c r="F224" s="104" t="s">
        <v>91</v>
      </c>
      <c r="G224" s="70">
        <f>+G225</f>
        <v>-4535</v>
      </c>
    </row>
    <row r="225" spans="1:7">
      <c r="A225" s="92"/>
      <c r="B225" s="92"/>
      <c r="C225" s="92"/>
      <c r="D225" s="105"/>
      <c r="E225" s="105"/>
      <c r="F225" s="104" t="s">
        <v>92</v>
      </c>
      <c r="G225" s="70">
        <v>-4535</v>
      </c>
    </row>
    <row r="226" spans="1:7">
      <c r="A226" s="92" t="s">
        <v>124</v>
      </c>
      <c r="B226" s="69"/>
      <c r="C226" s="69"/>
      <c r="D226" s="69"/>
      <c r="E226" s="69"/>
      <c r="F226" s="69" t="s">
        <v>125</v>
      </c>
      <c r="G226" s="70">
        <f>+G228</f>
        <v>-20000</v>
      </c>
    </row>
    <row r="227" spans="1:7">
      <c r="A227" s="92"/>
      <c r="B227" s="69"/>
      <c r="C227" s="69"/>
      <c r="D227" s="69"/>
      <c r="E227" s="69"/>
      <c r="F227" s="69" t="s">
        <v>7</v>
      </c>
      <c r="G227" s="70"/>
    </row>
    <row r="228" spans="1:7" ht="34.5">
      <c r="A228" s="92"/>
      <c r="B228" s="68" t="s">
        <v>126</v>
      </c>
      <c r="C228" s="69"/>
      <c r="D228" s="69"/>
      <c r="E228" s="69"/>
      <c r="F228" s="69" t="s">
        <v>127</v>
      </c>
      <c r="G228" s="70">
        <f>+G230</f>
        <v>-20000</v>
      </c>
    </row>
    <row r="229" spans="1:7">
      <c r="A229" s="92"/>
      <c r="B229" s="92"/>
      <c r="C229" s="91"/>
      <c r="D229" s="91"/>
      <c r="E229" s="91"/>
      <c r="F229" s="91" t="s">
        <v>7</v>
      </c>
      <c r="G229" s="70"/>
    </row>
    <row r="230" spans="1:7" ht="34.5">
      <c r="A230" s="92"/>
      <c r="B230" s="68"/>
      <c r="C230" s="69" t="s">
        <v>128</v>
      </c>
      <c r="D230" s="69"/>
      <c r="E230" s="69"/>
      <c r="F230" s="69" t="s">
        <v>127</v>
      </c>
      <c r="G230" s="70">
        <f>+G232</f>
        <v>-20000</v>
      </c>
    </row>
    <row r="231" spans="1:7">
      <c r="A231" s="92"/>
      <c r="B231" s="92"/>
      <c r="C231" s="92"/>
      <c r="D231" s="69"/>
      <c r="E231" s="69"/>
      <c r="F231" s="69" t="s">
        <v>7</v>
      </c>
      <c r="G231" s="70"/>
    </row>
    <row r="232" spans="1:7" ht="34.5">
      <c r="A232" s="92"/>
      <c r="B232" s="92"/>
      <c r="C232" s="92"/>
      <c r="D232" s="69"/>
      <c r="E232" s="69"/>
      <c r="F232" s="69" t="s">
        <v>25</v>
      </c>
      <c r="G232" s="70">
        <f>G234</f>
        <v>-20000</v>
      </c>
    </row>
    <row r="233" spans="1:7">
      <c r="A233" s="92"/>
      <c r="B233" s="92"/>
      <c r="C233" s="92"/>
      <c r="D233" s="69"/>
      <c r="E233" s="69"/>
      <c r="F233" s="69" t="s">
        <v>7</v>
      </c>
      <c r="G233" s="70"/>
    </row>
    <row r="234" spans="1:7">
      <c r="A234" s="92"/>
      <c r="B234" s="92"/>
      <c r="C234" s="92"/>
      <c r="D234" s="104" t="s">
        <v>114</v>
      </c>
      <c r="E234" s="105"/>
      <c r="F234" s="104" t="s">
        <v>115</v>
      </c>
      <c r="G234" s="70">
        <f>+G236</f>
        <v>-20000</v>
      </c>
    </row>
    <row r="235" spans="1:7">
      <c r="A235" s="92"/>
      <c r="B235" s="92"/>
      <c r="C235" s="92"/>
      <c r="D235" s="105"/>
      <c r="E235" s="105"/>
      <c r="F235" s="104" t="s">
        <v>7</v>
      </c>
      <c r="G235" s="70"/>
    </row>
    <row r="236" spans="1:7" ht="34.5">
      <c r="A236" s="92"/>
      <c r="B236" s="92"/>
      <c r="C236" s="92"/>
      <c r="D236" s="105"/>
      <c r="E236" s="104" t="s">
        <v>88</v>
      </c>
      <c r="F236" s="104" t="s">
        <v>118</v>
      </c>
      <c r="G236" s="70">
        <f>+G238</f>
        <v>-20000</v>
      </c>
    </row>
    <row r="237" spans="1:7">
      <c r="A237" s="92"/>
      <c r="B237" s="92"/>
      <c r="C237" s="92"/>
      <c r="D237" s="105"/>
      <c r="E237" s="105"/>
      <c r="F237" s="104" t="s">
        <v>21</v>
      </c>
      <c r="G237" s="70"/>
    </row>
    <row r="238" spans="1:7" ht="34.5">
      <c r="A238" s="92"/>
      <c r="B238" s="92"/>
      <c r="C238" s="92"/>
      <c r="D238" s="105"/>
      <c r="E238" s="105"/>
      <c r="F238" s="107" t="s">
        <v>135</v>
      </c>
      <c r="G238" s="70">
        <f>+G240</f>
        <v>-20000</v>
      </c>
    </row>
    <row r="239" spans="1:7" ht="34.5">
      <c r="A239" s="92"/>
      <c r="B239" s="92"/>
      <c r="C239" s="92"/>
      <c r="D239" s="105"/>
      <c r="E239" s="105"/>
      <c r="F239" s="104" t="s">
        <v>23</v>
      </c>
      <c r="G239" s="70"/>
    </row>
    <row r="240" spans="1:7">
      <c r="A240" s="92"/>
      <c r="B240" s="92"/>
      <c r="C240" s="92"/>
      <c r="D240" s="105"/>
      <c r="E240" s="105"/>
      <c r="F240" s="104" t="s">
        <v>8</v>
      </c>
      <c r="G240" s="70">
        <f>+G241</f>
        <v>-20000</v>
      </c>
    </row>
    <row r="241" spans="1:7">
      <c r="A241" s="92"/>
      <c r="B241" s="92"/>
      <c r="C241" s="92"/>
      <c r="D241" s="105"/>
      <c r="E241" s="105"/>
      <c r="F241" s="104" t="s">
        <v>9</v>
      </c>
      <c r="G241" s="70">
        <f>+G242</f>
        <v>-20000</v>
      </c>
    </row>
    <row r="242" spans="1:7">
      <c r="A242" s="92"/>
      <c r="B242" s="92"/>
      <c r="C242" s="92"/>
      <c r="D242" s="105"/>
      <c r="E242" s="105"/>
      <c r="F242" s="104" t="s">
        <v>41</v>
      </c>
      <c r="G242" s="70">
        <f>+G243</f>
        <v>-20000</v>
      </c>
    </row>
    <row r="243" spans="1:7" ht="34.5">
      <c r="A243" s="92"/>
      <c r="B243" s="92"/>
      <c r="C243" s="92"/>
      <c r="D243" s="105"/>
      <c r="E243" s="105"/>
      <c r="F243" s="104" t="s">
        <v>42</v>
      </c>
      <c r="G243" s="70">
        <f>+G244</f>
        <v>-20000</v>
      </c>
    </row>
    <row r="244" spans="1:7" ht="34.5">
      <c r="A244" s="92"/>
      <c r="B244" s="92"/>
      <c r="C244" s="92"/>
      <c r="D244" s="105"/>
      <c r="E244" s="105"/>
      <c r="F244" s="104" t="s">
        <v>136</v>
      </c>
      <c r="G244" s="70">
        <v>-20000</v>
      </c>
    </row>
  </sheetData>
  <mergeCells count="4">
    <mergeCell ref="A8:C8"/>
    <mergeCell ref="D8:E8"/>
    <mergeCell ref="F8:F9"/>
    <mergeCell ref="A5:G5"/>
  </mergeCells>
  <pageMargins left="0.11811023622047245" right="0.11811023622047245" top="0.31" bottom="0" header="0.19" footer="0.19"/>
  <pageSetup paperSize="9" scale="80" orientation="landscape" r:id="rId1"/>
  <ignoredErrors>
    <ignoredError sqref="A73:E80 A90:D91 A13:E14 C230:E236 A226:D22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workbookViewId="0"/>
  </sheetViews>
  <sheetFormatPr defaultRowHeight="17.25"/>
  <cols>
    <col min="1" max="2" width="9.140625" style="23" customWidth="1"/>
    <col min="3" max="3" width="54.28515625" style="23" customWidth="1"/>
    <col min="4" max="4" width="16.140625" style="23" bestFit="1" customWidth="1"/>
    <col min="5" max="5" width="18" style="23" customWidth="1"/>
    <col min="6" max="6" width="20.7109375" style="23" customWidth="1"/>
    <col min="7" max="7" width="17" style="23" customWidth="1"/>
    <col min="8" max="8" width="16" style="23" customWidth="1"/>
    <col min="9" max="15" width="9.140625" style="23"/>
    <col min="16" max="17" width="5.140625" style="23" customWidth="1"/>
    <col min="18" max="256" width="9.140625" style="23"/>
    <col min="257" max="258" width="9.140625" style="23" customWidth="1"/>
    <col min="259" max="259" width="54.28515625" style="23" customWidth="1"/>
    <col min="260" max="260" width="13.42578125" style="23" bestFit="1" customWidth="1"/>
    <col min="261" max="261" width="18" style="23" customWidth="1"/>
    <col min="262" max="262" width="20.7109375" style="23" customWidth="1"/>
    <col min="263" max="263" width="17" style="23" customWidth="1"/>
    <col min="264" max="264" width="16" style="23" customWidth="1"/>
    <col min="265" max="271" width="9.140625" style="23"/>
    <col min="272" max="273" width="5.140625" style="23" customWidth="1"/>
    <col min="274" max="512" width="9.140625" style="23"/>
    <col min="513" max="514" width="9.140625" style="23" customWidth="1"/>
    <col min="515" max="515" width="54.28515625" style="23" customWidth="1"/>
    <col min="516" max="516" width="13.42578125" style="23" bestFit="1" customWidth="1"/>
    <col min="517" max="517" width="18" style="23" customWidth="1"/>
    <col min="518" max="518" width="20.7109375" style="23" customWidth="1"/>
    <col min="519" max="519" width="17" style="23" customWidth="1"/>
    <col min="520" max="520" width="16" style="23" customWidth="1"/>
    <col min="521" max="527" width="9.140625" style="23"/>
    <col min="528" max="529" width="5.140625" style="23" customWidth="1"/>
    <col min="530" max="768" width="9.140625" style="23"/>
    <col min="769" max="770" width="9.140625" style="23" customWidth="1"/>
    <col min="771" max="771" width="54.28515625" style="23" customWidth="1"/>
    <col min="772" max="772" width="13.42578125" style="23" bestFit="1" customWidth="1"/>
    <col min="773" max="773" width="18" style="23" customWidth="1"/>
    <col min="774" max="774" width="20.7109375" style="23" customWidth="1"/>
    <col min="775" max="775" width="17" style="23" customWidth="1"/>
    <col min="776" max="776" width="16" style="23" customWidth="1"/>
    <col min="777" max="783" width="9.140625" style="23"/>
    <col min="784" max="785" width="5.140625" style="23" customWidth="1"/>
    <col min="786" max="1024" width="9.140625" style="23"/>
    <col min="1025" max="1026" width="9.140625" style="23" customWidth="1"/>
    <col min="1027" max="1027" width="54.28515625" style="23" customWidth="1"/>
    <col min="1028" max="1028" width="13.42578125" style="23" bestFit="1" customWidth="1"/>
    <col min="1029" max="1029" width="18" style="23" customWidth="1"/>
    <col min="1030" max="1030" width="20.7109375" style="23" customWidth="1"/>
    <col min="1031" max="1031" width="17" style="23" customWidth="1"/>
    <col min="1032" max="1032" width="16" style="23" customWidth="1"/>
    <col min="1033" max="1039" width="9.140625" style="23"/>
    <col min="1040" max="1041" width="5.140625" style="23" customWidth="1"/>
    <col min="1042" max="1280" width="9.140625" style="23"/>
    <col min="1281" max="1282" width="9.140625" style="23" customWidth="1"/>
    <col min="1283" max="1283" width="54.28515625" style="23" customWidth="1"/>
    <col min="1284" max="1284" width="13.42578125" style="23" bestFit="1" customWidth="1"/>
    <col min="1285" max="1285" width="18" style="23" customWidth="1"/>
    <col min="1286" max="1286" width="20.7109375" style="23" customWidth="1"/>
    <col min="1287" max="1287" width="17" style="23" customWidth="1"/>
    <col min="1288" max="1288" width="16" style="23" customWidth="1"/>
    <col min="1289" max="1295" width="9.140625" style="23"/>
    <col min="1296" max="1297" width="5.140625" style="23" customWidth="1"/>
    <col min="1298" max="1536" width="9.140625" style="23"/>
    <col min="1537" max="1538" width="9.140625" style="23" customWidth="1"/>
    <col min="1539" max="1539" width="54.28515625" style="23" customWidth="1"/>
    <col min="1540" max="1540" width="13.42578125" style="23" bestFit="1" customWidth="1"/>
    <col min="1541" max="1541" width="18" style="23" customWidth="1"/>
    <col min="1542" max="1542" width="20.7109375" style="23" customWidth="1"/>
    <col min="1543" max="1543" width="17" style="23" customWidth="1"/>
    <col min="1544" max="1544" width="16" style="23" customWidth="1"/>
    <col min="1545" max="1551" width="9.140625" style="23"/>
    <col min="1552" max="1553" width="5.140625" style="23" customWidth="1"/>
    <col min="1554" max="1792" width="9.140625" style="23"/>
    <col min="1793" max="1794" width="9.140625" style="23" customWidth="1"/>
    <col min="1795" max="1795" width="54.28515625" style="23" customWidth="1"/>
    <col min="1796" max="1796" width="13.42578125" style="23" bestFit="1" customWidth="1"/>
    <col min="1797" max="1797" width="18" style="23" customWidth="1"/>
    <col min="1798" max="1798" width="20.7109375" style="23" customWidth="1"/>
    <col min="1799" max="1799" width="17" style="23" customWidth="1"/>
    <col min="1800" max="1800" width="16" style="23" customWidth="1"/>
    <col min="1801" max="1807" width="9.140625" style="23"/>
    <col min="1808" max="1809" width="5.140625" style="23" customWidth="1"/>
    <col min="1810" max="2048" width="9.140625" style="23"/>
    <col min="2049" max="2050" width="9.140625" style="23" customWidth="1"/>
    <col min="2051" max="2051" width="54.28515625" style="23" customWidth="1"/>
    <col min="2052" max="2052" width="13.42578125" style="23" bestFit="1" customWidth="1"/>
    <col min="2053" max="2053" width="18" style="23" customWidth="1"/>
    <col min="2054" max="2054" width="20.7109375" style="23" customWidth="1"/>
    <col min="2055" max="2055" width="17" style="23" customWidth="1"/>
    <col min="2056" max="2056" width="16" style="23" customWidth="1"/>
    <col min="2057" max="2063" width="9.140625" style="23"/>
    <col min="2064" max="2065" width="5.140625" style="23" customWidth="1"/>
    <col min="2066" max="2304" width="9.140625" style="23"/>
    <col min="2305" max="2306" width="9.140625" style="23" customWidth="1"/>
    <col min="2307" max="2307" width="54.28515625" style="23" customWidth="1"/>
    <col min="2308" max="2308" width="13.42578125" style="23" bestFit="1" customWidth="1"/>
    <col min="2309" max="2309" width="18" style="23" customWidth="1"/>
    <col min="2310" max="2310" width="20.7109375" style="23" customWidth="1"/>
    <col min="2311" max="2311" width="17" style="23" customWidth="1"/>
    <col min="2312" max="2312" width="16" style="23" customWidth="1"/>
    <col min="2313" max="2319" width="9.140625" style="23"/>
    <col min="2320" max="2321" width="5.140625" style="23" customWidth="1"/>
    <col min="2322" max="2560" width="9.140625" style="23"/>
    <col min="2561" max="2562" width="9.140625" style="23" customWidth="1"/>
    <col min="2563" max="2563" width="54.28515625" style="23" customWidth="1"/>
    <col min="2564" max="2564" width="13.42578125" style="23" bestFit="1" customWidth="1"/>
    <col min="2565" max="2565" width="18" style="23" customWidth="1"/>
    <col min="2566" max="2566" width="20.7109375" style="23" customWidth="1"/>
    <col min="2567" max="2567" width="17" style="23" customWidth="1"/>
    <col min="2568" max="2568" width="16" style="23" customWidth="1"/>
    <col min="2569" max="2575" width="9.140625" style="23"/>
    <col min="2576" max="2577" width="5.140625" style="23" customWidth="1"/>
    <col min="2578" max="2816" width="9.140625" style="23"/>
    <col min="2817" max="2818" width="9.140625" style="23" customWidth="1"/>
    <col min="2819" max="2819" width="54.28515625" style="23" customWidth="1"/>
    <col min="2820" max="2820" width="13.42578125" style="23" bestFit="1" customWidth="1"/>
    <col min="2821" max="2821" width="18" style="23" customWidth="1"/>
    <col min="2822" max="2822" width="20.7109375" style="23" customWidth="1"/>
    <col min="2823" max="2823" width="17" style="23" customWidth="1"/>
    <col min="2824" max="2824" width="16" style="23" customWidth="1"/>
    <col min="2825" max="2831" width="9.140625" style="23"/>
    <col min="2832" max="2833" width="5.140625" style="23" customWidth="1"/>
    <col min="2834" max="3072" width="9.140625" style="23"/>
    <col min="3073" max="3074" width="9.140625" style="23" customWidth="1"/>
    <col min="3075" max="3075" width="54.28515625" style="23" customWidth="1"/>
    <col min="3076" max="3076" width="13.42578125" style="23" bestFit="1" customWidth="1"/>
    <col min="3077" max="3077" width="18" style="23" customWidth="1"/>
    <col min="3078" max="3078" width="20.7109375" style="23" customWidth="1"/>
    <col min="3079" max="3079" width="17" style="23" customWidth="1"/>
    <col min="3080" max="3080" width="16" style="23" customWidth="1"/>
    <col min="3081" max="3087" width="9.140625" style="23"/>
    <col min="3088" max="3089" width="5.140625" style="23" customWidth="1"/>
    <col min="3090" max="3328" width="9.140625" style="23"/>
    <col min="3329" max="3330" width="9.140625" style="23" customWidth="1"/>
    <col min="3331" max="3331" width="54.28515625" style="23" customWidth="1"/>
    <col min="3332" max="3332" width="13.42578125" style="23" bestFit="1" customWidth="1"/>
    <col min="3333" max="3333" width="18" style="23" customWidth="1"/>
    <col min="3334" max="3334" width="20.7109375" style="23" customWidth="1"/>
    <col min="3335" max="3335" width="17" style="23" customWidth="1"/>
    <col min="3336" max="3336" width="16" style="23" customWidth="1"/>
    <col min="3337" max="3343" width="9.140625" style="23"/>
    <col min="3344" max="3345" width="5.140625" style="23" customWidth="1"/>
    <col min="3346" max="3584" width="9.140625" style="23"/>
    <col min="3585" max="3586" width="9.140625" style="23" customWidth="1"/>
    <col min="3587" max="3587" width="54.28515625" style="23" customWidth="1"/>
    <col min="3588" max="3588" width="13.42578125" style="23" bestFit="1" customWidth="1"/>
    <col min="3589" max="3589" width="18" style="23" customWidth="1"/>
    <col min="3590" max="3590" width="20.7109375" style="23" customWidth="1"/>
    <col min="3591" max="3591" width="17" style="23" customWidth="1"/>
    <col min="3592" max="3592" width="16" style="23" customWidth="1"/>
    <col min="3593" max="3599" width="9.140625" style="23"/>
    <col min="3600" max="3601" width="5.140625" style="23" customWidth="1"/>
    <col min="3602" max="3840" width="9.140625" style="23"/>
    <col min="3841" max="3842" width="9.140625" style="23" customWidth="1"/>
    <col min="3843" max="3843" width="54.28515625" style="23" customWidth="1"/>
    <col min="3844" max="3844" width="13.42578125" style="23" bestFit="1" customWidth="1"/>
    <col min="3845" max="3845" width="18" style="23" customWidth="1"/>
    <col min="3846" max="3846" width="20.7109375" style="23" customWidth="1"/>
    <col min="3847" max="3847" width="17" style="23" customWidth="1"/>
    <col min="3848" max="3848" width="16" style="23" customWidth="1"/>
    <col min="3849" max="3855" width="9.140625" style="23"/>
    <col min="3856" max="3857" width="5.140625" style="23" customWidth="1"/>
    <col min="3858" max="4096" width="9.140625" style="23"/>
    <col min="4097" max="4098" width="9.140625" style="23" customWidth="1"/>
    <col min="4099" max="4099" width="54.28515625" style="23" customWidth="1"/>
    <col min="4100" max="4100" width="13.42578125" style="23" bestFit="1" customWidth="1"/>
    <col min="4101" max="4101" width="18" style="23" customWidth="1"/>
    <col min="4102" max="4102" width="20.7109375" style="23" customWidth="1"/>
    <col min="4103" max="4103" width="17" style="23" customWidth="1"/>
    <col min="4104" max="4104" width="16" style="23" customWidth="1"/>
    <col min="4105" max="4111" width="9.140625" style="23"/>
    <col min="4112" max="4113" width="5.140625" style="23" customWidth="1"/>
    <col min="4114" max="4352" width="9.140625" style="23"/>
    <col min="4353" max="4354" width="9.140625" style="23" customWidth="1"/>
    <col min="4355" max="4355" width="54.28515625" style="23" customWidth="1"/>
    <col min="4356" max="4356" width="13.42578125" style="23" bestFit="1" customWidth="1"/>
    <col min="4357" max="4357" width="18" style="23" customWidth="1"/>
    <col min="4358" max="4358" width="20.7109375" style="23" customWidth="1"/>
    <col min="4359" max="4359" width="17" style="23" customWidth="1"/>
    <col min="4360" max="4360" width="16" style="23" customWidth="1"/>
    <col min="4361" max="4367" width="9.140625" style="23"/>
    <col min="4368" max="4369" width="5.140625" style="23" customWidth="1"/>
    <col min="4370" max="4608" width="9.140625" style="23"/>
    <col min="4609" max="4610" width="9.140625" style="23" customWidth="1"/>
    <col min="4611" max="4611" width="54.28515625" style="23" customWidth="1"/>
    <col min="4612" max="4612" width="13.42578125" style="23" bestFit="1" customWidth="1"/>
    <col min="4613" max="4613" width="18" style="23" customWidth="1"/>
    <col min="4614" max="4614" width="20.7109375" style="23" customWidth="1"/>
    <col min="4615" max="4615" width="17" style="23" customWidth="1"/>
    <col min="4616" max="4616" width="16" style="23" customWidth="1"/>
    <col min="4617" max="4623" width="9.140625" style="23"/>
    <col min="4624" max="4625" width="5.140625" style="23" customWidth="1"/>
    <col min="4626" max="4864" width="9.140625" style="23"/>
    <col min="4865" max="4866" width="9.140625" style="23" customWidth="1"/>
    <col min="4867" max="4867" width="54.28515625" style="23" customWidth="1"/>
    <col min="4868" max="4868" width="13.42578125" style="23" bestFit="1" customWidth="1"/>
    <col min="4869" max="4869" width="18" style="23" customWidth="1"/>
    <col min="4870" max="4870" width="20.7109375" style="23" customWidth="1"/>
    <col min="4871" max="4871" width="17" style="23" customWidth="1"/>
    <col min="4872" max="4872" width="16" style="23" customWidth="1"/>
    <col min="4873" max="4879" width="9.140625" style="23"/>
    <col min="4880" max="4881" width="5.140625" style="23" customWidth="1"/>
    <col min="4882" max="5120" width="9.140625" style="23"/>
    <col min="5121" max="5122" width="9.140625" style="23" customWidth="1"/>
    <col min="5123" max="5123" width="54.28515625" style="23" customWidth="1"/>
    <col min="5124" max="5124" width="13.42578125" style="23" bestFit="1" customWidth="1"/>
    <col min="5125" max="5125" width="18" style="23" customWidth="1"/>
    <col min="5126" max="5126" width="20.7109375" style="23" customWidth="1"/>
    <col min="5127" max="5127" width="17" style="23" customWidth="1"/>
    <col min="5128" max="5128" width="16" style="23" customWidth="1"/>
    <col min="5129" max="5135" width="9.140625" style="23"/>
    <col min="5136" max="5137" width="5.140625" style="23" customWidth="1"/>
    <col min="5138" max="5376" width="9.140625" style="23"/>
    <col min="5377" max="5378" width="9.140625" style="23" customWidth="1"/>
    <col min="5379" max="5379" width="54.28515625" style="23" customWidth="1"/>
    <col min="5380" max="5380" width="13.42578125" style="23" bestFit="1" customWidth="1"/>
    <col min="5381" max="5381" width="18" style="23" customWidth="1"/>
    <col min="5382" max="5382" width="20.7109375" style="23" customWidth="1"/>
    <col min="5383" max="5383" width="17" style="23" customWidth="1"/>
    <col min="5384" max="5384" width="16" style="23" customWidth="1"/>
    <col min="5385" max="5391" width="9.140625" style="23"/>
    <col min="5392" max="5393" width="5.140625" style="23" customWidth="1"/>
    <col min="5394" max="5632" width="9.140625" style="23"/>
    <col min="5633" max="5634" width="9.140625" style="23" customWidth="1"/>
    <col min="5635" max="5635" width="54.28515625" style="23" customWidth="1"/>
    <col min="5636" max="5636" width="13.42578125" style="23" bestFit="1" customWidth="1"/>
    <col min="5637" max="5637" width="18" style="23" customWidth="1"/>
    <col min="5638" max="5638" width="20.7109375" style="23" customWidth="1"/>
    <col min="5639" max="5639" width="17" style="23" customWidth="1"/>
    <col min="5640" max="5640" width="16" style="23" customWidth="1"/>
    <col min="5641" max="5647" width="9.140625" style="23"/>
    <col min="5648" max="5649" width="5.140625" style="23" customWidth="1"/>
    <col min="5650" max="5888" width="9.140625" style="23"/>
    <col min="5889" max="5890" width="9.140625" style="23" customWidth="1"/>
    <col min="5891" max="5891" width="54.28515625" style="23" customWidth="1"/>
    <col min="5892" max="5892" width="13.42578125" style="23" bestFit="1" customWidth="1"/>
    <col min="5893" max="5893" width="18" style="23" customWidth="1"/>
    <col min="5894" max="5894" width="20.7109375" style="23" customWidth="1"/>
    <col min="5895" max="5895" width="17" style="23" customWidth="1"/>
    <col min="5896" max="5896" width="16" style="23" customWidth="1"/>
    <col min="5897" max="5903" width="9.140625" style="23"/>
    <col min="5904" max="5905" width="5.140625" style="23" customWidth="1"/>
    <col min="5906" max="6144" width="9.140625" style="23"/>
    <col min="6145" max="6146" width="9.140625" style="23" customWidth="1"/>
    <col min="6147" max="6147" width="54.28515625" style="23" customWidth="1"/>
    <col min="6148" max="6148" width="13.42578125" style="23" bestFit="1" customWidth="1"/>
    <col min="6149" max="6149" width="18" style="23" customWidth="1"/>
    <col min="6150" max="6150" width="20.7109375" style="23" customWidth="1"/>
    <col min="6151" max="6151" width="17" style="23" customWidth="1"/>
    <col min="6152" max="6152" width="16" style="23" customWidth="1"/>
    <col min="6153" max="6159" width="9.140625" style="23"/>
    <col min="6160" max="6161" width="5.140625" style="23" customWidth="1"/>
    <col min="6162" max="6400" width="9.140625" style="23"/>
    <col min="6401" max="6402" width="9.140625" style="23" customWidth="1"/>
    <col min="6403" max="6403" width="54.28515625" style="23" customWidth="1"/>
    <col min="6404" max="6404" width="13.42578125" style="23" bestFit="1" customWidth="1"/>
    <col min="6405" max="6405" width="18" style="23" customWidth="1"/>
    <col min="6406" max="6406" width="20.7109375" style="23" customWidth="1"/>
    <col min="6407" max="6407" width="17" style="23" customWidth="1"/>
    <col min="6408" max="6408" width="16" style="23" customWidth="1"/>
    <col min="6409" max="6415" width="9.140625" style="23"/>
    <col min="6416" max="6417" width="5.140625" style="23" customWidth="1"/>
    <col min="6418" max="6656" width="9.140625" style="23"/>
    <col min="6657" max="6658" width="9.140625" style="23" customWidth="1"/>
    <col min="6659" max="6659" width="54.28515625" style="23" customWidth="1"/>
    <col min="6660" max="6660" width="13.42578125" style="23" bestFit="1" customWidth="1"/>
    <col min="6661" max="6661" width="18" style="23" customWidth="1"/>
    <col min="6662" max="6662" width="20.7109375" style="23" customWidth="1"/>
    <col min="6663" max="6663" width="17" style="23" customWidth="1"/>
    <col min="6664" max="6664" width="16" style="23" customWidth="1"/>
    <col min="6665" max="6671" width="9.140625" style="23"/>
    <col min="6672" max="6673" width="5.140625" style="23" customWidth="1"/>
    <col min="6674" max="6912" width="9.140625" style="23"/>
    <col min="6913" max="6914" width="9.140625" style="23" customWidth="1"/>
    <col min="6915" max="6915" width="54.28515625" style="23" customWidth="1"/>
    <col min="6916" max="6916" width="13.42578125" style="23" bestFit="1" customWidth="1"/>
    <col min="6917" max="6917" width="18" style="23" customWidth="1"/>
    <col min="6918" max="6918" width="20.7109375" style="23" customWidth="1"/>
    <col min="6919" max="6919" width="17" style="23" customWidth="1"/>
    <col min="6920" max="6920" width="16" style="23" customWidth="1"/>
    <col min="6921" max="6927" width="9.140625" style="23"/>
    <col min="6928" max="6929" width="5.140625" style="23" customWidth="1"/>
    <col min="6930" max="7168" width="9.140625" style="23"/>
    <col min="7169" max="7170" width="9.140625" style="23" customWidth="1"/>
    <col min="7171" max="7171" width="54.28515625" style="23" customWidth="1"/>
    <col min="7172" max="7172" width="13.42578125" style="23" bestFit="1" customWidth="1"/>
    <col min="7173" max="7173" width="18" style="23" customWidth="1"/>
    <col min="7174" max="7174" width="20.7109375" style="23" customWidth="1"/>
    <col min="7175" max="7175" width="17" style="23" customWidth="1"/>
    <col min="7176" max="7176" width="16" style="23" customWidth="1"/>
    <col min="7177" max="7183" width="9.140625" style="23"/>
    <col min="7184" max="7185" width="5.140625" style="23" customWidth="1"/>
    <col min="7186" max="7424" width="9.140625" style="23"/>
    <col min="7425" max="7426" width="9.140625" style="23" customWidth="1"/>
    <col min="7427" max="7427" width="54.28515625" style="23" customWidth="1"/>
    <col min="7428" max="7428" width="13.42578125" style="23" bestFit="1" customWidth="1"/>
    <col min="7429" max="7429" width="18" style="23" customWidth="1"/>
    <col min="7430" max="7430" width="20.7109375" style="23" customWidth="1"/>
    <col min="7431" max="7431" width="17" style="23" customWidth="1"/>
    <col min="7432" max="7432" width="16" style="23" customWidth="1"/>
    <col min="7433" max="7439" width="9.140625" style="23"/>
    <col min="7440" max="7441" width="5.140625" style="23" customWidth="1"/>
    <col min="7442" max="7680" width="9.140625" style="23"/>
    <col min="7681" max="7682" width="9.140625" style="23" customWidth="1"/>
    <col min="7683" max="7683" width="54.28515625" style="23" customWidth="1"/>
    <col min="7684" max="7684" width="13.42578125" style="23" bestFit="1" customWidth="1"/>
    <col min="7685" max="7685" width="18" style="23" customWidth="1"/>
    <col min="7686" max="7686" width="20.7109375" style="23" customWidth="1"/>
    <col min="7687" max="7687" width="17" style="23" customWidth="1"/>
    <col min="7688" max="7688" width="16" style="23" customWidth="1"/>
    <col min="7689" max="7695" width="9.140625" style="23"/>
    <col min="7696" max="7697" width="5.140625" style="23" customWidth="1"/>
    <col min="7698" max="7936" width="9.140625" style="23"/>
    <col min="7937" max="7938" width="9.140625" style="23" customWidth="1"/>
    <col min="7939" max="7939" width="54.28515625" style="23" customWidth="1"/>
    <col min="7940" max="7940" width="13.42578125" style="23" bestFit="1" customWidth="1"/>
    <col min="7941" max="7941" width="18" style="23" customWidth="1"/>
    <col min="7942" max="7942" width="20.7109375" style="23" customWidth="1"/>
    <col min="7943" max="7943" width="17" style="23" customWidth="1"/>
    <col min="7944" max="7944" width="16" style="23" customWidth="1"/>
    <col min="7945" max="7951" width="9.140625" style="23"/>
    <col min="7952" max="7953" width="5.140625" style="23" customWidth="1"/>
    <col min="7954" max="8192" width="9.140625" style="23"/>
    <col min="8193" max="8194" width="9.140625" style="23" customWidth="1"/>
    <col min="8195" max="8195" width="54.28515625" style="23" customWidth="1"/>
    <col min="8196" max="8196" width="13.42578125" style="23" bestFit="1" customWidth="1"/>
    <col min="8197" max="8197" width="18" style="23" customWidth="1"/>
    <col min="8198" max="8198" width="20.7109375" style="23" customWidth="1"/>
    <col min="8199" max="8199" width="17" style="23" customWidth="1"/>
    <col min="8200" max="8200" width="16" style="23" customWidth="1"/>
    <col min="8201" max="8207" width="9.140625" style="23"/>
    <col min="8208" max="8209" width="5.140625" style="23" customWidth="1"/>
    <col min="8210" max="8448" width="9.140625" style="23"/>
    <col min="8449" max="8450" width="9.140625" style="23" customWidth="1"/>
    <col min="8451" max="8451" width="54.28515625" style="23" customWidth="1"/>
    <col min="8452" max="8452" width="13.42578125" style="23" bestFit="1" customWidth="1"/>
    <col min="8453" max="8453" width="18" style="23" customWidth="1"/>
    <col min="8454" max="8454" width="20.7109375" style="23" customWidth="1"/>
    <col min="8455" max="8455" width="17" style="23" customWidth="1"/>
    <col min="8456" max="8456" width="16" style="23" customWidth="1"/>
    <col min="8457" max="8463" width="9.140625" style="23"/>
    <col min="8464" max="8465" width="5.140625" style="23" customWidth="1"/>
    <col min="8466" max="8704" width="9.140625" style="23"/>
    <col min="8705" max="8706" width="9.140625" style="23" customWidth="1"/>
    <col min="8707" max="8707" width="54.28515625" style="23" customWidth="1"/>
    <col min="8708" max="8708" width="13.42578125" style="23" bestFit="1" customWidth="1"/>
    <col min="8709" max="8709" width="18" style="23" customWidth="1"/>
    <col min="8710" max="8710" width="20.7109375" style="23" customWidth="1"/>
    <col min="8711" max="8711" width="17" style="23" customWidth="1"/>
    <col min="8712" max="8712" width="16" style="23" customWidth="1"/>
    <col min="8713" max="8719" width="9.140625" style="23"/>
    <col min="8720" max="8721" width="5.140625" style="23" customWidth="1"/>
    <col min="8722" max="8960" width="9.140625" style="23"/>
    <col min="8961" max="8962" width="9.140625" style="23" customWidth="1"/>
    <col min="8963" max="8963" width="54.28515625" style="23" customWidth="1"/>
    <col min="8964" max="8964" width="13.42578125" style="23" bestFit="1" customWidth="1"/>
    <col min="8965" max="8965" width="18" style="23" customWidth="1"/>
    <col min="8966" max="8966" width="20.7109375" style="23" customWidth="1"/>
    <col min="8967" max="8967" width="17" style="23" customWidth="1"/>
    <col min="8968" max="8968" width="16" style="23" customWidth="1"/>
    <col min="8969" max="8975" width="9.140625" style="23"/>
    <col min="8976" max="8977" width="5.140625" style="23" customWidth="1"/>
    <col min="8978" max="9216" width="9.140625" style="23"/>
    <col min="9217" max="9218" width="9.140625" style="23" customWidth="1"/>
    <col min="9219" max="9219" width="54.28515625" style="23" customWidth="1"/>
    <col min="9220" max="9220" width="13.42578125" style="23" bestFit="1" customWidth="1"/>
    <col min="9221" max="9221" width="18" style="23" customWidth="1"/>
    <col min="9222" max="9222" width="20.7109375" style="23" customWidth="1"/>
    <col min="9223" max="9223" width="17" style="23" customWidth="1"/>
    <col min="9224" max="9224" width="16" style="23" customWidth="1"/>
    <col min="9225" max="9231" width="9.140625" style="23"/>
    <col min="9232" max="9233" width="5.140625" style="23" customWidth="1"/>
    <col min="9234" max="9472" width="9.140625" style="23"/>
    <col min="9473" max="9474" width="9.140625" style="23" customWidth="1"/>
    <col min="9475" max="9475" width="54.28515625" style="23" customWidth="1"/>
    <col min="9476" max="9476" width="13.42578125" style="23" bestFit="1" customWidth="1"/>
    <col min="9477" max="9477" width="18" style="23" customWidth="1"/>
    <col min="9478" max="9478" width="20.7109375" style="23" customWidth="1"/>
    <col min="9479" max="9479" width="17" style="23" customWidth="1"/>
    <col min="9480" max="9480" width="16" style="23" customWidth="1"/>
    <col min="9481" max="9487" width="9.140625" style="23"/>
    <col min="9488" max="9489" width="5.140625" style="23" customWidth="1"/>
    <col min="9490" max="9728" width="9.140625" style="23"/>
    <col min="9729" max="9730" width="9.140625" style="23" customWidth="1"/>
    <col min="9731" max="9731" width="54.28515625" style="23" customWidth="1"/>
    <col min="9732" max="9732" width="13.42578125" style="23" bestFit="1" customWidth="1"/>
    <col min="9733" max="9733" width="18" style="23" customWidth="1"/>
    <col min="9734" max="9734" width="20.7109375" style="23" customWidth="1"/>
    <col min="9735" max="9735" width="17" style="23" customWidth="1"/>
    <col min="9736" max="9736" width="16" style="23" customWidth="1"/>
    <col min="9737" max="9743" width="9.140625" style="23"/>
    <col min="9744" max="9745" width="5.140625" style="23" customWidth="1"/>
    <col min="9746" max="9984" width="9.140625" style="23"/>
    <col min="9985" max="9986" width="9.140625" style="23" customWidth="1"/>
    <col min="9987" max="9987" width="54.28515625" style="23" customWidth="1"/>
    <col min="9988" max="9988" width="13.42578125" style="23" bestFit="1" customWidth="1"/>
    <col min="9989" max="9989" width="18" style="23" customWidth="1"/>
    <col min="9990" max="9990" width="20.7109375" style="23" customWidth="1"/>
    <col min="9991" max="9991" width="17" style="23" customWidth="1"/>
    <col min="9992" max="9992" width="16" style="23" customWidth="1"/>
    <col min="9993" max="9999" width="9.140625" style="23"/>
    <col min="10000" max="10001" width="5.140625" style="23" customWidth="1"/>
    <col min="10002" max="10240" width="9.140625" style="23"/>
    <col min="10241" max="10242" width="9.140625" style="23" customWidth="1"/>
    <col min="10243" max="10243" width="54.28515625" style="23" customWidth="1"/>
    <col min="10244" max="10244" width="13.42578125" style="23" bestFit="1" customWidth="1"/>
    <col min="10245" max="10245" width="18" style="23" customWidth="1"/>
    <col min="10246" max="10246" width="20.7109375" style="23" customWidth="1"/>
    <col min="10247" max="10247" width="17" style="23" customWidth="1"/>
    <col min="10248" max="10248" width="16" style="23" customWidth="1"/>
    <col min="10249" max="10255" width="9.140625" style="23"/>
    <col min="10256" max="10257" width="5.140625" style="23" customWidth="1"/>
    <col min="10258" max="10496" width="9.140625" style="23"/>
    <col min="10497" max="10498" width="9.140625" style="23" customWidth="1"/>
    <col min="10499" max="10499" width="54.28515625" style="23" customWidth="1"/>
    <col min="10500" max="10500" width="13.42578125" style="23" bestFit="1" customWidth="1"/>
    <col min="10501" max="10501" width="18" style="23" customWidth="1"/>
    <col min="10502" max="10502" width="20.7109375" style="23" customWidth="1"/>
    <col min="10503" max="10503" width="17" style="23" customWidth="1"/>
    <col min="10504" max="10504" width="16" style="23" customWidth="1"/>
    <col min="10505" max="10511" width="9.140625" style="23"/>
    <col min="10512" max="10513" width="5.140625" style="23" customWidth="1"/>
    <col min="10514" max="10752" width="9.140625" style="23"/>
    <col min="10753" max="10754" width="9.140625" style="23" customWidth="1"/>
    <col min="10755" max="10755" width="54.28515625" style="23" customWidth="1"/>
    <col min="10756" max="10756" width="13.42578125" style="23" bestFit="1" customWidth="1"/>
    <col min="10757" max="10757" width="18" style="23" customWidth="1"/>
    <col min="10758" max="10758" width="20.7109375" style="23" customWidth="1"/>
    <col min="10759" max="10759" width="17" style="23" customWidth="1"/>
    <col min="10760" max="10760" width="16" style="23" customWidth="1"/>
    <col min="10761" max="10767" width="9.140625" style="23"/>
    <col min="10768" max="10769" width="5.140625" style="23" customWidth="1"/>
    <col min="10770" max="11008" width="9.140625" style="23"/>
    <col min="11009" max="11010" width="9.140625" style="23" customWidth="1"/>
    <col min="11011" max="11011" width="54.28515625" style="23" customWidth="1"/>
    <col min="11012" max="11012" width="13.42578125" style="23" bestFit="1" customWidth="1"/>
    <col min="11013" max="11013" width="18" style="23" customWidth="1"/>
    <col min="11014" max="11014" width="20.7109375" style="23" customWidth="1"/>
    <col min="11015" max="11015" width="17" style="23" customWidth="1"/>
    <col min="11016" max="11016" width="16" style="23" customWidth="1"/>
    <col min="11017" max="11023" width="9.140625" style="23"/>
    <col min="11024" max="11025" width="5.140625" style="23" customWidth="1"/>
    <col min="11026" max="11264" width="9.140625" style="23"/>
    <col min="11265" max="11266" width="9.140625" style="23" customWidth="1"/>
    <col min="11267" max="11267" width="54.28515625" style="23" customWidth="1"/>
    <col min="11268" max="11268" width="13.42578125" style="23" bestFit="1" customWidth="1"/>
    <col min="11269" max="11269" width="18" style="23" customWidth="1"/>
    <col min="11270" max="11270" width="20.7109375" style="23" customWidth="1"/>
    <col min="11271" max="11271" width="17" style="23" customWidth="1"/>
    <col min="11272" max="11272" width="16" style="23" customWidth="1"/>
    <col min="11273" max="11279" width="9.140625" style="23"/>
    <col min="11280" max="11281" width="5.140625" style="23" customWidth="1"/>
    <col min="11282" max="11520" width="9.140625" style="23"/>
    <col min="11521" max="11522" width="9.140625" style="23" customWidth="1"/>
    <col min="11523" max="11523" width="54.28515625" style="23" customWidth="1"/>
    <col min="11524" max="11524" width="13.42578125" style="23" bestFit="1" customWidth="1"/>
    <col min="11525" max="11525" width="18" style="23" customWidth="1"/>
    <col min="11526" max="11526" width="20.7109375" style="23" customWidth="1"/>
    <col min="11527" max="11527" width="17" style="23" customWidth="1"/>
    <col min="11528" max="11528" width="16" style="23" customWidth="1"/>
    <col min="11529" max="11535" width="9.140625" style="23"/>
    <col min="11536" max="11537" width="5.140625" style="23" customWidth="1"/>
    <col min="11538" max="11776" width="9.140625" style="23"/>
    <col min="11777" max="11778" width="9.140625" style="23" customWidth="1"/>
    <col min="11779" max="11779" width="54.28515625" style="23" customWidth="1"/>
    <col min="11780" max="11780" width="13.42578125" style="23" bestFit="1" customWidth="1"/>
    <col min="11781" max="11781" width="18" style="23" customWidth="1"/>
    <col min="11782" max="11782" width="20.7109375" style="23" customWidth="1"/>
    <col min="11783" max="11783" width="17" style="23" customWidth="1"/>
    <col min="11784" max="11784" width="16" style="23" customWidth="1"/>
    <col min="11785" max="11791" width="9.140625" style="23"/>
    <col min="11792" max="11793" width="5.140625" style="23" customWidth="1"/>
    <col min="11794" max="12032" width="9.140625" style="23"/>
    <col min="12033" max="12034" width="9.140625" style="23" customWidth="1"/>
    <col min="12035" max="12035" width="54.28515625" style="23" customWidth="1"/>
    <col min="12036" max="12036" width="13.42578125" style="23" bestFit="1" customWidth="1"/>
    <col min="12037" max="12037" width="18" style="23" customWidth="1"/>
    <col min="12038" max="12038" width="20.7109375" style="23" customWidth="1"/>
    <col min="12039" max="12039" width="17" style="23" customWidth="1"/>
    <col min="12040" max="12040" width="16" style="23" customWidth="1"/>
    <col min="12041" max="12047" width="9.140625" style="23"/>
    <col min="12048" max="12049" width="5.140625" style="23" customWidth="1"/>
    <col min="12050" max="12288" width="9.140625" style="23"/>
    <col min="12289" max="12290" width="9.140625" style="23" customWidth="1"/>
    <col min="12291" max="12291" width="54.28515625" style="23" customWidth="1"/>
    <col min="12292" max="12292" width="13.42578125" style="23" bestFit="1" customWidth="1"/>
    <col min="12293" max="12293" width="18" style="23" customWidth="1"/>
    <col min="12294" max="12294" width="20.7109375" style="23" customWidth="1"/>
    <col min="12295" max="12295" width="17" style="23" customWidth="1"/>
    <col min="12296" max="12296" width="16" style="23" customWidth="1"/>
    <col min="12297" max="12303" width="9.140625" style="23"/>
    <col min="12304" max="12305" width="5.140625" style="23" customWidth="1"/>
    <col min="12306" max="12544" width="9.140625" style="23"/>
    <col min="12545" max="12546" width="9.140625" style="23" customWidth="1"/>
    <col min="12547" max="12547" width="54.28515625" style="23" customWidth="1"/>
    <col min="12548" max="12548" width="13.42578125" style="23" bestFit="1" customWidth="1"/>
    <col min="12549" max="12549" width="18" style="23" customWidth="1"/>
    <col min="12550" max="12550" width="20.7109375" style="23" customWidth="1"/>
    <col min="12551" max="12551" width="17" style="23" customWidth="1"/>
    <col min="12552" max="12552" width="16" style="23" customWidth="1"/>
    <col min="12553" max="12559" width="9.140625" style="23"/>
    <col min="12560" max="12561" width="5.140625" style="23" customWidth="1"/>
    <col min="12562" max="12800" width="9.140625" style="23"/>
    <col min="12801" max="12802" width="9.140625" style="23" customWidth="1"/>
    <col min="12803" max="12803" width="54.28515625" style="23" customWidth="1"/>
    <col min="12804" max="12804" width="13.42578125" style="23" bestFit="1" customWidth="1"/>
    <col min="12805" max="12805" width="18" style="23" customWidth="1"/>
    <col min="12806" max="12806" width="20.7109375" style="23" customWidth="1"/>
    <col min="12807" max="12807" width="17" style="23" customWidth="1"/>
    <col min="12808" max="12808" width="16" style="23" customWidth="1"/>
    <col min="12809" max="12815" width="9.140625" style="23"/>
    <col min="12816" max="12817" width="5.140625" style="23" customWidth="1"/>
    <col min="12818" max="13056" width="9.140625" style="23"/>
    <col min="13057" max="13058" width="9.140625" style="23" customWidth="1"/>
    <col min="13059" max="13059" width="54.28515625" style="23" customWidth="1"/>
    <col min="13060" max="13060" width="13.42578125" style="23" bestFit="1" customWidth="1"/>
    <col min="13061" max="13061" width="18" style="23" customWidth="1"/>
    <col min="13062" max="13062" width="20.7109375" style="23" customWidth="1"/>
    <col min="13063" max="13063" width="17" style="23" customWidth="1"/>
    <col min="13064" max="13064" width="16" style="23" customWidth="1"/>
    <col min="13065" max="13071" width="9.140625" style="23"/>
    <col min="13072" max="13073" width="5.140625" style="23" customWidth="1"/>
    <col min="13074" max="13312" width="9.140625" style="23"/>
    <col min="13313" max="13314" width="9.140625" style="23" customWidth="1"/>
    <col min="13315" max="13315" width="54.28515625" style="23" customWidth="1"/>
    <col min="13316" max="13316" width="13.42578125" style="23" bestFit="1" customWidth="1"/>
    <col min="13317" max="13317" width="18" style="23" customWidth="1"/>
    <col min="13318" max="13318" width="20.7109375" style="23" customWidth="1"/>
    <col min="13319" max="13319" width="17" style="23" customWidth="1"/>
    <col min="13320" max="13320" width="16" style="23" customWidth="1"/>
    <col min="13321" max="13327" width="9.140625" style="23"/>
    <col min="13328" max="13329" width="5.140625" style="23" customWidth="1"/>
    <col min="13330" max="13568" width="9.140625" style="23"/>
    <col min="13569" max="13570" width="9.140625" style="23" customWidth="1"/>
    <col min="13571" max="13571" width="54.28515625" style="23" customWidth="1"/>
    <col min="13572" max="13572" width="13.42578125" style="23" bestFit="1" customWidth="1"/>
    <col min="13573" max="13573" width="18" style="23" customWidth="1"/>
    <col min="13574" max="13574" width="20.7109375" style="23" customWidth="1"/>
    <col min="13575" max="13575" width="17" style="23" customWidth="1"/>
    <col min="13576" max="13576" width="16" style="23" customWidth="1"/>
    <col min="13577" max="13583" width="9.140625" style="23"/>
    <col min="13584" max="13585" width="5.140625" style="23" customWidth="1"/>
    <col min="13586" max="13824" width="9.140625" style="23"/>
    <col min="13825" max="13826" width="9.140625" style="23" customWidth="1"/>
    <col min="13827" max="13827" width="54.28515625" style="23" customWidth="1"/>
    <col min="13828" max="13828" width="13.42578125" style="23" bestFit="1" customWidth="1"/>
    <col min="13829" max="13829" width="18" style="23" customWidth="1"/>
    <col min="13830" max="13830" width="20.7109375" style="23" customWidth="1"/>
    <col min="13831" max="13831" width="17" style="23" customWidth="1"/>
    <col min="13832" max="13832" width="16" style="23" customWidth="1"/>
    <col min="13833" max="13839" width="9.140625" style="23"/>
    <col min="13840" max="13841" width="5.140625" style="23" customWidth="1"/>
    <col min="13842" max="14080" width="9.140625" style="23"/>
    <col min="14081" max="14082" width="9.140625" style="23" customWidth="1"/>
    <col min="14083" max="14083" width="54.28515625" style="23" customWidth="1"/>
    <col min="14084" max="14084" width="13.42578125" style="23" bestFit="1" customWidth="1"/>
    <col min="14085" max="14085" width="18" style="23" customWidth="1"/>
    <col min="14086" max="14086" width="20.7109375" style="23" customWidth="1"/>
    <col min="14087" max="14087" width="17" style="23" customWidth="1"/>
    <col min="14088" max="14088" width="16" style="23" customWidth="1"/>
    <col min="14089" max="14095" width="9.140625" style="23"/>
    <col min="14096" max="14097" width="5.140625" style="23" customWidth="1"/>
    <col min="14098" max="14336" width="9.140625" style="23"/>
    <col min="14337" max="14338" width="9.140625" style="23" customWidth="1"/>
    <col min="14339" max="14339" width="54.28515625" style="23" customWidth="1"/>
    <col min="14340" max="14340" width="13.42578125" style="23" bestFit="1" customWidth="1"/>
    <col min="14341" max="14341" width="18" style="23" customWidth="1"/>
    <col min="14342" max="14342" width="20.7109375" style="23" customWidth="1"/>
    <col min="14343" max="14343" width="17" style="23" customWidth="1"/>
    <col min="14344" max="14344" width="16" style="23" customWidth="1"/>
    <col min="14345" max="14351" width="9.140625" style="23"/>
    <col min="14352" max="14353" width="5.140625" style="23" customWidth="1"/>
    <col min="14354" max="14592" width="9.140625" style="23"/>
    <col min="14593" max="14594" width="9.140625" style="23" customWidth="1"/>
    <col min="14595" max="14595" width="54.28515625" style="23" customWidth="1"/>
    <col min="14596" max="14596" width="13.42578125" style="23" bestFit="1" customWidth="1"/>
    <col min="14597" max="14597" width="18" style="23" customWidth="1"/>
    <col min="14598" max="14598" width="20.7109375" style="23" customWidth="1"/>
    <col min="14599" max="14599" width="17" style="23" customWidth="1"/>
    <col min="14600" max="14600" width="16" style="23" customWidth="1"/>
    <col min="14601" max="14607" width="9.140625" style="23"/>
    <col min="14608" max="14609" width="5.140625" style="23" customWidth="1"/>
    <col min="14610" max="14848" width="9.140625" style="23"/>
    <col min="14849" max="14850" width="9.140625" style="23" customWidth="1"/>
    <col min="14851" max="14851" width="54.28515625" style="23" customWidth="1"/>
    <col min="14852" max="14852" width="13.42578125" style="23" bestFit="1" customWidth="1"/>
    <col min="14853" max="14853" width="18" style="23" customWidth="1"/>
    <col min="14854" max="14854" width="20.7109375" style="23" customWidth="1"/>
    <col min="14855" max="14855" width="17" style="23" customWidth="1"/>
    <col min="14856" max="14856" width="16" style="23" customWidth="1"/>
    <col min="14857" max="14863" width="9.140625" style="23"/>
    <col min="14864" max="14865" width="5.140625" style="23" customWidth="1"/>
    <col min="14866" max="15104" width="9.140625" style="23"/>
    <col min="15105" max="15106" width="9.140625" style="23" customWidth="1"/>
    <col min="15107" max="15107" width="54.28515625" style="23" customWidth="1"/>
    <col min="15108" max="15108" width="13.42578125" style="23" bestFit="1" customWidth="1"/>
    <col min="15109" max="15109" width="18" style="23" customWidth="1"/>
    <col min="15110" max="15110" width="20.7109375" style="23" customWidth="1"/>
    <col min="15111" max="15111" width="17" style="23" customWidth="1"/>
    <col min="15112" max="15112" width="16" style="23" customWidth="1"/>
    <col min="15113" max="15119" width="9.140625" style="23"/>
    <col min="15120" max="15121" width="5.140625" style="23" customWidth="1"/>
    <col min="15122" max="15360" width="9.140625" style="23"/>
    <col min="15361" max="15362" width="9.140625" style="23" customWidth="1"/>
    <col min="15363" max="15363" width="54.28515625" style="23" customWidth="1"/>
    <col min="15364" max="15364" width="13.42578125" style="23" bestFit="1" customWidth="1"/>
    <col min="15365" max="15365" width="18" style="23" customWidth="1"/>
    <col min="15366" max="15366" width="20.7109375" style="23" customWidth="1"/>
    <col min="15367" max="15367" width="17" style="23" customWidth="1"/>
    <col min="15368" max="15368" width="16" style="23" customWidth="1"/>
    <col min="15369" max="15375" width="9.140625" style="23"/>
    <col min="15376" max="15377" width="5.140625" style="23" customWidth="1"/>
    <col min="15378" max="15616" width="9.140625" style="23"/>
    <col min="15617" max="15618" width="9.140625" style="23" customWidth="1"/>
    <col min="15619" max="15619" width="54.28515625" style="23" customWidth="1"/>
    <col min="15620" max="15620" width="13.42578125" style="23" bestFit="1" customWidth="1"/>
    <col min="15621" max="15621" width="18" style="23" customWidth="1"/>
    <col min="15622" max="15622" width="20.7109375" style="23" customWidth="1"/>
    <col min="15623" max="15623" width="17" style="23" customWidth="1"/>
    <col min="15624" max="15624" width="16" style="23" customWidth="1"/>
    <col min="15625" max="15631" width="9.140625" style="23"/>
    <col min="15632" max="15633" width="5.140625" style="23" customWidth="1"/>
    <col min="15634" max="15872" width="9.140625" style="23"/>
    <col min="15873" max="15874" width="9.140625" style="23" customWidth="1"/>
    <col min="15875" max="15875" width="54.28515625" style="23" customWidth="1"/>
    <col min="15876" max="15876" width="13.42578125" style="23" bestFit="1" customWidth="1"/>
    <col min="15877" max="15877" width="18" style="23" customWidth="1"/>
    <col min="15878" max="15878" width="20.7109375" style="23" customWidth="1"/>
    <col min="15879" max="15879" width="17" style="23" customWidth="1"/>
    <col min="15880" max="15880" width="16" style="23" customWidth="1"/>
    <col min="15881" max="15887" width="9.140625" style="23"/>
    <col min="15888" max="15889" width="5.140625" style="23" customWidth="1"/>
    <col min="15890" max="16128" width="9.140625" style="23"/>
    <col min="16129" max="16130" width="9.140625" style="23" customWidth="1"/>
    <col min="16131" max="16131" width="54.28515625" style="23" customWidth="1"/>
    <col min="16132" max="16132" width="13.42578125" style="23" bestFit="1" customWidth="1"/>
    <col min="16133" max="16133" width="18" style="23" customWidth="1"/>
    <col min="16134" max="16134" width="20.7109375" style="23" customWidth="1"/>
    <col min="16135" max="16135" width="17" style="23" customWidth="1"/>
    <col min="16136" max="16136" width="16" style="23" customWidth="1"/>
    <col min="16137" max="16143" width="9.140625" style="23"/>
    <col min="16144" max="16145" width="5.140625" style="23" customWidth="1"/>
    <col min="16146" max="16384" width="9.140625" style="23"/>
  </cols>
  <sheetData>
    <row r="1" spans="1:18">
      <c r="H1" s="130" t="s">
        <v>64</v>
      </c>
      <c r="I1" s="130"/>
      <c r="J1" s="130"/>
    </row>
    <row r="2" spans="1:18">
      <c r="F2" s="23" t="s">
        <v>189</v>
      </c>
      <c r="H2" s="131"/>
      <c r="I2" s="131"/>
    </row>
    <row r="3" spans="1:18">
      <c r="G3" s="23" t="s">
        <v>190</v>
      </c>
      <c r="H3" s="132"/>
      <c r="I3" s="131"/>
    </row>
    <row r="4" spans="1:18">
      <c r="Q4" s="501"/>
      <c r="R4" s="501"/>
    </row>
    <row r="6" spans="1:18" ht="47.25" customHeight="1">
      <c r="A6" s="502" t="s">
        <v>562</v>
      </c>
      <c r="B6" s="502"/>
      <c r="C6" s="502"/>
      <c r="D6" s="502"/>
      <c r="E6" s="502"/>
      <c r="F6" s="502"/>
      <c r="G6" s="502"/>
      <c r="H6" s="502"/>
      <c r="I6" s="1"/>
      <c r="J6" s="1"/>
      <c r="K6" s="1"/>
      <c r="L6" s="1"/>
      <c r="M6" s="1"/>
      <c r="N6" s="1"/>
      <c r="O6" s="1"/>
      <c r="P6" s="1"/>
      <c r="Q6" s="1"/>
    </row>
    <row r="7" spans="1:18">
      <c r="H7" s="23" t="s">
        <v>191</v>
      </c>
    </row>
    <row r="8" spans="1:18" ht="43.5" customHeight="1">
      <c r="A8" s="503" t="s">
        <v>192</v>
      </c>
      <c r="B8" s="504"/>
      <c r="C8" s="505" t="s">
        <v>193</v>
      </c>
      <c r="D8" s="507" t="s">
        <v>194</v>
      </c>
      <c r="E8" s="509" t="s">
        <v>195</v>
      </c>
      <c r="F8" s="510"/>
      <c r="G8" s="510"/>
      <c r="H8" s="511"/>
    </row>
    <row r="9" spans="1:18" ht="103.5">
      <c r="A9" s="133" t="s">
        <v>45</v>
      </c>
      <c r="B9" s="133" t="s">
        <v>46</v>
      </c>
      <c r="C9" s="506"/>
      <c r="D9" s="508"/>
      <c r="E9" s="134" t="s">
        <v>196</v>
      </c>
      <c r="F9" s="134" t="s">
        <v>197</v>
      </c>
      <c r="G9" s="134" t="s">
        <v>198</v>
      </c>
      <c r="H9" s="134" t="s">
        <v>199</v>
      </c>
    </row>
    <row r="10" spans="1:18">
      <c r="A10" s="133"/>
      <c r="B10" s="133"/>
      <c r="C10" s="135" t="s">
        <v>200</v>
      </c>
      <c r="D10" s="181">
        <f t="shared" ref="D10:D48" si="0">+E10+F10+G10+H10</f>
        <v>-2105433</v>
      </c>
      <c r="E10" s="26">
        <f>+E12</f>
        <v>0</v>
      </c>
      <c r="F10" s="26">
        <f>+F12</f>
        <v>-2057887.2</v>
      </c>
      <c r="G10" s="26">
        <f>+G12</f>
        <v>-47416.4</v>
      </c>
      <c r="H10" s="125">
        <f>+H12</f>
        <v>-129.4</v>
      </c>
    </row>
    <row r="11" spans="1:18">
      <c r="A11" s="133"/>
      <c r="B11" s="133"/>
      <c r="C11" s="135" t="s">
        <v>201</v>
      </c>
      <c r="D11" s="181"/>
      <c r="E11" s="136"/>
      <c r="F11" s="136"/>
      <c r="G11" s="136"/>
      <c r="H11" s="136"/>
    </row>
    <row r="12" spans="1:18" ht="58.5" customHeight="1">
      <c r="A12" s="137"/>
      <c r="B12" s="138"/>
      <c r="C12" s="138" t="s">
        <v>202</v>
      </c>
      <c r="D12" s="181">
        <f t="shared" si="0"/>
        <v>-2105433</v>
      </c>
      <c r="E12" s="26">
        <f t="shared" ref="E12:G12" si="1">+E14+E15+E47</f>
        <v>0</v>
      </c>
      <c r="F12" s="26">
        <f t="shared" si="1"/>
        <v>-2057887.2</v>
      </c>
      <c r="G12" s="26">
        <f t="shared" si="1"/>
        <v>-47416.4</v>
      </c>
      <c r="H12" s="26">
        <f>+H14+H15+H47</f>
        <v>-129.4</v>
      </c>
    </row>
    <row r="13" spans="1:18">
      <c r="A13" s="137"/>
      <c r="B13" s="137"/>
      <c r="C13" s="137" t="s">
        <v>48</v>
      </c>
      <c r="D13" s="181"/>
      <c r="E13" s="139"/>
      <c r="F13" s="139"/>
      <c r="G13" s="139"/>
      <c r="H13" s="139"/>
    </row>
    <row r="14" spans="1:18" ht="85.5" customHeight="1">
      <c r="A14" s="140">
        <v>1001</v>
      </c>
      <c r="B14" s="140">
        <v>31001</v>
      </c>
      <c r="C14" s="141" t="s">
        <v>203</v>
      </c>
      <c r="D14" s="181">
        <f t="shared" si="0"/>
        <v>-129.4</v>
      </c>
      <c r="E14" s="26">
        <v>0</v>
      </c>
      <c r="F14" s="26">
        <v>0</v>
      </c>
      <c r="G14" s="26">
        <v>0</v>
      </c>
      <c r="H14" s="125">
        <f>+Հ3!G47</f>
        <v>-129.4</v>
      </c>
    </row>
    <row r="15" spans="1:18" ht="34.5">
      <c r="A15" s="175">
        <v>1049</v>
      </c>
      <c r="B15" s="175">
        <v>21001</v>
      </c>
      <c r="C15" s="192" t="s">
        <v>328</v>
      </c>
      <c r="D15" s="181">
        <f t="shared" si="0"/>
        <v>-2045956.9</v>
      </c>
      <c r="E15" s="193">
        <f t="shared" ref="E15:G15" si="2">+E17+E24+E32</f>
        <v>0</v>
      </c>
      <c r="F15" s="193">
        <f t="shared" si="2"/>
        <v>-2002040.5</v>
      </c>
      <c r="G15" s="193">
        <f t="shared" si="2"/>
        <v>-43916.4</v>
      </c>
      <c r="H15" s="193">
        <f>+H17+H24+H32</f>
        <v>0</v>
      </c>
    </row>
    <row r="16" spans="1:18">
      <c r="A16" s="175"/>
      <c r="B16" s="175"/>
      <c r="C16" s="175" t="s">
        <v>48</v>
      </c>
      <c r="D16" s="181"/>
      <c r="E16" s="181"/>
      <c r="F16" s="181"/>
      <c r="G16" s="181"/>
      <c r="H16" s="181"/>
    </row>
    <row r="17" spans="1:8" ht="34.5">
      <c r="A17" s="175"/>
      <c r="B17" s="194" t="s">
        <v>330</v>
      </c>
      <c r="C17" s="194" t="s">
        <v>331</v>
      </c>
      <c r="D17" s="181">
        <f t="shared" si="0"/>
        <v>-1439649.9</v>
      </c>
      <c r="E17" s="181">
        <f t="shared" ref="E17:G17" si="3">SUM(E18:E23)</f>
        <v>0</v>
      </c>
      <c r="F17" s="181">
        <f t="shared" si="3"/>
        <v>-1409233.5</v>
      </c>
      <c r="G17" s="181">
        <f t="shared" si="3"/>
        <v>-30416.400000000001</v>
      </c>
      <c r="H17" s="181">
        <f>SUM(H18:H23)</f>
        <v>0</v>
      </c>
    </row>
    <row r="18" spans="1:8" ht="69">
      <c r="A18" s="175"/>
      <c r="B18" s="194"/>
      <c r="C18" s="194" t="s">
        <v>332</v>
      </c>
      <c r="D18" s="181">
        <f t="shared" si="0"/>
        <v>-17725.900000000001</v>
      </c>
      <c r="E18" s="181">
        <v>0</v>
      </c>
      <c r="F18" s="181">
        <v>-17725.900000000001</v>
      </c>
      <c r="G18" s="181">
        <v>0</v>
      </c>
      <c r="H18" s="181">
        <v>0</v>
      </c>
    </row>
    <row r="19" spans="1:8" ht="69">
      <c r="A19" s="175"/>
      <c r="B19" s="194"/>
      <c r="C19" s="194" t="s">
        <v>333</v>
      </c>
      <c r="D19" s="181">
        <f t="shared" si="0"/>
        <v>-687545.3</v>
      </c>
      <c r="E19" s="181">
        <v>0</v>
      </c>
      <c r="F19" s="181">
        <v>-687545.3</v>
      </c>
      <c r="G19" s="181">
        <v>0</v>
      </c>
      <c r="H19" s="181">
        <v>0</v>
      </c>
    </row>
    <row r="20" spans="1:8" ht="69">
      <c r="A20" s="175"/>
      <c r="B20" s="194"/>
      <c r="C20" s="194" t="s">
        <v>334</v>
      </c>
      <c r="D20" s="181">
        <f t="shared" si="0"/>
        <v>-264488.40000000002</v>
      </c>
      <c r="E20" s="181">
        <v>0</v>
      </c>
      <c r="F20" s="181">
        <v>-264488.40000000002</v>
      </c>
      <c r="G20" s="181">
        <v>0</v>
      </c>
      <c r="H20" s="181">
        <v>0</v>
      </c>
    </row>
    <row r="21" spans="1:8" ht="86.25">
      <c r="A21" s="175"/>
      <c r="B21" s="194"/>
      <c r="C21" s="194" t="s">
        <v>335</v>
      </c>
      <c r="D21" s="181">
        <f t="shared" si="0"/>
        <v>-30416.400000000001</v>
      </c>
      <c r="E21" s="181">
        <v>0</v>
      </c>
      <c r="F21" s="181">
        <v>0</v>
      </c>
      <c r="G21" s="181">
        <v>-30416.400000000001</v>
      </c>
      <c r="H21" s="181">
        <v>0</v>
      </c>
    </row>
    <row r="22" spans="1:8" ht="69">
      <c r="A22" s="175"/>
      <c r="B22" s="194"/>
      <c r="C22" s="194" t="s">
        <v>336</v>
      </c>
      <c r="D22" s="181">
        <f t="shared" si="0"/>
        <v>45749.2</v>
      </c>
      <c r="E22" s="181">
        <v>0</v>
      </c>
      <c r="F22" s="181">
        <v>45749.2</v>
      </c>
      <c r="G22" s="181">
        <v>0</v>
      </c>
      <c r="H22" s="181">
        <v>0</v>
      </c>
    </row>
    <row r="23" spans="1:8" ht="86.25">
      <c r="A23" s="175"/>
      <c r="B23" s="194"/>
      <c r="C23" s="194" t="s">
        <v>337</v>
      </c>
      <c r="D23" s="181">
        <f t="shared" si="0"/>
        <v>-485223.1</v>
      </c>
      <c r="E23" s="181">
        <v>0</v>
      </c>
      <c r="F23" s="181">
        <v>-485223.1</v>
      </c>
      <c r="G23" s="181">
        <v>0</v>
      </c>
      <c r="H23" s="181">
        <v>0</v>
      </c>
    </row>
    <row r="24" spans="1:8" ht="34.5">
      <c r="A24" s="175"/>
      <c r="B24" s="194" t="s">
        <v>338</v>
      </c>
      <c r="C24" s="194" t="s">
        <v>339</v>
      </c>
      <c r="D24" s="181">
        <f t="shared" si="0"/>
        <v>-117458.1</v>
      </c>
      <c r="E24" s="181">
        <f t="shared" ref="E24:G24" si="4">SUM(E25:E31)</f>
        <v>0</v>
      </c>
      <c r="F24" s="181">
        <f t="shared" si="4"/>
        <v>-117458.1</v>
      </c>
      <c r="G24" s="181">
        <f t="shared" si="4"/>
        <v>0</v>
      </c>
      <c r="H24" s="181">
        <f>SUM(H25:H31)</f>
        <v>0</v>
      </c>
    </row>
    <row r="25" spans="1:8" ht="69">
      <c r="A25" s="175"/>
      <c r="B25" s="194"/>
      <c r="C25" s="194" t="s">
        <v>340</v>
      </c>
      <c r="D25" s="181">
        <f t="shared" si="0"/>
        <v>-7769.7</v>
      </c>
      <c r="E25" s="181">
        <v>0</v>
      </c>
      <c r="F25" s="181">
        <v>-7769.7</v>
      </c>
      <c r="G25" s="181">
        <v>0</v>
      </c>
      <c r="H25" s="181">
        <v>0</v>
      </c>
    </row>
    <row r="26" spans="1:8" ht="69">
      <c r="A26" s="175"/>
      <c r="B26" s="194"/>
      <c r="C26" s="194" t="s">
        <v>341</v>
      </c>
      <c r="D26" s="181">
        <f t="shared" si="0"/>
        <v>-13156</v>
      </c>
      <c r="E26" s="181">
        <v>0</v>
      </c>
      <c r="F26" s="181">
        <v>-13156</v>
      </c>
      <c r="G26" s="181">
        <v>0</v>
      </c>
      <c r="H26" s="181">
        <v>0</v>
      </c>
    </row>
    <row r="27" spans="1:8" ht="69">
      <c r="A27" s="175"/>
      <c r="B27" s="194"/>
      <c r="C27" s="194" t="s">
        <v>342</v>
      </c>
      <c r="D27" s="181">
        <f t="shared" si="0"/>
        <v>-3845.8</v>
      </c>
      <c r="E27" s="181">
        <v>0</v>
      </c>
      <c r="F27" s="181">
        <v>-3845.8</v>
      </c>
      <c r="G27" s="181">
        <v>0</v>
      </c>
      <c r="H27" s="181">
        <v>0</v>
      </c>
    </row>
    <row r="28" spans="1:8" ht="69">
      <c r="A28" s="175"/>
      <c r="B28" s="194"/>
      <c r="C28" s="194" t="s">
        <v>343</v>
      </c>
      <c r="D28" s="181">
        <f t="shared" si="0"/>
        <v>-6125</v>
      </c>
      <c r="E28" s="181">
        <v>0</v>
      </c>
      <c r="F28" s="181">
        <f>+Հ6!E29</f>
        <v>-6125</v>
      </c>
      <c r="G28" s="181">
        <v>0</v>
      </c>
      <c r="H28" s="181">
        <v>0</v>
      </c>
    </row>
    <row r="29" spans="1:8" ht="69">
      <c r="A29" s="175"/>
      <c r="B29" s="194"/>
      <c r="C29" s="194" t="s">
        <v>344</v>
      </c>
      <c r="D29" s="181">
        <f t="shared" si="0"/>
        <v>-85000</v>
      </c>
      <c r="E29" s="181">
        <v>0</v>
      </c>
      <c r="F29" s="181">
        <v>-85000</v>
      </c>
      <c r="G29" s="181">
        <v>0</v>
      </c>
      <c r="H29" s="181">
        <v>0</v>
      </c>
    </row>
    <row r="30" spans="1:8" ht="69">
      <c r="A30" s="175"/>
      <c r="B30" s="194"/>
      <c r="C30" s="194" t="s">
        <v>345</v>
      </c>
      <c r="D30" s="181">
        <f t="shared" si="0"/>
        <v>-1040.8</v>
      </c>
      <c r="E30" s="181">
        <v>0</v>
      </c>
      <c r="F30" s="181">
        <v>-1040.8</v>
      </c>
      <c r="G30" s="181">
        <v>0</v>
      </c>
      <c r="H30" s="181">
        <v>0</v>
      </c>
    </row>
    <row r="31" spans="1:8" ht="69">
      <c r="A31" s="175"/>
      <c r="B31" s="194"/>
      <c r="C31" s="194" t="s">
        <v>346</v>
      </c>
      <c r="D31" s="181">
        <f t="shared" si="0"/>
        <v>-520.79999999999995</v>
      </c>
      <c r="E31" s="181">
        <v>0</v>
      </c>
      <c r="F31" s="181">
        <v>-520.79999999999995</v>
      </c>
      <c r="G31" s="181">
        <v>0</v>
      </c>
      <c r="H31" s="181">
        <v>0</v>
      </c>
    </row>
    <row r="32" spans="1:8" ht="34.5">
      <c r="A32" s="175"/>
      <c r="B32" s="194">
        <v>3</v>
      </c>
      <c r="C32" s="194" t="s">
        <v>347</v>
      </c>
      <c r="D32" s="181">
        <f t="shared" si="0"/>
        <v>-488848.89999999997</v>
      </c>
      <c r="E32" s="181">
        <f t="shared" ref="E32:G32" si="5">SUM(E33:E46)</f>
        <v>0</v>
      </c>
      <c r="F32" s="181">
        <f t="shared" si="5"/>
        <v>-475348.89999999997</v>
      </c>
      <c r="G32" s="181">
        <f t="shared" si="5"/>
        <v>-13500</v>
      </c>
      <c r="H32" s="181">
        <f>SUM(H33:H46)</f>
        <v>0</v>
      </c>
    </row>
    <row r="33" spans="1:8" ht="51.75">
      <c r="A33" s="175"/>
      <c r="B33" s="194"/>
      <c r="C33" s="194" t="s">
        <v>348</v>
      </c>
      <c r="D33" s="181">
        <f t="shared" si="0"/>
        <v>-10950</v>
      </c>
      <c r="E33" s="181">
        <v>0</v>
      </c>
      <c r="F33" s="181">
        <v>0</v>
      </c>
      <c r="G33" s="181">
        <v>-10950</v>
      </c>
      <c r="H33" s="181">
        <v>0</v>
      </c>
    </row>
    <row r="34" spans="1:8" ht="51.75">
      <c r="A34" s="175"/>
      <c r="B34" s="194"/>
      <c r="C34" s="194" t="s">
        <v>349</v>
      </c>
      <c r="D34" s="181">
        <f t="shared" si="0"/>
        <v>-42711.199999999997</v>
      </c>
      <c r="E34" s="181">
        <v>0</v>
      </c>
      <c r="F34" s="181">
        <v>-42711.199999999997</v>
      </c>
      <c r="G34" s="181">
        <v>0</v>
      </c>
      <c r="H34" s="181">
        <v>0</v>
      </c>
    </row>
    <row r="35" spans="1:8" ht="51.75">
      <c r="A35" s="175"/>
      <c r="B35" s="194"/>
      <c r="C35" s="194" t="s">
        <v>350</v>
      </c>
      <c r="D35" s="181">
        <f t="shared" si="0"/>
        <v>-2550</v>
      </c>
      <c r="E35" s="181">
        <v>0</v>
      </c>
      <c r="F35" s="181">
        <v>0</v>
      </c>
      <c r="G35" s="181">
        <v>-2550</v>
      </c>
      <c r="H35" s="181">
        <v>0</v>
      </c>
    </row>
    <row r="36" spans="1:8" ht="51.75">
      <c r="A36" s="175"/>
      <c r="B36" s="194"/>
      <c r="C36" s="194" t="s">
        <v>351</v>
      </c>
      <c r="D36" s="181">
        <f t="shared" si="0"/>
        <v>-3163.9</v>
      </c>
      <c r="E36" s="181">
        <v>0</v>
      </c>
      <c r="F36" s="181">
        <v>-3163.9</v>
      </c>
      <c r="G36" s="181">
        <v>0</v>
      </c>
      <c r="H36" s="181">
        <v>0</v>
      </c>
    </row>
    <row r="37" spans="1:8" ht="34.5">
      <c r="A37" s="175"/>
      <c r="B37" s="194"/>
      <c r="C37" s="194" t="s">
        <v>352</v>
      </c>
      <c r="D37" s="181">
        <f t="shared" si="0"/>
        <v>-32997.599999999999</v>
      </c>
      <c r="E37" s="181">
        <v>0</v>
      </c>
      <c r="F37" s="181">
        <v>-32997.599999999999</v>
      </c>
      <c r="G37" s="181">
        <v>0</v>
      </c>
      <c r="H37" s="181">
        <v>0</v>
      </c>
    </row>
    <row r="38" spans="1:8" ht="34.5">
      <c r="A38" s="175"/>
      <c r="B38" s="194"/>
      <c r="C38" s="194" t="s">
        <v>353</v>
      </c>
      <c r="D38" s="181">
        <f t="shared" si="0"/>
        <v>-2095.6</v>
      </c>
      <c r="E38" s="181">
        <v>0</v>
      </c>
      <c r="F38" s="181">
        <v>-2095.6</v>
      </c>
      <c r="G38" s="181">
        <v>0</v>
      </c>
      <c r="H38" s="181">
        <v>0</v>
      </c>
    </row>
    <row r="39" spans="1:8" ht="51.75">
      <c r="A39" s="175"/>
      <c r="B39" s="194"/>
      <c r="C39" s="194" t="s">
        <v>354</v>
      </c>
      <c r="D39" s="181">
        <f t="shared" si="0"/>
        <v>-19509.7</v>
      </c>
      <c r="E39" s="181">
        <v>0</v>
      </c>
      <c r="F39" s="181">
        <v>-19509.7</v>
      </c>
      <c r="G39" s="181">
        <v>0</v>
      </c>
      <c r="H39" s="181">
        <v>0</v>
      </c>
    </row>
    <row r="40" spans="1:8" ht="34.5">
      <c r="A40" s="175"/>
      <c r="B40" s="194"/>
      <c r="C40" s="194" t="s">
        <v>355</v>
      </c>
      <c r="D40" s="181">
        <f t="shared" si="0"/>
        <v>-887</v>
      </c>
      <c r="E40" s="181">
        <v>0</v>
      </c>
      <c r="F40" s="181">
        <v>-887</v>
      </c>
      <c r="G40" s="181">
        <v>0</v>
      </c>
      <c r="H40" s="181">
        <v>0</v>
      </c>
    </row>
    <row r="41" spans="1:8" ht="69">
      <c r="A41" s="175"/>
      <c r="B41" s="194"/>
      <c r="C41" s="194" t="s">
        <v>356</v>
      </c>
      <c r="D41" s="181">
        <f t="shared" si="0"/>
        <v>-16570.7</v>
      </c>
      <c r="E41" s="181">
        <v>0</v>
      </c>
      <c r="F41" s="181">
        <v>-16570.7</v>
      </c>
      <c r="G41" s="181">
        <v>0</v>
      </c>
      <c r="H41" s="181">
        <v>0</v>
      </c>
    </row>
    <row r="42" spans="1:8" ht="69">
      <c r="A42" s="175"/>
      <c r="B42" s="194"/>
      <c r="C42" s="194" t="s">
        <v>357</v>
      </c>
      <c r="D42" s="181">
        <f t="shared" si="0"/>
        <v>-9761.4</v>
      </c>
      <c r="E42" s="181">
        <v>0</v>
      </c>
      <c r="F42" s="181">
        <v>-9761.4</v>
      </c>
      <c r="G42" s="181">
        <v>0</v>
      </c>
      <c r="H42" s="181">
        <v>0</v>
      </c>
    </row>
    <row r="43" spans="1:8" ht="51.75">
      <c r="A43" s="175"/>
      <c r="B43" s="194"/>
      <c r="C43" s="194" t="s">
        <v>358</v>
      </c>
      <c r="D43" s="181">
        <f t="shared" si="0"/>
        <v>-98363.199999999997</v>
      </c>
      <c r="E43" s="181">
        <v>0</v>
      </c>
      <c r="F43" s="181">
        <v>-98363.199999999997</v>
      </c>
      <c r="G43" s="181">
        <v>0</v>
      </c>
      <c r="H43" s="181">
        <v>0</v>
      </c>
    </row>
    <row r="44" spans="1:8" ht="34.5">
      <c r="A44" s="175"/>
      <c r="B44" s="194"/>
      <c r="C44" s="194" t="s">
        <v>359</v>
      </c>
      <c r="D44" s="181">
        <f t="shared" si="0"/>
        <v>-44946.3</v>
      </c>
      <c r="E44" s="181">
        <v>0</v>
      </c>
      <c r="F44" s="181">
        <v>-44946.3</v>
      </c>
      <c r="G44" s="181">
        <v>0</v>
      </c>
      <c r="H44" s="181">
        <v>0</v>
      </c>
    </row>
    <row r="45" spans="1:8" ht="34.5">
      <c r="A45" s="175"/>
      <c r="B45" s="194"/>
      <c r="C45" s="194" t="s">
        <v>360</v>
      </c>
      <c r="D45" s="181">
        <f t="shared" si="0"/>
        <v>-179529.3</v>
      </c>
      <c r="E45" s="181">
        <v>0</v>
      </c>
      <c r="F45" s="181">
        <f>+Հ6!E46</f>
        <v>-179529.3</v>
      </c>
      <c r="G45" s="181">
        <v>0</v>
      </c>
      <c r="H45" s="181">
        <v>0</v>
      </c>
    </row>
    <row r="46" spans="1:8" ht="34.5">
      <c r="A46" s="175"/>
      <c r="B46" s="194"/>
      <c r="C46" s="194" t="s">
        <v>361</v>
      </c>
      <c r="D46" s="181">
        <f t="shared" si="0"/>
        <v>-24813</v>
      </c>
      <c r="E46" s="181">
        <v>0</v>
      </c>
      <c r="F46" s="181">
        <v>-24813</v>
      </c>
      <c r="G46" s="181">
        <v>0</v>
      </c>
      <c r="H46" s="181">
        <v>0</v>
      </c>
    </row>
    <row r="47" spans="1:8" ht="34.5">
      <c r="A47" s="175">
        <v>1049</v>
      </c>
      <c r="B47" s="175">
        <v>21002</v>
      </c>
      <c r="C47" s="195" t="s">
        <v>365</v>
      </c>
      <c r="D47" s="181">
        <f t="shared" si="0"/>
        <v>-59346.7</v>
      </c>
      <c r="E47" s="181">
        <f t="shared" ref="E47:G47" si="6">+E48+E49</f>
        <v>0</v>
      </c>
      <c r="F47" s="181">
        <f t="shared" si="6"/>
        <v>-55846.7</v>
      </c>
      <c r="G47" s="181">
        <f t="shared" si="6"/>
        <v>-3500</v>
      </c>
      <c r="H47" s="181">
        <f>+H48+H49</f>
        <v>0</v>
      </c>
    </row>
    <row r="48" spans="1:8" ht="51.75">
      <c r="A48" s="175"/>
      <c r="B48" s="175"/>
      <c r="C48" s="195" t="s">
        <v>363</v>
      </c>
      <c r="D48" s="181">
        <f t="shared" si="0"/>
        <v>-55846.7</v>
      </c>
      <c r="E48" s="181">
        <v>0</v>
      </c>
      <c r="F48" s="181">
        <v>-55846.7</v>
      </c>
      <c r="G48" s="181">
        <v>0</v>
      </c>
      <c r="H48" s="181">
        <v>0</v>
      </c>
    </row>
    <row r="49" spans="1:8" ht="103.5">
      <c r="A49" s="175"/>
      <c r="B49" s="175"/>
      <c r="C49" s="195" t="s">
        <v>364</v>
      </c>
      <c r="D49" s="181">
        <f>+E49+F49+G49+H49</f>
        <v>-3500</v>
      </c>
      <c r="E49" s="181">
        <v>0</v>
      </c>
      <c r="F49" s="181">
        <v>0</v>
      </c>
      <c r="G49" s="181">
        <v>-3500</v>
      </c>
      <c r="H49" s="181">
        <v>0</v>
      </c>
    </row>
  </sheetData>
  <mergeCells count="6">
    <mergeCell ref="Q4:R4"/>
    <mergeCell ref="A6:H6"/>
    <mergeCell ref="A8:B8"/>
    <mergeCell ref="C8:C9"/>
    <mergeCell ref="D8:D9"/>
    <mergeCell ref="E8:H8"/>
  </mergeCells>
  <pageMargins left="0.2" right="0.2" top="0.75" bottom="0.75" header="0.3" footer="0.3"/>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5"/>
  <sheetViews>
    <sheetView zoomScaleNormal="100" workbookViewId="0"/>
  </sheetViews>
  <sheetFormatPr defaultRowHeight="17.25"/>
  <cols>
    <col min="1" max="1" width="0.140625" style="218" customWidth="1"/>
    <col min="2" max="2" width="9.85546875" style="218" customWidth="1"/>
    <col min="3" max="3" width="14.28515625" style="218" customWidth="1"/>
    <col min="4" max="4" width="68.42578125" style="218" customWidth="1"/>
    <col min="5" max="5" width="35" style="218" customWidth="1"/>
    <col min="6" max="6" width="9.140625" style="218"/>
    <col min="7" max="7" width="14.28515625" style="218" bestFit="1" customWidth="1"/>
    <col min="8" max="16384" width="9.140625" style="218"/>
  </cols>
  <sheetData>
    <row r="1" spans="2:7">
      <c r="E1" s="219" t="s">
        <v>65</v>
      </c>
    </row>
    <row r="2" spans="2:7">
      <c r="E2" s="219" t="s">
        <v>55</v>
      </c>
    </row>
    <row r="3" spans="2:7" ht="19.5" customHeight="1">
      <c r="E3" s="220" t="s">
        <v>378</v>
      </c>
    </row>
    <row r="4" spans="2:7" ht="97.5" customHeight="1">
      <c r="B4" s="512" t="s">
        <v>563</v>
      </c>
      <c r="C4" s="512"/>
      <c r="D4" s="512"/>
      <c r="E4" s="512"/>
    </row>
    <row r="5" spans="2:7">
      <c r="E5" s="221" t="s">
        <v>191</v>
      </c>
    </row>
    <row r="6" spans="2:7" ht="45" customHeight="1">
      <c r="B6" s="513" t="s">
        <v>43</v>
      </c>
      <c r="C6" s="513"/>
      <c r="D6" s="514" t="s">
        <v>379</v>
      </c>
      <c r="E6" s="514" t="s">
        <v>81</v>
      </c>
    </row>
    <row r="7" spans="2:7" ht="20.25" customHeight="1">
      <c r="B7" s="513"/>
      <c r="C7" s="513"/>
      <c r="D7" s="514"/>
      <c r="E7" s="514"/>
    </row>
    <row r="8" spans="2:7" ht="27" customHeight="1">
      <c r="B8" s="222" t="s">
        <v>45</v>
      </c>
      <c r="C8" s="222" t="s">
        <v>46</v>
      </c>
      <c r="D8" s="514"/>
      <c r="E8" s="222" t="s">
        <v>44</v>
      </c>
    </row>
    <row r="9" spans="2:7" ht="25.5" customHeight="1">
      <c r="B9" s="223">
        <v>1049</v>
      </c>
      <c r="C9" s="224"/>
      <c r="D9" s="515" t="s">
        <v>380</v>
      </c>
      <c r="E9" s="515"/>
    </row>
    <row r="10" spans="2:7" ht="56.25" customHeight="1">
      <c r="B10" s="224"/>
      <c r="C10" s="223">
        <v>11001</v>
      </c>
      <c r="D10" s="225" t="s">
        <v>381</v>
      </c>
      <c r="E10" s="226">
        <f>+E11</f>
        <v>-86114.709999999992</v>
      </c>
    </row>
    <row r="11" spans="2:7" ht="32.25" customHeight="1">
      <c r="B11" s="224"/>
      <c r="C11" s="224"/>
      <c r="D11" s="227" t="s">
        <v>382</v>
      </c>
      <c r="E11" s="226">
        <f>+E12</f>
        <v>-86114.709999999992</v>
      </c>
      <c r="F11" s="228"/>
      <c r="G11" s="228"/>
    </row>
    <row r="12" spans="2:7" ht="47.25" customHeight="1">
      <c r="B12" s="224"/>
      <c r="C12" s="224"/>
      <c r="D12" s="229" t="s">
        <v>383</v>
      </c>
      <c r="E12" s="226">
        <f>+'[1]2'!G41</f>
        <v>-86114.709999999992</v>
      </c>
    </row>
    <row r="14" spans="2:7">
      <c r="E14" s="230"/>
    </row>
    <row r="15" spans="2:7">
      <c r="E15" s="230"/>
    </row>
  </sheetData>
  <mergeCells count="5">
    <mergeCell ref="B4:E4"/>
    <mergeCell ref="B6:C7"/>
    <mergeCell ref="D6:D8"/>
    <mergeCell ref="E6:E7"/>
    <mergeCell ref="D9:E9"/>
  </mergeCells>
  <pageMargins left="0.35433070866141736" right="0.23622047244094491" top="0.55118110236220474" bottom="0.51181102362204722" header="0.31496062992125984" footer="0.31496062992125984"/>
  <pageSetup paperSize="9" scale="99" firstPageNumber="626" orientation="landscape"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53"/>
  <sheetViews>
    <sheetView workbookViewId="0"/>
  </sheetViews>
  <sheetFormatPr defaultRowHeight="17.25"/>
  <cols>
    <col min="1" max="3" width="9.140625" style="23"/>
    <col min="4" max="4" width="80" style="23" customWidth="1"/>
    <col min="5" max="5" width="23.5703125" style="23" customWidth="1"/>
    <col min="6" max="6" width="9.140625" style="23"/>
    <col min="7" max="7" width="16.42578125" style="23" bestFit="1" customWidth="1"/>
    <col min="8" max="256" width="9.140625" style="23"/>
    <col min="257" max="257" width="65.140625" style="23" customWidth="1"/>
    <col min="258" max="261" width="14.42578125" style="23" customWidth="1"/>
    <col min="262" max="512" width="9.140625" style="23"/>
    <col min="513" max="513" width="65.140625" style="23" customWidth="1"/>
    <col min="514" max="517" width="14.42578125" style="23" customWidth="1"/>
    <col min="518" max="768" width="9.140625" style="23"/>
    <col min="769" max="769" width="65.140625" style="23" customWidth="1"/>
    <col min="770" max="773" width="14.42578125" style="23" customWidth="1"/>
    <col min="774" max="1024" width="9.140625" style="23"/>
    <col min="1025" max="1025" width="65.140625" style="23" customWidth="1"/>
    <col min="1026" max="1029" width="14.42578125" style="23" customWidth="1"/>
    <col min="1030" max="1280" width="9.140625" style="23"/>
    <col min="1281" max="1281" width="65.140625" style="23" customWidth="1"/>
    <col min="1282" max="1285" width="14.42578125" style="23" customWidth="1"/>
    <col min="1286" max="1536" width="9.140625" style="23"/>
    <col min="1537" max="1537" width="65.140625" style="23" customWidth="1"/>
    <col min="1538" max="1541" width="14.42578125" style="23" customWidth="1"/>
    <col min="1542" max="1792" width="9.140625" style="23"/>
    <col min="1793" max="1793" width="65.140625" style="23" customWidth="1"/>
    <col min="1794" max="1797" width="14.42578125" style="23" customWidth="1"/>
    <col min="1798" max="2048" width="9.140625" style="23"/>
    <col min="2049" max="2049" width="65.140625" style="23" customWidth="1"/>
    <col min="2050" max="2053" width="14.42578125" style="23" customWidth="1"/>
    <col min="2054" max="2304" width="9.140625" style="23"/>
    <col min="2305" max="2305" width="65.140625" style="23" customWidth="1"/>
    <col min="2306" max="2309" width="14.42578125" style="23" customWidth="1"/>
    <col min="2310" max="2560" width="9.140625" style="23"/>
    <col min="2561" max="2561" width="65.140625" style="23" customWidth="1"/>
    <col min="2562" max="2565" width="14.42578125" style="23" customWidth="1"/>
    <col min="2566" max="2816" width="9.140625" style="23"/>
    <col min="2817" max="2817" width="65.140625" style="23" customWidth="1"/>
    <col min="2818" max="2821" width="14.42578125" style="23" customWidth="1"/>
    <col min="2822" max="3072" width="9.140625" style="23"/>
    <col min="3073" max="3073" width="65.140625" style="23" customWidth="1"/>
    <col min="3074" max="3077" width="14.42578125" style="23" customWidth="1"/>
    <col min="3078" max="3328" width="9.140625" style="23"/>
    <col min="3329" max="3329" width="65.140625" style="23" customWidth="1"/>
    <col min="3330" max="3333" width="14.42578125" style="23" customWidth="1"/>
    <col min="3334" max="3584" width="9.140625" style="23"/>
    <col min="3585" max="3585" width="65.140625" style="23" customWidth="1"/>
    <col min="3586" max="3589" width="14.42578125" style="23" customWidth="1"/>
    <col min="3590" max="3840" width="9.140625" style="23"/>
    <col min="3841" max="3841" width="65.140625" style="23" customWidth="1"/>
    <col min="3842" max="3845" width="14.42578125" style="23" customWidth="1"/>
    <col min="3846" max="4096" width="9.140625" style="23"/>
    <col min="4097" max="4097" width="65.140625" style="23" customWidth="1"/>
    <col min="4098" max="4101" width="14.42578125" style="23" customWidth="1"/>
    <col min="4102" max="4352" width="9.140625" style="23"/>
    <col min="4353" max="4353" width="65.140625" style="23" customWidth="1"/>
    <col min="4354" max="4357" width="14.42578125" style="23" customWidth="1"/>
    <col min="4358" max="4608" width="9.140625" style="23"/>
    <col min="4609" max="4609" width="65.140625" style="23" customWidth="1"/>
    <col min="4610" max="4613" width="14.42578125" style="23" customWidth="1"/>
    <col min="4614" max="4864" width="9.140625" style="23"/>
    <col min="4865" max="4865" width="65.140625" style="23" customWidth="1"/>
    <col min="4866" max="4869" width="14.42578125" style="23" customWidth="1"/>
    <col min="4870" max="5120" width="9.140625" style="23"/>
    <col min="5121" max="5121" width="65.140625" style="23" customWidth="1"/>
    <col min="5122" max="5125" width="14.42578125" style="23" customWidth="1"/>
    <col min="5126" max="5376" width="9.140625" style="23"/>
    <col min="5377" max="5377" width="65.140625" style="23" customWidth="1"/>
    <col min="5378" max="5381" width="14.42578125" style="23" customWidth="1"/>
    <col min="5382" max="5632" width="9.140625" style="23"/>
    <col min="5633" max="5633" width="65.140625" style="23" customWidth="1"/>
    <col min="5634" max="5637" width="14.42578125" style="23" customWidth="1"/>
    <col min="5638" max="5888" width="9.140625" style="23"/>
    <col min="5889" max="5889" width="65.140625" style="23" customWidth="1"/>
    <col min="5890" max="5893" width="14.42578125" style="23" customWidth="1"/>
    <col min="5894" max="6144" width="9.140625" style="23"/>
    <col min="6145" max="6145" width="65.140625" style="23" customWidth="1"/>
    <col min="6146" max="6149" width="14.42578125" style="23" customWidth="1"/>
    <col min="6150" max="6400" width="9.140625" style="23"/>
    <col min="6401" max="6401" width="65.140625" style="23" customWidth="1"/>
    <col min="6402" max="6405" width="14.42578125" style="23" customWidth="1"/>
    <col min="6406" max="6656" width="9.140625" style="23"/>
    <col min="6657" max="6657" width="65.140625" style="23" customWidth="1"/>
    <col min="6658" max="6661" width="14.42578125" style="23" customWidth="1"/>
    <col min="6662" max="6912" width="9.140625" style="23"/>
    <col min="6913" max="6913" width="65.140625" style="23" customWidth="1"/>
    <col min="6914" max="6917" width="14.42578125" style="23" customWidth="1"/>
    <col min="6918" max="7168" width="9.140625" style="23"/>
    <col min="7169" max="7169" width="65.140625" style="23" customWidth="1"/>
    <col min="7170" max="7173" width="14.42578125" style="23" customWidth="1"/>
    <col min="7174" max="7424" width="9.140625" style="23"/>
    <col min="7425" max="7425" width="65.140625" style="23" customWidth="1"/>
    <col min="7426" max="7429" width="14.42578125" style="23" customWidth="1"/>
    <col min="7430" max="7680" width="9.140625" style="23"/>
    <col min="7681" max="7681" width="65.140625" style="23" customWidth="1"/>
    <col min="7682" max="7685" width="14.42578125" style="23" customWidth="1"/>
    <col min="7686" max="7936" width="9.140625" style="23"/>
    <col min="7937" max="7937" width="65.140625" style="23" customWidth="1"/>
    <col min="7938" max="7941" width="14.42578125" style="23" customWidth="1"/>
    <col min="7942" max="8192" width="9.140625" style="23"/>
    <col min="8193" max="8193" width="65.140625" style="23" customWidth="1"/>
    <col min="8194" max="8197" width="14.42578125" style="23" customWidth="1"/>
    <col min="8198" max="8448" width="9.140625" style="23"/>
    <col min="8449" max="8449" width="65.140625" style="23" customWidth="1"/>
    <col min="8450" max="8453" width="14.42578125" style="23" customWidth="1"/>
    <col min="8454" max="8704" width="9.140625" style="23"/>
    <col min="8705" max="8705" width="65.140625" style="23" customWidth="1"/>
    <col min="8706" max="8709" width="14.42578125" style="23" customWidth="1"/>
    <col min="8710" max="8960" width="9.140625" style="23"/>
    <col min="8961" max="8961" width="65.140625" style="23" customWidth="1"/>
    <col min="8962" max="8965" width="14.42578125" style="23" customWidth="1"/>
    <col min="8966" max="9216" width="9.140625" style="23"/>
    <col min="9217" max="9217" width="65.140625" style="23" customWidth="1"/>
    <col min="9218" max="9221" width="14.42578125" style="23" customWidth="1"/>
    <col min="9222" max="9472" width="9.140625" style="23"/>
    <col min="9473" max="9473" width="65.140625" style="23" customWidth="1"/>
    <col min="9474" max="9477" width="14.42578125" style="23" customWidth="1"/>
    <col min="9478" max="9728" width="9.140625" style="23"/>
    <col min="9729" max="9729" width="65.140625" style="23" customWidth="1"/>
    <col min="9730" max="9733" width="14.42578125" style="23" customWidth="1"/>
    <col min="9734" max="9984" width="9.140625" style="23"/>
    <col min="9985" max="9985" width="65.140625" style="23" customWidth="1"/>
    <col min="9986" max="9989" width="14.42578125" style="23" customWidth="1"/>
    <col min="9990" max="10240" width="9.140625" style="23"/>
    <col min="10241" max="10241" width="65.140625" style="23" customWidth="1"/>
    <col min="10242" max="10245" width="14.42578125" style="23" customWidth="1"/>
    <col min="10246" max="10496" width="9.140625" style="23"/>
    <col min="10497" max="10497" width="65.140625" style="23" customWidth="1"/>
    <col min="10498" max="10501" width="14.42578125" style="23" customWidth="1"/>
    <col min="10502" max="10752" width="9.140625" style="23"/>
    <col min="10753" max="10753" width="65.140625" style="23" customWidth="1"/>
    <col min="10754" max="10757" width="14.42578125" style="23" customWidth="1"/>
    <col min="10758" max="11008" width="9.140625" style="23"/>
    <col min="11009" max="11009" width="65.140625" style="23" customWidth="1"/>
    <col min="11010" max="11013" width="14.42578125" style="23" customWidth="1"/>
    <col min="11014" max="11264" width="9.140625" style="23"/>
    <col min="11265" max="11265" width="65.140625" style="23" customWidth="1"/>
    <col min="11266" max="11269" width="14.42578125" style="23" customWidth="1"/>
    <col min="11270" max="11520" width="9.140625" style="23"/>
    <col min="11521" max="11521" width="65.140625" style="23" customWidth="1"/>
    <col min="11522" max="11525" width="14.42578125" style="23" customWidth="1"/>
    <col min="11526" max="11776" width="9.140625" style="23"/>
    <col min="11777" max="11777" width="65.140625" style="23" customWidth="1"/>
    <col min="11778" max="11781" width="14.42578125" style="23" customWidth="1"/>
    <col min="11782" max="12032" width="9.140625" style="23"/>
    <col min="12033" max="12033" width="65.140625" style="23" customWidth="1"/>
    <col min="12034" max="12037" width="14.42578125" style="23" customWidth="1"/>
    <col min="12038" max="12288" width="9.140625" style="23"/>
    <col min="12289" max="12289" width="65.140625" style="23" customWidth="1"/>
    <col min="12290" max="12293" width="14.42578125" style="23" customWidth="1"/>
    <col min="12294" max="12544" width="9.140625" style="23"/>
    <col min="12545" max="12545" width="65.140625" style="23" customWidth="1"/>
    <col min="12546" max="12549" width="14.42578125" style="23" customWidth="1"/>
    <col min="12550" max="12800" width="9.140625" style="23"/>
    <col min="12801" max="12801" width="65.140625" style="23" customWidth="1"/>
    <col min="12802" max="12805" width="14.42578125" style="23" customWidth="1"/>
    <col min="12806" max="13056" width="9.140625" style="23"/>
    <col min="13057" max="13057" width="65.140625" style="23" customWidth="1"/>
    <col min="13058" max="13061" width="14.42578125" style="23" customWidth="1"/>
    <col min="13062" max="13312" width="9.140625" style="23"/>
    <col min="13313" max="13313" width="65.140625" style="23" customWidth="1"/>
    <col min="13314" max="13317" width="14.42578125" style="23" customWidth="1"/>
    <col min="13318" max="13568" width="9.140625" style="23"/>
    <col min="13569" max="13569" width="65.140625" style="23" customWidth="1"/>
    <col min="13570" max="13573" width="14.42578125" style="23" customWidth="1"/>
    <col min="13574" max="13824" width="9.140625" style="23"/>
    <col min="13825" max="13825" width="65.140625" style="23" customWidth="1"/>
    <col min="13826" max="13829" width="14.42578125" style="23" customWidth="1"/>
    <col min="13830" max="14080" width="9.140625" style="23"/>
    <col min="14081" max="14081" width="65.140625" style="23" customWidth="1"/>
    <col min="14082" max="14085" width="14.42578125" style="23" customWidth="1"/>
    <col min="14086" max="14336" width="9.140625" style="23"/>
    <col min="14337" max="14337" width="65.140625" style="23" customWidth="1"/>
    <col min="14338" max="14341" width="14.42578125" style="23" customWidth="1"/>
    <col min="14342" max="14592" width="9.140625" style="23"/>
    <col min="14593" max="14593" width="65.140625" style="23" customWidth="1"/>
    <col min="14594" max="14597" width="14.42578125" style="23" customWidth="1"/>
    <col min="14598" max="14848" width="9.140625" style="23"/>
    <col min="14849" max="14849" width="65.140625" style="23" customWidth="1"/>
    <col min="14850" max="14853" width="14.42578125" style="23" customWidth="1"/>
    <col min="14854" max="15104" width="9.140625" style="23"/>
    <col min="15105" max="15105" width="65.140625" style="23" customWidth="1"/>
    <col min="15106" max="15109" width="14.42578125" style="23" customWidth="1"/>
    <col min="15110" max="15360" width="9.140625" style="23"/>
    <col min="15361" max="15361" width="65.140625" style="23" customWidth="1"/>
    <col min="15362" max="15365" width="14.42578125" style="23" customWidth="1"/>
    <col min="15366" max="15616" width="9.140625" style="23"/>
    <col min="15617" max="15617" width="65.140625" style="23" customWidth="1"/>
    <col min="15618" max="15621" width="14.42578125" style="23" customWidth="1"/>
    <col min="15622" max="15872" width="9.140625" style="23"/>
    <col min="15873" max="15873" width="65.140625" style="23" customWidth="1"/>
    <col min="15874" max="15877" width="14.42578125" style="23" customWidth="1"/>
    <col min="15878" max="16128" width="9.140625" style="23"/>
    <col min="16129" max="16129" width="65.140625" style="23" customWidth="1"/>
    <col min="16130" max="16133" width="14.42578125" style="23" customWidth="1"/>
    <col min="16134" max="16384" width="9.140625" style="23"/>
  </cols>
  <sheetData>
    <row r="1" spans="2:5">
      <c r="E1" s="4" t="s">
        <v>206</v>
      </c>
    </row>
    <row r="2" spans="2:5">
      <c r="E2" s="4" t="s">
        <v>55</v>
      </c>
    </row>
    <row r="3" spans="2:5">
      <c r="E3" s="4" t="s">
        <v>1</v>
      </c>
    </row>
    <row r="5" spans="2:5" ht="42.75" customHeight="1">
      <c r="B5" s="502" t="s">
        <v>564</v>
      </c>
      <c r="C5" s="502"/>
      <c r="D5" s="502"/>
      <c r="E5" s="502"/>
    </row>
    <row r="6" spans="2:5">
      <c r="E6" s="23" t="s">
        <v>191</v>
      </c>
    </row>
    <row r="7" spans="2:5" s="142" customFormat="1" ht="35.25" customHeight="1">
      <c r="B7" s="503" t="s">
        <v>192</v>
      </c>
      <c r="C7" s="504"/>
      <c r="D7" s="505" t="s">
        <v>204</v>
      </c>
      <c r="E7" s="516" t="s">
        <v>44</v>
      </c>
    </row>
    <row r="8" spans="2:5" s="142" customFormat="1" ht="56.25" customHeight="1">
      <c r="B8" s="133" t="s">
        <v>45</v>
      </c>
      <c r="C8" s="133" t="s">
        <v>46</v>
      </c>
      <c r="D8" s="506"/>
      <c r="E8" s="516"/>
    </row>
    <row r="9" spans="2:5" s="142" customFormat="1" ht="34.5">
      <c r="B9" s="137"/>
      <c r="C9" s="138"/>
      <c r="D9" s="190" t="s">
        <v>202</v>
      </c>
      <c r="E9" s="191">
        <f>+E11+E14+E48</f>
        <v>-2105433</v>
      </c>
    </row>
    <row r="10" spans="2:5" s="142" customFormat="1">
      <c r="B10" s="137"/>
      <c r="C10" s="137"/>
      <c r="D10" s="137" t="s">
        <v>48</v>
      </c>
      <c r="E10" s="143"/>
    </row>
    <row r="11" spans="2:5" s="144" customFormat="1" ht="51.75">
      <c r="B11" s="168">
        <v>1001</v>
      </c>
      <c r="C11" s="168">
        <v>31001</v>
      </c>
      <c r="D11" s="169" t="s">
        <v>203</v>
      </c>
      <c r="E11" s="170">
        <f>E13</f>
        <v>-129.4</v>
      </c>
    </row>
    <row r="12" spans="2:5" s="144" customFormat="1" ht="20.25" customHeight="1">
      <c r="B12" s="140"/>
      <c r="C12" s="140"/>
      <c r="D12" s="137" t="s">
        <v>205</v>
      </c>
      <c r="E12" s="143"/>
    </row>
    <row r="13" spans="2:5" s="144" customFormat="1" ht="34.5">
      <c r="B13" s="140"/>
      <c r="C13" s="140"/>
      <c r="D13" s="145" t="s">
        <v>27</v>
      </c>
      <c r="E13" s="189">
        <f>+Հ4!H14</f>
        <v>-129.4</v>
      </c>
    </row>
    <row r="14" spans="2:5">
      <c r="B14" s="168">
        <v>1049</v>
      </c>
      <c r="C14" s="168">
        <v>21001</v>
      </c>
      <c r="D14" s="169" t="s">
        <v>328</v>
      </c>
      <c r="E14" s="170">
        <f>+E16</f>
        <v>-2045956.9000000001</v>
      </c>
    </row>
    <row r="15" spans="2:5">
      <c r="B15" s="171"/>
      <c r="C15" s="171"/>
      <c r="D15" s="172" t="s">
        <v>205</v>
      </c>
      <c r="E15" s="173"/>
    </row>
    <row r="16" spans="2:5" ht="34.5">
      <c r="B16" s="174"/>
      <c r="C16" s="174"/>
      <c r="D16" s="175" t="s">
        <v>49</v>
      </c>
      <c r="E16" s="173">
        <f>+E18+E25+E33</f>
        <v>-2045956.9000000001</v>
      </c>
    </row>
    <row r="17" spans="2:5">
      <c r="B17" s="176"/>
      <c r="C17" s="176"/>
      <c r="D17" s="172" t="s">
        <v>329</v>
      </c>
      <c r="E17" s="177"/>
    </row>
    <row r="18" spans="2:5">
      <c r="B18" s="175"/>
      <c r="C18" s="178" t="s">
        <v>330</v>
      </c>
      <c r="D18" s="179" t="s">
        <v>331</v>
      </c>
      <c r="E18" s="170">
        <f>SUM(E19:E24)</f>
        <v>-1439649.9000000001</v>
      </c>
    </row>
    <row r="19" spans="2:5" ht="51.75">
      <c r="B19" s="175"/>
      <c r="C19" s="180"/>
      <c r="D19" s="164" t="s">
        <v>332</v>
      </c>
      <c r="E19" s="181">
        <v>-17725.900000000001</v>
      </c>
    </row>
    <row r="20" spans="2:5" ht="51.75">
      <c r="B20" s="175"/>
      <c r="C20" s="180"/>
      <c r="D20" s="164" t="s">
        <v>333</v>
      </c>
      <c r="E20" s="181">
        <v>-687545.3</v>
      </c>
    </row>
    <row r="21" spans="2:5" ht="51.75">
      <c r="B21" s="175"/>
      <c r="C21" s="180"/>
      <c r="D21" s="164" t="s">
        <v>334</v>
      </c>
      <c r="E21" s="181">
        <v>-264488.40000000002</v>
      </c>
    </row>
    <row r="22" spans="2:5" ht="51.75">
      <c r="B22" s="175"/>
      <c r="C22" s="180"/>
      <c r="D22" s="164" t="s">
        <v>335</v>
      </c>
      <c r="E22" s="181">
        <v>-30416.400000000001</v>
      </c>
    </row>
    <row r="23" spans="2:5" ht="51.75">
      <c r="B23" s="175"/>
      <c r="C23" s="180"/>
      <c r="D23" s="164" t="s">
        <v>336</v>
      </c>
      <c r="E23" s="181">
        <v>45749.2</v>
      </c>
    </row>
    <row r="24" spans="2:5" ht="51.75">
      <c r="B24" s="175"/>
      <c r="C24" s="180"/>
      <c r="D24" s="164" t="s">
        <v>337</v>
      </c>
      <c r="E24" s="181">
        <v>-485223.1</v>
      </c>
    </row>
    <row r="25" spans="2:5">
      <c r="B25" s="175"/>
      <c r="C25" s="178" t="s">
        <v>338</v>
      </c>
      <c r="D25" s="179" t="s">
        <v>339</v>
      </c>
      <c r="E25" s="170">
        <f>SUM(E26:E32)</f>
        <v>-117458.1</v>
      </c>
    </row>
    <row r="26" spans="2:5" ht="51.75">
      <c r="B26" s="175"/>
      <c r="C26" s="182"/>
      <c r="D26" s="183" t="s">
        <v>340</v>
      </c>
      <c r="E26" s="181">
        <v>-7769.7</v>
      </c>
    </row>
    <row r="27" spans="2:5" ht="51.75">
      <c r="B27" s="175"/>
      <c r="C27" s="182"/>
      <c r="D27" s="183" t="s">
        <v>341</v>
      </c>
      <c r="E27" s="181">
        <v>-13156</v>
      </c>
    </row>
    <row r="28" spans="2:5" ht="51.75">
      <c r="B28" s="175"/>
      <c r="C28" s="182"/>
      <c r="D28" s="183" t="s">
        <v>342</v>
      </c>
      <c r="E28" s="181">
        <v>-3845.8</v>
      </c>
    </row>
    <row r="29" spans="2:5" ht="51.75">
      <c r="B29" s="175"/>
      <c r="C29" s="182"/>
      <c r="D29" s="183" t="s">
        <v>343</v>
      </c>
      <c r="E29" s="181">
        <v>-6125</v>
      </c>
    </row>
    <row r="30" spans="2:5" ht="51.75">
      <c r="B30" s="175"/>
      <c r="C30" s="182"/>
      <c r="D30" s="183" t="s">
        <v>344</v>
      </c>
      <c r="E30" s="181">
        <v>-85000</v>
      </c>
    </row>
    <row r="31" spans="2:5" ht="51.75">
      <c r="B31" s="175"/>
      <c r="C31" s="182"/>
      <c r="D31" s="183" t="s">
        <v>345</v>
      </c>
      <c r="E31" s="181">
        <v>-1040.8</v>
      </c>
    </row>
    <row r="32" spans="2:5" ht="34.5">
      <c r="B32" s="175"/>
      <c r="C32" s="182"/>
      <c r="D32" s="183" t="s">
        <v>346</v>
      </c>
      <c r="E32" s="181">
        <v>-520.79999999999995</v>
      </c>
    </row>
    <row r="33" spans="2:7">
      <c r="B33" s="175"/>
      <c r="C33" s="184">
        <v>3</v>
      </c>
      <c r="D33" s="179" t="s">
        <v>347</v>
      </c>
      <c r="E33" s="170">
        <f>SUM(E34:E47)</f>
        <v>-488848.89999999997</v>
      </c>
    </row>
    <row r="34" spans="2:7" ht="34.5">
      <c r="B34" s="175"/>
      <c r="C34" s="182"/>
      <c r="D34" s="185" t="s">
        <v>348</v>
      </c>
      <c r="E34" s="181">
        <v>-10950</v>
      </c>
    </row>
    <row r="35" spans="2:7" ht="34.5">
      <c r="B35" s="175"/>
      <c r="C35" s="182"/>
      <c r="D35" s="185" t="s">
        <v>349</v>
      </c>
      <c r="E35" s="181">
        <v>-42711.199999999997</v>
      </c>
      <c r="G35" s="465"/>
    </row>
    <row r="36" spans="2:7" ht="34.5">
      <c r="B36" s="175"/>
      <c r="C36" s="182"/>
      <c r="D36" s="185" t="s">
        <v>350</v>
      </c>
      <c r="E36" s="181">
        <v>-2550</v>
      </c>
    </row>
    <row r="37" spans="2:7" ht="34.5">
      <c r="B37" s="175"/>
      <c r="C37" s="182"/>
      <c r="D37" s="185" t="s">
        <v>351</v>
      </c>
      <c r="E37" s="181">
        <v>-3163.9</v>
      </c>
    </row>
    <row r="38" spans="2:7" ht="34.5">
      <c r="B38" s="175"/>
      <c r="C38" s="182"/>
      <c r="D38" s="185" t="s">
        <v>352</v>
      </c>
      <c r="E38" s="181">
        <v>-32997.599999999999</v>
      </c>
    </row>
    <row r="39" spans="2:7" ht="34.5">
      <c r="B39" s="175"/>
      <c r="C39" s="182"/>
      <c r="D39" s="185" t="s">
        <v>353</v>
      </c>
      <c r="E39" s="181">
        <v>-2095.6</v>
      </c>
    </row>
    <row r="40" spans="2:7" ht="34.5">
      <c r="B40" s="175"/>
      <c r="C40" s="182"/>
      <c r="D40" s="185" t="s">
        <v>354</v>
      </c>
      <c r="E40" s="181">
        <v>-19509.7</v>
      </c>
    </row>
    <row r="41" spans="2:7" ht="34.5">
      <c r="B41" s="175"/>
      <c r="C41" s="182"/>
      <c r="D41" s="185" t="s">
        <v>355</v>
      </c>
      <c r="E41" s="181">
        <v>-887</v>
      </c>
    </row>
    <row r="42" spans="2:7" ht="51.75">
      <c r="B42" s="175"/>
      <c r="C42" s="182"/>
      <c r="D42" s="185" t="s">
        <v>356</v>
      </c>
      <c r="E42" s="181">
        <v>-16570.7</v>
      </c>
    </row>
    <row r="43" spans="2:7" ht="51.75">
      <c r="B43" s="175"/>
      <c r="C43" s="182"/>
      <c r="D43" s="185" t="s">
        <v>357</v>
      </c>
      <c r="E43" s="181">
        <v>-9761.4</v>
      </c>
    </row>
    <row r="44" spans="2:7" ht="34.5">
      <c r="B44" s="175"/>
      <c r="C44" s="182"/>
      <c r="D44" s="185" t="s">
        <v>358</v>
      </c>
      <c r="E44" s="181">
        <v>-98363.199999999997</v>
      </c>
    </row>
    <row r="45" spans="2:7">
      <c r="B45" s="175"/>
      <c r="C45" s="182"/>
      <c r="D45" s="185" t="s">
        <v>359</v>
      </c>
      <c r="E45" s="181">
        <v>-44946.3</v>
      </c>
    </row>
    <row r="46" spans="2:7">
      <c r="B46" s="175"/>
      <c r="C46" s="182"/>
      <c r="D46" s="185" t="s">
        <v>360</v>
      </c>
      <c r="E46" s="181">
        <v>-179529.3</v>
      </c>
    </row>
    <row r="47" spans="2:7">
      <c r="B47" s="175"/>
      <c r="C47" s="182"/>
      <c r="D47" s="185" t="s">
        <v>361</v>
      </c>
      <c r="E47" s="181">
        <v>-24813</v>
      </c>
    </row>
    <row r="48" spans="2:7">
      <c r="B48" s="179">
        <v>1049</v>
      </c>
      <c r="C48" s="179">
        <v>21002</v>
      </c>
      <c r="D48" s="186" t="s">
        <v>362</v>
      </c>
      <c r="E48" s="170">
        <f>+E50</f>
        <v>-59346.7</v>
      </c>
    </row>
    <row r="49" spans="2:5">
      <c r="B49" s="179"/>
      <c r="C49" s="179"/>
      <c r="D49" s="187" t="s">
        <v>205</v>
      </c>
      <c r="E49" s="181"/>
    </row>
    <row r="50" spans="2:5" ht="34.5">
      <c r="B50" s="176"/>
      <c r="C50" s="176"/>
      <c r="D50" s="175" t="s">
        <v>49</v>
      </c>
      <c r="E50" s="181">
        <f>SUM(E52:E53)</f>
        <v>-59346.7</v>
      </c>
    </row>
    <row r="51" spans="2:5">
      <c r="B51" s="176"/>
      <c r="C51" s="176"/>
      <c r="D51" s="172" t="s">
        <v>329</v>
      </c>
      <c r="E51" s="181"/>
    </row>
    <row r="52" spans="2:5" ht="34.5">
      <c r="B52" s="176"/>
      <c r="C52" s="176"/>
      <c r="D52" s="188" t="s">
        <v>363</v>
      </c>
      <c r="E52" s="181">
        <v>-55846.7</v>
      </c>
    </row>
    <row r="53" spans="2:5" ht="69">
      <c r="B53" s="175"/>
      <c r="C53" s="175"/>
      <c r="D53" s="188" t="s">
        <v>364</v>
      </c>
      <c r="E53" s="181">
        <v>-3500</v>
      </c>
    </row>
  </sheetData>
  <mergeCells count="4">
    <mergeCell ref="B5:E5"/>
    <mergeCell ref="B7:C7"/>
    <mergeCell ref="D7:D8"/>
    <mergeCell ref="E7:E8"/>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Normal="100" workbookViewId="0"/>
  </sheetViews>
  <sheetFormatPr defaultRowHeight="17.25"/>
  <cols>
    <col min="1" max="1" width="7.28515625" style="19" customWidth="1"/>
    <col min="2" max="2" width="12" style="19" customWidth="1"/>
    <col min="3" max="3" width="14.5703125" style="19" customWidth="1"/>
    <col min="4" max="4" width="55.28515625" style="19" customWidth="1"/>
    <col min="5" max="5" width="32.7109375" style="19" customWidth="1"/>
    <col min="6" max="6" width="25" style="19" customWidth="1"/>
    <col min="7" max="7" width="12.85546875" style="19" customWidth="1"/>
    <col min="8" max="8" width="14.140625" style="19" customWidth="1"/>
    <col min="9" max="9" width="10.7109375" style="19" customWidth="1"/>
    <col min="10" max="256" width="9.140625" style="19"/>
    <col min="257" max="257" width="7.28515625" style="19" customWidth="1"/>
    <col min="258" max="258" width="12" style="19" customWidth="1"/>
    <col min="259" max="259" width="11.85546875" style="19" customWidth="1"/>
    <col min="260" max="260" width="64.28515625" style="19" customWidth="1"/>
    <col min="261" max="261" width="16.85546875" style="19" customWidth="1"/>
    <col min="262" max="262" width="17.7109375" style="19" customWidth="1"/>
    <col min="263" max="263" width="12.85546875" style="19" customWidth="1"/>
    <col min="264" max="264" width="14.140625" style="19" customWidth="1"/>
    <col min="265" max="265" width="10.7109375" style="19" customWidth="1"/>
    <col min="266" max="512" width="9.140625" style="19"/>
    <col min="513" max="513" width="7.28515625" style="19" customWidth="1"/>
    <col min="514" max="514" width="12" style="19" customWidth="1"/>
    <col min="515" max="515" width="11.85546875" style="19" customWidth="1"/>
    <col min="516" max="516" width="64.28515625" style="19" customWidth="1"/>
    <col min="517" max="517" width="16.85546875" style="19" customWidth="1"/>
    <col min="518" max="518" width="17.7109375" style="19" customWidth="1"/>
    <col min="519" max="519" width="12.85546875" style="19" customWidth="1"/>
    <col min="520" max="520" width="14.140625" style="19" customWidth="1"/>
    <col min="521" max="521" width="10.7109375" style="19" customWidth="1"/>
    <col min="522" max="768" width="9.140625" style="19"/>
    <col min="769" max="769" width="7.28515625" style="19" customWidth="1"/>
    <col min="770" max="770" width="12" style="19" customWidth="1"/>
    <col min="771" max="771" width="11.85546875" style="19" customWidth="1"/>
    <col min="772" max="772" width="64.28515625" style="19" customWidth="1"/>
    <col min="773" max="773" width="16.85546875" style="19" customWidth="1"/>
    <col min="774" max="774" width="17.7109375" style="19" customWidth="1"/>
    <col min="775" max="775" width="12.85546875" style="19" customWidth="1"/>
    <col min="776" max="776" width="14.140625" style="19" customWidth="1"/>
    <col min="777" max="777" width="10.7109375" style="19" customWidth="1"/>
    <col min="778" max="1024" width="9.140625" style="19"/>
    <col min="1025" max="1025" width="7.28515625" style="19" customWidth="1"/>
    <col min="1026" max="1026" width="12" style="19" customWidth="1"/>
    <col min="1027" max="1027" width="11.85546875" style="19" customWidth="1"/>
    <col min="1028" max="1028" width="64.28515625" style="19" customWidth="1"/>
    <col min="1029" max="1029" width="16.85546875" style="19" customWidth="1"/>
    <col min="1030" max="1030" width="17.7109375" style="19" customWidth="1"/>
    <col min="1031" max="1031" width="12.85546875" style="19" customWidth="1"/>
    <col min="1032" max="1032" width="14.140625" style="19" customWidth="1"/>
    <col min="1033" max="1033" width="10.7109375" style="19" customWidth="1"/>
    <col min="1034" max="1280" width="9.140625" style="19"/>
    <col min="1281" max="1281" width="7.28515625" style="19" customWidth="1"/>
    <col min="1282" max="1282" width="12" style="19" customWidth="1"/>
    <col min="1283" max="1283" width="11.85546875" style="19" customWidth="1"/>
    <col min="1284" max="1284" width="64.28515625" style="19" customWidth="1"/>
    <col min="1285" max="1285" width="16.85546875" style="19" customWidth="1"/>
    <col min="1286" max="1286" width="17.7109375" style="19" customWidth="1"/>
    <col min="1287" max="1287" width="12.85546875" style="19" customWidth="1"/>
    <col min="1288" max="1288" width="14.140625" style="19" customWidth="1"/>
    <col min="1289" max="1289" width="10.7109375" style="19" customWidth="1"/>
    <col min="1290" max="1536" width="9.140625" style="19"/>
    <col min="1537" max="1537" width="7.28515625" style="19" customWidth="1"/>
    <col min="1538" max="1538" width="12" style="19" customWidth="1"/>
    <col min="1539" max="1539" width="11.85546875" style="19" customWidth="1"/>
    <col min="1540" max="1540" width="64.28515625" style="19" customWidth="1"/>
    <col min="1541" max="1541" width="16.85546875" style="19" customWidth="1"/>
    <col min="1542" max="1542" width="17.7109375" style="19" customWidth="1"/>
    <col min="1543" max="1543" width="12.85546875" style="19" customWidth="1"/>
    <col min="1544" max="1544" width="14.140625" style="19" customWidth="1"/>
    <col min="1545" max="1545" width="10.7109375" style="19" customWidth="1"/>
    <col min="1546" max="1792" width="9.140625" style="19"/>
    <col min="1793" max="1793" width="7.28515625" style="19" customWidth="1"/>
    <col min="1794" max="1794" width="12" style="19" customWidth="1"/>
    <col min="1795" max="1795" width="11.85546875" style="19" customWidth="1"/>
    <col min="1796" max="1796" width="64.28515625" style="19" customWidth="1"/>
    <col min="1797" max="1797" width="16.85546875" style="19" customWidth="1"/>
    <col min="1798" max="1798" width="17.7109375" style="19" customWidth="1"/>
    <col min="1799" max="1799" width="12.85546875" style="19" customWidth="1"/>
    <col min="1800" max="1800" width="14.140625" style="19" customWidth="1"/>
    <col min="1801" max="1801" width="10.7109375" style="19" customWidth="1"/>
    <col min="1802" max="2048" width="9.140625" style="19"/>
    <col min="2049" max="2049" width="7.28515625" style="19" customWidth="1"/>
    <col min="2050" max="2050" width="12" style="19" customWidth="1"/>
    <col min="2051" max="2051" width="11.85546875" style="19" customWidth="1"/>
    <col min="2052" max="2052" width="64.28515625" style="19" customWidth="1"/>
    <col min="2053" max="2053" width="16.85546875" style="19" customWidth="1"/>
    <col min="2054" max="2054" width="17.7109375" style="19" customWidth="1"/>
    <col min="2055" max="2055" width="12.85546875" style="19" customWidth="1"/>
    <col min="2056" max="2056" width="14.140625" style="19" customWidth="1"/>
    <col min="2057" max="2057" width="10.7109375" style="19" customWidth="1"/>
    <col min="2058" max="2304" width="9.140625" style="19"/>
    <col min="2305" max="2305" width="7.28515625" style="19" customWidth="1"/>
    <col min="2306" max="2306" width="12" style="19" customWidth="1"/>
    <col min="2307" max="2307" width="11.85546875" style="19" customWidth="1"/>
    <col min="2308" max="2308" width="64.28515625" style="19" customWidth="1"/>
    <col min="2309" max="2309" width="16.85546875" style="19" customWidth="1"/>
    <col min="2310" max="2310" width="17.7109375" style="19" customWidth="1"/>
    <col min="2311" max="2311" width="12.85546875" style="19" customWidth="1"/>
    <col min="2312" max="2312" width="14.140625" style="19" customWidth="1"/>
    <col min="2313" max="2313" width="10.7109375" style="19" customWidth="1"/>
    <col min="2314" max="2560" width="9.140625" style="19"/>
    <col min="2561" max="2561" width="7.28515625" style="19" customWidth="1"/>
    <col min="2562" max="2562" width="12" style="19" customWidth="1"/>
    <col min="2563" max="2563" width="11.85546875" style="19" customWidth="1"/>
    <col min="2564" max="2564" width="64.28515625" style="19" customWidth="1"/>
    <col min="2565" max="2565" width="16.85546875" style="19" customWidth="1"/>
    <col min="2566" max="2566" width="17.7109375" style="19" customWidth="1"/>
    <col min="2567" max="2567" width="12.85546875" style="19" customWidth="1"/>
    <col min="2568" max="2568" width="14.140625" style="19" customWidth="1"/>
    <col min="2569" max="2569" width="10.7109375" style="19" customWidth="1"/>
    <col min="2570" max="2816" width="9.140625" style="19"/>
    <col min="2817" max="2817" width="7.28515625" style="19" customWidth="1"/>
    <col min="2818" max="2818" width="12" style="19" customWidth="1"/>
    <col min="2819" max="2819" width="11.85546875" style="19" customWidth="1"/>
    <col min="2820" max="2820" width="64.28515625" style="19" customWidth="1"/>
    <col min="2821" max="2821" width="16.85546875" style="19" customWidth="1"/>
    <col min="2822" max="2822" width="17.7109375" style="19" customWidth="1"/>
    <col min="2823" max="2823" width="12.85546875" style="19" customWidth="1"/>
    <col min="2824" max="2824" width="14.140625" style="19" customWidth="1"/>
    <col min="2825" max="2825" width="10.7109375" style="19" customWidth="1"/>
    <col min="2826" max="3072" width="9.140625" style="19"/>
    <col min="3073" max="3073" width="7.28515625" style="19" customWidth="1"/>
    <col min="3074" max="3074" width="12" style="19" customWidth="1"/>
    <col min="3075" max="3075" width="11.85546875" style="19" customWidth="1"/>
    <col min="3076" max="3076" width="64.28515625" style="19" customWidth="1"/>
    <col min="3077" max="3077" width="16.85546875" style="19" customWidth="1"/>
    <col min="3078" max="3078" width="17.7109375" style="19" customWidth="1"/>
    <col min="3079" max="3079" width="12.85546875" style="19" customWidth="1"/>
    <col min="3080" max="3080" width="14.140625" style="19" customWidth="1"/>
    <col min="3081" max="3081" width="10.7109375" style="19" customWidth="1"/>
    <col min="3082" max="3328" width="9.140625" style="19"/>
    <col min="3329" max="3329" width="7.28515625" style="19" customWidth="1"/>
    <col min="3330" max="3330" width="12" style="19" customWidth="1"/>
    <col min="3331" max="3331" width="11.85546875" style="19" customWidth="1"/>
    <col min="3332" max="3332" width="64.28515625" style="19" customWidth="1"/>
    <col min="3333" max="3333" width="16.85546875" style="19" customWidth="1"/>
    <col min="3334" max="3334" width="17.7109375" style="19" customWidth="1"/>
    <col min="3335" max="3335" width="12.85546875" style="19" customWidth="1"/>
    <col min="3336" max="3336" width="14.140625" style="19" customWidth="1"/>
    <col min="3337" max="3337" width="10.7109375" style="19" customWidth="1"/>
    <col min="3338" max="3584" width="9.140625" style="19"/>
    <col min="3585" max="3585" width="7.28515625" style="19" customWidth="1"/>
    <col min="3586" max="3586" width="12" style="19" customWidth="1"/>
    <col min="3587" max="3587" width="11.85546875" style="19" customWidth="1"/>
    <col min="3588" max="3588" width="64.28515625" style="19" customWidth="1"/>
    <col min="3589" max="3589" width="16.85546875" style="19" customWidth="1"/>
    <col min="3590" max="3590" width="17.7109375" style="19" customWidth="1"/>
    <col min="3591" max="3591" width="12.85546875" style="19" customWidth="1"/>
    <col min="3592" max="3592" width="14.140625" style="19" customWidth="1"/>
    <col min="3593" max="3593" width="10.7109375" style="19" customWidth="1"/>
    <col min="3594" max="3840" width="9.140625" style="19"/>
    <col min="3841" max="3841" width="7.28515625" style="19" customWidth="1"/>
    <col min="3842" max="3842" width="12" style="19" customWidth="1"/>
    <col min="3843" max="3843" width="11.85546875" style="19" customWidth="1"/>
    <col min="3844" max="3844" width="64.28515625" style="19" customWidth="1"/>
    <col min="3845" max="3845" width="16.85546875" style="19" customWidth="1"/>
    <col min="3846" max="3846" width="17.7109375" style="19" customWidth="1"/>
    <col min="3847" max="3847" width="12.85546875" style="19" customWidth="1"/>
    <col min="3848" max="3848" width="14.140625" style="19" customWidth="1"/>
    <col min="3849" max="3849" width="10.7109375" style="19" customWidth="1"/>
    <col min="3850" max="4096" width="9.140625" style="19"/>
    <col min="4097" max="4097" width="7.28515625" style="19" customWidth="1"/>
    <col min="4098" max="4098" width="12" style="19" customWidth="1"/>
    <col min="4099" max="4099" width="11.85546875" style="19" customWidth="1"/>
    <col min="4100" max="4100" width="64.28515625" style="19" customWidth="1"/>
    <col min="4101" max="4101" width="16.85546875" style="19" customWidth="1"/>
    <col min="4102" max="4102" width="17.7109375" style="19" customWidth="1"/>
    <col min="4103" max="4103" width="12.85546875" style="19" customWidth="1"/>
    <col min="4104" max="4104" width="14.140625" style="19" customWidth="1"/>
    <col min="4105" max="4105" width="10.7109375" style="19" customWidth="1"/>
    <col min="4106" max="4352" width="9.140625" style="19"/>
    <col min="4353" max="4353" width="7.28515625" style="19" customWidth="1"/>
    <col min="4354" max="4354" width="12" style="19" customWidth="1"/>
    <col min="4355" max="4355" width="11.85546875" style="19" customWidth="1"/>
    <col min="4356" max="4356" width="64.28515625" style="19" customWidth="1"/>
    <col min="4357" max="4357" width="16.85546875" style="19" customWidth="1"/>
    <col min="4358" max="4358" width="17.7109375" style="19" customWidth="1"/>
    <col min="4359" max="4359" width="12.85546875" style="19" customWidth="1"/>
    <col min="4360" max="4360" width="14.140625" style="19" customWidth="1"/>
    <col min="4361" max="4361" width="10.7109375" style="19" customWidth="1"/>
    <col min="4362" max="4608" width="9.140625" style="19"/>
    <col min="4609" max="4609" width="7.28515625" style="19" customWidth="1"/>
    <col min="4610" max="4610" width="12" style="19" customWidth="1"/>
    <col min="4611" max="4611" width="11.85546875" style="19" customWidth="1"/>
    <col min="4612" max="4612" width="64.28515625" style="19" customWidth="1"/>
    <col min="4613" max="4613" width="16.85546875" style="19" customWidth="1"/>
    <col min="4614" max="4614" width="17.7109375" style="19" customWidth="1"/>
    <col min="4615" max="4615" width="12.85546875" style="19" customWidth="1"/>
    <col min="4616" max="4616" width="14.140625" style="19" customWidth="1"/>
    <col min="4617" max="4617" width="10.7109375" style="19" customWidth="1"/>
    <col min="4618" max="4864" width="9.140625" style="19"/>
    <col min="4865" max="4865" width="7.28515625" style="19" customWidth="1"/>
    <col min="4866" max="4866" width="12" style="19" customWidth="1"/>
    <col min="4867" max="4867" width="11.85546875" style="19" customWidth="1"/>
    <col min="4868" max="4868" width="64.28515625" style="19" customWidth="1"/>
    <col min="4869" max="4869" width="16.85546875" style="19" customWidth="1"/>
    <col min="4870" max="4870" width="17.7109375" style="19" customWidth="1"/>
    <col min="4871" max="4871" width="12.85546875" style="19" customWidth="1"/>
    <col min="4872" max="4872" width="14.140625" style="19" customWidth="1"/>
    <col min="4873" max="4873" width="10.7109375" style="19" customWidth="1"/>
    <col min="4874" max="5120" width="9.140625" style="19"/>
    <col min="5121" max="5121" width="7.28515625" style="19" customWidth="1"/>
    <col min="5122" max="5122" width="12" style="19" customWidth="1"/>
    <col min="5123" max="5123" width="11.85546875" style="19" customWidth="1"/>
    <col min="5124" max="5124" width="64.28515625" style="19" customWidth="1"/>
    <col min="5125" max="5125" width="16.85546875" style="19" customWidth="1"/>
    <col min="5126" max="5126" width="17.7109375" style="19" customWidth="1"/>
    <col min="5127" max="5127" width="12.85546875" style="19" customWidth="1"/>
    <col min="5128" max="5128" width="14.140625" style="19" customWidth="1"/>
    <col min="5129" max="5129" width="10.7109375" style="19" customWidth="1"/>
    <col min="5130" max="5376" width="9.140625" style="19"/>
    <col min="5377" max="5377" width="7.28515625" style="19" customWidth="1"/>
    <col min="5378" max="5378" width="12" style="19" customWidth="1"/>
    <col min="5379" max="5379" width="11.85546875" style="19" customWidth="1"/>
    <col min="5380" max="5380" width="64.28515625" style="19" customWidth="1"/>
    <col min="5381" max="5381" width="16.85546875" style="19" customWidth="1"/>
    <col min="5382" max="5382" width="17.7109375" style="19" customWidth="1"/>
    <col min="5383" max="5383" width="12.85546875" style="19" customWidth="1"/>
    <col min="5384" max="5384" width="14.140625" style="19" customWidth="1"/>
    <col min="5385" max="5385" width="10.7109375" style="19" customWidth="1"/>
    <col min="5386" max="5632" width="9.140625" style="19"/>
    <col min="5633" max="5633" width="7.28515625" style="19" customWidth="1"/>
    <col min="5634" max="5634" width="12" style="19" customWidth="1"/>
    <col min="5635" max="5635" width="11.85546875" style="19" customWidth="1"/>
    <col min="5636" max="5636" width="64.28515625" style="19" customWidth="1"/>
    <col min="5637" max="5637" width="16.85546875" style="19" customWidth="1"/>
    <col min="5638" max="5638" width="17.7109375" style="19" customWidth="1"/>
    <col min="5639" max="5639" width="12.85546875" style="19" customWidth="1"/>
    <col min="5640" max="5640" width="14.140625" style="19" customWidth="1"/>
    <col min="5641" max="5641" width="10.7109375" style="19" customWidth="1"/>
    <col min="5642" max="5888" width="9.140625" style="19"/>
    <col min="5889" max="5889" width="7.28515625" style="19" customWidth="1"/>
    <col min="5890" max="5890" width="12" style="19" customWidth="1"/>
    <col min="5891" max="5891" width="11.85546875" style="19" customWidth="1"/>
    <col min="5892" max="5892" width="64.28515625" style="19" customWidth="1"/>
    <col min="5893" max="5893" width="16.85546875" style="19" customWidth="1"/>
    <col min="5894" max="5894" width="17.7109375" style="19" customWidth="1"/>
    <col min="5895" max="5895" width="12.85546875" style="19" customWidth="1"/>
    <col min="5896" max="5896" width="14.140625" style="19" customWidth="1"/>
    <col min="5897" max="5897" width="10.7109375" style="19" customWidth="1"/>
    <col min="5898" max="6144" width="9.140625" style="19"/>
    <col min="6145" max="6145" width="7.28515625" style="19" customWidth="1"/>
    <col min="6146" max="6146" width="12" style="19" customWidth="1"/>
    <col min="6147" max="6147" width="11.85546875" style="19" customWidth="1"/>
    <col min="6148" max="6148" width="64.28515625" style="19" customWidth="1"/>
    <col min="6149" max="6149" width="16.85546875" style="19" customWidth="1"/>
    <col min="6150" max="6150" width="17.7109375" style="19" customWidth="1"/>
    <col min="6151" max="6151" width="12.85546875" style="19" customWidth="1"/>
    <col min="6152" max="6152" width="14.140625" style="19" customWidth="1"/>
    <col min="6153" max="6153" width="10.7109375" style="19" customWidth="1"/>
    <col min="6154" max="6400" width="9.140625" style="19"/>
    <col min="6401" max="6401" width="7.28515625" style="19" customWidth="1"/>
    <col min="6402" max="6402" width="12" style="19" customWidth="1"/>
    <col min="6403" max="6403" width="11.85546875" style="19" customWidth="1"/>
    <col min="6404" max="6404" width="64.28515625" style="19" customWidth="1"/>
    <col min="6405" max="6405" width="16.85546875" style="19" customWidth="1"/>
    <col min="6406" max="6406" width="17.7109375" style="19" customWidth="1"/>
    <col min="6407" max="6407" width="12.85546875" style="19" customWidth="1"/>
    <col min="6408" max="6408" width="14.140625" style="19" customWidth="1"/>
    <col min="6409" max="6409" width="10.7109375" style="19" customWidth="1"/>
    <col min="6410" max="6656" width="9.140625" style="19"/>
    <col min="6657" max="6657" width="7.28515625" style="19" customWidth="1"/>
    <col min="6658" max="6658" width="12" style="19" customWidth="1"/>
    <col min="6659" max="6659" width="11.85546875" style="19" customWidth="1"/>
    <col min="6660" max="6660" width="64.28515625" style="19" customWidth="1"/>
    <col min="6661" max="6661" width="16.85546875" style="19" customWidth="1"/>
    <col min="6662" max="6662" width="17.7109375" style="19" customWidth="1"/>
    <col min="6663" max="6663" width="12.85546875" style="19" customWidth="1"/>
    <col min="6664" max="6664" width="14.140625" style="19" customWidth="1"/>
    <col min="6665" max="6665" width="10.7109375" style="19" customWidth="1"/>
    <col min="6666" max="6912" width="9.140625" style="19"/>
    <col min="6913" max="6913" width="7.28515625" style="19" customWidth="1"/>
    <col min="6914" max="6914" width="12" style="19" customWidth="1"/>
    <col min="6915" max="6915" width="11.85546875" style="19" customWidth="1"/>
    <col min="6916" max="6916" width="64.28515625" style="19" customWidth="1"/>
    <col min="6917" max="6917" width="16.85546875" style="19" customWidth="1"/>
    <col min="6918" max="6918" width="17.7109375" style="19" customWidth="1"/>
    <col min="6919" max="6919" width="12.85546875" style="19" customWidth="1"/>
    <col min="6920" max="6920" width="14.140625" style="19" customWidth="1"/>
    <col min="6921" max="6921" width="10.7109375" style="19" customWidth="1"/>
    <col min="6922" max="7168" width="9.140625" style="19"/>
    <col min="7169" max="7169" width="7.28515625" style="19" customWidth="1"/>
    <col min="7170" max="7170" width="12" style="19" customWidth="1"/>
    <col min="7171" max="7171" width="11.85546875" style="19" customWidth="1"/>
    <col min="7172" max="7172" width="64.28515625" style="19" customWidth="1"/>
    <col min="7173" max="7173" width="16.85546875" style="19" customWidth="1"/>
    <col min="7174" max="7174" width="17.7109375" style="19" customWidth="1"/>
    <col min="7175" max="7175" width="12.85546875" style="19" customWidth="1"/>
    <col min="7176" max="7176" width="14.140625" style="19" customWidth="1"/>
    <col min="7177" max="7177" width="10.7109375" style="19" customWidth="1"/>
    <col min="7178" max="7424" width="9.140625" style="19"/>
    <col min="7425" max="7425" width="7.28515625" style="19" customWidth="1"/>
    <col min="7426" max="7426" width="12" style="19" customWidth="1"/>
    <col min="7427" max="7427" width="11.85546875" style="19" customWidth="1"/>
    <col min="7428" max="7428" width="64.28515625" style="19" customWidth="1"/>
    <col min="7429" max="7429" width="16.85546875" style="19" customWidth="1"/>
    <col min="7430" max="7430" width="17.7109375" style="19" customWidth="1"/>
    <col min="7431" max="7431" width="12.85546875" style="19" customWidth="1"/>
    <col min="7432" max="7432" width="14.140625" style="19" customWidth="1"/>
    <col min="7433" max="7433" width="10.7109375" style="19" customWidth="1"/>
    <col min="7434" max="7680" width="9.140625" style="19"/>
    <col min="7681" max="7681" width="7.28515625" style="19" customWidth="1"/>
    <col min="7682" max="7682" width="12" style="19" customWidth="1"/>
    <col min="7683" max="7683" width="11.85546875" style="19" customWidth="1"/>
    <col min="7684" max="7684" width="64.28515625" style="19" customWidth="1"/>
    <col min="7685" max="7685" width="16.85546875" style="19" customWidth="1"/>
    <col min="7686" max="7686" width="17.7109375" style="19" customWidth="1"/>
    <col min="7687" max="7687" width="12.85546875" style="19" customWidth="1"/>
    <col min="7688" max="7688" width="14.140625" style="19" customWidth="1"/>
    <col min="7689" max="7689" width="10.7109375" style="19" customWidth="1"/>
    <col min="7690" max="7936" width="9.140625" style="19"/>
    <col min="7937" max="7937" width="7.28515625" style="19" customWidth="1"/>
    <col min="7938" max="7938" width="12" style="19" customWidth="1"/>
    <col min="7939" max="7939" width="11.85546875" style="19" customWidth="1"/>
    <col min="7940" max="7940" width="64.28515625" style="19" customWidth="1"/>
    <col min="7941" max="7941" width="16.85546875" style="19" customWidth="1"/>
    <col min="7942" max="7942" width="17.7109375" style="19" customWidth="1"/>
    <col min="7943" max="7943" width="12.85546875" style="19" customWidth="1"/>
    <col min="7944" max="7944" width="14.140625" style="19" customWidth="1"/>
    <col min="7945" max="7945" width="10.7109375" style="19" customWidth="1"/>
    <col min="7946" max="8192" width="9.140625" style="19"/>
    <col min="8193" max="8193" width="7.28515625" style="19" customWidth="1"/>
    <col min="8194" max="8194" width="12" style="19" customWidth="1"/>
    <col min="8195" max="8195" width="11.85546875" style="19" customWidth="1"/>
    <col min="8196" max="8196" width="64.28515625" style="19" customWidth="1"/>
    <col min="8197" max="8197" width="16.85546875" style="19" customWidth="1"/>
    <col min="8198" max="8198" width="17.7109375" style="19" customWidth="1"/>
    <col min="8199" max="8199" width="12.85546875" style="19" customWidth="1"/>
    <col min="8200" max="8200" width="14.140625" style="19" customWidth="1"/>
    <col min="8201" max="8201" width="10.7109375" style="19" customWidth="1"/>
    <col min="8202" max="8448" width="9.140625" style="19"/>
    <col min="8449" max="8449" width="7.28515625" style="19" customWidth="1"/>
    <col min="8450" max="8450" width="12" style="19" customWidth="1"/>
    <col min="8451" max="8451" width="11.85546875" style="19" customWidth="1"/>
    <col min="8452" max="8452" width="64.28515625" style="19" customWidth="1"/>
    <col min="8453" max="8453" width="16.85546875" style="19" customWidth="1"/>
    <col min="8454" max="8454" width="17.7109375" style="19" customWidth="1"/>
    <col min="8455" max="8455" width="12.85546875" style="19" customWidth="1"/>
    <col min="8456" max="8456" width="14.140625" style="19" customWidth="1"/>
    <col min="8457" max="8457" width="10.7109375" style="19" customWidth="1"/>
    <col min="8458" max="8704" width="9.140625" style="19"/>
    <col min="8705" max="8705" width="7.28515625" style="19" customWidth="1"/>
    <col min="8706" max="8706" width="12" style="19" customWidth="1"/>
    <col min="8707" max="8707" width="11.85546875" style="19" customWidth="1"/>
    <col min="8708" max="8708" width="64.28515625" style="19" customWidth="1"/>
    <col min="8709" max="8709" width="16.85546875" style="19" customWidth="1"/>
    <col min="8710" max="8710" width="17.7109375" style="19" customWidth="1"/>
    <col min="8711" max="8711" width="12.85546875" style="19" customWidth="1"/>
    <col min="8712" max="8712" width="14.140625" style="19" customWidth="1"/>
    <col min="8713" max="8713" width="10.7109375" style="19" customWidth="1"/>
    <col min="8714" max="8960" width="9.140625" style="19"/>
    <col min="8961" max="8961" width="7.28515625" style="19" customWidth="1"/>
    <col min="8962" max="8962" width="12" style="19" customWidth="1"/>
    <col min="8963" max="8963" width="11.85546875" style="19" customWidth="1"/>
    <col min="8964" max="8964" width="64.28515625" style="19" customWidth="1"/>
    <col min="8965" max="8965" width="16.85546875" style="19" customWidth="1"/>
    <col min="8966" max="8966" width="17.7109375" style="19" customWidth="1"/>
    <col min="8967" max="8967" width="12.85546875" style="19" customWidth="1"/>
    <col min="8968" max="8968" width="14.140625" style="19" customWidth="1"/>
    <col min="8969" max="8969" width="10.7109375" style="19" customWidth="1"/>
    <col min="8970" max="9216" width="9.140625" style="19"/>
    <col min="9217" max="9217" width="7.28515625" style="19" customWidth="1"/>
    <col min="9218" max="9218" width="12" style="19" customWidth="1"/>
    <col min="9219" max="9219" width="11.85546875" style="19" customWidth="1"/>
    <col min="9220" max="9220" width="64.28515625" style="19" customWidth="1"/>
    <col min="9221" max="9221" width="16.85546875" style="19" customWidth="1"/>
    <col min="9222" max="9222" width="17.7109375" style="19" customWidth="1"/>
    <col min="9223" max="9223" width="12.85546875" style="19" customWidth="1"/>
    <col min="9224" max="9224" width="14.140625" style="19" customWidth="1"/>
    <col min="9225" max="9225" width="10.7109375" style="19" customWidth="1"/>
    <col min="9226" max="9472" width="9.140625" style="19"/>
    <col min="9473" max="9473" width="7.28515625" style="19" customWidth="1"/>
    <col min="9474" max="9474" width="12" style="19" customWidth="1"/>
    <col min="9475" max="9475" width="11.85546875" style="19" customWidth="1"/>
    <col min="9476" max="9476" width="64.28515625" style="19" customWidth="1"/>
    <col min="9477" max="9477" width="16.85546875" style="19" customWidth="1"/>
    <col min="9478" max="9478" width="17.7109375" style="19" customWidth="1"/>
    <col min="9479" max="9479" width="12.85546875" style="19" customWidth="1"/>
    <col min="9480" max="9480" width="14.140625" style="19" customWidth="1"/>
    <col min="9481" max="9481" width="10.7109375" style="19" customWidth="1"/>
    <col min="9482" max="9728" width="9.140625" style="19"/>
    <col min="9729" max="9729" width="7.28515625" style="19" customWidth="1"/>
    <col min="9730" max="9730" width="12" style="19" customWidth="1"/>
    <col min="9731" max="9731" width="11.85546875" style="19" customWidth="1"/>
    <col min="9732" max="9732" width="64.28515625" style="19" customWidth="1"/>
    <col min="9733" max="9733" width="16.85546875" style="19" customWidth="1"/>
    <col min="9734" max="9734" width="17.7109375" style="19" customWidth="1"/>
    <col min="9735" max="9735" width="12.85546875" style="19" customWidth="1"/>
    <col min="9736" max="9736" width="14.140625" style="19" customWidth="1"/>
    <col min="9737" max="9737" width="10.7109375" style="19" customWidth="1"/>
    <col min="9738" max="9984" width="9.140625" style="19"/>
    <col min="9985" max="9985" width="7.28515625" style="19" customWidth="1"/>
    <col min="9986" max="9986" width="12" style="19" customWidth="1"/>
    <col min="9987" max="9987" width="11.85546875" style="19" customWidth="1"/>
    <col min="9988" max="9988" width="64.28515625" style="19" customWidth="1"/>
    <col min="9989" max="9989" width="16.85546875" style="19" customWidth="1"/>
    <col min="9990" max="9990" width="17.7109375" style="19" customWidth="1"/>
    <col min="9991" max="9991" width="12.85546875" style="19" customWidth="1"/>
    <col min="9992" max="9992" width="14.140625" style="19" customWidth="1"/>
    <col min="9993" max="9993" width="10.7109375" style="19" customWidth="1"/>
    <col min="9994" max="10240" width="9.140625" style="19"/>
    <col min="10241" max="10241" width="7.28515625" style="19" customWidth="1"/>
    <col min="10242" max="10242" width="12" style="19" customWidth="1"/>
    <col min="10243" max="10243" width="11.85546875" style="19" customWidth="1"/>
    <col min="10244" max="10244" width="64.28515625" style="19" customWidth="1"/>
    <col min="10245" max="10245" width="16.85546875" style="19" customWidth="1"/>
    <col min="10246" max="10246" width="17.7109375" style="19" customWidth="1"/>
    <col min="10247" max="10247" width="12.85546875" style="19" customWidth="1"/>
    <col min="10248" max="10248" width="14.140625" style="19" customWidth="1"/>
    <col min="10249" max="10249" width="10.7109375" style="19" customWidth="1"/>
    <col min="10250" max="10496" width="9.140625" style="19"/>
    <col min="10497" max="10497" width="7.28515625" style="19" customWidth="1"/>
    <col min="10498" max="10498" width="12" style="19" customWidth="1"/>
    <col min="10499" max="10499" width="11.85546875" style="19" customWidth="1"/>
    <col min="10500" max="10500" width="64.28515625" style="19" customWidth="1"/>
    <col min="10501" max="10501" width="16.85546875" style="19" customWidth="1"/>
    <col min="10502" max="10502" width="17.7109375" style="19" customWidth="1"/>
    <col min="10503" max="10503" width="12.85546875" style="19" customWidth="1"/>
    <col min="10504" max="10504" width="14.140625" style="19" customWidth="1"/>
    <col min="10505" max="10505" width="10.7109375" style="19" customWidth="1"/>
    <col min="10506" max="10752" width="9.140625" style="19"/>
    <col min="10753" max="10753" width="7.28515625" style="19" customWidth="1"/>
    <col min="10754" max="10754" width="12" style="19" customWidth="1"/>
    <col min="10755" max="10755" width="11.85546875" style="19" customWidth="1"/>
    <col min="10756" max="10756" width="64.28515625" style="19" customWidth="1"/>
    <col min="10757" max="10757" width="16.85546875" style="19" customWidth="1"/>
    <col min="10758" max="10758" width="17.7109375" style="19" customWidth="1"/>
    <col min="10759" max="10759" width="12.85546875" style="19" customWidth="1"/>
    <col min="10760" max="10760" width="14.140625" style="19" customWidth="1"/>
    <col min="10761" max="10761" width="10.7109375" style="19" customWidth="1"/>
    <col min="10762" max="11008" width="9.140625" style="19"/>
    <col min="11009" max="11009" width="7.28515625" style="19" customWidth="1"/>
    <col min="11010" max="11010" width="12" style="19" customWidth="1"/>
    <col min="11011" max="11011" width="11.85546875" style="19" customWidth="1"/>
    <col min="11012" max="11012" width="64.28515625" style="19" customWidth="1"/>
    <col min="11013" max="11013" width="16.85546875" style="19" customWidth="1"/>
    <col min="11014" max="11014" width="17.7109375" style="19" customWidth="1"/>
    <col min="11015" max="11015" width="12.85546875" style="19" customWidth="1"/>
    <col min="11016" max="11016" width="14.140625" style="19" customWidth="1"/>
    <col min="11017" max="11017" width="10.7109375" style="19" customWidth="1"/>
    <col min="11018" max="11264" width="9.140625" style="19"/>
    <col min="11265" max="11265" width="7.28515625" style="19" customWidth="1"/>
    <col min="11266" max="11266" width="12" style="19" customWidth="1"/>
    <col min="11267" max="11267" width="11.85546875" style="19" customWidth="1"/>
    <col min="11268" max="11268" width="64.28515625" style="19" customWidth="1"/>
    <col min="11269" max="11269" width="16.85546875" style="19" customWidth="1"/>
    <col min="11270" max="11270" width="17.7109375" style="19" customWidth="1"/>
    <col min="11271" max="11271" width="12.85546875" style="19" customWidth="1"/>
    <col min="11272" max="11272" width="14.140625" style="19" customWidth="1"/>
    <col min="11273" max="11273" width="10.7109375" style="19" customWidth="1"/>
    <col min="11274" max="11520" width="9.140625" style="19"/>
    <col min="11521" max="11521" width="7.28515625" style="19" customWidth="1"/>
    <col min="11522" max="11522" width="12" style="19" customWidth="1"/>
    <col min="11523" max="11523" width="11.85546875" style="19" customWidth="1"/>
    <col min="11524" max="11524" width="64.28515625" style="19" customWidth="1"/>
    <col min="11525" max="11525" width="16.85546875" style="19" customWidth="1"/>
    <col min="11526" max="11526" width="17.7109375" style="19" customWidth="1"/>
    <col min="11527" max="11527" width="12.85546875" style="19" customWidth="1"/>
    <col min="11528" max="11528" width="14.140625" style="19" customWidth="1"/>
    <col min="11529" max="11529" width="10.7109375" style="19" customWidth="1"/>
    <col min="11530" max="11776" width="9.140625" style="19"/>
    <col min="11777" max="11777" width="7.28515625" style="19" customWidth="1"/>
    <col min="11778" max="11778" width="12" style="19" customWidth="1"/>
    <col min="11779" max="11779" width="11.85546875" style="19" customWidth="1"/>
    <col min="11780" max="11780" width="64.28515625" style="19" customWidth="1"/>
    <col min="11781" max="11781" width="16.85546875" style="19" customWidth="1"/>
    <col min="11782" max="11782" width="17.7109375" style="19" customWidth="1"/>
    <col min="11783" max="11783" width="12.85546875" style="19" customWidth="1"/>
    <col min="11784" max="11784" width="14.140625" style="19" customWidth="1"/>
    <col min="11785" max="11785" width="10.7109375" style="19" customWidth="1"/>
    <col min="11786" max="12032" width="9.140625" style="19"/>
    <col min="12033" max="12033" width="7.28515625" style="19" customWidth="1"/>
    <col min="12034" max="12034" width="12" style="19" customWidth="1"/>
    <col min="12035" max="12035" width="11.85546875" style="19" customWidth="1"/>
    <col min="12036" max="12036" width="64.28515625" style="19" customWidth="1"/>
    <col min="12037" max="12037" width="16.85546875" style="19" customWidth="1"/>
    <col min="12038" max="12038" width="17.7109375" style="19" customWidth="1"/>
    <col min="12039" max="12039" width="12.85546875" style="19" customWidth="1"/>
    <col min="12040" max="12040" width="14.140625" style="19" customWidth="1"/>
    <col min="12041" max="12041" width="10.7109375" style="19" customWidth="1"/>
    <col min="12042" max="12288" width="9.140625" style="19"/>
    <col min="12289" max="12289" width="7.28515625" style="19" customWidth="1"/>
    <col min="12290" max="12290" width="12" style="19" customWidth="1"/>
    <col min="12291" max="12291" width="11.85546875" style="19" customWidth="1"/>
    <col min="12292" max="12292" width="64.28515625" style="19" customWidth="1"/>
    <col min="12293" max="12293" width="16.85546875" style="19" customWidth="1"/>
    <col min="12294" max="12294" width="17.7109375" style="19" customWidth="1"/>
    <col min="12295" max="12295" width="12.85546875" style="19" customWidth="1"/>
    <col min="12296" max="12296" width="14.140625" style="19" customWidth="1"/>
    <col min="12297" max="12297" width="10.7109375" style="19" customWidth="1"/>
    <col min="12298" max="12544" width="9.140625" style="19"/>
    <col min="12545" max="12545" width="7.28515625" style="19" customWidth="1"/>
    <col min="12546" max="12546" width="12" style="19" customWidth="1"/>
    <col min="12547" max="12547" width="11.85546875" style="19" customWidth="1"/>
    <col min="12548" max="12548" width="64.28515625" style="19" customWidth="1"/>
    <col min="12549" max="12549" width="16.85546875" style="19" customWidth="1"/>
    <col min="12550" max="12550" width="17.7109375" style="19" customWidth="1"/>
    <col min="12551" max="12551" width="12.85546875" style="19" customWidth="1"/>
    <col min="12552" max="12552" width="14.140625" style="19" customWidth="1"/>
    <col min="12553" max="12553" width="10.7109375" style="19" customWidth="1"/>
    <col min="12554" max="12800" width="9.140625" style="19"/>
    <col min="12801" max="12801" width="7.28515625" style="19" customWidth="1"/>
    <col min="12802" max="12802" width="12" style="19" customWidth="1"/>
    <col min="12803" max="12803" width="11.85546875" style="19" customWidth="1"/>
    <col min="12804" max="12804" width="64.28515625" style="19" customWidth="1"/>
    <col min="12805" max="12805" width="16.85546875" style="19" customWidth="1"/>
    <col min="12806" max="12806" width="17.7109375" style="19" customWidth="1"/>
    <col min="12807" max="12807" width="12.85546875" style="19" customWidth="1"/>
    <col min="12808" max="12808" width="14.140625" style="19" customWidth="1"/>
    <col min="12809" max="12809" width="10.7109375" style="19" customWidth="1"/>
    <col min="12810" max="13056" width="9.140625" style="19"/>
    <col min="13057" max="13057" width="7.28515625" style="19" customWidth="1"/>
    <col min="13058" max="13058" width="12" style="19" customWidth="1"/>
    <col min="13059" max="13059" width="11.85546875" style="19" customWidth="1"/>
    <col min="13060" max="13060" width="64.28515625" style="19" customWidth="1"/>
    <col min="13061" max="13061" width="16.85546875" style="19" customWidth="1"/>
    <col min="13062" max="13062" width="17.7109375" style="19" customWidth="1"/>
    <col min="13063" max="13063" width="12.85546875" style="19" customWidth="1"/>
    <col min="13064" max="13064" width="14.140625" style="19" customWidth="1"/>
    <col min="13065" max="13065" width="10.7109375" style="19" customWidth="1"/>
    <col min="13066" max="13312" width="9.140625" style="19"/>
    <col min="13313" max="13313" width="7.28515625" style="19" customWidth="1"/>
    <col min="13314" max="13314" width="12" style="19" customWidth="1"/>
    <col min="13315" max="13315" width="11.85546875" style="19" customWidth="1"/>
    <col min="13316" max="13316" width="64.28515625" style="19" customWidth="1"/>
    <col min="13317" max="13317" width="16.85546875" style="19" customWidth="1"/>
    <col min="13318" max="13318" width="17.7109375" style="19" customWidth="1"/>
    <col min="13319" max="13319" width="12.85546875" style="19" customWidth="1"/>
    <col min="13320" max="13320" width="14.140625" style="19" customWidth="1"/>
    <col min="13321" max="13321" width="10.7109375" style="19" customWidth="1"/>
    <col min="13322" max="13568" width="9.140625" style="19"/>
    <col min="13569" max="13569" width="7.28515625" style="19" customWidth="1"/>
    <col min="13570" max="13570" width="12" style="19" customWidth="1"/>
    <col min="13571" max="13571" width="11.85546875" style="19" customWidth="1"/>
    <col min="13572" max="13572" width="64.28515625" style="19" customWidth="1"/>
    <col min="13573" max="13573" width="16.85546875" style="19" customWidth="1"/>
    <col min="13574" max="13574" width="17.7109375" style="19" customWidth="1"/>
    <col min="13575" max="13575" width="12.85546875" style="19" customWidth="1"/>
    <col min="13576" max="13576" width="14.140625" style="19" customWidth="1"/>
    <col min="13577" max="13577" width="10.7109375" style="19" customWidth="1"/>
    <col min="13578" max="13824" width="9.140625" style="19"/>
    <col min="13825" max="13825" width="7.28515625" style="19" customWidth="1"/>
    <col min="13826" max="13826" width="12" style="19" customWidth="1"/>
    <col min="13827" max="13827" width="11.85546875" style="19" customWidth="1"/>
    <col min="13828" max="13828" width="64.28515625" style="19" customWidth="1"/>
    <col min="13829" max="13829" width="16.85546875" style="19" customWidth="1"/>
    <col min="13830" max="13830" width="17.7109375" style="19" customWidth="1"/>
    <col min="13831" max="13831" width="12.85546875" style="19" customWidth="1"/>
    <col min="13832" max="13832" width="14.140625" style="19" customWidth="1"/>
    <col min="13833" max="13833" width="10.7109375" style="19" customWidth="1"/>
    <col min="13834" max="14080" width="9.140625" style="19"/>
    <col min="14081" max="14081" width="7.28515625" style="19" customWidth="1"/>
    <col min="14082" max="14082" width="12" style="19" customWidth="1"/>
    <col min="14083" max="14083" width="11.85546875" style="19" customWidth="1"/>
    <col min="14084" max="14084" width="64.28515625" style="19" customWidth="1"/>
    <col min="14085" max="14085" width="16.85546875" style="19" customWidth="1"/>
    <col min="14086" max="14086" width="17.7109375" style="19" customWidth="1"/>
    <col min="14087" max="14087" width="12.85546875" style="19" customWidth="1"/>
    <col min="14088" max="14088" width="14.140625" style="19" customWidth="1"/>
    <col min="14089" max="14089" width="10.7109375" style="19" customWidth="1"/>
    <col min="14090" max="14336" width="9.140625" style="19"/>
    <col min="14337" max="14337" width="7.28515625" style="19" customWidth="1"/>
    <col min="14338" max="14338" width="12" style="19" customWidth="1"/>
    <col min="14339" max="14339" width="11.85546875" style="19" customWidth="1"/>
    <col min="14340" max="14340" width="64.28515625" style="19" customWidth="1"/>
    <col min="14341" max="14341" width="16.85546875" style="19" customWidth="1"/>
    <col min="14342" max="14342" width="17.7109375" style="19" customWidth="1"/>
    <col min="14343" max="14343" width="12.85546875" style="19" customWidth="1"/>
    <col min="14344" max="14344" width="14.140625" style="19" customWidth="1"/>
    <col min="14345" max="14345" width="10.7109375" style="19" customWidth="1"/>
    <col min="14346" max="14592" width="9.140625" style="19"/>
    <col min="14593" max="14593" width="7.28515625" style="19" customWidth="1"/>
    <col min="14594" max="14594" width="12" style="19" customWidth="1"/>
    <col min="14595" max="14595" width="11.85546875" style="19" customWidth="1"/>
    <col min="14596" max="14596" width="64.28515625" style="19" customWidth="1"/>
    <col min="14597" max="14597" width="16.85546875" style="19" customWidth="1"/>
    <col min="14598" max="14598" width="17.7109375" style="19" customWidth="1"/>
    <col min="14599" max="14599" width="12.85546875" style="19" customWidth="1"/>
    <col min="14600" max="14600" width="14.140625" style="19" customWidth="1"/>
    <col min="14601" max="14601" width="10.7109375" style="19" customWidth="1"/>
    <col min="14602" max="14848" width="9.140625" style="19"/>
    <col min="14849" max="14849" width="7.28515625" style="19" customWidth="1"/>
    <col min="14850" max="14850" width="12" style="19" customWidth="1"/>
    <col min="14851" max="14851" width="11.85546875" style="19" customWidth="1"/>
    <col min="14852" max="14852" width="64.28515625" style="19" customWidth="1"/>
    <col min="14853" max="14853" width="16.85546875" style="19" customWidth="1"/>
    <col min="14854" max="14854" width="17.7109375" style="19" customWidth="1"/>
    <col min="14855" max="14855" width="12.85546875" style="19" customWidth="1"/>
    <col min="14856" max="14856" width="14.140625" style="19" customWidth="1"/>
    <col min="14857" max="14857" width="10.7109375" style="19" customWidth="1"/>
    <col min="14858" max="15104" width="9.140625" style="19"/>
    <col min="15105" max="15105" width="7.28515625" style="19" customWidth="1"/>
    <col min="15106" max="15106" width="12" style="19" customWidth="1"/>
    <col min="15107" max="15107" width="11.85546875" style="19" customWidth="1"/>
    <col min="15108" max="15108" width="64.28515625" style="19" customWidth="1"/>
    <col min="15109" max="15109" width="16.85546875" style="19" customWidth="1"/>
    <col min="15110" max="15110" width="17.7109375" style="19" customWidth="1"/>
    <col min="15111" max="15111" width="12.85546875" style="19" customWidth="1"/>
    <col min="15112" max="15112" width="14.140625" style="19" customWidth="1"/>
    <col min="15113" max="15113" width="10.7109375" style="19" customWidth="1"/>
    <col min="15114" max="15360" width="9.140625" style="19"/>
    <col min="15361" max="15361" width="7.28515625" style="19" customWidth="1"/>
    <col min="15362" max="15362" width="12" style="19" customWidth="1"/>
    <col min="15363" max="15363" width="11.85546875" style="19" customWidth="1"/>
    <col min="15364" max="15364" width="64.28515625" style="19" customWidth="1"/>
    <col min="15365" max="15365" width="16.85546875" style="19" customWidth="1"/>
    <col min="15366" max="15366" width="17.7109375" style="19" customWidth="1"/>
    <col min="15367" max="15367" width="12.85546875" style="19" customWidth="1"/>
    <col min="15368" max="15368" width="14.140625" style="19" customWidth="1"/>
    <col min="15369" max="15369" width="10.7109375" style="19" customWidth="1"/>
    <col min="15370" max="15616" width="9.140625" style="19"/>
    <col min="15617" max="15617" width="7.28515625" style="19" customWidth="1"/>
    <col min="15618" max="15618" width="12" style="19" customWidth="1"/>
    <col min="15619" max="15619" width="11.85546875" style="19" customWidth="1"/>
    <col min="15620" max="15620" width="64.28515625" style="19" customWidth="1"/>
    <col min="15621" max="15621" width="16.85546875" style="19" customWidth="1"/>
    <col min="15622" max="15622" width="17.7109375" style="19" customWidth="1"/>
    <col min="15623" max="15623" width="12.85546875" style="19" customWidth="1"/>
    <col min="15624" max="15624" width="14.140625" style="19" customWidth="1"/>
    <col min="15625" max="15625" width="10.7109375" style="19" customWidth="1"/>
    <col min="15626" max="15872" width="9.140625" style="19"/>
    <col min="15873" max="15873" width="7.28515625" style="19" customWidth="1"/>
    <col min="15874" max="15874" width="12" style="19" customWidth="1"/>
    <col min="15875" max="15875" width="11.85546875" style="19" customWidth="1"/>
    <col min="15876" max="15876" width="64.28515625" style="19" customWidth="1"/>
    <col min="15877" max="15877" width="16.85546875" style="19" customWidth="1"/>
    <col min="15878" max="15878" width="17.7109375" style="19" customWidth="1"/>
    <col min="15879" max="15879" width="12.85546875" style="19" customWidth="1"/>
    <col min="15880" max="15880" width="14.140625" style="19" customWidth="1"/>
    <col min="15881" max="15881" width="10.7109375" style="19" customWidth="1"/>
    <col min="15882" max="16128" width="9.140625" style="19"/>
    <col min="16129" max="16129" width="7.28515625" style="19" customWidth="1"/>
    <col min="16130" max="16130" width="12" style="19" customWidth="1"/>
    <col min="16131" max="16131" width="11.85546875" style="19" customWidth="1"/>
    <col min="16132" max="16132" width="64.28515625" style="19" customWidth="1"/>
    <col min="16133" max="16133" width="16.85546875" style="19" customWidth="1"/>
    <col min="16134" max="16134" width="17.7109375" style="19" customWidth="1"/>
    <col min="16135" max="16135" width="12.85546875" style="19" customWidth="1"/>
    <col min="16136" max="16136" width="14.140625" style="19" customWidth="1"/>
    <col min="16137" max="16137" width="10.7109375" style="19" customWidth="1"/>
    <col min="16138" max="16384" width="9.140625" style="19"/>
  </cols>
  <sheetData>
    <row r="1" spans="1:6">
      <c r="F1" s="20" t="s">
        <v>207</v>
      </c>
    </row>
    <row r="2" spans="1:6">
      <c r="F2" s="20" t="s">
        <v>55</v>
      </c>
    </row>
    <row r="3" spans="1:6">
      <c r="F3" s="20" t="s">
        <v>1</v>
      </c>
    </row>
    <row r="5" spans="1:6" ht="44.25" customHeight="1">
      <c r="A5" s="21"/>
      <c r="B5" s="21"/>
      <c r="C5" s="502" t="s">
        <v>618</v>
      </c>
      <c r="D5" s="502"/>
      <c r="E5" s="502"/>
      <c r="F5" s="1"/>
    </row>
    <row r="7" spans="1:6">
      <c r="E7" s="20" t="s">
        <v>191</v>
      </c>
    </row>
    <row r="8" spans="1:6" s="22" customFormat="1" ht="108.75" customHeight="1">
      <c r="B8" s="517" t="s">
        <v>43</v>
      </c>
      <c r="C8" s="517"/>
      <c r="D8" s="518" t="s">
        <v>615</v>
      </c>
      <c r="E8" s="518" t="s">
        <v>616</v>
      </c>
      <c r="F8" s="485" t="s">
        <v>50</v>
      </c>
    </row>
    <row r="9" spans="1:6" s="22" customFormat="1" ht="25.5" customHeight="1">
      <c r="B9" s="475" t="s">
        <v>45</v>
      </c>
      <c r="C9" s="475" t="s">
        <v>46</v>
      </c>
      <c r="D9" s="518"/>
      <c r="E9" s="518"/>
      <c r="F9" s="474" t="s">
        <v>619</v>
      </c>
    </row>
    <row r="10" spans="1:6" s="22" customFormat="1">
      <c r="B10" s="476"/>
      <c r="C10" s="477"/>
      <c r="D10" s="478" t="s">
        <v>200</v>
      </c>
      <c r="E10" s="476"/>
      <c r="F10" s="56">
        <f>+F11</f>
        <v>-50000</v>
      </c>
    </row>
    <row r="11" spans="1:6" s="22" customFormat="1">
      <c r="B11" s="479">
        <v>1212</v>
      </c>
      <c r="C11" s="480"/>
      <c r="D11" s="481" t="s">
        <v>62</v>
      </c>
      <c r="E11" s="482"/>
      <c r="F11" s="56">
        <f>+F12</f>
        <v>-50000</v>
      </c>
    </row>
    <row r="12" spans="1:6" s="22" customFormat="1" ht="45.75" customHeight="1">
      <c r="B12" s="483"/>
      <c r="C12" s="483">
        <v>12003</v>
      </c>
      <c r="D12" s="484" t="s">
        <v>617</v>
      </c>
      <c r="E12" s="482" t="s">
        <v>227</v>
      </c>
      <c r="F12" s="56">
        <f>+Հ3!G89</f>
        <v>-50000</v>
      </c>
    </row>
    <row r="13" spans="1:6" s="22" customFormat="1" ht="14.25" customHeight="1"/>
    <row r="14" spans="1:6" ht="15" customHeight="1"/>
    <row r="15" spans="1:6" ht="17.25" customHeight="1"/>
    <row r="16" spans="1:6" s="22" customFormat="1" ht="15.75"/>
    <row r="17" s="22" customFormat="1" ht="15.75"/>
    <row r="18" s="22" customFormat="1" ht="15.75"/>
    <row r="19" s="22" customFormat="1" ht="15.75"/>
    <row r="20" s="22" customFormat="1" ht="18.600000000000001" customHeight="1"/>
    <row r="21" s="22" customFormat="1" ht="19.899999999999999" customHeight="1"/>
    <row r="22" s="22" customFormat="1" ht="15.75"/>
    <row r="23" ht="22.9" customHeight="1"/>
  </sheetData>
  <mergeCells count="4">
    <mergeCell ref="B8:C8"/>
    <mergeCell ref="D8:D9"/>
    <mergeCell ref="E8:E9"/>
    <mergeCell ref="C5:E5"/>
  </mergeCells>
  <pageMargins left="0.31496062992126" right="0" top="0.35433070866141703" bottom="0.35433070866141703" header="0.31496062992126" footer="0.31496062992126"/>
  <pageSetup paperSize="9"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47"/>
  <sheetViews>
    <sheetView zoomScaleNormal="100" zoomScaleSheetLayoutView="100" workbookViewId="0"/>
  </sheetViews>
  <sheetFormatPr defaultRowHeight="17.25"/>
  <cols>
    <col min="1" max="1" width="4.7109375" style="5" customWidth="1"/>
    <col min="2" max="2" width="29.28515625" style="5" customWidth="1"/>
    <col min="3" max="3" width="77.85546875" style="5" customWidth="1"/>
    <col min="4" max="4" width="28.140625" style="5" customWidth="1"/>
    <col min="5" max="7" width="9" style="5" customWidth="1"/>
    <col min="8" max="251" width="9.140625" style="5"/>
    <col min="252" max="252" width="4.7109375" style="5" customWidth="1"/>
    <col min="253" max="253" width="19.85546875" style="5" customWidth="1"/>
    <col min="254" max="254" width="72.140625" style="5" customWidth="1"/>
    <col min="255" max="255" width="0" style="5" hidden="1" customWidth="1"/>
    <col min="256" max="256" width="18.28515625" style="5" customWidth="1"/>
    <col min="257" max="257" width="17.5703125" style="5" customWidth="1"/>
    <col min="258" max="263" width="9" style="5" customWidth="1"/>
    <col min="264" max="507" width="9.140625" style="5"/>
    <col min="508" max="508" width="4.7109375" style="5" customWidth="1"/>
    <col min="509" max="509" width="19.85546875" style="5" customWidth="1"/>
    <col min="510" max="510" width="72.140625" style="5" customWidth="1"/>
    <col min="511" max="511" width="0" style="5" hidden="1" customWidth="1"/>
    <col min="512" max="512" width="18.28515625" style="5" customWidth="1"/>
    <col min="513" max="513" width="17.5703125" style="5" customWidth="1"/>
    <col min="514" max="519" width="9" style="5" customWidth="1"/>
    <col min="520" max="763" width="9.140625" style="5"/>
    <col min="764" max="764" width="4.7109375" style="5" customWidth="1"/>
    <col min="765" max="765" width="19.85546875" style="5" customWidth="1"/>
    <col min="766" max="766" width="72.140625" style="5" customWidth="1"/>
    <col min="767" max="767" width="0" style="5" hidden="1" customWidth="1"/>
    <col min="768" max="768" width="18.28515625" style="5" customWidth="1"/>
    <col min="769" max="769" width="17.5703125" style="5" customWidth="1"/>
    <col min="770" max="775" width="9" style="5" customWidth="1"/>
    <col min="776" max="1019" width="9.140625" style="5"/>
    <col min="1020" max="1020" width="4.7109375" style="5" customWidth="1"/>
    <col min="1021" max="1021" width="19.85546875" style="5" customWidth="1"/>
    <col min="1022" max="1022" width="72.140625" style="5" customWidth="1"/>
    <col min="1023" max="1023" width="0" style="5" hidden="1" customWidth="1"/>
    <col min="1024" max="1024" width="18.28515625" style="5" customWidth="1"/>
    <col min="1025" max="1025" width="17.5703125" style="5" customWidth="1"/>
    <col min="1026" max="1031" width="9" style="5" customWidth="1"/>
    <col min="1032" max="1275" width="9.140625" style="5"/>
    <col min="1276" max="1276" width="4.7109375" style="5" customWidth="1"/>
    <col min="1277" max="1277" width="19.85546875" style="5" customWidth="1"/>
    <col min="1278" max="1278" width="72.140625" style="5" customWidth="1"/>
    <col min="1279" max="1279" width="0" style="5" hidden="1" customWidth="1"/>
    <col min="1280" max="1280" width="18.28515625" style="5" customWidth="1"/>
    <col min="1281" max="1281" width="17.5703125" style="5" customWidth="1"/>
    <col min="1282" max="1287" width="9" style="5" customWidth="1"/>
    <col min="1288" max="1531" width="9.140625" style="5"/>
    <col min="1532" max="1532" width="4.7109375" style="5" customWidth="1"/>
    <col min="1533" max="1533" width="19.85546875" style="5" customWidth="1"/>
    <col min="1534" max="1534" width="72.140625" style="5" customWidth="1"/>
    <col min="1535" max="1535" width="0" style="5" hidden="1" customWidth="1"/>
    <col min="1536" max="1536" width="18.28515625" style="5" customWidth="1"/>
    <col min="1537" max="1537" width="17.5703125" style="5" customWidth="1"/>
    <col min="1538" max="1543" width="9" style="5" customWidth="1"/>
    <col min="1544" max="1787" width="9.140625" style="5"/>
    <col min="1788" max="1788" width="4.7109375" style="5" customWidth="1"/>
    <col min="1789" max="1789" width="19.85546875" style="5" customWidth="1"/>
    <col min="1790" max="1790" width="72.140625" style="5" customWidth="1"/>
    <col min="1791" max="1791" width="0" style="5" hidden="1" customWidth="1"/>
    <col min="1792" max="1792" width="18.28515625" style="5" customWidth="1"/>
    <col min="1793" max="1793" width="17.5703125" style="5" customWidth="1"/>
    <col min="1794" max="1799" width="9" style="5" customWidth="1"/>
    <col min="1800" max="2043" width="9.140625" style="5"/>
    <col min="2044" max="2044" width="4.7109375" style="5" customWidth="1"/>
    <col min="2045" max="2045" width="19.85546875" style="5" customWidth="1"/>
    <col min="2046" max="2046" width="72.140625" style="5" customWidth="1"/>
    <col min="2047" max="2047" width="0" style="5" hidden="1" customWidth="1"/>
    <col min="2048" max="2048" width="18.28515625" style="5" customWidth="1"/>
    <col min="2049" max="2049" width="17.5703125" style="5" customWidth="1"/>
    <col min="2050" max="2055" width="9" style="5" customWidth="1"/>
    <col min="2056" max="2299" width="9.140625" style="5"/>
    <col min="2300" max="2300" width="4.7109375" style="5" customWidth="1"/>
    <col min="2301" max="2301" width="19.85546875" style="5" customWidth="1"/>
    <col min="2302" max="2302" width="72.140625" style="5" customWidth="1"/>
    <col min="2303" max="2303" width="0" style="5" hidden="1" customWidth="1"/>
    <col min="2304" max="2304" width="18.28515625" style="5" customWidth="1"/>
    <col min="2305" max="2305" width="17.5703125" style="5" customWidth="1"/>
    <col min="2306" max="2311" width="9" style="5" customWidth="1"/>
    <col min="2312" max="2555" width="9.140625" style="5"/>
    <col min="2556" max="2556" width="4.7109375" style="5" customWidth="1"/>
    <col min="2557" max="2557" width="19.85546875" style="5" customWidth="1"/>
    <col min="2558" max="2558" width="72.140625" style="5" customWidth="1"/>
    <col min="2559" max="2559" width="0" style="5" hidden="1" customWidth="1"/>
    <col min="2560" max="2560" width="18.28515625" style="5" customWidth="1"/>
    <col min="2561" max="2561" width="17.5703125" style="5" customWidth="1"/>
    <col min="2562" max="2567" width="9" style="5" customWidth="1"/>
    <col min="2568" max="2811" width="9.140625" style="5"/>
    <col min="2812" max="2812" width="4.7109375" style="5" customWidth="1"/>
    <col min="2813" max="2813" width="19.85546875" style="5" customWidth="1"/>
    <col min="2814" max="2814" width="72.140625" style="5" customWidth="1"/>
    <col min="2815" max="2815" width="0" style="5" hidden="1" customWidth="1"/>
    <col min="2816" max="2816" width="18.28515625" style="5" customWidth="1"/>
    <col min="2817" max="2817" width="17.5703125" style="5" customWidth="1"/>
    <col min="2818" max="2823" width="9" style="5" customWidth="1"/>
    <col min="2824" max="3067" width="9.140625" style="5"/>
    <col min="3068" max="3068" width="4.7109375" style="5" customWidth="1"/>
    <col min="3069" max="3069" width="19.85546875" style="5" customWidth="1"/>
    <col min="3070" max="3070" width="72.140625" style="5" customWidth="1"/>
    <col min="3071" max="3071" width="0" style="5" hidden="1" customWidth="1"/>
    <col min="3072" max="3072" width="18.28515625" style="5" customWidth="1"/>
    <col min="3073" max="3073" width="17.5703125" style="5" customWidth="1"/>
    <col min="3074" max="3079" width="9" style="5" customWidth="1"/>
    <col min="3080" max="3323" width="9.140625" style="5"/>
    <col min="3324" max="3324" width="4.7109375" style="5" customWidth="1"/>
    <col min="3325" max="3325" width="19.85546875" style="5" customWidth="1"/>
    <col min="3326" max="3326" width="72.140625" style="5" customWidth="1"/>
    <col min="3327" max="3327" width="0" style="5" hidden="1" customWidth="1"/>
    <col min="3328" max="3328" width="18.28515625" style="5" customWidth="1"/>
    <col min="3329" max="3329" width="17.5703125" style="5" customWidth="1"/>
    <col min="3330" max="3335" width="9" style="5" customWidth="1"/>
    <col min="3336" max="3579" width="9.140625" style="5"/>
    <col min="3580" max="3580" width="4.7109375" style="5" customWidth="1"/>
    <col min="3581" max="3581" width="19.85546875" style="5" customWidth="1"/>
    <col min="3582" max="3582" width="72.140625" style="5" customWidth="1"/>
    <col min="3583" max="3583" width="0" style="5" hidden="1" customWidth="1"/>
    <col min="3584" max="3584" width="18.28515625" style="5" customWidth="1"/>
    <col min="3585" max="3585" width="17.5703125" style="5" customWidth="1"/>
    <col min="3586" max="3591" width="9" style="5" customWidth="1"/>
    <col min="3592" max="3835" width="9.140625" style="5"/>
    <col min="3836" max="3836" width="4.7109375" style="5" customWidth="1"/>
    <col min="3837" max="3837" width="19.85546875" style="5" customWidth="1"/>
    <col min="3838" max="3838" width="72.140625" style="5" customWidth="1"/>
    <col min="3839" max="3839" width="0" style="5" hidden="1" customWidth="1"/>
    <col min="3840" max="3840" width="18.28515625" style="5" customWidth="1"/>
    <col min="3841" max="3841" width="17.5703125" style="5" customWidth="1"/>
    <col min="3842" max="3847" width="9" style="5" customWidth="1"/>
    <col min="3848" max="4091" width="9.140625" style="5"/>
    <col min="4092" max="4092" width="4.7109375" style="5" customWidth="1"/>
    <col min="4093" max="4093" width="19.85546875" style="5" customWidth="1"/>
    <col min="4094" max="4094" width="72.140625" style="5" customWidth="1"/>
    <col min="4095" max="4095" width="0" style="5" hidden="1" customWidth="1"/>
    <col min="4096" max="4096" width="18.28515625" style="5" customWidth="1"/>
    <col min="4097" max="4097" width="17.5703125" style="5" customWidth="1"/>
    <col min="4098" max="4103" width="9" style="5" customWidth="1"/>
    <col min="4104" max="4347" width="9.140625" style="5"/>
    <col min="4348" max="4348" width="4.7109375" style="5" customWidth="1"/>
    <col min="4349" max="4349" width="19.85546875" style="5" customWidth="1"/>
    <col min="4350" max="4350" width="72.140625" style="5" customWidth="1"/>
    <col min="4351" max="4351" width="0" style="5" hidden="1" customWidth="1"/>
    <col min="4352" max="4352" width="18.28515625" style="5" customWidth="1"/>
    <col min="4353" max="4353" width="17.5703125" style="5" customWidth="1"/>
    <col min="4354" max="4359" width="9" style="5" customWidth="1"/>
    <col min="4360" max="4603" width="9.140625" style="5"/>
    <col min="4604" max="4604" width="4.7109375" style="5" customWidth="1"/>
    <col min="4605" max="4605" width="19.85546875" style="5" customWidth="1"/>
    <col min="4606" max="4606" width="72.140625" style="5" customWidth="1"/>
    <col min="4607" max="4607" width="0" style="5" hidden="1" customWidth="1"/>
    <col min="4608" max="4608" width="18.28515625" style="5" customWidth="1"/>
    <col min="4609" max="4609" width="17.5703125" style="5" customWidth="1"/>
    <col min="4610" max="4615" width="9" style="5" customWidth="1"/>
    <col min="4616" max="4859" width="9.140625" style="5"/>
    <col min="4860" max="4860" width="4.7109375" style="5" customWidth="1"/>
    <col min="4861" max="4861" width="19.85546875" style="5" customWidth="1"/>
    <col min="4862" max="4862" width="72.140625" style="5" customWidth="1"/>
    <col min="4863" max="4863" width="0" style="5" hidden="1" customWidth="1"/>
    <col min="4864" max="4864" width="18.28515625" style="5" customWidth="1"/>
    <col min="4865" max="4865" width="17.5703125" style="5" customWidth="1"/>
    <col min="4866" max="4871" width="9" style="5" customWidth="1"/>
    <col min="4872" max="5115" width="9.140625" style="5"/>
    <col min="5116" max="5116" width="4.7109375" style="5" customWidth="1"/>
    <col min="5117" max="5117" width="19.85546875" style="5" customWidth="1"/>
    <col min="5118" max="5118" width="72.140625" style="5" customWidth="1"/>
    <col min="5119" max="5119" width="0" style="5" hidden="1" customWidth="1"/>
    <col min="5120" max="5120" width="18.28515625" style="5" customWidth="1"/>
    <col min="5121" max="5121" width="17.5703125" style="5" customWidth="1"/>
    <col min="5122" max="5127" width="9" style="5" customWidth="1"/>
    <col min="5128" max="5371" width="9.140625" style="5"/>
    <col min="5372" max="5372" width="4.7109375" style="5" customWidth="1"/>
    <col min="5373" max="5373" width="19.85546875" style="5" customWidth="1"/>
    <col min="5374" max="5374" width="72.140625" style="5" customWidth="1"/>
    <col min="5375" max="5375" width="0" style="5" hidden="1" customWidth="1"/>
    <col min="5376" max="5376" width="18.28515625" style="5" customWidth="1"/>
    <col min="5377" max="5377" width="17.5703125" style="5" customWidth="1"/>
    <col min="5378" max="5383" width="9" style="5" customWidth="1"/>
    <col min="5384" max="5627" width="9.140625" style="5"/>
    <col min="5628" max="5628" width="4.7109375" style="5" customWidth="1"/>
    <col min="5629" max="5629" width="19.85546875" style="5" customWidth="1"/>
    <col min="5630" max="5630" width="72.140625" style="5" customWidth="1"/>
    <col min="5631" max="5631" width="0" style="5" hidden="1" customWidth="1"/>
    <col min="5632" max="5632" width="18.28515625" style="5" customWidth="1"/>
    <col min="5633" max="5633" width="17.5703125" style="5" customWidth="1"/>
    <col min="5634" max="5639" width="9" style="5" customWidth="1"/>
    <col min="5640" max="5883" width="9.140625" style="5"/>
    <col min="5884" max="5884" width="4.7109375" style="5" customWidth="1"/>
    <col min="5885" max="5885" width="19.85546875" style="5" customWidth="1"/>
    <col min="5886" max="5886" width="72.140625" style="5" customWidth="1"/>
    <col min="5887" max="5887" width="0" style="5" hidden="1" customWidth="1"/>
    <col min="5888" max="5888" width="18.28515625" style="5" customWidth="1"/>
    <col min="5889" max="5889" width="17.5703125" style="5" customWidth="1"/>
    <col min="5890" max="5895" width="9" style="5" customWidth="1"/>
    <col min="5896" max="6139" width="9.140625" style="5"/>
    <col min="6140" max="6140" width="4.7109375" style="5" customWidth="1"/>
    <col min="6141" max="6141" width="19.85546875" style="5" customWidth="1"/>
    <col min="6142" max="6142" width="72.140625" style="5" customWidth="1"/>
    <col min="6143" max="6143" width="0" style="5" hidden="1" customWidth="1"/>
    <col min="6144" max="6144" width="18.28515625" style="5" customWidth="1"/>
    <col min="6145" max="6145" width="17.5703125" style="5" customWidth="1"/>
    <col min="6146" max="6151" width="9" style="5" customWidth="1"/>
    <col min="6152" max="6395" width="9.140625" style="5"/>
    <col min="6396" max="6396" width="4.7109375" style="5" customWidth="1"/>
    <col min="6397" max="6397" width="19.85546875" style="5" customWidth="1"/>
    <col min="6398" max="6398" width="72.140625" style="5" customWidth="1"/>
    <col min="6399" max="6399" width="0" style="5" hidden="1" customWidth="1"/>
    <col min="6400" max="6400" width="18.28515625" style="5" customWidth="1"/>
    <col min="6401" max="6401" width="17.5703125" style="5" customWidth="1"/>
    <col min="6402" max="6407" width="9" style="5" customWidth="1"/>
    <col min="6408" max="6651" width="9.140625" style="5"/>
    <col min="6652" max="6652" width="4.7109375" style="5" customWidth="1"/>
    <col min="6653" max="6653" width="19.85546875" style="5" customWidth="1"/>
    <col min="6654" max="6654" width="72.140625" style="5" customWidth="1"/>
    <col min="6655" max="6655" width="0" style="5" hidden="1" customWidth="1"/>
    <col min="6656" max="6656" width="18.28515625" style="5" customWidth="1"/>
    <col min="6657" max="6657" width="17.5703125" style="5" customWidth="1"/>
    <col min="6658" max="6663" width="9" style="5" customWidth="1"/>
    <col min="6664" max="6907" width="9.140625" style="5"/>
    <col min="6908" max="6908" width="4.7109375" style="5" customWidth="1"/>
    <col min="6909" max="6909" width="19.85546875" style="5" customWidth="1"/>
    <col min="6910" max="6910" width="72.140625" style="5" customWidth="1"/>
    <col min="6911" max="6911" width="0" style="5" hidden="1" customWidth="1"/>
    <col min="6912" max="6912" width="18.28515625" style="5" customWidth="1"/>
    <col min="6913" max="6913" width="17.5703125" style="5" customWidth="1"/>
    <col min="6914" max="6919" width="9" style="5" customWidth="1"/>
    <col min="6920" max="7163" width="9.140625" style="5"/>
    <col min="7164" max="7164" width="4.7109375" style="5" customWidth="1"/>
    <col min="7165" max="7165" width="19.85546875" style="5" customWidth="1"/>
    <col min="7166" max="7166" width="72.140625" style="5" customWidth="1"/>
    <col min="7167" max="7167" width="0" style="5" hidden="1" customWidth="1"/>
    <col min="7168" max="7168" width="18.28515625" style="5" customWidth="1"/>
    <col min="7169" max="7169" width="17.5703125" style="5" customWidth="1"/>
    <col min="7170" max="7175" width="9" style="5" customWidth="1"/>
    <col min="7176" max="7419" width="9.140625" style="5"/>
    <col min="7420" max="7420" width="4.7109375" style="5" customWidth="1"/>
    <col min="7421" max="7421" width="19.85546875" style="5" customWidth="1"/>
    <col min="7422" max="7422" width="72.140625" style="5" customWidth="1"/>
    <col min="7423" max="7423" width="0" style="5" hidden="1" customWidth="1"/>
    <col min="7424" max="7424" width="18.28515625" style="5" customWidth="1"/>
    <col min="7425" max="7425" width="17.5703125" style="5" customWidth="1"/>
    <col min="7426" max="7431" width="9" style="5" customWidth="1"/>
    <col min="7432" max="7675" width="9.140625" style="5"/>
    <col min="7676" max="7676" width="4.7109375" style="5" customWidth="1"/>
    <col min="7677" max="7677" width="19.85546875" style="5" customWidth="1"/>
    <col min="7678" max="7678" width="72.140625" style="5" customWidth="1"/>
    <col min="7679" max="7679" width="0" style="5" hidden="1" customWidth="1"/>
    <col min="7680" max="7680" width="18.28515625" style="5" customWidth="1"/>
    <col min="7681" max="7681" width="17.5703125" style="5" customWidth="1"/>
    <col min="7682" max="7687" width="9" style="5" customWidth="1"/>
    <col min="7688" max="7931" width="9.140625" style="5"/>
    <col min="7932" max="7932" width="4.7109375" style="5" customWidth="1"/>
    <col min="7933" max="7933" width="19.85546875" style="5" customWidth="1"/>
    <col min="7934" max="7934" width="72.140625" style="5" customWidth="1"/>
    <col min="7935" max="7935" width="0" style="5" hidden="1" customWidth="1"/>
    <col min="7936" max="7936" width="18.28515625" style="5" customWidth="1"/>
    <col min="7937" max="7937" width="17.5703125" style="5" customWidth="1"/>
    <col min="7938" max="7943" width="9" style="5" customWidth="1"/>
    <col min="7944" max="8187" width="9.140625" style="5"/>
    <col min="8188" max="8188" width="4.7109375" style="5" customWidth="1"/>
    <col min="8189" max="8189" width="19.85546875" style="5" customWidth="1"/>
    <col min="8190" max="8190" width="72.140625" style="5" customWidth="1"/>
    <col min="8191" max="8191" width="0" style="5" hidden="1" customWidth="1"/>
    <col min="8192" max="8192" width="18.28515625" style="5" customWidth="1"/>
    <col min="8193" max="8193" width="17.5703125" style="5" customWidth="1"/>
    <col min="8194" max="8199" width="9" style="5" customWidth="1"/>
    <col min="8200" max="8443" width="9.140625" style="5"/>
    <col min="8444" max="8444" width="4.7109375" style="5" customWidth="1"/>
    <col min="8445" max="8445" width="19.85546875" style="5" customWidth="1"/>
    <col min="8446" max="8446" width="72.140625" style="5" customWidth="1"/>
    <col min="8447" max="8447" width="0" style="5" hidden="1" customWidth="1"/>
    <col min="8448" max="8448" width="18.28515625" style="5" customWidth="1"/>
    <col min="8449" max="8449" width="17.5703125" style="5" customWidth="1"/>
    <col min="8450" max="8455" width="9" style="5" customWidth="1"/>
    <col min="8456" max="8699" width="9.140625" style="5"/>
    <col min="8700" max="8700" width="4.7109375" style="5" customWidth="1"/>
    <col min="8701" max="8701" width="19.85546875" style="5" customWidth="1"/>
    <col min="8702" max="8702" width="72.140625" style="5" customWidth="1"/>
    <col min="8703" max="8703" width="0" style="5" hidden="1" customWidth="1"/>
    <col min="8704" max="8704" width="18.28515625" style="5" customWidth="1"/>
    <col min="8705" max="8705" width="17.5703125" style="5" customWidth="1"/>
    <col min="8706" max="8711" width="9" style="5" customWidth="1"/>
    <col min="8712" max="8955" width="9.140625" style="5"/>
    <col min="8956" max="8956" width="4.7109375" style="5" customWidth="1"/>
    <col min="8957" max="8957" width="19.85546875" style="5" customWidth="1"/>
    <col min="8958" max="8958" width="72.140625" style="5" customWidth="1"/>
    <col min="8959" max="8959" width="0" style="5" hidden="1" customWidth="1"/>
    <col min="8960" max="8960" width="18.28515625" style="5" customWidth="1"/>
    <col min="8961" max="8961" width="17.5703125" style="5" customWidth="1"/>
    <col min="8962" max="8967" width="9" style="5" customWidth="1"/>
    <col min="8968" max="9211" width="9.140625" style="5"/>
    <col min="9212" max="9212" width="4.7109375" style="5" customWidth="1"/>
    <col min="9213" max="9213" width="19.85546875" style="5" customWidth="1"/>
    <col min="9214" max="9214" width="72.140625" style="5" customWidth="1"/>
    <col min="9215" max="9215" width="0" style="5" hidden="1" customWidth="1"/>
    <col min="9216" max="9216" width="18.28515625" style="5" customWidth="1"/>
    <col min="9217" max="9217" width="17.5703125" style="5" customWidth="1"/>
    <col min="9218" max="9223" width="9" style="5" customWidth="1"/>
    <col min="9224" max="9467" width="9.140625" style="5"/>
    <col min="9468" max="9468" width="4.7109375" style="5" customWidth="1"/>
    <col min="9469" max="9469" width="19.85546875" style="5" customWidth="1"/>
    <col min="9470" max="9470" width="72.140625" style="5" customWidth="1"/>
    <col min="9471" max="9471" width="0" style="5" hidden="1" customWidth="1"/>
    <col min="9472" max="9472" width="18.28515625" style="5" customWidth="1"/>
    <col min="9473" max="9473" width="17.5703125" style="5" customWidth="1"/>
    <col min="9474" max="9479" width="9" style="5" customWidth="1"/>
    <col min="9480" max="9723" width="9.140625" style="5"/>
    <col min="9724" max="9724" width="4.7109375" style="5" customWidth="1"/>
    <col min="9725" max="9725" width="19.85546875" style="5" customWidth="1"/>
    <col min="9726" max="9726" width="72.140625" style="5" customWidth="1"/>
    <col min="9727" max="9727" width="0" style="5" hidden="1" customWidth="1"/>
    <col min="9728" max="9728" width="18.28515625" style="5" customWidth="1"/>
    <col min="9729" max="9729" width="17.5703125" style="5" customWidth="1"/>
    <col min="9730" max="9735" width="9" style="5" customWidth="1"/>
    <col min="9736" max="9979" width="9.140625" style="5"/>
    <col min="9980" max="9980" width="4.7109375" style="5" customWidth="1"/>
    <col min="9981" max="9981" width="19.85546875" style="5" customWidth="1"/>
    <col min="9982" max="9982" width="72.140625" style="5" customWidth="1"/>
    <col min="9983" max="9983" width="0" style="5" hidden="1" customWidth="1"/>
    <col min="9984" max="9984" width="18.28515625" style="5" customWidth="1"/>
    <col min="9985" max="9985" width="17.5703125" style="5" customWidth="1"/>
    <col min="9986" max="9991" width="9" style="5" customWidth="1"/>
    <col min="9992" max="10235" width="9.140625" style="5"/>
    <col min="10236" max="10236" width="4.7109375" style="5" customWidth="1"/>
    <col min="10237" max="10237" width="19.85546875" style="5" customWidth="1"/>
    <col min="10238" max="10238" width="72.140625" style="5" customWidth="1"/>
    <col min="10239" max="10239" width="0" style="5" hidden="1" customWidth="1"/>
    <col min="10240" max="10240" width="18.28515625" style="5" customWidth="1"/>
    <col min="10241" max="10241" width="17.5703125" style="5" customWidth="1"/>
    <col min="10242" max="10247" width="9" style="5" customWidth="1"/>
    <col min="10248" max="10491" width="9.140625" style="5"/>
    <col min="10492" max="10492" width="4.7109375" style="5" customWidth="1"/>
    <col min="10493" max="10493" width="19.85546875" style="5" customWidth="1"/>
    <col min="10494" max="10494" width="72.140625" style="5" customWidth="1"/>
    <col min="10495" max="10495" width="0" style="5" hidden="1" customWidth="1"/>
    <col min="10496" max="10496" width="18.28515625" style="5" customWidth="1"/>
    <col min="10497" max="10497" width="17.5703125" style="5" customWidth="1"/>
    <col min="10498" max="10503" width="9" style="5" customWidth="1"/>
    <col min="10504" max="10747" width="9.140625" style="5"/>
    <col min="10748" max="10748" width="4.7109375" style="5" customWidth="1"/>
    <col min="10749" max="10749" width="19.85546875" style="5" customWidth="1"/>
    <col min="10750" max="10750" width="72.140625" style="5" customWidth="1"/>
    <col min="10751" max="10751" width="0" style="5" hidden="1" customWidth="1"/>
    <col min="10752" max="10752" width="18.28515625" style="5" customWidth="1"/>
    <col min="10753" max="10753" width="17.5703125" style="5" customWidth="1"/>
    <col min="10754" max="10759" width="9" style="5" customWidth="1"/>
    <col min="10760" max="11003" width="9.140625" style="5"/>
    <col min="11004" max="11004" width="4.7109375" style="5" customWidth="1"/>
    <col min="11005" max="11005" width="19.85546875" style="5" customWidth="1"/>
    <col min="11006" max="11006" width="72.140625" style="5" customWidth="1"/>
    <col min="11007" max="11007" width="0" style="5" hidden="1" customWidth="1"/>
    <col min="11008" max="11008" width="18.28515625" style="5" customWidth="1"/>
    <col min="11009" max="11009" width="17.5703125" style="5" customWidth="1"/>
    <col min="11010" max="11015" width="9" style="5" customWidth="1"/>
    <col min="11016" max="11259" width="9.140625" style="5"/>
    <col min="11260" max="11260" width="4.7109375" style="5" customWidth="1"/>
    <col min="11261" max="11261" width="19.85546875" style="5" customWidth="1"/>
    <col min="11262" max="11262" width="72.140625" style="5" customWidth="1"/>
    <col min="11263" max="11263" width="0" style="5" hidden="1" customWidth="1"/>
    <col min="11264" max="11264" width="18.28515625" style="5" customWidth="1"/>
    <col min="11265" max="11265" width="17.5703125" style="5" customWidth="1"/>
    <col min="11266" max="11271" width="9" style="5" customWidth="1"/>
    <col min="11272" max="11515" width="9.140625" style="5"/>
    <col min="11516" max="11516" width="4.7109375" style="5" customWidth="1"/>
    <col min="11517" max="11517" width="19.85546875" style="5" customWidth="1"/>
    <col min="11518" max="11518" width="72.140625" style="5" customWidth="1"/>
    <col min="11519" max="11519" width="0" style="5" hidden="1" customWidth="1"/>
    <col min="11520" max="11520" width="18.28515625" style="5" customWidth="1"/>
    <col min="11521" max="11521" width="17.5703125" style="5" customWidth="1"/>
    <col min="11522" max="11527" width="9" style="5" customWidth="1"/>
    <col min="11528" max="11771" width="9.140625" style="5"/>
    <col min="11772" max="11772" width="4.7109375" style="5" customWidth="1"/>
    <col min="11773" max="11773" width="19.85546875" style="5" customWidth="1"/>
    <col min="11774" max="11774" width="72.140625" style="5" customWidth="1"/>
    <col min="11775" max="11775" width="0" style="5" hidden="1" customWidth="1"/>
    <col min="11776" max="11776" width="18.28515625" style="5" customWidth="1"/>
    <col min="11777" max="11777" width="17.5703125" style="5" customWidth="1"/>
    <col min="11778" max="11783" width="9" style="5" customWidth="1"/>
    <col min="11784" max="12027" width="9.140625" style="5"/>
    <col min="12028" max="12028" width="4.7109375" style="5" customWidth="1"/>
    <col min="12029" max="12029" width="19.85546875" style="5" customWidth="1"/>
    <col min="12030" max="12030" width="72.140625" style="5" customWidth="1"/>
    <col min="12031" max="12031" width="0" style="5" hidden="1" customWidth="1"/>
    <col min="12032" max="12032" width="18.28515625" style="5" customWidth="1"/>
    <col min="12033" max="12033" width="17.5703125" style="5" customWidth="1"/>
    <col min="12034" max="12039" width="9" style="5" customWidth="1"/>
    <col min="12040" max="12283" width="9.140625" style="5"/>
    <col min="12284" max="12284" width="4.7109375" style="5" customWidth="1"/>
    <col min="12285" max="12285" width="19.85546875" style="5" customWidth="1"/>
    <col min="12286" max="12286" width="72.140625" style="5" customWidth="1"/>
    <col min="12287" max="12287" width="0" style="5" hidden="1" customWidth="1"/>
    <col min="12288" max="12288" width="18.28515625" style="5" customWidth="1"/>
    <col min="12289" max="12289" width="17.5703125" style="5" customWidth="1"/>
    <col min="12290" max="12295" width="9" style="5" customWidth="1"/>
    <col min="12296" max="12539" width="9.140625" style="5"/>
    <col min="12540" max="12540" width="4.7109375" style="5" customWidth="1"/>
    <col min="12541" max="12541" width="19.85546875" style="5" customWidth="1"/>
    <col min="12542" max="12542" width="72.140625" style="5" customWidth="1"/>
    <col min="12543" max="12543" width="0" style="5" hidden="1" customWidth="1"/>
    <col min="12544" max="12544" width="18.28515625" style="5" customWidth="1"/>
    <col min="12545" max="12545" width="17.5703125" style="5" customWidth="1"/>
    <col min="12546" max="12551" width="9" style="5" customWidth="1"/>
    <col min="12552" max="12795" width="9.140625" style="5"/>
    <col min="12796" max="12796" width="4.7109375" style="5" customWidth="1"/>
    <col min="12797" max="12797" width="19.85546875" style="5" customWidth="1"/>
    <col min="12798" max="12798" width="72.140625" style="5" customWidth="1"/>
    <col min="12799" max="12799" width="0" style="5" hidden="1" customWidth="1"/>
    <col min="12800" max="12800" width="18.28515625" style="5" customWidth="1"/>
    <col min="12801" max="12801" width="17.5703125" style="5" customWidth="1"/>
    <col min="12802" max="12807" width="9" style="5" customWidth="1"/>
    <col min="12808" max="13051" width="9.140625" style="5"/>
    <col min="13052" max="13052" width="4.7109375" style="5" customWidth="1"/>
    <col min="13053" max="13053" width="19.85546875" style="5" customWidth="1"/>
    <col min="13054" max="13054" width="72.140625" style="5" customWidth="1"/>
    <col min="13055" max="13055" width="0" style="5" hidden="1" customWidth="1"/>
    <col min="13056" max="13056" width="18.28515625" style="5" customWidth="1"/>
    <col min="13057" max="13057" width="17.5703125" style="5" customWidth="1"/>
    <col min="13058" max="13063" width="9" style="5" customWidth="1"/>
    <col min="13064" max="13307" width="9.140625" style="5"/>
    <col min="13308" max="13308" width="4.7109375" style="5" customWidth="1"/>
    <col min="13309" max="13309" width="19.85546875" style="5" customWidth="1"/>
    <col min="13310" max="13310" width="72.140625" style="5" customWidth="1"/>
    <col min="13311" max="13311" width="0" style="5" hidden="1" customWidth="1"/>
    <col min="13312" max="13312" width="18.28515625" style="5" customWidth="1"/>
    <col min="13313" max="13313" width="17.5703125" style="5" customWidth="1"/>
    <col min="13314" max="13319" width="9" style="5" customWidth="1"/>
    <col min="13320" max="13563" width="9.140625" style="5"/>
    <col min="13564" max="13564" width="4.7109375" style="5" customWidth="1"/>
    <col min="13565" max="13565" width="19.85546875" style="5" customWidth="1"/>
    <col min="13566" max="13566" width="72.140625" style="5" customWidth="1"/>
    <col min="13567" max="13567" width="0" style="5" hidden="1" customWidth="1"/>
    <col min="13568" max="13568" width="18.28515625" style="5" customWidth="1"/>
    <col min="13569" max="13569" width="17.5703125" style="5" customWidth="1"/>
    <col min="13570" max="13575" width="9" style="5" customWidth="1"/>
    <col min="13576" max="13819" width="9.140625" style="5"/>
    <col min="13820" max="13820" width="4.7109375" style="5" customWidth="1"/>
    <col min="13821" max="13821" width="19.85546875" style="5" customWidth="1"/>
    <col min="13822" max="13822" width="72.140625" style="5" customWidth="1"/>
    <col min="13823" max="13823" width="0" style="5" hidden="1" customWidth="1"/>
    <col min="13824" max="13824" width="18.28515625" style="5" customWidth="1"/>
    <col min="13825" max="13825" width="17.5703125" style="5" customWidth="1"/>
    <col min="13826" max="13831" width="9" style="5" customWidth="1"/>
    <col min="13832" max="14075" width="9.140625" style="5"/>
    <col min="14076" max="14076" width="4.7109375" style="5" customWidth="1"/>
    <col min="14077" max="14077" width="19.85546875" style="5" customWidth="1"/>
    <col min="14078" max="14078" width="72.140625" style="5" customWidth="1"/>
    <col min="14079" max="14079" width="0" style="5" hidden="1" customWidth="1"/>
    <col min="14080" max="14080" width="18.28515625" style="5" customWidth="1"/>
    <col min="14081" max="14081" width="17.5703125" style="5" customWidth="1"/>
    <col min="14082" max="14087" width="9" style="5" customWidth="1"/>
    <col min="14088" max="14331" width="9.140625" style="5"/>
    <col min="14332" max="14332" width="4.7109375" style="5" customWidth="1"/>
    <col min="14333" max="14333" width="19.85546875" style="5" customWidth="1"/>
    <col min="14334" max="14334" width="72.140625" style="5" customWidth="1"/>
    <col min="14335" max="14335" width="0" style="5" hidden="1" customWidth="1"/>
    <col min="14336" max="14336" width="18.28515625" style="5" customWidth="1"/>
    <col min="14337" max="14337" width="17.5703125" style="5" customWidth="1"/>
    <col min="14338" max="14343" width="9" style="5" customWidth="1"/>
    <col min="14344" max="14587" width="9.140625" style="5"/>
    <col min="14588" max="14588" width="4.7109375" style="5" customWidth="1"/>
    <col min="14589" max="14589" width="19.85546875" style="5" customWidth="1"/>
    <col min="14590" max="14590" width="72.140625" style="5" customWidth="1"/>
    <col min="14591" max="14591" width="0" style="5" hidden="1" customWidth="1"/>
    <col min="14592" max="14592" width="18.28515625" style="5" customWidth="1"/>
    <col min="14593" max="14593" width="17.5703125" style="5" customWidth="1"/>
    <col min="14594" max="14599" width="9" style="5" customWidth="1"/>
    <col min="14600" max="14843" width="9.140625" style="5"/>
    <col min="14844" max="14844" width="4.7109375" style="5" customWidth="1"/>
    <col min="14845" max="14845" width="19.85546875" style="5" customWidth="1"/>
    <col min="14846" max="14846" width="72.140625" style="5" customWidth="1"/>
    <col min="14847" max="14847" width="0" style="5" hidden="1" customWidth="1"/>
    <col min="14848" max="14848" width="18.28515625" style="5" customWidth="1"/>
    <col min="14849" max="14849" width="17.5703125" style="5" customWidth="1"/>
    <col min="14850" max="14855" width="9" style="5" customWidth="1"/>
    <col min="14856" max="15099" width="9.140625" style="5"/>
    <col min="15100" max="15100" width="4.7109375" style="5" customWidth="1"/>
    <col min="15101" max="15101" width="19.85546875" style="5" customWidth="1"/>
    <col min="15102" max="15102" width="72.140625" style="5" customWidth="1"/>
    <col min="15103" max="15103" width="0" style="5" hidden="1" customWidth="1"/>
    <col min="15104" max="15104" width="18.28515625" style="5" customWidth="1"/>
    <col min="15105" max="15105" width="17.5703125" style="5" customWidth="1"/>
    <col min="15106" max="15111" width="9" style="5" customWidth="1"/>
    <col min="15112" max="15355" width="9.140625" style="5"/>
    <col min="15356" max="15356" width="4.7109375" style="5" customWidth="1"/>
    <col min="15357" max="15357" width="19.85546875" style="5" customWidth="1"/>
    <col min="15358" max="15358" width="72.140625" style="5" customWidth="1"/>
    <col min="15359" max="15359" width="0" style="5" hidden="1" customWidth="1"/>
    <col min="15360" max="15360" width="18.28515625" style="5" customWidth="1"/>
    <col min="15361" max="15361" width="17.5703125" style="5" customWidth="1"/>
    <col min="15362" max="15367" width="9" style="5" customWidth="1"/>
    <col min="15368" max="15611" width="9.140625" style="5"/>
    <col min="15612" max="15612" width="4.7109375" style="5" customWidth="1"/>
    <col min="15613" max="15613" width="19.85546875" style="5" customWidth="1"/>
    <col min="15614" max="15614" width="72.140625" style="5" customWidth="1"/>
    <col min="15615" max="15615" width="0" style="5" hidden="1" customWidth="1"/>
    <col min="15616" max="15616" width="18.28515625" style="5" customWidth="1"/>
    <col min="15617" max="15617" width="17.5703125" style="5" customWidth="1"/>
    <col min="15618" max="15623" width="9" style="5" customWidth="1"/>
    <col min="15624" max="15867" width="9.140625" style="5"/>
    <col min="15868" max="15868" width="4.7109375" style="5" customWidth="1"/>
    <col min="15869" max="15869" width="19.85546875" style="5" customWidth="1"/>
    <col min="15870" max="15870" width="72.140625" style="5" customWidth="1"/>
    <col min="15871" max="15871" width="0" style="5" hidden="1" customWidth="1"/>
    <col min="15872" max="15872" width="18.28515625" style="5" customWidth="1"/>
    <col min="15873" max="15873" width="17.5703125" style="5" customWidth="1"/>
    <col min="15874" max="15879" width="9" style="5" customWidth="1"/>
    <col min="15880" max="16123" width="9.140625" style="5"/>
    <col min="16124" max="16124" width="4.7109375" style="5" customWidth="1"/>
    <col min="16125" max="16125" width="19.85546875" style="5" customWidth="1"/>
    <col min="16126" max="16126" width="72.140625" style="5" customWidth="1"/>
    <col min="16127" max="16127" width="0" style="5" hidden="1" customWidth="1"/>
    <col min="16128" max="16128" width="18.28515625" style="5" customWidth="1"/>
    <col min="16129" max="16129" width="17.5703125" style="5" customWidth="1"/>
    <col min="16130" max="16135" width="9" style="5" customWidth="1"/>
    <col min="16136" max="16384" width="9.140625" style="5"/>
  </cols>
  <sheetData>
    <row r="1" spans="2:4">
      <c r="D1" s="6" t="s">
        <v>538</v>
      </c>
    </row>
    <row r="2" spans="2:4">
      <c r="D2" s="6" t="s">
        <v>55</v>
      </c>
    </row>
    <row r="3" spans="2:4">
      <c r="D3" s="6" t="s">
        <v>1</v>
      </c>
    </row>
    <row r="4" spans="2:4" ht="6.75" customHeight="1"/>
    <row r="5" spans="2:4" ht="48" customHeight="1">
      <c r="B5" s="521" t="s">
        <v>620</v>
      </c>
      <c r="C5" s="521"/>
      <c r="D5" s="521"/>
    </row>
    <row r="7" spans="2:4">
      <c r="B7" s="524" t="s">
        <v>27</v>
      </c>
      <c r="C7" s="524"/>
      <c r="D7" s="524"/>
    </row>
    <row r="8" spans="2:4" ht="8.25" customHeight="1">
      <c r="B8" s="166"/>
      <c r="C8" s="166"/>
    </row>
    <row r="9" spans="2:4">
      <c r="B9" s="5" t="s">
        <v>40</v>
      </c>
    </row>
    <row r="10" spans="2:4">
      <c r="B10" s="58"/>
      <c r="C10" s="58"/>
      <c r="D10" s="57"/>
    </row>
    <row r="11" spans="2:4">
      <c r="B11" s="73" t="s">
        <v>28</v>
      </c>
      <c r="C11" s="73" t="s">
        <v>29</v>
      </c>
      <c r="D11" s="75"/>
    </row>
    <row r="12" spans="2:4" ht="34.5">
      <c r="B12" s="76" t="s">
        <v>177</v>
      </c>
      <c r="C12" s="59" t="s">
        <v>181</v>
      </c>
      <c r="D12" s="75"/>
    </row>
    <row r="13" spans="2:4">
      <c r="B13" s="77"/>
      <c r="C13" s="77"/>
      <c r="D13" s="75"/>
    </row>
    <row r="14" spans="2:4">
      <c r="B14" s="75" t="s">
        <v>30</v>
      </c>
      <c r="C14" s="78"/>
      <c r="D14" s="75"/>
    </row>
    <row r="15" spans="2:4" ht="69">
      <c r="B15" s="73" t="s">
        <v>31</v>
      </c>
      <c r="C15" s="167" t="s">
        <v>177</v>
      </c>
      <c r="D15" s="63" t="s">
        <v>50</v>
      </c>
    </row>
    <row r="16" spans="2:4">
      <c r="B16" s="73" t="s">
        <v>32</v>
      </c>
      <c r="C16" s="167" t="s">
        <v>99</v>
      </c>
      <c r="D16" s="74" t="s">
        <v>71</v>
      </c>
    </row>
    <row r="17" spans="1:254" ht="34.5">
      <c r="B17" s="73" t="s">
        <v>33</v>
      </c>
      <c r="C17" s="62" t="s">
        <v>178</v>
      </c>
      <c r="D17" s="79"/>
    </row>
    <row r="18" spans="1:254" ht="69">
      <c r="B18" s="73" t="s">
        <v>34</v>
      </c>
      <c r="C18" s="62" t="s">
        <v>179</v>
      </c>
      <c r="D18" s="79"/>
    </row>
    <row r="19" spans="1:254">
      <c r="B19" s="73" t="s">
        <v>35</v>
      </c>
      <c r="C19" s="167" t="s">
        <v>68</v>
      </c>
      <c r="D19" s="79"/>
    </row>
    <row r="20" spans="1:254" ht="51.75">
      <c r="B20" s="41" t="s">
        <v>145</v>
      </c>
      <c r="C20" s="167" t="s">
        <v>180</v>
      </c>
      <c r="D20" s="79"/>
    </row>
    <row r="21" spans="1:254">
      <c r="B21" s="525" t="s">
        <v>0</v>
      </c>
      <c r="C21" s="526"/>
      <c r="D21" s="79"/>
    </row>
    <row r="22" spans="1:254">
      <c r="B22" s="80" t="s">
        <v>37</v>
      </c>
      <c r="C22" s="81"/>
      <c r="D22" s="82">
        <f>+Հ3!G23</f>
        <v>-5734.1039999999994</v>
      </c>
    </row>
    <row r="23" spans="1:254" s="19" customFormat="1">
      <c r="A23" s="5"/>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c r="IT23" s="5"/>
    </row>
    <row r="24" spans="1:254" ht="69">
      <c r="B24" s="73" t="s">
        <v>31</v>
      </c>
      <c r="C24" s="167" t="s">
        <v>177</v>
      </c>
      <c r="D24" s="63" t="s">
        <v>50</v>
      </c>
    </row>
    <row r="25" spans="1:254">
      <c r="B25" s="73" t="s">
        <v>32</v>
      </c>
      <c r="C25" s="167">
        <v>31001</v>
      </c>
      <c r="D25" s="74" t="s">
        <v>71</v>
      </c>
    </row>
    <row r="26" spans="1:254" ht="51.75">
      <c r="B26" s="73" t="s">
        <v>33</v>
      </c>
      <c r="C26" s="62" t="s">
        <v>208</v>
      </c>
      <c r="D26" s="79"/>
    </row>
    <row r="27" spans="1:254" ht="51.75">
      <c r="B27" s="73" t="s">
        <v>34</v>
      </c>
      <c r="C27" s="62" t="s">
        <v>183</v>
      </c>
      <c r="D27" s="79"/>
    </row>
    <row r="28" spans="1:254" ht="34.5">
      <c r="B28" s="73" t="s">
        <v>35</v>
      </c>
      <c r="C28" s="167" t="s">
        <v>209</v>
      </c>
      <c r="D28" s="79"/>
    </row>
    <row r="29" spans="1:254" ht="51.75">
      <c r="B29" s="41" t="s">
        <v>210</v>
      </c>
      <c r="C29" s="167" t="s">
        <v>211</v>
      </c>
      <c r="D29" s="79"/>
    </row>
    <row r="30" spans="1:254">
      <c r="B30" s="525" t="s">
        <v>0</v>
      </c>
      <c r="C30" s="526"/>
      <c r="D30" s="79"/>
    </row>
    <row r="31" spans="1:254">
      <c r="B31" s="80" t="s">
        <v>37</v>
      </c>
      <c r="C31" s="81"/>
      <c r="D31" s="82">
        <f>+Հ3!G47</f>
        <v>-129.4</v>
      </c>
    </row>
    <row r="32" spans="1:254" s="19" customForma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c r="IT32" s="5"/>
    </row>
    <row r="33" spans="1:254">
      <c r="B33" s="73" t="s">
        <v>28</v>
      </c>
      <c r="C33" s="73" t="s">
        <v>29</v>
      </c>
      <c r="D33" s="75"/>
    </row>
    <row r="34" spans="1:254" ht="17.25" customHeight="1">
      <c r="B34" s="76">
        <v>1038</v>
      </c>
      <c r="C34" s="59" t="s">
        <v>97</v>
      </c>
      <c r="D34" s="75"/>
    </row>
    <row r="35" spans="1:254">
      <c r="B35" s="77"/>
      <c r="C35" s="77"/>
      <c r="D35" s="75"/>
    </row>
    <row r="36" spans="1:254">
      <c r="B36" s="75" t="s">
        <v>30</v>
      </c>
      <c r="C36" s="78"/>
      <c r="D36" s="75"/>
    </row>
    <row r="37" spans="1:254" ht="69">
      <c r="B37" s="73" t="s">
        <v>31</v>
      </c>
      <c r="C37" s="297" t="s">
        <v>98</v>
      </c>
      <c r="D37" s="63" t="s">
        <v>50</v>
      </c>
    </row>
    <row r="38" spans="1:254">
      <c r="B38" s="73" t="s">
        <v>32</v>
      </c>
      <c r="C38" s="297" t="s">
        <v>99</v>
      </c>
      <c r="D38" s="74" t="s">
        <v>71</v>
      </c>
    </row>
    <row r="39" spans="1:254" ht="34.5">
      <c r="B39" s="73" t="s">
        <v>33</v>
      </c>
      <c r="C39" s="62" t="s">
        <v>100</v>
      </c>
      <c r="D39" s="79"/>
    </row>
    <row r="40" spans="1:254" ht="51.75">
      <c r="B40" s="73" t="s">
        <v>34</v>
      </c>
      <c r="C40" s="62" t="s">
        <v>101</v>
      </c>
      <c r="D40" s="79"/>
    </row>
    <row r="41" spans="1:254">
      <c r="B41" s="73" t="s">
        <v>35</v>
      </c>
      <c r="C41" s="297" t="s">
        <v>68</v>
      </c>
      <c r="D41" s="79"/>
    </row>
    <row r="42" spans="1:254" ht="69">
      <c r="B42" s="41" t="s">
        <v>102</v>
      </c>
      <c r="C42" s="297" t="s">
        <v>103</v>
      </c>
      <c r="D42" s="79"/>
    </row>
    <row r="43" spans="1:254" ht="17.25" customHeight="1">
      <c r="B43" s="525" t="s">
        <v>0</v>
      </c>
      <c r="C43" s="526"/>
      <c r="D43" s="79"/>
    </row>
    <row r="44" spans="1:254">
      <c r="B44" s="80" t="s">
        <v>37</v>
      </c>
      <c r="C44" s="81"/>
      <c r="D44" s="82">
        <f>+Հ3!G215</f>
        <v>-9384</v>
      </c>
    </row>
    <row r="45" spans="1:254" s="19" customFormat="1">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W45" s="5"/>
      <c r="EX45" s="5"/>
      <c r="EY45" s="5"/>
      <c r="EZ45" s="5"/>
      <c r="FA45" s="5"/>
      <c r="FB45" s="5"/>
      <c r="FC45" s="5"/>
      <c r="FD45" s="5"/>
      <c r="FE45" s="5"/>
      <c r="FF45" s="5"/>
      <c r="FG45" s="5"/>
      <c r="FH45" s="5"/>
      <c r="FI45" s="5"/>
      <c r="FJ45" s="5"/>
      <c r="FK45" s="5"/>
      <c r="FL45" s="5"/>
      <c r="FM45" s="5"/>
      <c r="FN45" s="5"/>
      <c r="FO45" s="5"/>
      <c r="FP45" s="5"/>
      <c r="FQ45" s="5"/>
      <c r="FR45" s="5"/>
      <c r="FS45" s="5"/>
      <c r="FT45" s="5"/>
      <c r="FU45" s="5"/>
      <c r="FV45" s="5"/>
      <c r="FW45" s="5"/>
      <c r="FX45" s="5"/>
      <c r="FY45" s="5"/>
      <c r="FZ45" s="5"/>
      <c r="GA45" s="5"/>
      <c r="GB45" s="5"/>
      <c r="GC45" s="5"/>
      <c r="GD45" s="5"/>
      <c r="GE45" s="5"/>
      <c r="GF45" s="5"/>
      <c r="GG45" s="5"/>
      <c r="GH45" s="5"/>
      <c r="GI45" s="5"/>
      <c r="GJ45" s="5"/>
      <c r="GK45" s="5"/>
      <c r="GL45" s="5"/>
      <c r="GM45" s="5"/>
      <c r="GN45" s="5"/>
      <c r="GO45" s="5"/>
      <c r="GP45" s="5"/>
      <c r="GQ45" s="5"/>
      <c r="GR45" s="5"/>
      <c r="GS45" s="5"/>
      <c r="GT45" s="5"/>
      <c r="GU45" s="5"/>
      <c r="GV45" s="5"/>
      <c r="GW45" s="5"/>
      <c r="GX45" s="5"/>
      <c r="GY45" s="5"/>
      <c r="GZ45" s="5"/>
      <c r="HA45" s="5"/>
      <c r="HB45" s="5"/>
      <c r="HC45" s="5"/>
      <c r="HD45" s="5"/>
      <c r="HE45" s="5"/>
      <c r="HF45" s="5"/>
      <c r="HG45" s="5"/>
      <c r="HH45" s="5"/>
      <c r="HI45" s="5"/>
      <c r="HJ45" s="5"/>
      <c r="HK45" s="5"/>
      <c r="HL45" s="5"/>
      <c r="HM45" s="5"/>
      <c r="HN45" s="5"/>
      <c r="HO45" s="5"/>
      <c r="HP45" s="5"/>
      <c r="HQ45" s="5"/>
      <c r="HR45" s="5"/>
      <c r="HS45" s="5"/>
      <c r="HT45" s="5"/>
      <c r="HU45" s="5"/>
      <c r="HV45" s="5"/>
      <c r="HW45" s="5"/>
      <c r="HX45" s="5"/>
      <c r="HY45" s="5"/>
      <c r="HZ45" s="5"/>
      <c r="IA45" s="5"/>
      <c r="IB45" s="5"/>
      <c r="IC45" s="5"/>
      <c r="ID45" s="5"/>
      <c r="IE45" s="5"/>
      <c r="IF45" s="5"/>
      <c r="IG45" s="5"/>
      <c r="IH45" s="5"/>
      <c r="II45" s="5"/>
      <c r="IJ45" s="5"/>
      <c r="IK45" s="5"/>
      <c r="IL45" s="5"/>
      <c r="IM45" s="5"/>
      <c r="IN45" s="5"/>
      <c r="IO45" s="5"/>
      <c r="IP45" s="5"/>
      <c r="IQ45" s="5"/>
      <c r="IR45" s="5"/>
      <c r="IS45" s="5"/>
      <c r="IT45" s="5"/>
    </row>
    <row r="46" spans="1:254">
      <c r="B46" s="7" t="s">
        <v>28</v>
      </c>
      <c r="C46" s="7" t="s">
        <v>29</v>
      </c>
    </row>
    <row r="47" spans="1:254">
      <c r="B47" s="274" t="s">
        <v>140</v>
      </c>
      <c r="C47" s="275" t="s">
        <v>141</v>
      </c>
    </row>
    <row r="48" spans="1:254">
      <c r="B48" s="276"/>
      <c r="C48" s="276"/>
    </row>
    <row r="49" spans="2:6">
      <c r="B49" s="277" t="s">
        <v>30</v>
      </c>
      <c r="C49" s="278"/>
    </row>
    <row r="50" spans="2:6" s="252" customFormat="1" ht="11.25" customHeight="1"/>
    <row r="51" spans="2:6" s="252" customFormat="1" ht="69">
      <c r="B51" s="246" t="s">
        <v>31</v>
      </c>
      <c r="C51" s="247" t="s">
        <v>140</v>
      </c>
      <c r="D51" s="253" t="s">
        <v>81</v>
      </c>
    </row>
    <row r="52" spans="2:6" s="252" customFormat="1" ht="56.25" customHeight="1">
      <c r="B52" s="246" t="s">
        <v>32</v>
      </c>
      <c r="C52" s="247" t="s">
        <v>99</v>
      </c>
      <c r="D52" s="253" t="s">
        <v>398</v>
      </c>
    </row>
    <row r="53" spans="2:6" s="252" customFormat="1" ht="51.75">
      <c r="B53" s="246" t="s">
        <v>33</v>
      </c>
      <c r="C53" s="247" t="s">
        <v>395</v>
      </c>
      <c r="D53" s="263"/>
    </row>
    <row r="54" spans="2:6" s="252" customFormat="1" ht="51.75">
      <c r="B54" s="246" t="s">
        <v>34</v>
      </c>
      <c r="C54" s="247" t="s">
        <v>399</v>
      </c>
      <c r="D54" s="264"/>
      <c r="F54" s="488"/>
    </row>
    <row r="55" spans="2:6" s="252" customFormat="1">
      <c r="B55" s="246" t="s">
        <v>35</v>
      </c>
      <c r="C55" s="247" t="s">
        <v>68</v>
      </c>
      <c r="D55" s="265"/>
    </row>
    <row r="56" spans="2:6" s="252" customFormat="1" ht="51.75">
      <c r="B56" s="246" t="s">
        <v>145</v>
      </c>
      <c r="C56" s="247" t="s">
        <v>400</v>
      </c>
      <c r="D56" s="256"/>
    </row>
    <row r="57" spans="2:6" s="252" customFormat="1" ht="34.5">
      <c r="B57" s="266" t="s">
        <v>401</v>
      </c>
      <c r="C57" s="267"/>
      <c r="D57" s="255"/>
    </row>
    <row r="58" spans="2:6" s="252" customFormat="1" ht="17.25" customHeight="1">
      <c r="B58" s="268" t="s">
        <v>402</v>
      </c>
      <c r="C58" s="269"/>
      <c r="D58" s="257">
        <v>-2</v>
      </c>
    </row>
    <row r="59" spans="2:6" s="252" customFormat="1" ht="39.75" customHeight="1">
      <c r="B59" s="527" t="s">
        <v>37</v>
      </c>
      <c r="C59" s="527"/>
      <c r="D59" s="257">
        <v>-86114.709999999992</v>
      </c>
    </row>
    <row r="60" spans="2:6" s="252" customFormat="1"/>
    <row r="61" spans="2:6" s="258" customFormat="1">
      <c r="C61" s="259"/>
    </row>
    <row r="62" spans="2:6" ht="72.75" customHeight="1">
      <c r="B62" s="260" t="s">
        <v>31</v>
      </c>
      <c r="C62" s="261" t="s">
        <v>140</v>
      </c>
      <c r="D62" s="262" t="s">
        <v>50</v>
      </c>
    </row>
    <row r="63" spans="2:6">
      <c r="B63" s="7" t="s">
        <v>32</v>
      </c>
      <c r="C63" s="31" t="s">
        <v>142</v>
      </c>
      <c r="D63" s="60" t="s">
        <v>44</v>
      </c>
    </row>
    <row r="64" spans="2:6" ht="34.5">
      <c r="B64" s="7" t="s">
        <v>33</v>
      </c>
      <c r="C64" s="31" t="s">
        <v>143</v>
      </c>
      <c r="D64" s="38"/>
    </row>
    <row r="65" spans="2:4" ht="51.75">
      <c r="B65" s="13" t="s">
        <v>34</v>
      </c>
      <c r="C65" s="31" t="s">
        <v>144</v>
      </c>
      <c r="D65" s="39"/>
    </row>
    <row r="66" spans="2:4">
      <c r="B66" s="13" t="s">
        <v>35</v>
      </c>
      <c r="C66" s="31" t="s">
        <v>68</v>
      </c>
      <c r="D66" s="39"/>
    </row>
    <row r="67" spans="2:4" ht="51.75">
      <c r="B67" s="13" t="s">
        <v>145</v>
      </c>
      <c r="C67" s="31" t="s">
        <v>146</v>
      </c>
      <c r="D67" s="40"/>
    </row>
    <row r="68" spans="2:4">
      <c r="B68" s="522" t="s">
        <v>0</v>
      </c>
      <c r="C68" s="523"/>
      <c r="D68" s="40"/>
    </row>
    <row r="69" spans="2:4" ht="17.25" customHeight="1">
      <c r="B69" s="34" t="s">
        <v>147</v>
      </c>
      <c r="C69" s="33"/>
      <c r="D69" s="110">
        <v>-1</v>
      </c>
    </row>
    <row r="70" spans="2:4" ht="17.25" customHeight="1">
      <c r="B70" s="35" t="s">
        <v>148</v>
      </c>
      <c r="C70" s="33"/>
      <c r="D70" s="110">
        <v>-500</v>
      </c>
    </row>
    <row r="71" spans="2:4">
      <c r="B71" s="14" t="s">
        <v>37</v>
      </c>
      <c r="C71" s="15"/>
      <c r="D71" s="16">
        <f>+Հ3!G182</f>
        <v>-16565</v>
      </c>
    </row>
    <row r="72" spans="2:4" s="279" customFormat="1" ht="14.25" customHeight="1">
      <c r="B72" s="282"/>
      <c r="C72" s="282"/>
      <c r="D72" s="282"/>
    </row>
    <row r="73" spans="2:4" s="279" customFormat="1" ht="78" customHeight="1">
      <c r="B73" s="285" t="s">
        <v>31</v>
      </c>
      <c r="C73" s="288" t="s">
        <v>140</v>
      </c>
      <c r="D73" s="289" t="s">
        <v>405</v>
      </c>
    </row>
    <row r="74" spans="2:4" s="279" customFormat="1">
      <c r="B74" s="285" t="s">
        <v>32</v>
      </c>
      <c r="C74" s="288" t="s">
        <v>406</v>
      </c>
      <c r="D74" s="284" t="s">
        <v>398</v>
      </c>
    </row>
    <row r="75" spans="2:4" s="279" customFormat="1" ht="34.5">
      <c r="B75" s="285" t="s">
        <v>33</v>
      </c>
      <c r="C75" s="288" t="s">
        <v>407</v>
      </c>
      <c r="D75" s="528"/>
    </row>
    <row r="76" spans="2:4" s="279" customFormat="1" ht="62.25" customHeight="1">
      <c r="B76" s="285" t="s">
        <v>34</v>
      </c>
      <c r="C76" s="288" t="s">
        <v>408</v>
      </c>
      <c r="D76" s="529"/>
    </row>
    <row r="77" spans="2:4" s="279" customFormat="1" ht="65.25" customHeight="1">
      <c r="B77" s="285" t="s">
        <v>35</v>
      </c>
      <c r="C77" s="288" t="s">
        <v>376</v>
      </c>
      <c r="D77" s="529"/>
    </row>
    <row r="78" spans="2:4" s="279" customFormat="1" ht="62.25" customHeight="1">
      <c r="B78" s="285" t="s">
        <v>145</v>
      </c>
      <c r="C78" s="288" t="s">
        <v>409</v>
      </c>
      <c r="D78" s="254"/>
    </row>
    <row r="79" spans="2:4" s="279" customFormat="1" ht="26.25" customHeight="1">
      <c r="B79" s="530" t="s">
        <v>401</v>
      </c>
      <c r="C79" s="530"/>
      <c r="D79" s="285"/>
    </row>
    <row r="80" spans="2:4" s="279" customFormat="1" ht="17.25" customHeight="1">
      <c r="B80" s="519" t="s">
        <v>410</v>
      </c>
      <c r="C80" s="520"/>
      <c r="D80" s="287">
        <v>-9.5</v>
      </c>
    </row>
    <row r="81" spans="2:4" s="279" customFormat="1" ht="17.25" customHeight="1">
      <c r="B81" s="519" t="s">
        <v>411</v>
      </c>
      <c r="C81" s="520"/>
      <c r="D81" s="287">
        <v>-1.1000000000000001</v>
      </c>
    </row>
    <row r="82" spans="2:4" s="279" customFormat="1" ht="21" customHeight="1">
      <c r="B82" s="519" t="s">
        <v>37</v>
      </c>
      <c r="C82" s="520"/>
      <c r="D82" s="287">
        <f>+Հ3!G183</f>
        <v>-2045956.9</v>
      </c>
    </row>
    <row r="83" spans="2:4" s="279" customFormat="1"/>
    <row r="84" spans="2:4" s="279" customFormat="1" ht="74.25" customHeight="1">
      <c r="B84" s="285" t="s">
        <v>31</v>
      </c>
      <c r="C84" s="288" t="s">
        <v>140</v>
      </c>
      <c r="D84" s="289" t="s">
        <v>412</v>
      </c>
    </row>
    <row r="85" spans="2:4" s="279" customFormat="1" ht="24.75" customHeight="1">
      <c r="B85" s="285" t="s">
        <v>32</v>
      </c>
      <c r="C85" s="288">
        <v>21002</v>
      </c>
      <c r="D85" s="284" t="s">
        <v>398</v>
      </c>
    </row>
    <row r="86" spans="2:4" s="279" customFormat="1" ht="36" customHeight="1">
      <c r="B86" s="285" t="s">
        <v>33</v>
      </c>
      <c r="C86" s="288" t="s">
        <v>413</v>
      </c>
      <c r="D86" s="528"/>
    </row>
    <row r="87" spans="2:4" s="279" customFormat="1" ht="34.5">
      <c r="B87" s="285" t="s">
        <v>34</v>
      </c>
      <c r="C87" s="288" t="s">
        <v>414</v>
      </c>
      <c r="D87" s="529"/>
    </row>
    <row r="88" spans="2:4" s="279" customFormat="1" ht="34.5">
      <c r="B88" s="285" t="s">
        <v>35</v>
      </c>
      <c r="C88" s="288" t="s">
        <v>376</v>
      </c>
      <c r="D88" s="529"/>
    </row>
    <row r="89" spans="2:4" s="279" customFormat="1" ht="51.75">
      <c r="B89" s="285" t="s">
        <v>145</v>
      </c>
      <c r="C89" s="288" t="s">
        <v>409</v>
      </c>
      <c r="D89" s="254"/>
    </row>
    <row r="90" spans="2:4" s="279" customFormat="1">
      <c r="B90" s="530" t="s">
        <v>401</v>
      </c>
      <c r="C90" s="530"/>
      <c r="D90" s="285"/>
    </row>
    <row r="91" spans="2:4" s="279" customFormat="1" ht="17.25" customHeight="1">
      <c r="B91" s="519" t="s">
        <v>464</v>
      </c>
      <c r="C91" s="520"/>
      <c r="D91" s="350">
        <v>-3</v>
      </c>
    </row>
    <row r="92" spans="2:4" s="279" customFormat="1">
      <c r="B92" s="519" t="s">
        <v>465</v>
      </c>
      <c r="C92" s="520"/>
      <c r="D92" s="350">
        <v>-3</v>
      </c>
    </row>
    <row r="93" spans="2:4" s="279" customFormat="1">
      <c r="B93" s="519" t="s">
        <v>462</v>
      </c>
      <c r="C93" s="520"/>
      <c r="D93" s="287">
        <v>-250.7</v>
      </c>
    </row>
    <row r="94" spans="2:4" s="279" customFormat="1" ht="36.75" customHeight="1">
      <c r="B94" s="519" t="s">
        <v>463</v>
      </c>
      <c r="C94" s="520"/>
      <c r="D94" s="350">
        <v>-1</v>
      </c>
    </row>
    <row r="95" spans="2:4" s="279" customFormat="1">
      <c r="B95" s="519" t="s">
        <v>461</v>
      </c>
      <c r="C95" s="520"/>
      <c r="D95" s="350">
        <v>-1</v>
      </c>
    </row>
    <row r="96" spans="2:4" s="279" customFormat="1">
      <c r="B96" s="519" t="s">
        <v>37</v>
      </c>
      <c r="C96" s="520"/>
      <c r="D96" s="287">
        <f>+Հ3!G194</f>
        <v>-59346.7</v>
      </c>
    </row>
    <row r="97" spans="2:4" s="279" customFormat="1"/>
    <row r="98" spans="2:4" s="17" customFormat="1"/>
    <row r="99" spans="2:4">
      <c r="B99" s="7" t="s">
        <v>28</v>
      </c>
      <c r="C99" s="7" t="s">
        <v>29</v>
      </c>
    </row>
    <row r="100" spans="2:4">
      <c r="B100" s="274" t="s">
        <v>149</v>
      </c>
      <c r="C100" s="275" t="s">
        <v>150</v>
      </c>
    </row>
    <row r="101" spans="2:4">
      <c r="B101" s="276"/>
      <c r="C101" s="276"/>
    </row>
    <row r="102" spans="2:4">
      <c r="B102" s="277" t="s">
        <v>30</v>
      </c>
      <c r="C102" s="278"/>
    </row>
    <row r="103" spans="2:4" ht="69">
      <c r="B103" s="7" t="s">
        <v>31</v>
      </c>
      <c r="C103" s="31" t="s">
        <v>149</v>
      </c>
      <c r="D103" s="72" t="s">
        <v>50</v>
      </c>
    </row>
    <row r="104" spans="2:4">
      <c r="B104" s="7" t="s">
        <v>32</v>
      </c>
      <c r="C104" s="31" t="s">
        <v>99</v>
      </c>
      <c r="D104" s="60" t="s">
        <v>44</v>
      </c>
    </row>
    <row r="105" spans="2:4" ht="34.5">
      <c r="B105" s="7" t="s">
        <v>33</v>
      </c>
      <c r="C105" s="31" t="s">
        <v>151</v>
      </c>
      <c r="D105" s="38"/>
    </row>
    <row r="106" spans="2:4" ht="51.75">
      <c r="B106" s="13" t="s">
        <v>34</v>
      </c>
      <c r="C106" s="31" t="s">
        <v>152</v>
      </c>
      <c r="D106" s="39"/>
    </row>
    <row r="107" spans="2:4">
      <c r="B107" s="13" t="s">
        <v>35</v>
      </c>
      <c r="C107" s="31" t="s">
        <v>68</v>
      </c>
      <c r="D107" s="39"/>
    </row>
    <row r="108" spans="2:4" ht="51.75">
      <c r="B108" s="13" t="s">
        <v>153</v>
      </c>
      <c r="C108" s="31" t="s">
        <v>154</v>
      </c>
      <c r="D108" s="40"/>
    </row>
    <row r="109" spans="2:4">
      <c r="B109" s="522" t="s">
        <v>0</v>
      </c>
      <c r="C109" s="523"/>
      <c r="D109" s="40"/>
    </row>
    <row r="110" spans="2:4">
      <c r="B110" s="14" t="s">
        <v>37</v>
      </c>
      <c r="C110" s="15"/>
      <c r="D110" s="16">
        <f>+Հ3!G228</f>
        <v>-20000</v>
      </c>
    </row>
    <row r="111" spans="2:4" s="23" customFormat="1"/>
    <row r="112" spans="2:4" s="23" customFormat="1">
      <c r="B112" s="7" t="s">
        <v>247</v>
      </c>
      <c r="C112" s="7" t="s">
        <v>248</v>
      </c>
    </row>
    <row r="113" spans="2:4" s="23" customFormat="1">
      <c r="B113" s="274">
        <v>1079</v>
      </c>
      <c r="C113" s="275" t="s">
        <v>249</v>
      </c>
    </row>
    <row r="114" spans="2:4" s="23" customFormat="1" ht="11.25" customHeight="1">
      <c r="B114" s="272"/>
    </row>
    <row r="115" spans="2:4" s="23" customFormat="1" ht="34.5">
      <c r="B115" s="273" t="s">
        <v>250</v>
      </c>
    </row>
    <row r="116" spans="2:4" s="23" customFormat="1" ht="72" customHeight="1">
      <c r="B116" s="7" t="s">
        <v>251</v>
      </c>
      <c r="C116" s="31">
        <v>1079</v>
      </c>
      <c r="D116" s="162" t="s">
        <v>50</v>
      </c>
    </row>
    <row r="117" spans="2:4" s="23" customFormat="1">
      <c r="B117" s="7" t="s">
        <v>252</v>
      </c>
      <c r="C117" s="31">
        <f>11001</f>
        <v>11001</v>
      </c>
      <c r="D117" s="162" t="s">
        <v>71</v>
      </c>
    </row>
    <row r="118" spans="2:4" s="23" customFormat="1" ht="41.25" customHeight="1">
      <c r="B118" s="7" t="s">
        <v>253</v>
      </c>
      <c r="C118" s="31" t="s">
        <v>237</v>
      </c>
      <c r="D118" s="163"/>
    </row>
    <row r="119" spans="2:4" s="23" customFormat="1" ht="51.75">
      <c r="B119" s="13" t="s">
        <v>254</v>
      </c>
      <c r="C119" s="31" t="s">
        <v>238</v>
      </c>
      <c r="D119" s="163"/>
    </row>
    <row r="120" spans="2:4" s="23" customFormat="1" ht="18.75" customHeight="1">
      <c r="B120" s="13" t="s">
        <v>255</v>
      </c>
      <c r="C120" s="31" t="s">
        <v>68</v>
      </c>
      <c r="D120" s="163"/>
    </row>
    <row r="121" spans="2:4" s="23" customFormat="1" ht="57.75" customHeight="1">
      <c r="B121" s="13" t="s">
        <v>256</v>
      </c>
      <c r="C121" s="31" t="s">
        <v>257</v>
      </c>
      <c r="D121" s="163"/>
    </row>
    <row r="122" spans="2:4" s="23" customFormat="1" ht="21.75" customHeight="1">
      <c r="B122" s="159"/>
      <c r="C122" s="159" t="s">
        <v>0</v>
      </c>
      <c r="D122" s="40"/>
    </row>
    <row r="123" spans="2:4">
      <c r="B123" s="14" t="s">
        <v>258</v>
      </c>
      <c r="C123" s="15"/>
      <c r="D123" s="16">
        <f>+Հ3!G56</f>
        <v>-2968.7</v>
      </c>
    </row>
    <row r="124" spans="2:4" s="23" customFormat="1" ht="13.5" customHeight="1">
      <c r="B124" s="272"/>
    </row>
    <row r="126" spans="2:4">
      <c r="B126" s="7" t="s">
        <v>28</v>
      </c>
      <c r="C126" s="7" t="s">
        <v>29</v>
      </c>
    </row>
    <row r="127" spans="2:4">
      <c r="B127" s="274">
        <v>1212</v>
      </c>
      <c r="C127" s="275" t="s">
        <v>62</v>
      </c>
    </row>
    <row r="128" spans="2:4">
      <c r="B128" s="276"/>
      <c r="C128" s="276"/>
    </row>
    <row r="129" spans="2:4">
      <c r="B129" s="277" t="s">
        <v>30</v>
      </c>
      <c r="C129" s="278"/>
    </row>
    <row r="130" spans="2:4" ht="69">
      <c r="B130" s="7" t="s">
        <v>31</v>
      </c>
      <c r="C130" s="31" t="s">
        <v>155</v>
      </c>
      <c r="D130" s="72" t="s">
        <v>81</v>
      </c>
    </row>
    <row r="131" spans="2:4">
      <c r="B131" s="7" t="s">
        <v>32</v>
      </c>
      <c r="C131" s="31" t="s">
        <v>228</v>
      </c>
      <c r="D131" s="60" t="s">
        <v>44</v>
      </c>
    </row>
    <row r="132" spans="2:4" ht="34.5">
      <c r="B132" s="7" t="s">
        <v>33</v>
      </c>
      <c r="C132" s="31" t="s">
        <v>229</v>
      </c>
      <c r="D132" s="38"/>
    </row>
    <row r="133" spans="2:4" ht="51.75">
      <c r="B133" s="13" t="s">
        <v>34</v>
      </c>
      <c r="C133" s="31" t="s">
        <v>230</v>
      </c>
      <c r="D133" s="39"/>
    </row>
    <row r="134" spans="2:4">
      <c r="B134" s="13" t="s">
        <v>35</v>
      </c>
      <c r="C134" s="31" t="s">
        <v>36</v>
      </c>
      <c r="D134" s="39"/>
    </row>
    <row r="135" spans="2:4" ht="51.75">
      <c r="B135" s="13" t="s">
        <v>231</v>
      </c>
      <c r="C135" s="31" t="s">
        <v>232</v>
      </c>
      <c r="D135" s="40"/>
    </row>
    <row r="136" spans="2:4">
      <c r="B136" s="522" t="s">
        <v>0</v>
      </c>
      <c r="C136" s="523"/>
      <c r="D136" s="40"/>
    </row>
    <row r="137" spans="2:4">
      <c r="B137" s="14" t="s">
        <v>37</v>
      </c>
      <c r="C137" s="15"/>
      <c r="D137" s="16">
        <f>+Հ3!G89</f>
        <v>-50000</v>
      </c>
    </row>
    <row r="139" spans="2:4" ht="69">
      <c r="B139" s="7" t="s">
        <v>31</v>
      </c>
      <c r="C139" s="31" t="s">
        <v>155</v>
      </c>
      <c r="D139" s="72" t="s">
        <v>51</v>
      </c>
    </row>
    <row r="140" spans="2:4">
      <c r="B140" s="7" t="s">
        <v>32</v>
      </c>
      <c r="C140" s="31" t="s">
        <v>156</v>
      </c>
      <c r="D140" s="60" t="s">
        <v>44</v>
      </c>
    </row>
    <row r="141" spans="2:4" ht="34.5">
      <c r="B141" s="7" t="s">
        <v>33</v>
      </c>
      <c r="C141" s="31" t="s">
        <v>157</v>
      </c>
      <c r="D141" s="38"/>
    </row>
    <row r="142" spans="2:4" ht="34.5">
      <c r="B142" s="13" t="s">
        <v>34</v>
      </c>
      <c r="C142" s="31" t="s">
        <v>157</v>
      </c>
      <c r="D142" s="39"/>
    </row>
    <row r="143" spans="2:4">
      <c r="B143" s="13" t="s">
        <v>35</v>
      </c>
      <c r="C143" s="31" t="s">
        <v>36</v>
      </c>
      <c r="D143" s="39"/>
    </row>
    <row r="144" spans="2:4" ht="51.75">
      <c r="B144" s="13" t="s">
        <v>145</v>
      </c>
      <c r="C144" s="31" t="s">
        <v>158</v>
      </c>
      <c r="D144" s="40"/>
    </row>
    <row r="145" spans="2:4">
      <c r="B145" s="522" t="s">
        <v>0</v>
      </c>
      <c r="C145" s="523"/>
      <c r="D145" s="40"/>
    </row>
    <row r="146" spans="2:4" s="421" customFormat="1">
      <c r="B146" s="422" t="s">
        <v>539</v>
      </c>
      <c r="C146" s="262"/>
      <c r="D146" s="420">
        <v>24</v>
      </c>
    </row>
    <row r="147" spans="2:4">
      <c r="B147" s="14" t="s">
        <v>37</v>
      </c>
      <c r="C147" s="15"/>
      <c r="D147" s="16">
        <f>+Հ1!D9</f>
        <v>2296199.514</v>
      </c>
    </row>
  </sheetData>
  <mergeCells count="23">
    <mergeCell ref="B145:C145"/>
    <mergeCell ref="B136:C136"/>
    <mergeCell ref="B109:C109"/>
    <mergeCell ref="B43:C43"/>
    <mergeCell ref="B81:C81"/>
    <mergeCell ref="B82:C82"/>
    <mergeCell ref="B91:C91"/>
    <mergeCell ref="B94:C94"/>
    <mergeCell ref="B90:C90"/>
    <mergeCell ref="B96:C96"/>
    <mergeCell ref="B79:C79"/>
    <mergeCell ref="B80:C80"/>
    <mergeCell ref="B95:C95"/>
    <mergeCell ref="B93:C93"/>
    <mergeCell ref="B92:C92"/>
    <mergeCell ref="B5:D5"/>
    <mergeCell ref="B68:C68"/>
    <mergeCell ref="B7:D7"/>
    <mergeCell ref="B21:C21"/>
    <mergeCell ref="B30:C30"/>
    <mergeCell ref="B59:C59"/>
    <mergeCell ref="D75:D77"/>
    <mergeCell ref="D86:D88"/>
  </mergeCells>
  <pageMargins left="0.19685039370078741" right="0.19685039370078741" top="0.66" bottom="0.17" header="0.43" footer="0.17"/>
  <pageSetup paperSize="9" scale="9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313"/>
  <sheetViews>
    <sheetView zoomScaleNormal="100" workbookViewId="0"/>
  </sheetViews>
  <sheetFormatPr defaultRowHeight="17.25"/>
  <cols>
    <col min="1" max="1" width="4.7109375" style="5" customWidth="1"/>
    <col min="2" max="2" width="28.5703125" style="5" customWidth="1"/>
    <col min="3" max="3" width="68.42578125" style="5" customWidth="1"/>
    <col min="4" max="4" width="29.28515625" style="5" customWidth="1"/>
    <col min="5" max="6" width="9" style="5" customWidth="1"/>
    <col min="7" max="250" width="9.140625" style="5"/>
    <col min="251" max="251" width="4.7109375" style="5" customWidth="1"/>
    <col min="252" max="252" width="19.85546875" style="5" customWidth="1"/>
    <col min="253" max="253" width="72.140625" style="5" customWidth="1"/>
    <col min="254" max="254" width="0" style="5" hidden="1" customWidth="1"/>
    <col min="255" max="255" width="18.28515625" style="5" customWidth="1"/>
    <col min="256" max="256" width="17.5703125" style="5" customWidth="1"/>
    <col min="257" max="262" width="9" style="5" customWidth="1"/>
    <col min="263" max="506" width="9.140625" style="5"/>
    <col min="507" max="507" width="4.7109375" style="5" customWidth="1"/>
    <col min="508" max="508" width="19.85546875" style="5" customWidth="1"/>
    <col min="509" max="509" width="72.140625" style="5" customWidth="1"/>
    <col min="510" max="510" width="0" style="5" hidden="1" customWidth="1"/>
    <col min="511" max="511" width="18.28515625" style="5" customWidth="1"/>
    <col min="512" max="512" width="17.5703125" style="5" customWidth="1"/>
    <col min="513" max="518" width="9" style="5" customWidth="1"/>
    <col min="519" max="762" width="9.140625" style="5"/>
    <col min="763" max="763" width="4.7109375" style="5" customWidth="1"/>
    <col min="764" max="764" width="19.85546875" style="5" customWidth="1"/>
    <col min="765" max="765" width="72.140625" style="5" customWidth="1"/>
    <col min="766" max="766" width="0" style="5" hidden="1" customWidth="1"/>
    <col min="767" max="767" width="18.28515625" style="5" customWidth="1"/>
    <col min="768" max="768" width="17.5703125" style="5" customWidth="1"/>
    <col min="769" max="774" width="9" style="5" customWidth="1"/>
    <col min="775" max="1018" width="9.140625" style="5"/>
    <col min="1019" max="1019" width="4.7109375" style="5" customWidth="1"/>
    <col min="1020" max="1020" width="19.85546875" style="5" customWidth="1"/>
    <col min="1021" max="1021" width="72.140625" style="5" customWidth="1"/>
    <col min="1022" max="1022" width="0" style="5" hidden="1" customWidth="1"/>
    <col min="1023" max="1023" width="18.28515625" style="5" customWidth="1"/>
    <col min="1024" max="1024" width="17.5703125" style="5" customWidth="1"/>
    <col min="1025" max="1030" width="9" style="5" customWidth="1"/>
    <col min="1031" max="1274" width="9.140625" style="5"/>
    <col min="1275" max="1275" width="4.7109375" style="5" customWidth="1"/>
    <col min="1276" max="1276" width="19.85546875" style="5" customWidth="1"/>
    <col min="1277" max="1277" width="72.140625" style="5" customWidth="1"/>
    <col min="1278" max="1278" width="0" style="5" hidden="1" customWidth="1"/>
    <col min="1279" max="1279" width="18.28515625" style="5" customWidth="1"/>
    <col min="1280" max="1280" width="17.5703125" style="5" customWidth="1"/>
    <col min="1281" max="1286" width="9" style="5" customWidth="1"/>
    <col min="1287" max="1530" width="9.140625" style="5"/>
    <col min="1531" max="1531" width="4.7109375" style="5" customWidth="1"/>
    <col min="1532" max="1532" width="19.85546875" style="5" customWidth="1"/>
    <col min="1533" max="1533" width="72.140625" style="5" customWidth="1"/>
    <col min="1534" max="1534" width="0" style="5" hidden="1" customWidth="1"/>
    <col min="1535" max="1535" width="18.28515625" style="5" customWidth="1"/>
    <col min="1536" max="1536" width="17.5703125" style="5" customWidth="1"/>
    <col min="1537" max="1542" width="9" style="5" customWidth="1"/>
    <col min="1543" max="1786" width="9.140625" style="5"/>
    <col min="1787" max="1787" width="4.7109375" style="5" customWidth="1"/>
    <col min="1788" max="1788" width="19.85546875" style="5" customWidth="1"/>
    <col min="1789" max="1789" width="72.140625" style="5" customWidth="1"/>
    <col min="1790" max="1790" width="0" style="5" hidden="1" customWidth="1"/>
    <col min="1791" max="1791" width="18.28515625" style="5" customWidth="1"/>
    <col min="1792" max="1792" width="17.5703125" style="5" customWidth="1"/>
    <col min="1793" max="1798" width="9" style="5" customWidth="1"/>
    <col min="1799" max="2042" width="9.140625" style="5"/>
    <col min="2043" max="2043" width="4.7109375" style="5" customWidth="1"/>
    <col min="2044" max="2044" width="19.85546875" style="5" customWidth="1"/>
    <col min="2045" max="2045" width="72.140625" style="5" customWidth="1"/>
    <col min="2046" max="2046" width="0" style="5" hidden="1" customWidth="1"/>
    <col min="2047" max="2047" width="18.28515625" style="5" customWidth="1"/>
    <col min="2048" max="2048" width="17.5703125" style="5" customWidth="1"/>
    <col min="2049" max="2054" width="9" style="5" customWidth="1"/>
    <col min="2055" max="2298" width="9.140625" style="5"/>
    <col min="2299" max="2299" width="4.7109375" style="5" customWidth="1"/>
    <col min="2300" max="2300" width="19.85546875" style="5" customWidth="1"/>
    <col min="2301" max="2301" width="72.140625" style="5" customWidth="1"/>
    <col min="2302" max="2302" width="0" style="5" hidden="1" customWidth="1"/>
    <col min="2303" max="2303" width="18.28515625" style="5" customWidth="1"/>
    <col min="2304" max="2304" width="17.5703125" style="5" customWidth="1"/>
    <col min="2305" max="2310" width="9" style="5" customWidth="1"/>
    <col min="2311" max="2554" width="9.140625" style="5"/>
    <col min="2555" max="2555" width="4.7109375" style="5" customWidth="1"/>
    <col min="2556" max="2556" width="19.85546875" style="5" customWidth="1"/>
    <col min="2557" max="2557" width="72.140625" style="5" customWidth="1"/>
    <col min="2558" max="2558" width="0" style="5" hidden="1" customWidth="1"/>
    <col min="2559" max="2559" width="18.28515625" style="5" customWidth="1"/>
    <col min="2560" max="2560" width="17.5703125" style="5" customWidth="1"/>
    <col min="2561" max="2566" width="9" style="5" customWidth="1"/>
    <col min="2567" max="2810" width="9.140625" style="5"/>
    <col min="2811" max="2811" width="4.7109375" style="5" customWidth="1"/>
    <col min="2812" max="2812" width="19.85546875" style="5" customWidth="1"/>
    <col min="2813" max="2813" width="72.140625" style="5" customWidth="1"/>
    <col min="2814" max="2814" width="0" style="5" hidden="1" customWidth="1"/>
    <col min="2815" max="2815" width="18.28515625" style="5" customWidth="1"/>
    <col min="2816" max="2816" width="17.5703125" style="5" customWidth="1"/>
    <col min="2817" max="2822" width="9" style="5" customWidth="1"/>
    <col min="2823" max="3066" width="9.140625" style="5"/>
    <col min="3067" max="3067" width="4.7109375" style="5" customWidth="1"/>
    <col min="3068" max="3068" width="19.85546875" style="5" customWidth="1"/>
    <col min="3069" max="3069" width="72.140625" style="5" customWidth="1"/>
    <col min="3070" max="3070" width="0" style="5" hidden="1" customWidth="1"/>
    <col min="3071" max="3071" width="18.28515625" style="5" customWidth="1"/>
    <col min="3072" max="3072" width="17.5703125" style="5" customWidth="1"/>
    <col min="3073" max="3078" width="9" style="5" customWidth="1"/>
    <col min="3079" max="3322" width="9.140625" style="5"/>
    <col min="3323" max="3323" width="4.7109375" style="5" customWidth="1"/>
    <col min="3324" max="3324" width="19.85546875" style="5" customWidth="1"/>
    <col min="3325" max="3325" width="72.140625" style="5" customWidth="1"/>
    <col min="3326" max="3326" width="0" style="5" hidden="1" customWidth="1"/>
    <col min="3327" max="3327" width="18.28515625" style="5" customWidth="1"/>
    <col min="3328" max="3328" width="17.5703125" style="5" customWidth="1"/>
    <col min="3329" max="3334" width="9" style="5" customWidth="1"/>
    <col min="3335" max="3578" width="9.140625" style="5"/>
    <col min="3579" max="3579" width="4.7109375" style="5" customWidth="1"/>
    <col min="3580" max="3580" width="19.85546875" style="5" customWidth="1"/>
    <col min="3581" max="3581" width="72.140625" style="5" customWidth="1"/>
    <col min="3582" max="3582" width="0" style="5" hidden="1" customWidth="1"/>
    <col min="3583" max="3583" width="18.28515625" style="5" customWidth="1"/>
    <col min="3584" max="3584" width="17.5703125" style="5" customWidth="1"/>
    <col min="3585" max="3590" width="9" style="5" customWidth="1"/>
    <col min="3591" max="3834" width="9.140625" style="5"/>
    <col min="3835" max="3835" width="4.7109375" style="5" customWidth="1"/>
    <col min="3836" max="3836" width="19.85546875" style="5" customWidth="1"/>
    <col min="3837" max="3837" width="72.140625" style="5" customWidth="1"/>
    <col min="3838" max="3838" width="0" style="5" hidden="1" customWidth="1"/>
    <col min="3839" max="3839" width="18.28515625" style="5" customWidth="1"/>
    <col min="3840" max="3840" width="17.5703125" style="5" customWidth="1"/>
    <col min="3841" max="3846" width="9" style="5" customWidth="1"/>
    <col min="3847" max="4090" width="9.140625" style="5"/>
    <col min="4091" max="4091" width="4.7109375" style="5" customWidth="1"/>
    <col min="4092" max="4092" width="19.85546875" style="5" customWidth="1"/>
    <col min="4093" max="4093" width="72.140625" style="5" customWidth="1"/>
    <col min="4094" max="4094" width="0" style="5" hidden="1" customWidth="1"/>
    <col min="4095" max="4095" width="18.28515625" style="5" customWidth="1"/>
    <col min="4096" max="4096" width="17.5703125" style="5" customWidth="1"/>
    <col min="4097" max="4102" width="9" style="5" customWidth="1"/>
    <col min="4103" max="4346" width="9.140625" style="5"/>
    <col min="4347" max="4347" width="4.7109375" style="5" customWidth="1"/>
    <col min="4348" max="4348" width="19.85546875" style="5" customWidth="1"/>
    <col min="4349" max="4349" width="72.140625" style="5" customWidth="1"/>
    <col min="4350" max="4350" width="0" style="5" hidden="1" customWidth="1"/>
    <col min="4351" max="4351" width="18.28515625" style="5" customWidth="1"/>
    <col min="4352" max="4352" width="17.5703125" style="5" customWidth="1"/>
    <col min="4353" max="4358" width="9" style="5" customWidth="1"/>
    <col min="4359" max="4602" width="9.140625" style="5"/>
    <col min="4603" max="4603" width="4.7109375" style="5" customWidth="1"/>
    <col min="4604" max="4604" width="19.85546875" style="5" customWidth="1"/>
    <col min="4605" max="4605" width="72.140625" style="5" customWidth="1"/>
    <col min="4606" max="4606" width="0" style="5" hidden="1" customWidth="1"/>
    <col min="4607" max="4607" width="18.28515625" style="5" customWidth="1"/>
    <col min="4608" max="4608" width="17.5703125" style="5" customWidth="1"/>
    <col min="4609" max="4614" width="9" style="5" customWidth="1"/>
    <col min="4615" max="4858" width="9.140625" style="5"/>
    <col min="4859" max="4859" width="4.7109375" style="5" customWidth="1"/>
    <col min="4860" max="4860" width="19.85546875" style="5" customWidth="1"/>
    <col min="4861" max="4861" width="72.140625" style="5" customWidth="1"/>
    <col min="4862" max="4862" width="0" style="5" hidden="1" customWidth="1"/>
    <col min="4863" max="4863" width="18.28515625" style="5" customWidth="1"/>
    <col min="4864" max="4864" width="17.5703125" style="5" customWidth="1"/>
    <col min="4865" max="4870" width="9" style="5" customWidth="1"/>
    <col min="4871" max="5114" width="9.140625" style="5"/>
    <col min="5115" max="5115" width="4.7109375" style="5" customWidth="1"/>
    <col min="5116" max="5116" width="19.85546875" style="5" customWidth="1"/>
    <col min="5117" max="5117" width="72.140625" style="5" customWidth="1"/>
    <col min="5118" max="5118" width="0" style="5" hidden="1" customWidth="1"/>
    <col min="5119" max="5119" width="18.28515625" style="5" customWidth="1"/>
    <col min="5120" max="5120" width="17.5703125" style="5" customWidth="1"/>
    <col min="5121" max="5126" width="9" style="5" customWidth="1"/>
    <col min="5127" max="5370" width="9.140625" style="5"/>
    <col min="5371" max="5371" width="4.7109375" style="5" customWidth="1"/>
    <col min="5372" max="5372" width="19.85546875" style="5" customWidth="1"/>
    <col min="5373" max="5373" width="72.140625" style="5" customWidth="1"/>
    <col min="5374" max="5374" width="0" style="5" hidden="1" customWidth="1"/>
    <col min="5375" max="5375" width="18.28515625" style="5" customWidth="1"/>
    <col min="5376" max="5376" width="17.5703125" style="5" customWidth="1"/>
    <col min="5377" max="5382" width="9" style="5" customWidth="1"/>
    <col min="5383" max="5626" width="9.140625" style="5"/>
    <col min="5627" max="5627" width="4.7109375" style="5" customWidth="1"/>
    <col min="5628" max="5628" width="19.85546875" style="5" customWidth="1"/>
    <col min="5629" max="5629" width="72.140625" style="5" customWidth="1"/>
    <col min="5630" max="5630" width="0" style="5" hidden="1" customWidth="1"/>
    <col min="5631" max="5631" width="18.28515625" style="5" customWidth="1"/>
    <col min="5632" max="5632" width="17.5703125" style="5" customWidth="1"/>
    <col min="5633" max="5638" width="9" style="5" customWidth="1"/>
    <col min="5639" max="5882" width="9.140625" style="5"/>
    <col min="5883" max="5883" width="4.7109375" style="5" customWidth="1"/>
    <col min="5884" max="5884" width="19.85546875" style="5" customWidth="1"/>
    <col min="5885" max="5885" width="72.140625" style="5" customWidth="1"/>
    <col min="5886" max="5886" width="0" style="5" hidden="1" customWidth="1"/>
    <col min="5887" max="5887" width="18.28515625" style="5" customWidth="1"/>
    <col min="5888" max="5888" width="17.5703125" style="5" customWidth="1"/>
    <col min="5889" max="5894" width="9" style="5" customWidth="1"/>
    <col min="5895" max="6138" width="9.140625" style="5"/>
    <col min="6139" max="6139" width="4.7109375" style="5" customWidth="1"/>
    <col min="6140" max="6140" width="19.85546875" style="5" customWidth="1"/>
    <col min="6141" max="6141" width="72.140625" style="5" customWidth="1"/>
    <col min="6142" max="6142" width="0" style="5" hidden="1" customWidth="1"/>
    <col min="6143" max="6143" width="18.28515625" style="5" customWidth="1"/>
    <col min="6144" max="6144" width="17.5703125" style="5" customWidth="1"/>
    <col min="6145" max="6150" width="9" style="5" customWidth="1"/>
    <col min="6151" max="6394" width="9.140625" style="5"/>
    <col min="6395" max="6395" width="4.7109375" style="5" customWidth="1"/>
    <col min="6396" max="6396" width="19.85546875" style="5" customWidth="1"/>
    <col min="6397" max="6397" width="72.140625" style="5" customWidth="1"/>
    <col min="6398" max="6398" width="0" style="5" hidden="1" customWidth="1"/>
    <col min="6399" max="6399" width="18.28515625" style="5" customWidth="1"/>
    <col min="6400" max="6400" width="17.5703125" style="5" customWidth="1"/>
    <col min="6401" max="6406" width="9" style="5" customWidth="1"/>
    <col min="6407" max="6650" width="9.140625" style="5"/>
    <col min="6651" max="6651" width="4.7109375" style="5" customWidth="1"/>
    <col min="6652" max="6652" width="19.85546875" style="5" customWidth="1"/>
    <col min="6653" max="6653" width="72.140625" style="5" customWidth="1"/>
    <col min="6654" max="6654" width="0" style="5" hidden="1" customWidth="1"/>
    <col min="6655" max="6655" width="18.28515625" style="5" customWidth="1"/>
    <col min="6656" max="6656" width="17.5703125" style="5" customWidth="1"/>
    <col min="6657" max="6662" width="9" style="5" customWidth="1"/>
    <col min="6663" max="6906" width="9.140625" style="5"/>
    <col min="6907" max="6907" width="4.7109375" style="5" customWidth="1"/>
    <col min="6908" max="6908" width="19.85546875" style="5" customWidth="1"/>
    <col min="6909" max="6909" width="72.140625" style="5" customWidth="1"/>
    <col min="6910" max="6910" width="0" style="5" hidden="1" customWidth="1"/>
    <col min="6911" max="6911" width="18.28515625" style="5" customWidth="1"/>
    <col min="6912" max="6912" width="17.5703125" style="5" customWidth="1"/>
    <col min="6913" max="6918" width="9" style="5" customWidth="1"/>
    <col min="6919" max="7162" width="9.140625" style="5"/>
    <col min="7163" max="7163" width="4.7109375" style="5" customWidth="1"/>
    <col min="7164" max="7164" width="19.85546875" style="5" customWidth="1"/>
    <col min="7165" max="7165" width="72.140625" style="5" customWidth="1"/>
    <col min="7166" max="7166" width="0" style="5" hidden="1" customWidth="1"/>
    <col min="7167" max="7167" width="18.28515625" style="5" customWidth="1"/>
    <col min="7168" max="7168" width="17.5703125" style="5" customWidth="1"/>
    <col min="7169" max="7174" width="9" style="5" customWidth="1"/>
    <col min="7175" max="7418" width="9.140625" style="5"/>
    <col min="7419" max="7419" width="4.7109375" style="5" customWidth="1"/>
    <col min="7420" max="7420" width="19.85546875" style="5" customWidth="1"/>
    <col min="7421" max="7421" width="72.140625" style="5" customWidth="1"/>
    <col min="7422" max="7422" width="0" style="5" hidden="1" customWidth="1"/>
    <col min="7423" max="7423" width="18.28515625" style="5" customWidth="1"/>
    <col min="7424" max="7424" width="17.5703125" style="5" customWidth="1"/>
    <col min="7425" max="7430" width="9" style="5" customWidth="1"/>
    <col min="7431" max="7674" width="9.140625" style="5"/>
    <col min="7675" max="7675" width="4.7109375" style="5" customWidth="1"/>
    <col min="7676" max="7676" width="19.85546875" style="5" customWidth="1"/>
    <col min="7677" max="7677" width="72.140625" style="5" customWidth="1"/>
    <col min="7678" max="7678" width="0" style="5" hidden="1" customWidth="1"/>
    <col min="7679" max="7679" width="18.28515625" style="5" customWidth="1"/>
    <col min="7680" max="7680" width="17.5703125" style="5" customWidth="1"/>
    <col min="7681" max="7686" width="9" style="5" customWidth="1"/>
    <col min="7687" max="7930" width="9.140625" style="5"/>
    <col min="7931" max="7931" width="4.7109375" style="5" customWidth="1"/>
    <col min="7932" max="7932" width="19.85546875" style="5" customWidth="1"/>
    <col min="7933" max="7933" width="72.140625" style="5" customWidth="1"/>
    <col min="7934" max="7934" width="0" style="5" hidden="1" customWidth="1"/>
    <col min="7935" max="7935" width="18.28515625" style="5" customWidth="1"/>
    <col min="7936" max="7936" width="17.5703125" style="5" customWidth="1"/>
    <col min="7937" max="7942" width="9" style="5" customWidth="1"/>
    <col min="7943" max="8186" width="9.140625" style="5"/>
    <col min="8187" max="8187" width="4.7109375" style="5" customWidth="1"/>
    <col min="8188" max="8188" width="19.85546875" style="5" customWidth="1"/>
    <col min="8189" max="8189" width="72.140625" style="5" customWidth="1"/>
    <col min="8190" max="8190" width="0" style="5" hidden="1" customWidth="1"/>
    <col min="8191" max="8191" width="18.28515625" style="5" customWidth="1"/>
    <col min="8192" max="8192" width="17.5703125" style="5" customWidth="1"/>
    <col min="8193" max="8198" width="9" style="5" customWidth="1"/>
    <col min="8199" max="8442" width="9.140625" style="5"/>
    <col min="8443" max="8443" width="4.7109375" style="5" customWidth="1"/>
    <col min="8444" max="8444" width="19.85546875" style="5" customWidth="1"/>
    <col min="8445" max="8445" width="72.140625" style="5" customWidth="1"/>
    <col min="8446" max="8446" width="0" style="5" hidden="1" customWidth="1"/>
    <col min="8447" max="8447" width="18.28515625" style="5" customWidth="1"/>
    <col min="8448" max="8448" width="17.5703125" style="5" customWidth="1"/>
    <col min="8449" max="8454" width="9" style="5" customWidth="1"/>
    <col min="8455" max="8698" width="9.140625" style="5"/>
    <col min="8699" max="8699" width="4.7109375" style="5" customWidth="1"/>
    <col min="8700" max="8700" width="19.85546875" style="5" customWidth="1"/>
    <col min="8701" max="8701" width="72.140625" style="5" customWidth="1"/>
    <col min="8702" max="8702" width="0" style="5" hidden="1" customWidth="1"/>
    <col min="8703" max="8703" width="18.28515625" style="5" customWidth="1"/>
    <col min="8704" max="8704" width="17.5703125" style="5" customWidth="1"/>
    <col min="8705" max="8710" width="9" style="5" customWidth="1"/>
    <col min="8711" max="8954" width="9.140625" style="5"/>
    <col min="8955" max="8955" width="4.7109375" style="5" customWidth="1"/>
    <col min="8956" max="8956" width="19.85546875" style="5" customWidth="1"/>
    <col min="8957" max="8957" width="72.140625" style="5" customWidth="1"/>
    <col min="8958" max="8958" width="0" style="5" hidden="1" customWidth="1"/>
    <col min="8959" max="8959" width="18.28515625" style="5" customWidth="1"/>
    <col min="8960" max="8960" width="17.5703125" style="5" customWidth="1"/>
    <col min="8961" max="8966" width="9" style="5" customWidth="1"/>
    <col min="8967" max="9210" width="9.140625" style="5"/>
    <col min="9211" max="9211" width="4.7109375" style="5" customWidth="1"/>
    <col min="9212" max="9212" width="19.85546875" style="5" customWidth="1"/>
    <col min="9213" max="9213" width="72.140625" style="5" customWidth="1"/>
    <col min="9214" max="9214" width="0" style="5" hidden="1" customWidth="1"/>
    <col min="9215" max="9215" width="18.28515625" style="5" customWidth="1"/>
    <col min="9216" max="9216" width="17.5703125" style="5" customWidth="1"/>
    <col min="9217" max="9222" width="9" style="5" customWidth="1"/>
    <col min="9223" max="9466" width="9.140625" style="5"/>
    <col min="9467" max="9467" width="4.7109375" style="5" customWidth="1"/>
    <col min="9468" max="9468" width="19.85546875" style="5" customWidth="1"/>
    <col min="9469" max="9469" width="72.140625" style="5" customWidth="1"/>
    <col min="9470" max="9470" width="0" style="5" hidden="1" customWidth="1"/>
    <col min="9471" max="9471" width="18.28515625" style="5" customWidth="1"/>
    <col min="9472" max="9472" width="17.5703125" style="5" customWidth="1"/>
    <col min="9473" max="9478" width="9" style="5" customWidth="1"/>
    <col min="9479" max="9722" width="9.140625" style="5"/>
    <col min="9723" max="9723" width="4.7109375" style="5" customWidth="1"/>
    <col min="9724" max="9724" width="19.85546875" style="5" customWidth="1"/>
    <col min="9725" max="9725" width="72.140625" style="5" customWidth="1"/>
    <col min="9726" max="9726" width="0" style="5" hidden="1" customWidth="1"/>
    <col min="9727" max="9727" width="18.28515625" style="5" customWidth="1"/>
    <col min="9728" max="9728" width="17.5703125" style="5" customWidth="1"/>
    <col min="9729" max="9734" width="9" style="5" customWidth="1"/>
    <col min="9735" max="9978" width="9.140625" style="5"/>
    <col min="9979" max="9979" width="4.7109375" style="5" customWidth="1"/>
    <col min="9980" max="9980" width="19.85546875" style="5" customWidth="1"/>
    <col min="9981" max="9981" width="72.140625" style="5" customWidth="1"/>
    <col min="9982" max="9982" width="0" style="5" hidden="1" customWidth="1"/>
    <col min="9983" max="9983" width="18.28515625" style="5" customWidth="1"/>
    <col min="9984" max="9984" width="17.5703125" style="5" customWidth="1"/>
    <col min="9985" max="9990" width="9" style="5" customWidth="1"/>
    <col min="9991" max="10234" width="9.140625" style="5"/>
    <col min="10235" max="10235" width="4.7109375" style="5" customWidth="1"/>
    <col min="10236" max="10236" width="19.85546875" style="5" customWidth="1"/>
    <col min="10237" max="10237" width="72.140625" style="5" customWidth="1"/>
    <col min="10238" max="10238" width="0" style="5" hidden="1" customWidth="1"/>
    <col min="10239" max="10239" width="18.28515625" style="5" customWidth="1"/>
    <col min="10240" max="10240" width="17.5703125" style="5" customWidth="1"/>
    <col min="10241" max="10246" width="9" style="5" customWidth="1"/>
    <col min="10247" max="10490" width="9.140625" style="5"/>
    <col min="10491" max="10491" width="4.7109375" style="5" customWidth="1"/>
    <col min="10492" max="10492" width="19.85546875" style="5" customWidth="1"/>
    <col min="10493" max="10493" width="72.140625" style="5" customWidth="1"/>
    <col min="10494" max="10494" width="0" style="5" hidden="1" customWidth="1"/>
    <col min="10495" max="10495" width="18.28515625" style="5" customWidth="1"/>
    <col min="10496" max="10496" width="17.5703125" style="5" customWidth="1"/>
    <col min="10497" max="10502" width="9" style="5" customWidth="1"/>
    <col min="10503" max="10746" width="9.140625" style="5"/>
    <col min="10747" max="10747" width="4.7109375" style="5" customWidth="1"/>
    <col min="10748" max="10748" width="19.85546875" style="5" customWidth="1"/>
    <col min="10749" max="10749" width="72.140625" style="5" customWidth="1"/>
    <col min="10750" max="10750" width="0" style="5" hidden="1" customWidth="1"/>
    <col min="10751" max="10751" width="18.28515625" style="5" customWidth="1"/>
    <col min="10752" max="10752" width="17.5703125" style="5" customWidth="1"/>
    <col min="10753" max="10758" width="9" style="5" customWidth="1"/>
    <col min="10759" max="11002" width="9.140625" style="5"/>
    <col min="11003" max="11003" width="4.7109375" style="5" customWidth="1"/>
    <col min="11004" max="11004" width="19.85546875" style="5" customWidth="1"/>
    <col min="11005" max="11005" width="72.140625" style="5" customWidth="1"/>
    <col min="11006" max="11006" width="0" style="5" hidden="1" customWidth="1"/>
    <col min="11007" max="11007" width="18.28515625" style="5" customWidth="1"/>
    <col min="11008" max="11008" width="17.5703125" style="5" customWidth="1"/>
    <col min="11009" max="11014" width="9" style="5" customWidth="1"/>
    <col min="11015" max="11258" width="9.140625" style="5"/>
    <col min="11259" max="11259" width="4.7109375" style="5" customWidth="1"/>
    <col min="11260" max="11260" width="19.85546875" style="5" customWidth="1"/>
    <col min="11261" max="11261" width="72.140625" style="5" customWidth="1"/>
    <col min="11262" max="11262" width="0" style="5" hidden="1" customWidth="1"/>
    <col min="11263" max="11263" width="18.28515625" style="5" customWidth="1"/>
    <col min="11264" max="11264" width="17.5703125" style="5" customWidth="1"/>
    <col min="11265" max="11270" width="9" style="5" customWidth="1"/>
    <col min="11271" max="11514" width="9.140625" style="5"/>
    <col min="11515" max="11515" width="4.7109375" style="5" customWidth="1"/>
    <col min="11516" max="11516" width="19.85546875" style="5" customWidth="1"/>
    <col min="11517" max="11517" width="72.140625" style="5" customWidth="1"/>
    <col min="11518" max="11518" width="0" style="5" hidden="1" customWidth="1"/>
    <col min="11519" max="11519" width="18.28515625" style="5" customWidth="1"/>
    <col min="11520" max="11520" width="17.5703125" style="5" customWidth="1"/>
    <col min="11521" max="11526" width="9" style="5" customWidth="1"/>
    <col min="11527" max="11770" width="9.140625" style="5"/>
    <col min="11771" max="11771" width="4.7109375" style="5" customWidth="1"/>
    <col min="11772" max="11772" width="19.85546875" style="5" customWidth="1"/>
    <col min="11773" max="11773" width="72.140625" style="5" customWidth="1"/>
    <col min="11774" max="11774" width="0" style="5" hidden="1" customWidth="1"/>
    <col min="11775" max="11775" width="18.28515625" style="5" customWidth="1"/>
    <col min="11776" max="11776" width="17.5703125" style="5" customWidth="1"/>
    <col min="11777" max="11782" width="9" style="5" customWidth="1"/>
    <col min="11783" max="12026" width="9.140625" style="5"/>
    <col min="12027" max="12027" width="4.7109375" style="5" customWidth="1"/>
    <col min="12028" max="12028" width="19.85546875" style="5" customWidth="1"/>
    <col min="12029" max="12029" width="72.140625" style="5" customWidth="1"/>
    <col min="12030" max="12030" width="0" style="5" hidden="1" customWidth="1"/>
    <col min="12031" max="12031" width="18.28515625" style="5" customWidth="1"/>
    <col min="12032" max="12032" width="17.5703125" style="5" customWidth="1"/>
    <col min="12033" max="12038" width="9" style="5" customWidth="1"/>
    <col min="12039" max="12282" width="9.140625" style="5"/>
    <col min="12283" max="12283" width="4.7109375" style="5" customWidth="1"/>
    <col min="12284" max="12284" width="19.85546875" style="5" customWidth="1"/>
    <col min="12285" max="12285" width="72.140625" style="5" customWidth="1"/>
    <col min="12286" max="12286" width="0" style="5" hidden="1" customWidth="1"/>
    <col min="12287" max="12287" width="18.28515625" style="5" customWidth="1"/>
    <col min="12288" max="12288" width="17.5703125" style="5" customWidth="1"/>
    <col min="12289" max="12294" width="9" style="5" customWidth="1"/>
    <col min="12295" max="12538" width="9.140625" style="5"/>
    <col min="12539" max="12539" width="4.7109375" style="5" customWidth="1"/>
    <col min="12540" max="12540" width="19.85546875" style="5" customWidth="1"/>
    <col min="12541" max="12541" width="72.140625" style="5" customWidth="1"/>
    <col min="12542" max="12542" width="0" style="5" hidden="1" customWidth="1"/>
    <col min="12543" max="12543" width="18.28515625" style="5" customWidth="1"/>
    <col min="12544" max="12544" width="17.5703125" style="5" customWidth="1"/>
    <col min="12545" max="12550" width="9" style="5" customWidth="1"/>
    <col min="12551" max="12794" width="9.140625" style="5"/>
    <col min="12795" max="12795" width="4.7109375" style="5" customWidth="1"/>
    <col min="12796" max="12796" width="19.85546875" style="5" customWidth="1"/>
    <col min="12797" max="12797" width="72.140625" style="5" customWidth="1"/>
    <col min="12798" max="12798" width="0" style="5" hidden="1" customWidth="1"/>
    <col min="12799" max="12799" width="18.28515625" style="5" customWidth="1"/>
    <col min="12800" max="12800" width="17.5703125" style="5" customWidth="1"/>
    <col min="12801" max="12806" width="9" style="5" customWidth="1"/>
    <col min="12807" max="13050" width="9.140625" style="5"/>
    <col min="13051" max="13051" width="4.7109375" style="5" customWidth="1"/>
    <col min="13052" max="13052" width="19.85546875" style="5" customWidth="1"/>
    <col min="13053" max="13053" width="72.140625" style="5" customWidth="1"/>
    <col min="13054" max="13054" width="0" style="5" hidden="1" customWidth="1"/>
    <col min="13055" max="13055" width="18.28515625" style="5" customWidth="1"/>
    <col min="13056" max="13056" width="17.5703125" style="5" customWidth="1"/>
    <col min="13057" max="13062" width="9" style="5" customWidth="1"/>
    <col min="13063" max="13306" width="9.140625" style="5"/>
    <col min="13307" max="13307" width="4.7109375" style="5" customWidth="1"/>
    <col min="13308" max="13308" width="19.85546875" style="5" customWidth="1"/>
    <col min="13309" max="13309" width="72.140625" style="5" customWidth="1"/>
    <col min="13310" max="13310" width="0" style="5" hidden="1" customWidth="1"/>
    <col min="13311" max="13311" width="18.28515625" style="5" customWidth="1"/>
    <col min="13312" max="13312" width="17.5703125" style="5" customWidth="1"/>
    <col min="13313" max="13318" width="9" style="5" customWidth="1"/>
    <col min="13319" max="13562" width="9.140625" style="5"/>
    <col min="13563" max="13563" width="4.7109375" style="5" customWidth="1"/>
    <col min="13564" max="13564" width="19.85546875" style="5" customWidth="1"/>
    <col min="13565" max="13565" width="72.140625" style="5" customWidth="1"/>
    <col min="13566" max="13566" width="0" style="5" hidden="1" customWidth="1"/>
    <col min="13567" max="13567" width="18.28515625" style="5" customWidth="1"/>
    <col min="13568" max="13568" width="17.5703125" style="5" customWidth="1"/>
    <col min="13569" max="13574" width="9" style="5" customWidth="1"/>
    <col min="13575" max="13818" width="9.140625" style="5"/>
    <col min="13819" max="13819" width="4.7109375" style="5" customWidth="1"/>
    <col min="13820" max="13820" width="19.85546875" style="5" customWidth="1"/>
    <col min="13821" max="13821" width="72.140625" style="5" customWidth="1"/>
    <col min="13822" max="13822" width="0" style="5" hidden="1" customWidth="1"/>
    <col min="13823" max="13823" width="18.28515625" style="5" customWidth="1"/>
    <col min="13824" max="13824" width="17.5703125" style="5" customWidth="1"/>
    <col min="13825" max="13830" width="9" style="5" customWidth="1"/>
    <col min="13831" max="14074" width="9.140625" style="5"/>
    <col min="14075" max="14075" width="4.7109375" style="5" customWidth="1"/>
    <col min="14076" max="14076" width="19.85546875" style="5" customWidth="1"/>
    <col min="14077" max="14077" width="72.140625" style="5" customWidth="1"/>
    <col min="14078" max="14078" width="0" style="5" hidden="1" customWidth="1"/>
    <col min="14079" max="14079" width="18.28515625" style="5" customWidth="1"/>
    <col min="14080" max="14080" width="17.5703125" style="5" customWidth="1"/>
    <col min="14081" max="14086" width="9" style="5" customWidth="1"/>
    <col min="14087" max="14330" width="9.140625" style="5"/>
    <col min="14331" max="14331" width="4.7109375" style="5" customWidth="1"/>
    <col min="14332" max="14332" width="19.85546875" style="5" customWidth="1"/>
    <col min="14333" max="14333" width="72.140625" style="5" customWidth="1"/>
    <col min="14334" max="14334" width="0" style="5" hidden="1" customWidth="1"/>
    <col min="14335" max="14335" width="18.28515625" style="5" customWidth="1"/>
    <col min="14336" max="14336" width="17.5703125" style="5" customWidth="1"/>
    <col min="14337" max="14342" width="9" style="5" customWidth="1"/>
    <col min="14343" max="14586" width="9.140625" style="5"/>
    <col min="14587" max="14587" width="4.7109375" style="5" customWidth="1"/>
    <col min="14588" max="14588" width="19.85546875" style="5" customWidth="1"/>
    <col min="14589" max="14589" width="72.140625" style="5" customWidth="1"/>
    <col min="14590" max="14590" width="0" style="5" hidden="1" customWidth="1"/>
    <col min="14591" max="14591" width="18.28515625" style="5" customWidth="1"/>
    <col min="14592" max="14592" width="17.5703125" style="5" customWidth="1"/>
    <col min="14593" max="14598" width="9" style="5" customWidth="1"/>
    <col min="14599" max="14842" width="9.140625" style="5"/>
    <col min="14843" max="14843" width="4.7109375" style="5" customWidth="1"/>
    <col min="14844" max="14844" width="19.85546875" style="5" customWidth="1"/>
    <col min="14845" max="14845" width="72.140625" style="5" customWidth="1"/>
    <col min="14846" max="14846" width="0" style="5" hidden="1" customWidth="1"/>
    <col min="14847" max="14847" width="18.28515625" style="5" customWidth="1"/>
    <col min="14848" max="14848" width="17.5703125" style="5" customWidth="1"/>
    <col min="14849" max="14854" width="9" style="5" customWidth="1"/>
    <col min="14855" max="15098" width="9.140625" style="5"/>
    <col min="15099" max="15099" width="4.7109375" style="5" customWidth="1"/>
    <col min="15100" max="15100" width="19.85546875" style="5" customWidth="1"/>
    <col min="15101" max="15101" width="72.140625" style="5" customWidth="1"/>
    <col min="15102" max="15102" width="0" style="5" hidden="1" customWidth="1"/>
    <col min="15103" max="15103" width="18.28515625" style="5" customWidth="1"/>
    <col min="15104" max="15104" width="17.5703125" style="5" customWidth="1"/>
    <col min="15105" max="15110" width="9" style="5" customWidth="1"/>
    <col min="15111" max="15354" width="9.140625" style="5"/>
    <col min="15355" max="15355" width="4.7109375" style="5" customWidth="1"/>
    <col min="15356" max="15356" width="19.85546875" style="5" customWidth="1"/>
    <col min="15357" max="15357" width="72.140625" style="5" customWidth="1"/>
    <col min="15358" max="15358" width="0" style="5" hidden="1" customWidth="1"/>
    <col min="15359" max="15359" width="18.28515625" style="5" customWidth="1"/>
    <col min="15360" max="15360" width="17.5703125" style="5" customWidth="1"/>
    <col min="15361" max="15366" width="9" style="5" customWidth="1"/>
    <col min="15367" max="15610" width="9.140625" style="5"/>
    <col min="15611" max="15611" width="4.7109375" style="5" customWidth="1"/>
    <col min="15612" max="15612" width="19.85546875" style="5" customWidth="1"/>
    <col min="15613" max="15613" width="72.140625" style="5" customWidth="1"/>
    <col min="15614" max="15614" width="0" style="5" hidden="1" customWidth="1"/>
    <col min="15615" max="15615" width="18.28515625" style="5" customWidth="1"/>
    <col min="15616" max="15616" width="17.5703125" style="5" customWidth="1"/>
    <col min="15617" max="15622" width="9" style="5" customWidth="1"/>
    <col min="15623" max="15866" width="9.140625" style="5"/>
    <col min="15867" max="15867" width="4.7109375" style="5" customWidth="1"/>
    <col min="15868" max="15868" width="19.85546875" style="5" customWidth="1"/>
    <col min="15869" max="15869" width="72.140625" style="5" customWidth="1"/>
    <col min="15870" max="15870" width="0" style="5" hidden="1" customWidth="1"/>
    <col min="15871" max="15871" width="18.28515625" style="5" customWidth="1"/>
    <col min="15872" max="15872" width="17.5703125" style="5" customWidth="1"/>
    <col min="15873" max="15878" width="9" style="5" customWidth="1"/>
    <col min="15879" max="16122" width="9.140625" style="5"/>
    <col min="16123" max="16123" width="4.7109375" style="5" customWidth="1"/>
    <col min="16124" max="16124" width="19.85546875" style="5" customWidth="1"/>
    <col min="16125" max="16125" width="72.140625" style="5" customWidth="1"/>
    <col min="16126" max="16126" width="0" style="5" hidden="1" customWidth="1"/>
    <col min="16127" max="16127" width="18.28515625" style="5" customWidth="1"/>
    <col min="16128" max="16128" width="17.5703125" style="5" customWidth="1"/>
    <col min="16129" max="16134" width="9" style="5" customWidth="1"/>
    <col min="16135" max="16384" width="9.140625" style="5"/>
  </cols>
  <sheetData>
    <row r="1" spans="2:5">
      <c r="D1" s="6" t="s">
        <v>537</v>
      </c>
    </row>
    <row r="2" spans="2:5">
      <c r="D2" s="6" t="s">
        <v>55</v>
      </c>
    </row>
    <row r="3" spans="2:5">
      <c r="D3" s="6" t="s">
        <v>1</v>
      </c>
    </row>
    <row r="5" spans="2:5" ht="60.75" customHeight="1">
      <c r="B5" s="521" t="s">
        <v>560</v>
      </c>
      <c r="C5" s="521"/>
      <c r="D5" s="521"/>
    </row>
    <row r="7" spans="2:5" s="18" customFormat="1">
      <c r="B7" s="24"/>
      <c r="C7" s="24"/>
      <c r="D7" s="32" t="s">
        <v>56</v>
      </c>
      <c r="E7" s="24"/>
    </row>
    <row r="8" spans="2:5" ht="23.25" customHeight="1">
      <c r="B8" s="524" t="s">
        <v>27</v>
      </c>
      <c r="C8" s="524"/>
      <c r="D8" s="524"/>
    </row>
    <row r="9" spans="2:5" ht="23.25" customHeight="1">
      <c r="B9" s="5" t="s">
        <v>38</v>
      </c>
    </row>
    <row r="10" spans="2:5">
      <c r="B10" s="58"/>
      <c r="C10" s="58"/>
      <c r="D10" s="57"/>
    </row>
    <row r="11" spans="2:5">
      <c r="B11" s="73" t="s">
        <v>28</v>
      </c>
      <c r="C11" s="73" t="s">
        <v>29</v>
      </c>
      <c r="D11" s="75"/>
    </row>
    <row r="12" spans="2:5" ht="51.75">
      <c r="B12" s="76" t="s">
        <v>177</v>
      </c>
      <c r="C12" s="59" t="s">
        <v>181</v>
      </c>
      <c r="D12" s="75"/>
    </row>
    <row r="13" spans="2:5">
      <c r="B13" s="77"/>
      <c r="C13" s="77"/>
      <c r="D13" s="75"/>
    </row>
    <row r="14" spans="2:5">
      <c r="B14" s="75" t="s">
        <v>30</v>
      </c>
      <c r="C14" s="78"/>
      <c r="D14" s="75"/>
    </row>
    <row r="15" spans="2:5" ht="69">
      <c r="B15" s="73" t="s">
        <v>31</v>
      </c>
      <c r="C15" s="111" t="s">
        <v>177</v>
      </c>
      <c r="D15" s="63" t="s">
        <v>50</v>
      </c>
    </row>
    <row r="16" spans="2:5">
      <c r="B16" s="73" t="s">
        <v>32</v>
      </c>
      <c r="C16" s="111" t="s">
        <v>99</v>
      </c>
      <c r="D16" s="74" t="s">
        <v>71</v>
      </c>
    </row>
    <row r="17" spans="1:254" ht="34.5">
      <c r="B17" s="73" t="s">
        <v>33</v>
      </c>
      <c r="C17" s="62" t="s">
        <v>178</v>
      </c>
      <c r="D17" s="79"/>
    </row>
    <row r="18" spans="1:254" ht="86.25">
      <c r="B18" s="73" t="s">
        <v>34</v>
      </c>
      <c r="C18" s="62" t="s">
        <v>179</v>
      </c>
      <c r="D18" s="79"/>
    </row>
    <row r="19" spans="1:254">
      <c r="B19" s="73" t="s">
        <v>35</v>
      </c>
      <c r="C19" s="111" t="s">
        <v>68</v>
      </c>
      <c r="D19" s="79"/>
    </row>
    <row r="20" spans="1:254" ht="51.75">
      <c r="B20" s="41" t="s">
        <v>145</v>
      </c>
      <c r="C20" s="111" t="s">
        <v>180</v>
      </c>
      <c r="D20" s="79"/>
    </row>
    <row r="21" spans="1:254">
      <c r="B21" s="525" t="s">
        <v>0</v>
      </c>
      <c r="C21" s="526"/>
      <c r="D21" s="79"/>
    </row>
    <row r="22" spans="1:254">
      <c r="B22" s="80" t="s">
        <v>37</v>
      </c>
      <c r="C22" s="81"/>
      <c r="D22" s="82">
        <f>+Հ3!G23</f>
        <v>-5734.1039999999994</v>
      </c>
    </row>
    <row r="23" spans="1:254" s="19" customFormat="1">
      <c r="A23" s="5"/>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c r="IT23" s="5"/>
    </row>
    <row r="24" spans="1:254" ht="69">
      <c r="B24" s="73" t="s">
        <v>31</v>
      </c>
      <c r="C24" s="111" t="s">
        <v>177</v>
      </c>
      <c r="D24" s="63" t="s">
        <v>50</v>
      </c>
    </row>
    <row r="25" spans="1:254">
      <c r="B25" s="73" t="s">
        <v>32</v>
      </c>
      <c r="C25" s="111">
        <v>31001</v>
      </c>
      <c r="D25" s="74" t="s">
        <v>71</v>
      </c>
    </row>
    <row r="26" spans="1:254" ht="51.75" customHeight="1">
      <c r="B26" s="73" t="s">
        <v>33</v>
      </c>
      <c r="C26" s="62" t="s">
        <v>182</v>
      </c>
      <c r="D26" s="79"/>
    </row>
    <row r="27" spans="1:254" ht="51.75" customHeight="1">
      <c r="B27" s="73" t="s">
        <v>34</v>
      </c>
      <c r="C27" s="62" t="s">
        <v>183</v>
      </c>
      <c r="D27" s="79"/>
    </row>
    <row r="28" spans="1:254" ht="34.5">
      <c r="B28" s="73" t="s">
        <v>35</v>
      </c>
      <c r="C28" s="111" t="s">
        <v>209</v>
      </c>
      <c r="D28" s="79"/>
    </row>
    <row r="29" spans="1:254" ht="51.75">
      <c r="B29" s="41" t="s">
        <v>212</v>
      </c>
      <c r="C29" s="111" t="s">
        <v>211</v>
      </c>
      <c r="D29" s="79"/>
    </row>
    <row r="30" spans="1:254">
      <c r="B30" s="525" t="s">
        <v>0</v>
      </c>
      <c r="C30" s="526"/>
      <c r="D30" s="79"/>
    </row>
    <row r="31" spans="1:254">
      <c r="B31" s="80" t="s">
        <v>37</v>
      </c>
      <c r="C31" s="81"/>
      <c r="D31" s="82">
        <f>+Հ8!D31</f>
        <v>-129.4</v>
      </c>
    </row>
    <row r="32" spans="1:254" s="19" customFormat="1">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c r="IT32" s="5"/>
    </row>
    <row r="33" spans="2:4">
      <c r="B33" s="73" t="s">
        <v>28</v>
      </c>
      <c r="C33" s="73" t="s">
        <v>29</v>
      </c>
      <c r="D33" s="75"/>
    </row>
    <row r="34" spans="2:4" ht="17.25" customHeight="1">
      <c r="B34" s="76">
        <v>1038</v>
      </c>
      <c r="C34" s="59" t="s">
        <v>97</v>
      </c>
      <c r="D34" s="75"/>
    </row>
    <row r="35" spans="2:4">
      <c r="B35" s="77"/>
      <c r="C35" s="77"/>
      <c r="D35" s="75"/>
    </row>
    <row r="36" spans="2:4">
      <c r="B36" s="75" t="s">
        <v>30</v>
      </c>
      <c r="C36" s="78"/>
      <c r="D36" s="75"/>
    </row>
    <row r="37" spans="2:4" ht="69">
      <c r="B37" s="73" t="s">
        <v>31</v>
      </c>
      <c r="C37" s="108" t="s">
        <v>98</v>
      </c>
      <c r="D37" s="63" t="s">
        <v>50</v>
      </c>
    </row>
    <row r="38" spans="2:4">
      <c r="B38" s="73" t="s">
        <v>32</v>
      </c>
      <c r="C38" s="108" t="s">
        <v>99</v>
      </c>
      <c r="D38" s="74" t="s">
        <v>71</v>
      </c>
    </row>
    <row r="39" spans="2:4" ht="34.5">
      <c r="B39" s="73" t="s">
        <v>33</v>
      </c>
      <c r="C39" s="62" t="s">
        <v>100</v>
      </c>
      <c r="D39" s="79"/>
    </row>
    <row r="40" spans="2:4" ht="69">
      <c r="B40" s="73" t="s">
        <v>34</v>
      </c>
      <c r="C40" s="62" t="s">
        <v>101</v>
      </c>
      <c r="D40" s="79"/>
    </row>
    <row r="41" spans="2:4">
      <c r="B41" s="73" t="s">
        <v>35</v>
      </c>
      <c r="C41" s="108" t="s">
        <v>68</v>
      </c>
      <c r="D41" s="79"/>
    </row>
    <row r="42" spans="2:4" ht="69">
      <c r="B42" s="41" t="s">
        <v>102</v>
      </c>
      <c r="C42" s="108" t="s">
        <v>103</v>
      </c>
      <c r="D42" s="79"/>
    </row>
    <row r="43" spans="2:4" ht="17.25" customHeight="1">
      <c r="B43" s="525" t="s">
        <v>0</v>
      </c>
      <c r="C43" s="526"/>
      <c r="D43" s="79"/>
    </row>
    <row r="44" spans="2:4">
      <c r="B44" s="80" t="s">
        <v>37</v>
      </c>
      <c r="C44" s="81"/>
      <c r="D44" s="82">
        <f>+Հ8!D44</f>
        <v>-9384</v>
      </c>
    </row>
    <row r="46" spans="2:4">
      <c r="B46" s="7" t="s">
        <v>28</v>
      </c>
      <c r="C46" s="7" t="s">
        <v>29</v>
      </c>
    </row>
    <row r="47" spans="2:4">
      <c r="B47" s="8" t="s">
        <v>140</v>
      </c>
      <c r="C47" s="9" t="s">
        <v>141</v>
      </c>
    </row>
    <row r="48" spans="2:4">
      <c r="B48" s="10"/>
      <c r="C48" s="10"/>
    </row>
    <row r="49" spans="2:5">
      <c r="B49" s="11" t="s">
        <v>30</v>
      </c>
      <c r="C49" s="12"/>
    </row>
    <row r="50" spans="2:5" s="279" customFormat="1"/>
    <row r="51" spans="2:5" s="279" customFormat="1" ht="63" customHeight="1">
      <c r="B51" s="246" t="s">
        <v>31</v>
      </c>
      <c r="C51" s="247" t="s">
        <v>140</v>
      </c>
      <c r="D51" s="283" t="s">
        <v>81</v>
      </c>
      <c r="E51" s="286"/>
    </row>
    <row r="52" spans="2:5" s="279" customFormat="1">
      <c r="B52" s="246" t="s">
        <v>32</v>
      </c>
      <c r="C52" s="247" t="s">
        <v>99</v>
      </c>
      <c r="D52" s="284" t="s">
        <v>398</v>
      </c>
    </row>
    <row r="53" spans="2:5" s="279" customFormat="1" ht="17.25" customHeight="1">
      <c r="B53" s="246" t="s">
        <v>33</v>
      </c>
      <c r="C53" s="247" t="s">
        <v>395</v>
      </c>
      <c r="D53" s="530"/>
    </row>
    <row r="54" spans="2:5" s="279" customFormat="1" ht="17.25" customHeight="1">
      <c r="B54" s="246" t="s">
        <v>34</v>
      </c>
      <c r="C54" s="247" t="s">
        <v>399</v>
      </c>
      <c r="D54" s="530"/>
    </row>
    <row r="55" spans="2:5" s="279" customFormat="1">
      <c r="B55" s="246" t="s">
        <v>35</v>
      </c>
      <c r="C55" s="247" t="s">
        <v>68</v>
      </c>
      <c r="D55" s="530"/>
    </row>
    <row r="56" spans="2:5" s="279" customFormat="1" ht="51.75">
      <c r="B56" s="246" t="s">
        <v>145</v>
      </c>
      <c r="C56" s="247" t="s">
        <v>400</v>
      </c>
      <c r="D56" s="256"/>
    </row>
    <row r="57" spans="2:5" s="279" customFormat="1">
      <c r="B57" s="530" t="s">
        <v>401</v>
      </c>
      <c r="C57" s="530"/>
      <c r="D57" s="285"/>
    </row>
    <row r="58" spans="2:5" s="252" customFormat="1" ht="39.75" customHeight="1">
      <c r="B58" s="531" t="s">
        <v>402</v>
      </c>
      <c r="C58" s="532"/>
      <c r="D58" s="257">
        <v>-2</v>
      </c>
    </row>
    <row r="59" spans="2:5" s="279" customFormat="1" ht="17.25" customHeight="1">
      <c r="B59" s="533" t="s">
        <v>37</v>
      </c>
      <c r="C59" s="533"/>
      <c r="D59" s="287">
        <f>+Հ8!D59</f>
        <v>-86114.709999999992</v>
      </c>
    </row>
    <row r="60" spans="2:5" s="279" customFormat="1" ht="17.25" customHeight="1"/>
    <row r="61" spans="2:5" ht="69">
      <c r="B61" s="7" t="s">
        <v>31</v>
      </c>
      <c r="C61" s="31" t="s">
        <v>140</v>
      </c>
      <c r="D61" s="72" t="s">
        <v>50</v>
      </c>
    </row>
    <row r="62" spans="2:5">
      <c r="B62" s="7" t="s">
        <v>32</v>
      </c>
      <c r="C62" s="31" t="s">
        <v>142</v>
      </c>
      <c r="D62" s="60" t="s">
        <v>44</v>
      </c>
    </row>
    <row r="63" spans="2:5" ht="34.5">
      <c r="B63" s="7" t="s">
        <v>33</v>
      </c>
      <c r="C63" s="31" t="s">
        <v>143</v>
      </c>
      <c r="D63" s="38"/>
    </row>
    <row r="64" spans="2:5" ht="69">
      <c r="B64" s="13" t="s">
        <v>34</v>
      </c>
      <c r="C64" s="31" t="s">
        <v>159</v>
      </c>
      <c r="D64" s="39"/>
    </row>
    <row r="65" spans="1:4">
      <c r="B65" s="13" t="s">
        <v>35</v>
      </c>
      <c r="C65" s="31" t="s">
        <v>68</v>
      </c>
      <c r="D65" s="39"/>
    </row>
    <row r="66" spans="1:4" ht="51.75">
      <c r="B66" s="13" t="s">
        <v>145</v>
      </c>
      <c r="C66" s="31" t="s">
        <v>146</v>
      </c>
      <c r="D66" s="40"/>
    </row>
    <row r="67" spans="1:4" ht="17.25" customHeight="1">
      <c r="B67" s="522" t="s">
        <v>0</v>
      </c>
      <c r="C67" s="523"/>
      <c r="D67" s="40"/>
    </row>
    <row r="68" spans="1:4">
      <c r="B68" s="34" t="s">
        <v>147</v>
      </c>
      <c r="C68" s="33"/>
      <c r="D68" s="110">
        <v>-1</v>
      </c>
    </row>
    <row r="69" spans="1:4">
      <c r="B69" s="35" t="s">
        <v>148</v>
      </c>
      <c r="C69" s="33"/>
      <c r="D69" s="110">
        <v>-500</v>
      </c>
    </row>
    <row r="70" spans="1:4">
      <c r="B70" s="14" t="s">
        <v>37</v>
      </c>
      <c r="C70" s="15"/>
      <c r="D70" s="16">
        <f>+Հ8!D71</f>
        <v>-16565</v>
      </c>
    </row>
    <row r="71" spans="1:4" s="279" customFormat="1" ht="14.25" customHeight="1">
      <c r="A71" s="282"/>
      <c r="B71" s="282"/>
      <c r="C71" s="282"/>
    </row>
    <row r="72" spans="1:4" s="279" customFormat="1" ht="74.25" customHeight="1">
      <c r="B72" s="285" t="s">
        <v>31</v>
      </c>
      <c r="C72" s="288" t="s">
        <v>140</v>
      </c>
      <c r="D72" s="289" t="s">
        <v>412</v>
      </c>
    </row>
    <row r="73" spans="1:4" s="279" customFormat="1" ht="24.75" customHeight="1">
      <c r="B73" s="285" t="s">
        <v>32</v>
      </c>
      <c r="C73" s="288" t="s">
        <v>406</v>
      </c>
      <c r="D73" s="284" t="s">
        <v>398</v>
      </c>
    </row>
    <row r="74" spans="1:4" s="279" customFormat="1" ht="36" customHeight="1">
      <c r="B74" s="285" t="s">
        <v>33</v>
      </c>
      <c r="C74" s="288" t="s">
        <v>407</v>
      </c>
      <c r="D74" s="292"/>
    </row>
    <row r="75" spans="1:4" s="279" customFormat="1" ht="51.75">
      <c r="B75" s="285" t="s">
        <v>34</v>
      </c>
      <c r="C75" s="288" t="s">
        <v>408</v>
      </c>
      <c r="D75" s="293"/>
    </row>
    <row r="76" spans="1:4" s="279" customFormat="1" ht="34.5">
      <c r="B76" s="285" t="s">
        <v>35</v>
      </c>
      <c r="C76" s="288" t="s">
        <v>376</v>
      </c>
      <c r="D76" s="293"/>
    </row>
    <row r="77" spans="1:4" s="279" customFormat="1" ht="51.75">
      <c r="B77" s="285" t="s">
        <v>145</v>
      </c>
      <c r="C77" s="288" t="s">
        <v>409</v>
      </c>
      <c r="D77" s="254"/>
    </row>
    <row r="78" spans="1:4" s="279" customFormat="1" ht="17.25" customHeight="1">
      <c r="B78" s="284" t="s">
        <v>401</v>
      </c>
      <c r="C78" s="284"/>
      <c r="D78" s="285"/>
    </row>
    <row r="79" spans="1:4" s="279" customFormat="1" ht="17.25" customHeight="1">
      <c r="B79" s="290" t="str">
        <f>+Հ8!B80:C80</f>
        <v xml:space="preserve"> Միջպետական նշանակության ավտոճանապարհներ </v>
      </c>
      <c r="C79" s="291"/>
      <c r="D79" s="287">
        <f>+Հ8!D80:E80</f>
        <v>-9.5</v>
      </c>
    </row>
    <row r="80" spans="1:4" s="279" customFormat="1" ht="17.25" customHeight="1">
      <c r="B80" s="290" t="str">
        <f>+Հ8!B81:C81</f>
        <v xml:space="preserve"> Մարզային նշանակության ավտոճանապարհներ </v>
      </c>
      <c r="C80" s="291"/>
      <c r="D80" s="287">
        <f>+Հ8!D81:E81</f>
        <v>-1.1000000000000001</v>
      </c>
    </row>
    <row r="81" spans="2:4" s="279" customFormat="1" ht="17.25" customHeight="1">
      <c r="B81" s="294" t="s">
        <v>37</v>
      </c>
      <c r="C81" s="291"/>
      <c r="D81" s="287">
        <f>+Հ8!D82:E82</f>
        <v>-2045956.9</v>
      </c>
    </row>
    <row r="82" spans="2:4" s="279" customFormat="1"/>
    <row r="83" spans="2:4" s="279" customFormat="1" ht="74.25" customHeight="1">
      <c r="B83" s="285" t="s">
        <v>31</v>
      </c>
      <c r="C83" s="288" t="s">
        <v>140</v>
      </c>
      <c r="D83" s="289" t="s">
        <v>412</v>
      </c>
    </row>
    <row r="84" spans="2:4" s="279" customFormat="1" ht="24.75" customHeight="1">
      <c r="B84" s="285" t="s">
        <v>32</v>
      </c>
      <c r="C84" s="288">
        <v>21002</v>
      </c>
      <c r="D84" s="284" t="s">
        <v>398</v>
      </c>
    </row>
    <row r="85" spans="2:4" s="279" customFormat="1" ht="36" customHeight="1">
      <c r="B85" s="285" t="s">
        <v>33</v>
      </c>
      <c r="C85" s="288" t="s">
        <v>413</v>
      </c>
      <c r="D85" s="292"/>
    </row>
    <row r="86" spans="2:4" s="279" customFormat="1" ht="34.5">
      <c r="B86" s="285" t="s">
        <v>34</v>
      </c>
      <c r="C86" s="288" t="s">
        <v>414</v>
      </c>
      <c r="D86" s="293"/>
    </row>
    <row r="87" spans="2:4" s="279" customFormat="1" ht="34.5">
      <c r="B87" s="285" t="s">
        <v>35</v>
      </c>
      <c r="C87" s="288" t="s">
        <v>376</v>
      </c>
      <c r="D87" s="293"/>
    </row>
    <row r="88" spans="2:4" s="279" customFormat="1" ht="51.75">
      <c r="B88" s="285" t="s">
        <v>145</v>
      </c>
      <c r="C88" s="288" t="s">
        <v>409</v>
      </c>
      <c r="D88" s="254"/>
    </row>
    <row r="89" spans="2:4" s="279" customFormat="1" ht="17.25" customHeight="1">
      <c r="B89" s="284" t="s">
        <v>401</v>
      </c>
      <c r="C89" s="284"/>
      <c r="D89" s="285"/>
    </row>
    <row r="90" spans="2:4" s="279" customFormat="1" ht="17.25" customHeight="1">
      <c r="B90" s="519" t="s">
        <v>460</v>
      </c>
      <c r="C90" s="520"/>
      <c r="D90" s="350">
        <v>-3</v>
      </c>
    </row>
    <row r="91" spans="2:4" s="279" customFormat="1">
      <c r="B91" s="348" t="s">
        <v>461</v>
      </c>
      <c r="C91" s="349"/>
      <c r="D91" s="350">
        <v>-3</v>
      </c>
    </row>
    <row r="92" spans="2:4" s="279" customFormat="1">
      <c r="B92" s="348" t="s">
        <v>462</v>
      </c>
      <c r="C92" s="349"/>
      <c r="D92" s="287">
        <v>-250.7</v>
      </c>
    </row>
    <row r="93" spans="2:4" s="279" customFormat="1" ht="36.75" customHeight="1">
      <c r="B93" s="519" t="s">
        <v>463</v>
      </c>
      <c r="C93" s="520"/>
      <c r="D93" s="350">
        <v>-1</v>
      </c>
    </row>
    <row r="94" spans="2:4" s="279" customFormat="1">
      <c r="B94" s="348" t="s">
        <v>461</v>
      </c>
      <c r="C94" s="348"/>
      <c r="D94" s="350">
        <v>-1</v>
      </c>
    </row>
    <row r="95" spans="2:4" s="279" customFormat="1" ht="17.25" customHeight="1">
      <c r="B95" s="290" t="s">
        <v>37</v>
      </c>
      <c r="C95" s="291"/>
      <c r="D95" s="287">
        <f>+Հ8!D96</f>
        <v>-59346.7</v>
      </c>
    </row>
    <row r="97" spans="2:4">
      <c r="D97" s="5" t="s">
        <v>261</v>
      </c>
    </row>
    <row r="98" spans="2:4" ht="17.25" customHeight="1">
      <c r="B98" s="5" t="s">
        <v>259</v>
      </c>
    </row>
    <row r="99" spans="2:4">
      <c r="B99" s="5" t="s">
        <v>260</v>
      </c>
      <c r="C99" s="160"/>
      <c r="D99" s="23"/>
    </row>
    <row r="100" spans="2:4">
      <c r="B100" s="161"/>
      <c r="C100" s="161"/>
      <c r="D100" s="23"/>
    </row>
    <row r="101" spans="2:4">
      <c r="B101" s="7" t="s">
        <v>247</v>
      </c>
      <c r="C101" s="7" t="s">
        <v>248</v>
      </c>
      <c r="D101" s="23"/>
    </row>
    <row r="102" spans="2:4">
      <c r="B102" s="8">
        <v>1079</v>
      </c>
      <c r="C102" s="9" t="s">
        <v>249</v>
      </c>
      <c r="D102" s="23"/>
    </row>
    <row r="103" spans="2:4">
      <c r="B103" s="10"/>
      <c r="C103" s="10"/>
      <c r="D103" s="23"/>
    </row>
    <row r="104" spans="2:4">
      <c r="B104" s="11" t="s">
        <v>250</v>
      </c>
      <c r="C104" s="12"/>
      <c r="D104" s="23"/>
    </row>
    <row r="105" spans="2:4" ht="69">
      <c r="B105" s="7" t="s">
        <v>251</v>
      </c>
      <c r="C105" s="31">
        <v>1079</v>
      </c>
      <c r="D105" s="162" t="s">
        <v>50</v>
      </c>
    </row>
    <row r="106" spans="2:4">
      <c r="B106" s="7" t="s">
        <v>252</v>
      </c>
      <c r="C106" s="31">
        <f>11001</f>
        <v>11001</v>
      </c>
      <c r="D106" s="162" t="s">
        <v>71</v>
      </c>
    </row>
    <row r="107" spans="2:4" ht="34.5">
      <c r="B107" s="7" t="s">
        <v>253</v>
      </c>
      <c r="C107" s="31" t="s">
        <v>237</v>
      </c>
      <c r="D107" s="163"/>
    </row>
    <row r="108" spans="2:4" ht="51.75">
      <c r="B108" s="13" t="s">
        <v>254</v>
      </c>
      <c r="C108" s="31" t="s">
        <v>238</v>
      </c>
      <c r="D108" s="158"/>
    </row>
    <row r="109" spans="2:4">
      <c r="B109" s="13" t="s">
        <v>255</v>
      </c>
      <c r="C109" s="31" t="s">
        <v>68</v>
      </c>
      <c r="D109" s="158"/>
    </row>
    <row r="110" spans="2:4" ht="69">
      <c r="B110" s="13" t="s">
        <v>256</v>
      </c>
      <c r="C110" s="31" t="s">
        <v>257</v>
      </c>
      <c r="D110" s="158"/>
    </row>
    <row r="111" spans="2:4" ht="17.25" customHeight="1">
      <c r="B111" s="159"/>
      <c r="C111" s="31" t="s">
        <v>0</v>
      </c>
      <c r="D111" s="40"/>
    </row>
    <row r="112" spans="2:4">
      <c r="B112" s="14" t="s">
        <v>258</v>
      </c>
      <c r="C112" s="15"/>
      <c r="D112" s="16">
        <f>+Հ8!D123</f>
        <v>-2968.7</v>
      </c>
    </row>
    <row r="114" spans="2:4">
      <c r="D114" s="5" t="s">
        <v>160</v>
      </c>
    </row>
    <row r="115" spans="2:4">
      <c r="B115" s="5" t="s">
        <v>161</v>
      </c>
    </row>
    <row r="116" spans="2:4">
      <c r="B116" s="5" t="s">
        <v>38</v>
      </c>
    </row>
    <row r="118" spans="2:4">
      <c r="B118" s="7" t="s">
        <v>28</v>
      </c>
      <c r="C118" s="7" t="s">
        <v>29</v>
      </c>
    </row>
    <row r="119" spans="2:4">
      <c r="B119" s="8" t="s">
        <v>149</v>
      </c>
      <c r="C119" s="9" t="s">
        <v>150</v>
      </c>
    </row>
    <row r="120" spans="2:4">
      <c r="B120" s="10"/>
      <c r="C120" s="10"/>
    </row>
    <row r="121" spans="2:4">
      <c r="B121" s="11" t="s">
        <v>30</v>
      </c>
      <c r="C121" s="12"/>
    </row>
    <row r="122" spans="2:4" ht="69">
      <c r="B122" s="7" t="s">
        <v>31</v>
      </c>
      <c r="C122" s="31" t="s">
        <v>149</v>
      </c>
      <c r="D122" s="72" t="s">
        <v>50</v>
      </c>
    </row>
    <row r="123" spans="2:4">
      <c r="B123" s="7" t="s">
        <v>32</v>
      </c>
      <c r="C123" s="31" t="s">
        <v>99</v>
      </c>
      <c r="D123" s="60" t="s">
        <v>44</v>
      </c>
    </row>
    <row r="124" spans="2:4" ht="34.5">
      <c r="B124" s="7" t="s">
        <v>33</v>
      </c>
      <c r="C124" s="31" t="s">
        <v>151</v>
      </c>
      <c r="D124" s="38"/>
    </row>
    <row r="125" spans="2:4" ht="51.75">
      <c r="B125" s="13" t="s">
        <v>34</v>
      </c>
      <c r="C125" s="31" t="s">
        <v>152</v>
      </c>
      <c r="D125" s="39"/>
    </row>
    <row r="126" spans="2:4">
      <c r="B126" s="13" t="s">
        <v>35</v>
      </c>
      <c r="C126" s="31" t="s">
        <v>68</v>
      </c>
      <c r="D126" s="39"/>
    </row>
    <row r="127" spans="2:4" ht="51.75">
      <c r="B127" s="13" t="s">
        <v>162</v>
      </c>
      <c r="C127" s="31" t="s">
        <v>154</v>
      </c>
      <c r="D127" s="40"/>
    </row>
    <row r="128" spans="2:4">
      <c r="B128" s="522" t="s">
        <v>0</v>
      </c>
      <c r="C128" s="523"/>
      <c r="D128" s="40"/>
    </row>
    <row r="129" spans="2:18">
      <c r="B129" s="14" t="s">
        <v>37</v>
      </c>
      <c r="C129" s="15"/>
      <c r="D129" s="16">
        <f>+Հ8!D110</f>
        <v>-20000</v>
      </c>
    </row>
    <row r="131" spans="2:18" s="24" customFormat="1">
      <c r="B131" s="142"/>
      <c r="C131" s="423"/>
      <c r="D131" s="538" t="s">
        <v>540</v>
      </c>
      <c r="E131" s="538"/>
      <c r="H131" s="424"/>
      <c r="I131" s="425"/>
      <c r="J131" s="539"/>
      <c r="K131" s="539"/>
      <c r="L131" s="426"/>
      <c r="M131" s="426"/>
      <c r="N131" s="426"/>
      <c r="O131" s="426"/>
      <c r="P131" s="426"/>
      <c r="Q131" s="426"/>
      <c r="R131" s="426"/>
    </row>
    <row r="132" spans="2:18" s="421" customFormat="1">
      <c r="B132" s="540" t="s">
        <v>541</v>
      </c>
      <c r="C132" s="540"/>
      <c r="D132" s="540"/>
      <c r="E132" s="540"/>
      <c r="F132" s="540"/>
      <c r="G132" s="540"/>
      <c r="H132" s="541"/>
      <c r="I132" s="541"/>
      <c r="J132" s="541"/>
      <c r="K132" s="541"/>
      <c r="L132" s="541"/>
      <c r="M132" s="541"/>
      <c r="N132" s="427"/>
      <c r="O132" s="427"/>
      <c r="P132" s="427"/>
      <c r="Q132" s="427"/>
      <c r="R132" s="427"/>
    </row>
    <row r="133" spans="2:18" s="421" customFormat="1" ht="15" customHeight="1">
      <c r="B133" s="535"/>
      <c r="C133" s="535"/>
      <c r="D133" s="535"/>
      <c r="E133" s="535"/>
      <c r="F133" s="535"/>
      <c r="G133" s="428"/>
      <c r="H133" s="536"/>
      <c r="I133" s="536"/>
      <c r="J133" s="536"/>
      <c r="K133" s="536"/>
      <c r="L133" s="536"/>
      <c r="M133" s="429"/>
      <c r="N133" s="427"/>
      <c r="O133" s="427"/>
      <c r="P133" s="427"/>
      <c r="Q133" s="427"/>
      <c r="R133" s="427"/>
    </row>
    <row r="134" spans="2:18" s="421" customFormat="1" ht="26.25" customHeight="1">
      <c r="B134" s="430" t="s">
        <v>38</v>
      </c>
      <c r="C134" s="430"/>
      <c r="D134" s="431"/>
      <c r="E134" s="431"/>
      <c r="F134" s="431"/>
      <c r="G134" s="427"/>
      <c r="H134" s="430"/>
      <c r="I134" s="430"/>
      <c r="J134" s="431"/>
      <c r="K134" s="431"/>
      <c r="L134" s="431"/>
      <c r="M134" s="427"/>
      <c r="N134" s="427"/>
      <c r="O134" s="427"/>
      <c r="P134" s="427"/>
      <c r="Q134" s="427"/>
      <c r="R134" s="427"/>
    </row>
    <row r="135" spans="2:18" s="421" customFormat="1">
      <c r="B135" s="536"/>
      <c r="C135" s="536"/>
      <c r="D135" s="536"/>
      <c r="E135" s="536"/>
      <c r="F135" s="536"/>
      <c r="G135" s="427"/>
      <c r="H135" s="536"/>
      <c r="I135" s="536"/>
      <c r="J135" s="536"/>
      <c r="K135" s="536"/>
      <c r="L135" s="536"/>
      <c r="M135" s="427"/>
      <c r="N135" s="427"/>
      <c r="O135" s="427"/>
      <c r="P135" s="427"/>
      <c r="Q135" s="427"/>
      <c r="R135" s="427"/>
    </row>
    <row r="136" spans="2:18" s="421" customFormat="1" ht="15.75" customHeight="1">
      <c r="B136" s="270" t="s">
        <v>28</v>
      </c>
      <c r="C136" s="271" t="s">
        <v>29</v>
      </c>
      <c r="D136" s="432"/>
      <c r="E136" s="432"/>
      <c r="F136" s="432"/>
      <c r="G136" s="427"/>
      <c r="H136" s="431"/>
      <c r="I136" s="432"/>
      <c r="J136" s="432"/>
      <c r="K136" s="432"/>
      <c r="L136" s="432"/>
      <c r="M136" s="427"/>
      <c r="N136" s="427"/>
      <c r="O136" s="427"/>
      <c r="P136" s="427"/>
      <c r="Q136" s="427"/>
      <c r="R136" s="427"/>
    </row>
    <row r="137" spans="2:18" s="421" customFormat="1" ht="18" customHeight="1">
      <c r="B137" s="270" t="s">
        <v>155</v>
      </c>
      <c r="C137" s="270" t="s">
        <v>542</v>
      </c>
      <c r="D137" s="431"/>
      <c r="E137" s="431"/>
      <c r="F137" s="431"/>
      <c r="G137" s="427"/>
      <c r="H137" s="431"/>
      <c r="I137" s="431"/>
      <c r="J137" s="431"/>
      <c r="K137" s="431"/>
      <c r="L137" s="431"/>
      <c r="M137" s="427"/>
      <c r="N137" s="427"/>
      <c r="O137" s="427"/>
      <c r="P137" s="427"/>
      <c r="Q137" s="427"/>
      <c r="R137" s="427"/>
    </row>
    <row r="138" spans="2:18" s="421" customFormat="1">
      <c r="B138" s="536"/>
      <c r="C138" s="536"/>
      <c r="D138" s="536"/>
      <c r="E138" s="536"/>
      <c r="F138" s="536"/>
      <c r="G138" s="427"/>
      <c r="H138" s="536"/>
      <c r="I138" s="536"/>
      <c r="J138" s="536"/>
      <c r="K138" s="536"/>
      <c r="L138" s="536"/>
      <c r="M138" s="427"/>
      <c r="N138" s="427"/>
      <c r="O138" s="427"/>
      <c r="P138" s="427"/>
      <c r="Q138" s="427"/>
      <c r="R138" s="427"/>
    </row>
    <row r="139" spans="2:18" s="421" customFormat="1">
      <c r="B139" s="433" t="s">
        <v>30</v>
      </c>
      <c r="C139" s="431"/>
      <c r="D139" s="431"/>
      <c r="E139" s="427"/>
      <c r="F139" s="427"/>
      <c r="G139" s="427"/>
      <c r="H139" s="433"/>
      <c r="I139" s="431"/>
      <c r="J139" s="431"/>
      <c r="K139" s="427"/>
      <c r="L139" s="427"/>
      <c r="M139" s="427"/>
      <c r="N139" s="427"/>
      <c r="O139" s="427"/>
      <c r="P139" s="427"/>
      <c r="Q139" s="427"/>
      <c r="R139" s="427"/>
    </row>
    <row r="140" spans="2:18" s="421" customFormat="1" ht="51.75" customHeight="1">
      <c r="B140" s="256" t="s">
        <v>31</v>
      </c>
      <c r="C140" s="256" t="s">
        <v>155</v>
      </c>
      <c r="D140" s="434" t="s">
        <v>397</v>
      </c>
      <c r="E140" s="435"/>
      <c r="F140" s="435"/>
      <c r="G140" s="427"/>
      <c r="H140" s="426"/>
      <c r="I140" s="426"/>
      <c r="J140" s="435"/>
      <c r="K140" s="435"/>
      <c r="L140" s="435"/>
      <c r="M140" s="427"/>
      <c r="N140" s="427"/>
      <c r="O140" s="427"/>
      <c r="P140" s="427"/>
      <c r="Q140" s="427"/>
      <c r="R140" s="427"/>
    </row>
    <row r="141" spans="2:18" s="421" customFormat="1" ht="39.75" customHeight="1">
      <c r="B141" s="436" t="s">
        <v>32</v>
      </c>
      <c r="C141" s="437" t="s">
        <v>156</v>
      </c>
      <c r="D141" s="438" t="s">
        <v>44</v>
      </c>
      <c r="E141" s="439"/>
      <c r="F141" s="439"/>
      <c r="G141" s="427"/>
      <c r="H141" s="440"/>
      <c r="I141" s="441"/>
      <c r="J141" s="442"/>
      <c r="K141" s="439"/>
      <c r="L141" s="439"/>
      <c r="M141" s="427"/>
      <c r="N141" s="427"/>
      <c r="O141" s="427"/>
      <c r="P141" s="427"/>
      <c r="Q141" s="427"/>
      <c r="R141" s="427"/>
    </row>
    <row r="142" spans="2:18" s="421" customFormat="1" ht="39.75" customHeight="1">
      <c r="B142" s="436" t="s">
        <v>33</v>
      </c>
      <c r="C142" s="270" t="s">
        <v>543</v>
      </c>
      <c r="D142" s="443"/>
      <c r="E142" s="439"/>
      <c r="F142" s="439"/>
      <c r="G142" s="427"/>
      <c r="H142" s="440"/>
      <c r="I142" s="431"/>
      <c r="J142" s="427"/>
      <c r="K142" s="439"/>
      <c r="L142" s="439"/>
      <c r="M142" s="427"/>
      <c r="N142" s="427"/>
      <c r="O142" s="427"/>
      <c r="P142" s="427"/>
      <c r="Q142" s="427"/>
      <c r="R142" s="427"/>
    </row>
    <row r="143" spans="2:18" s="421" customFormat="1" ht="59.25" customHeight="1">
      <c r="B143" s="261" t="s">
        <v>34</v>
      </c>
      <c r="C143" s="261" t="s">
        <v>544</v>
      </c>
      <c r="D143" s="443"/>
      <c r="E143" s="439"/>
      <c r="F143" s="439"/>
      <c r="G143" s="427"/>
      <c r="H143" s="444"/>
      <c r="I143" s="444"/>
      <c r="J143" s="427"/>
      <c r="K143" s="439"/>
      <c r="L143" s="439"/>
      <c r="M143" s="427"/>
      <c r="N143" s="427"/>
      <c r="O143" s="427"/>
      <c r="P143" s="427"/>
      <c r="Q143" s="427"/>
      <c r="R143" s="427"/>
    </row>
    <row r="144" spans="2:18" s="421" customFormat="1" ht="37.5" customHeight="1">
      <c r="B144" s="261" t="s">
        <v>35</v>
      </c>
      <c r="C144" s="270" t="s">
        <v>36</v>
      </c>
      <c r="D144" s="443"/>
      <c r="E144" s="439"/>
      <c r="F144" s="439"/>
      <c r="G144" s="427"/>
      <c r="H144" s="444"/>
      <c r="I144" s="431"/>
      <c r="J144" s="427"/>
      <c r="K144" s="439"/>
      <c r="L144" s="439"/>
      <c r="M144" s="427"/>
      <c r="N144" s="427"/>
      <c r="O144" s="427"/>
      <c r="P144" s="427"/>
      <c r="Q144" s="427"/>
      <c r="R144" s="427"/>
    </row>
    <row r="145" spans="2:18" s="421" customFormat="1" ht="58.5" customHeight="1">
      <c r="B145" s="445" t="s">
        <v>145</v>
      </c>
      <c r="C145" s="445" t="s">
        <v>545</v>
      </c>
      <c r="D145" s="443"/>
      <c r="E145" s="435"/>
      <c r="F145" s="435"/>
      <c r="G145" s="427"/>
      <c r="H145" s="446"/>
      <c r="I145" s="446"/>
      <c r="J145" s="427"/>
      <c r="K145" s="435"/>
      <c r="L145" s="435"/>
      <c r="M145" s="427"/>
      <c r="N145" s="427"/>
      <c r="O145" s="427"/>
      <c r="P145" s="427"/>
      <c r="Q145" s="427"/>
      <c r="R145" s="427"/>
    </row>
    <row r="146" spans="2:18" s="421" customFormat="1">
      <c r="B146" s="537" t="s">
        <v>401</v>
      </c>
      <c r="C146" s="537"/>
      <c r="D146" s="443"/>
      <c r="H146" s="542"/>
      <c r="I146" s="542"/>
      <c r="J146" s="427"/>
      <c r="K146" s="427"/>
      <c r="L146" s="427"/>
      <c r="M146" s="427"/>
      <c r="N146" s="427"/>
      <c r="O146" s="427"/>
      <c r="P146" s="427"/>
      <c r="Q146" s="427"/>
      <c r="R146" s="427"/>
    </row>
    <row r="147" spans="2:18" s="421" customFormat="1" ht="18" customHeight="1">
      <c r="B147" s="422" t="s">
        <v>539</v>
      </c>
      <c r="C147" s="422"/>
      <c r="D147" s="420">
        <v>1</v>
      </c>
      <c r="H147" s="447"/>
      <c r="I147" s="447"/>
      <c r="J147" s="435"/>
      <c r="K147" s="427"/>
      <c r="L147" s="427"/>
      <c r="M147" s="427"/>
      <c r="N147" s="427"/>
      <c r="O147" s="427"/>
      <c r="P147" s="427"/>
      <c r="Q147" s="427"/>
      <c r="R147" s="427"/>
    </row>
    <row r="148" spans="2:18" s="421" customFormat="1" ht="21" customHeight="1">
      <c r="B148" s="543" t="s">
        <v>37</v>
      </c>
      <c r="C148" s="543"/>
      <c r="D148" s="448">
        <f>+Հ1!D20</f>
        <v>7586.8</v>
      </c>
      <c r="E148" s="432"/>
      <c r="F148" s="432"/>
      <c r="G148" s="427"/>
      <c r="H148" s="544"/>
      <c r="I148" s="544"/>
      <c r="J148" s="449"/>
      <c r="K148" s="432"/>
      <c r="L148" s="432"/>
      <c r="M148" s="427"/>
      <c r="N148" s="427"/>
      <c r="O148" s="427"/>
      <c r="P148" s="427"/>
      <c r="Q148" s="427"/>
      <c r="R148" s="427"/>
    </row>
    <row r="149" spans="2:18" s="421" customFormat="1" ht="21" customHeight="1">
      <c r="B149" s="444"/>
      <c r="C149" s="444"/>
      <c r="D149" s="449"/>
      <c r="E149" s="432"/>
      <c r="F149" s="432"/>
      <c r="G149" s="427"/>
      <c r="H149" s="444"/>
      <c r="I149" s="444"/>
      <c r="J149" s="449"/>
      <c r="K149" s="432"/>
      <c r="L149" s="432"/>
      <c r="M149" s="427"/>
      <c r="N149" s="427"/>
      <c r="O149" s="427"/>
      <c r="P149" s="427"/>
      <c r="Q149" s="427"/>
      <c r="R149" s="427"/>
    </row>
    <row r="150" spans="2:18" s="24" customFormat="1">
      <c r="B150" s="142"/>
      <c r="C150" s="423"/>
      <c r="D150" s="538" t="s">
        <v>546</v>
      </c>
      <c r="E150" s="538"/>
      <c r="H150" s="426"/>
      <c r="I150" s="426"/>
      <c r="J150" s="426"/>
      <c r="K150" s="426"/>
      <c r="L150" s="426"/>
      <c r="M150" s="426"/>
      <c r="N150" s="426"/>
      <c r="O150" s="426"/>
      <c r="P150" s="426"/>
      <c r="Q150" s="426"/>
      <c r="R150" s="426"/>
    </row>
    <row r="151" spans="2:18" s="421" customFormat="1">
      <c r="B151" s="540" t="s">
        <v>547</v>
      </c>
      <c r="C151" s="540"/>
      <c r="D151" s="540"/>
      <c r="E151" s="540"/>
      <c r="F151" s="540"/>
      <c r="G151" s="540"/>
      <c r="H151" s="427"/>
      <c r="I151" s="427"/>
      <c r="J151" s="427"/>
      <c r="K151" s="427"/>
      <c r="L151" s="427"/>
      <c r="M151" s="427"/>
      <c r="N151" s="427"/>
      <c r="O151" s="427"/>
      <c r="P151" s="427"/>
      <c r="Q151" s="427"/>
      <c r="R151" s="427"/>
    </row>
    <row r="152" spans="2:18" s="421" customFormat="1" ht="15" customHeight="1">
      <c r="B152" s="535"/>
      <c r="C152" s="535"/>
      <c r="D152" s="535"/>
      <c r="E152" s="535"/>
      <c r="F152" s="535"/>
      <c r="G152" s="428"/>
      <c r="H152" s="427"/>
      <c r="I152" s="427"/>
      <c r="J152" s="427"/>
      <c r="K152" s="427"/>
      <c r="L152" s="427"/>
      <c r="M152" s="427"/>
      <c r="N152" s="427"/>
      <c r="O152" s="427"/>
      <c r="P152" s="427"/>
      <c r="Q152" s="427"/>
      <c r="R152" s="427"/>
    </row>
    <row r="153" spans="2:18" s="421" customFormat="1" ht="26.25" customHeight="1">
      <c r="B153" s="430" t="s">
        <v>38</v>
      </c>
      <c r="C153" s="430"/>
      <c r="D153" s="431"/>
      <c r="E153" s="431"/>
      <c r="F153" s="431"/>
      <c r="G153" s="427"/>
      <c r="H153" s="427"/>
      <c r="I153" s="427"/>
      <c r="J153" s="427"/>
      <c r="K153" s="427"/>
      <c r="L153" s="427"/>
      <c r="M153" s="427"/>
      <c r="N153" s="427"/>
      <c r="O153" s="427"/>
      <c r="P153" s="427"/>
      <c r="Q153" s="427"/>
      <c r="R153" s="427"/>
    </row>
    <row r="154" spans="2:18" s="421" customFormat="1">
      <c r="B154" s="536"/>
      <c r="C154" s="536"/>
      <c r="D154" s="536"/>
      <c r="E154" s="536"/>
      <c r="F154" s="536"/>
      <c r="G154" s="427"/>
      <c r="H154" s="427"/>
      <c r="I154" s="427"/>
      <c r="J154" s="427"/>
      <c r="K154" s="427"/>
      <c r="L154" s="427"/>
      <c r="M154" s="427"/>
      <c r="N154" s="427"/>
      <c r="O154" s="427"/>
      <c r="P154" s="427"/>
      <c r="Q154" s="427"/>
      <c r="R154" s="427"/>
    </row>
    <row r="155" spans="2:18" s="421" customFormat="1" ht="15.75" customHeight="1">
      <c r="B155" s="270" t="s">
        <v>28</v>
      </c>
      <c r="C155" s="271" t="s">
        <v>29</v>
      </c>
      <c r="D155" s="432"/>
      <c r="E155" s="432"/>
      <c r="F155" s="432"/>
      <c r="G155" s="427"/>
      <c r="H155" s="427"/>
      <c r="I155" s="427"/>
      <c r="J155" s="427"/>
      <c r="K155" s="427"/>
      <c r="L155" s="427"/>
      <c r="M155" s="427"/>
      <c r="N155" s="427"/>
      <c r="O155" s="427"/>
      <c r="P155" s="427"/>
      <c r="Q155" s="427"/>
      <c r="R155" s="427"/>
    </row>
    <row r="156" spans="2:18" s="421" customFormat="1" ht="18" customHeight="1">
      <c r="B156" s="270" t="s">
        <v>155</v>
      </c>
      <c r="C156" s="270" t="s">
        <v>542</v>
      </c>
      <c r="D156" s="431"/>
      <c r="E156" s="431"/>
      <c r="F156" s="431"/>
      <c r="G156" s="427"/>
      <c r="H156" s="427"/>
      <c r="I156" s="427"/>
      <c r="J156" s="427"/>
      <c r="K156" s="427"/>
      <c r="L156" s="427"/>
      <c r="M156" s="427"/>
      <c r="N156" s="427"/>
      <c r="O156" s="427"/>
      <c r="P156" s="427"/>
      <c r="Q156" s="427"/>
      <c r="R156" s="427"/>
    </row>
    <row r="157" spans="2:18" s="421" customFormat="1">
      <c r="B157" s="536"/>
      <c r="C157" s="536"/>
      <c r="D157" s="536"/>
      <c r="E157" s="536"/>
      <c r="F157" s="536"/>
      <c r="G157" s="427"/>
      <c r="H157" s="427"/>
      <c r="I157" s="427"/>
      <c r="J157" s="427"/>
      <c r="K157" s="427"/>
      <c r="L157" s="427"/>
      <c r="M157" s="427"/>
      <c r="N157" s="427"/>
      <c r="O157" s="427"/>
      <c r="P157" s="427"/>
      <c r="Q157" s="427"/>
      <c r="R157" s="427"/>
    </row>
    <row r="158" spans="2:18" s="421" customFormat="1">
      <c r="B158" s="433" t="s">
        <v>30</v>
      </c>
      <c r="C158" s="431"/>
      <c r="D158" s="431"/>
      <c r="E158" s="427"/>
      <c r="F158" s="427"/>
      <c r="G158" s="427"/>
      <c r="H158" s="427"/>
      <c r="I158" s="427"/>
      <c r="J158" s="427"/>
      <c r="K158" s="427"/>
      <c r="L158" s="427"/>
      <c r="M158" s="427"/>
      <c r="N158" s="427"/>
      <c r="O158" s="427"/>
      <c r="P158" s="427"/>
      <c r="Q158" s="427"/>
      <c r="R158" s="427"/>
    </row>
    <row r="159" spans="2:18" s="421" customFormat="1" ht="63.75" customHeight="1">
      <c r="B159" s="256" t="s">
        <v>31</v>
      </c>
      <c r="C159" s="256" t="s">
        <v>155</v>
      </c>
      <c r="D159" s="434" t="s">
        <v>397</v>
      </c>
      <c r="E159" s="435"/>
      <c r="F159" s="435"/>
      <c r="G159" s="427"/>
      <c r="H159" s="427"/>
      <c r="I159" s="427"/>
      <c r="J159" s="427"/>
      <c r="K159" s="427"/>
      <c r="L159" s="427"/>
      <c r="M159" s="427"/>
      <c r="N159" s="427"/>
      <c r="O159" s="427"/>
      <c r="P159" s="427"/>
      <c r="Q159" s="427"/>
      <c r="R159" s="427"/>
    </row>
    <row r="160" spans="2:18" s="421" customFormat="1">
      <c r="B160" s="436" t="s">
        <v>32</v>
      </c>
      <c r="C160" s="437" t="s">
        <v>156</v>
      </c>
      <c r="D160" s="438" t="s">
        <v>44</v>
      </c>
      <c r="E160" s="439"/>
      <c r="F160" s="439"/>
      <c r="G160" s="427"/>
      <c r="H160" s="427"/>
      <c r="I160" s="427"/>
      <c r="J160" s="427"/>
      <c r="K160" s="427"/>
      <c r="L160" s="427"/>
      <c r="M160" s="427"/>
      <c r="N160" s="427"/>
      <c r="O160" s="427"/>
      <c r="P160" s="427"/>
      <c r="Q160" s="427"/>
      <c r="R160" s="427"/>
    </row>
    <row r="161" spans="2:18" s="421" customFormat="1" ht="34.5">
      <c r="B161" s="436" t="s">
        <v>33</v>
      </c>
      <c r="C161" s="270" t="s">
        <v>543</v>
      </c>
      <c r="D161" s="443"/>
      <c r="E161" s="439"/>
      <c r="F161" s="439"/>
      <c r="G161" s="427"/>
      <c r="H161" s="427"/>
      <c r="I161" s="427"/>
      <c r="J161" s="427"/>
      <c r="K161" s="427"/>
      <c r="L161" s="427"/>
      <c r="M161" s="427"/>
      <c r="N161" s="427"/>
      <c r="O161" s="427"/>
      <c r="P161" s="427"/>
      <c r="Q161" s="427"/>
      <c r="R161" s="427"/>
    </row>
    <row r="162" spans="2:18" s="421" customFormat="1" ht="34.5">
      <c r="B162" s="261" t="s">
        <v>34</v>
      </c>
      <c r="C162" s="261" t="s">
        <v>544</v>
      </c>
      <c r="D162" s="443"/>
      <c r="E162" s="439"/>
      <c r="F162" s="439"/>
      <c r="G162" s="427"/>
      <c r="H162" s="427"/>
      <c r="I162" s="427"/>
      <c r="J162" s="427"/>
      <c r="K162" s="427"/>
      <c r="L162" s="427"/>
      <c r="M162" s="427"/>
      <c r="N162" s="427"/>
      <c r="O162" s="427"/>
      <c r="P162" s="427"/>
      <c r="Q162" s="427"/>
      <c r="R162" s="427"/>
    </row>
    <row r="163" spans="2:18" s="421" customFormat="1">
      <c r="B163" s="261" t="s">
        <v>35</v>
      </c>
      <c r="C163" s="270" t="s">
        <v>36</v>
      </c>
      <c r="D163" s="443"/>
      <c r="E163" s="439"/>
      <c r="F163" s="439"/>
      <c r="G163" s="427"/>
      <c r="H163" s="427"/>
      <c r="I163" s="427"/>
      <c r="J163" s="427"/>
      <c r="K163" s="427"/>
      <c r="L163" s="427"/>
      <c r="M163" s="427"/>
      <c r="N163" s="427"/>
      <c r="O163" s="427"/>
      <c r="P163" s="427"/>
      <c r="Q163" s="427"/>
      <c r="R163" s="427"/>
    </row>
    <row r="164" spans="2:18" s="421" customFormat="1" ht="51.75">
      <c r="B164" s="445" t="s">
        <v>145</v>
      </c>
      <c r="C164" s="445" t="s">
        <v>545</v>
      </c>
      <c r="D164" s="443"/>
      <c r="E164" s="435"/>
      <c r="F164" s="435"/>
      <c r="G164" s="427"/>
    </row>
    <row r="165" spans="2:18" s="421" customFormat="1">
      <c r="B165" s="537" t="s">
        <v>401</v>
      </c>
      <c r="C165" s="537"/>
      <c r="D165" s="443"/>
    </row>
    <row r="166" spans="2:18" s="421" customFormat="1" ht="18" customHeight="1">
      <c r="B166" s="422" t="s">
        <v>539</v>
      </c>
      <c r="C166" s="422"/>
      <c r="D166" s="420">
        <v>3</v>
      </c>
    </row>
    <row r="167" spans="2:18" s="421" customFormat="1" ht="21" customHeight="1">
      <c r="B167" s="543" t="s">
        <v>37</v>
      </c>
      <c r="C167" s="543"/>
      <c r="D167" s="448">
        <f>+Հ1!D22</f>
        <v>397837</v>
      </c>
      <c r="E167" s="432"/>
      <c r="F167" s="432"/>
      <c r="G167" s="427"/>
    </row>
    <row r="168" spans="2:18" s="421" customFormat="1">
      <c r="B168" s="444"/>
      <c r="C168" s="444"/>
      <c r="D168" s="450"/>
    </row>
    <row r="169" spans="2:18" s="421" customFormat="1">
      <c r="B169" s="545"/>
      <c r="C169" s="546"/>
      <c r="D169" s="546"/>
      <c r="E169" s="546"/>
      <c r="F169" s="546"/>
      <c r="G169" s="428"/>
    </row>
    <row r="170" spans="2:18" s="24" customFormat="1">
      <c r="B170" s="142"/>
      <c r="C170" s="423"/>
      <c r="D170" s="538" t="s">
        <v>548</v>
      </c>
      <c r="E170" s="538"/>
    </row>
    <row r="171" spans="2:18" s="421" customFormat="1">
      <c r="B171" s="540" t="s">
        <v>549</v>
      </c>
      <c r="C171" s="540"/>
      <c r="D171" s="540"/>
      <c r="E171" s="540"/>
      <c r="F171" s="540"/>
      <c r="G171" s="540"/>
    </row>
    <row r="172" spans="2:18" s="421" customFormat="1" ht="15" customHeight="1">
      <c r="B172" s="535"/>
      <c r="C172" s="535"/>
      <c r="D172" s="535"/>
      <c r="E172" s="535"/>
      <c r="F172" s="535"/>
      <c r="G172" s="428"/>
    </row>
    <row r="173" spans="2:18" s="421" customFormat="1" ht="26.25" customHeight="1">
      <c r="B173" s="430" t="s">
        <v>38</v>
      </c>
      <c r="C173" s="430"/>
      <c r="D173" s="431"/>
      <c r="E173" s="431"/>
      <c r="F173" s="431"/>
      <c r="G173" s="427"/>
    </row>
    <row r="174" spans="2:18" s="421" customFormat="1">
      <c r="B174" s="536"/>
      <c r="C174" s="536"/>
      <c r="D174" s="536"/>
      <c r="E174" s="536"/>
      <c r="F174" s="536"/>
      <c r="G174" s="427"/>
    </row>
    <row r="175" spans="2:18" s="421" customFormat="1" ht="15.75" customHeight="1">
      <c r="B175" s="270" t="s">
        <v>28</v>
      </c>
      <c r="C175" s="271" t="s">
        <v>29</v>
      </c>
      <c r="D175" s="432"/>
      <c r="E175" s="432"/>
      <c r="F175" s="432"/>
      <c r="G175" s="427"/>
    </row>
    <row r="176" spans="2:18" s="421" customFormat="1" ht="18" customHeight="1">
      <c r="B176" s="270" t="s">
        <v>155</v>
      </c>
      <c r="C176" s="270" t="s">
        <v>542</v>
      </c>
      <c r="D176" s="431"/>
      <c r="E176" s="431"/>
      <c r="F176" s="431"/>
      <c r="G176" s="427"/>
    </row>
    <row r="177" spans="2:7" s="421" customFormat="1">
      <c r="B177" s="536"/>
      <c r="C177" s="536"/>
      <c r="D177" s="536"/>
      <c r="E177" s="536"/>
      <c r="F177" s="536"/>
      <c r="G177" s="427"/>
    </row>
    <row r="178" spans="2:7" s="421" customFormat="1">
      <c r="B178" s="433" t="s">
        <v>30</v>
      </c>
      <c r="C178" s="431"/>
      <c r="D178" s="431"/>
      <c r="E178" s="427"/>
      <c r="F178" s="427"/>
      <c r="G178" s="427"/>
    </row>
    <row r="179" spans="2:7" s="421" customFormat="1" ht="63.75" customHeight="1">
      <c r="B179" s="256" t="s">
        <v>31</v>
      </c>
      <c r="C179" s="256" t="s">
        <v>155</v>
      </c>
      <c r="D179" s="434" t="s">
        <v>397</v>
      </c>
      <c r="E179" s="435"/>
      <c r="F179" s="435"/>
      <c r="G179" s="427"/>
    </row>
    <row r="180" spans="2:7" s="421" customFormat="1">
      <c r="B180" s="436" t="s">
        <v>32</v>
      </c>
      <c r="C180" s="437" t="s">
        <v>156</v>
      </c>
      <c r="D180" s="438" t="s">
        <v>44</v>
      </c>
      <c r="E180" s="439"/>
      <c r="F180" s="439"/>
      <c r="G180" s="427"/>
    </row>
    <row r="181" spans="2:7" s="421" customFormat="1" ht="34.5">
      <c r="B181" s="436" t="s">
        <v>33</v>
      </c>
      <c r="C181" s="270" t="s">
        <v>543</v>
      </c>
      <c r="D181" s="443"/>
      <c r="E181" s="439"/>
      <c r="F181" s="439"/>
      <c r="G181" s="427"/>
    </row>
    <row r="182" spans="2:7" s="421" customFormat="1" ht="34.5">
      <c r="B182" s="261" t="s">
        <v>34</v>
      </c>
      <c r="C182" s="261" t="s">
        <v>544</v>
      </c>
      <c r="D182" s="443"/>
      <c r="E182" s="439"/>
      <c r="F182" s="439"/>
      <c r="G182" s="427"/>
    </row>
    <row r="183" spans="2:7" s="421" customFormat="1">
      <c r="B183" s="261" t="s">
        <v>35</v>
      </c>
      <c r="C183" s="270" t="s">
        <v>36</v>
      </c>
      <c r="D183" s="443"/>
      <c r="E183" s="439"/>
      <c r="F183" s="439"/>
      <c r="G183" s="427"/>
    </row>
    <row r="184" spans="2:7" s="421" customFormat="1" ht="51.75">
      <c r="B184" s="445" t="s">
        <v>145</v>
      </c>
      <c r="C184" s="445" t="s">
        <v>545</v>
      </c>
      <c r="D184" s="443"/>
      <c r="E184" s="435"/>
      <c r="F184" s="435"/>
      <c r="G184" s="427"/>
    </row>
    <row r="185" spans="2:7" s="421" customFormat="1">
      <c r="B185" s="537" t="s">
        <v>401</v>
      </c>
      <c r="C185" s="537"/>
      <c r="D185" s="443"/>
    </row>
    <row r="186" spans="2:7" s="421" customFormat="1" ht="18" customHeight="1">
      <c r="B186" s="422" t="s">
        <v>539</v>
      </c>
      <c r="C186" s="422"/>
      <c r="D186" s="420">
        <v>6</v>
      </c>
    </row>
    <row r="187" spans="2:7" s="421" customFormat="1" ht="21" customHeight="1">
      <c r="B187" s="543" t="s">
        <v>37</v>
      </c>
      <c r="C187" s="543"/>
      <c r="D187" s="448">
        <f>+Հ1!D29</f>
        <v>269131.50000000006</v>
      </c>
      <c r="E187" s="432"/>
      <c r="F187" s="432"/>
      <c r="G187" s="427"/>
    </row>
    <row r="188" spans="2:7" s="421" customFormat="1" ht="21" customHeight="1">
      <c r="B188" s="444"/>
      <c r="C188" s="444"/>
      <c r="D188" s="449"/>
      <c r="E188" s="432"/>
      <c r="F188" s="432"/>
      <c r="G188" s="427"/>
    </row>
    <row r="189" spans="2:7" s="421" customFormat="1">
      <c r="B189" s="296"/>
      <c r="C189" s="296"/>
      <c r="D189" s="431" t="s">
        <v>550</v>
      </c>
      <c r="E189" s="431"/>
      <c r="F189" s="431"/>
      <c r="G189" s="427"/>
    </row>
    <row r="190" spans="2:7" s="24" customFormat="1">
      <c r="B190" s="540" t="s">
        <v>551</v>
      </c>
      <c r="C190" s="540"/>
      <c r="D190" s="421"/>
    </row>
    <row r="191" spans="2:7" s="24" customFormat="1">
      <c r="B191" s="295"/>
      <c r="C191" s="295"/>
      <c r="D191" s="421"/>
      <c r="E191" s="451"/>
    </row>
    <row r="192" spans="2:7" s="421" customFormat="1">
      <c r="B192" s="535" t="s">
        <v>38</v>
      </c>
      <c r="C192" s="535"/>
      <c r="D192" s="296"/>
    </row>
    <row r="193" spans="2:4" s="421" customFormat="1">
      <c r="B193" s="296"/>
      <c r="C193" s="296"/>
      <c r="D193" s="296"/>
    </row>
    <row r="194" spans="2:4" s="296" customFormat="1" ht="15.75" customHeight="1">
      <c r="B194" s="270" t="s">
        <v>28</v>
      </c>
      <c r="C194" s="271" t="s">
        <v>29</v>
      </c>
      <c r="D194" s="421"/>
    </row>
    <row r="195" spans="2:4" s="296" customFormat="1">
      <c r="B195" s="270" t="s">
        <v>155</v>
      </c>
      <c r="C195" s="271" t="s">
        <v>542</v>
      </c>
      <c r="D195" s="421"/>
    </row>
    <row r="196" spans="2:4" s="421" customFormat="1" ht="18" customHeight="1">
      <c r="B196" s="431"/>
      <c r="C196" s="431"/>
    </row>
    <row r="197" spans="2:4" s="421" customFormat="1" ht="19.5" customHeight="1">
      <c r="B197" s="536" t="s">
        <v>30</v>
      </c>
      <c r="C197" s="536"/>
    </row>
    <row r="198" spans="2:4" s="421" customFormat="1" ht="69">
      <c r="B198" s="256" t="s">
        <v>31</v>
      </c>
      <c r="C198" s="256" t="s">
        <v>155</v>
      </c>
      <c r="D198" s="434" t="s">
        <v>397</v>
      </c>
    </row>
    <row r="199" spans="2:4" s="421" customFormat="1" ht="30" customHeight="1">
      <c r="B199" s="256" t="s">
        <v>32</v>
      </c>
      <c r="C199" s="256" t="s">
        <v>156</v>
      </c>
      <c r="D199" s="438" t="s">
        <v>44</v>
      </c>
    </row>
    <row r="200" spans="2:4" s="421" customFormat="1" ht="54.75" customHeight="1">
      <c r="B200" s="436" t="s">
        <v>33</v>
      </c>
      <c r="C200" s="437" t="s">
        <v>543</v>
      </c>
      <c r="D200" s="443"/>
    </row>
    <row r="201" spans="2:4" s="421" customFormat="1" ht="30" customHeight="1">
      <c r="B201" s="436" t="s">
        <v>34</v>
      </c>
      <c r="C201" s="270" t="s">
        <v>544</v>
      </c>
      <c r="D201" s="443"/>
    </row>
    <row r="202" spans="2:4" s="421" customFormat="1">
      <c r="B202" s="261" t="s">
        <v>35</v>
      </c>
      <c r="C202" s="261" t="s">
        <v>36</v>
      </c>
      <c r="D202" s="443"/>
    </row>
    <row r="203" spans="2:4" s="421" customFormat="1" ht="51.75">
      <c r="B203" s="261" t="s">
        <v>145</v>
      </c>
      <c r="C203" s="270" t="s">
        <v>545</v>
      </c>
      <c r="D203" s="443"/>
    </row>
    <row r="204" spans="2:4" s="421" customFormat="1">
      <c r="B204" s="537" t="s">
        <v>401</v>
      </c>
      <c r="C204" s="537"/>
      <c r="D204" s="443"/>
    </row>
    <row r="205" spans="2:4" s="421" customFormat="1">
      <c r="B205" s="422" t="s">
        <v>539</v>
      </c>
      <c r="C205" s="422"/>
      <c r="D205" s="420">
        <v>1</v>
      </c>
    </row>
    <row r="206" spans="2:4" s="421" customFormat="1">
      <c r="B206" s="543" t="s">
        <v>37</v>
      </c>
      <c r="C206" s="543"/>
      <c r="D206" s="448">
        <f>+Հ1!D43</f>
        <v>767792.20000000007</v>
      </c>
    </row>
    <row r="207" spans="2:4" s="421" customFormat="1" ht="18" customHeight="1">
      <c r="B207" s="545"/>
      <c r="C207" s="546"/>
      <c r="D207" s="24"/>
    </row>
    <row r="208" spans="2:4" s="421" customFormat="1" ht="22.5" customHeight="1">
      <c r="B208" s="444"/>
      <c r="C208" s="444"/>
      <c r="D208" s="449"/>
    </row>
    <row r="209" spans="2:5" s="421" customFormat="1">
      <c r="B209" s="142"/>
      <c r="C209" s="423"/>
      <c r="D209" s="451" t="s">
        <v>552</v>
      </c>
    </row>
    <row r="210" spans="2:5" s="421" customFormat="1" ht="18" customHeight="1">
      <c r="B210" s="540" t="s">
        <v>553</v>
      </c>
      <c r="C210" s="540"/>
    </row>
    <row r="211" spans="2:5" s="421" customFormat="1">
      <c r="B211" s="295"/>
      <c r="C211" s="295"/>
    </row>
    <row r="212" spans="2:5" s="421" customFormat="1">
      <c r="B212" s="535" t="s">
        <v>38</v>
      </c>
      <c r="C212" s="535"/>
      <c r="D212" s="296"/>
    </row>
    <row r="213" spans="2:5" s="421" customFormat="1" ht="22.5" customHeight="1">
      <c r="B213" s="296"/>
      <c r="C213" s="296"/>
      <c r="D213" s="296"/>
    </row>
    <row r="214" spans="2:5" s="421" customFormat="1">
      <c r="B214" s="270" t="s">
        <v>28</v>
      </c>
      <c r="C214" s="271" t="s">
        <v>29</v>
      </c>
      <c r="E214" s="451"/>
    </row>
    <row r="215" spans="2:5" s="421" customFormat="1">
      <c r="B215" s="270" t="s">
        <v>155</v>
      </c>
      <c r="C215" s="271" t="s">
        <v>542</v>
      </c>
    </row>
    <row r="216" spans="2:5" s="421" customFormat="1">
      <c r="B216" s="431"/>
      <c r="C216" s="431"/>
    </row>
    <row r="217" spans="2:5" s="421" customFormat="1">
      <c r="B217" s="536" t="s">
        <v>30</v>
      </c>
      <c r="C217" s="536"/>
    </row>
    <row r="218" spans="2:5" s="421" customFormat="1" ht="69">
      <c r="B218" s="256" t="s">
        <v>31</v>
      </c>
      <c r="C218" s="256" t="s">
        <v>155</v>
      </c>
      <c r="D218" s="434" t="s">
        <v>397</v>
      </c>
    </row>
    <row r="219" spans="2:5" s="421" customFormat="1">
      <c r="B219" s="256" t="s">
        <v>32</v>
      </c>
      <c r="C219" s="256" t="s">
        <v>156</v>
      </c>
      <c r="D219" s="438" t="s">
        <v>44</v>
      </c>
    </row>
    <row r="220" spans="2:5" s="421" customFormat="1" ht="34.5">
      <c r="B220" s="436" t="s">
        <v>33</v>
      </c>
      <c r="C220" s="437" t="s">
        <v>543</v>
      </c>
      <c r="D220" s="443"/>
    </row>
    <row r="221" spans="2:5" s="421" customFormat="1" ht="34.5">
      <c r="B221" s="436" t="s">
        <v>34</v>
      </c>
      <c r="C221" s="270" t="s">
        <v>544</v>
      </c>
      <c r="D221" s="443"/>
    </row>
    <row r="222" spans="2:5" s="421" customFormat="1">
      <c r="B222" s="261" t="s">
        <v>35</v>
      </c>
      <c r="C222" s="261" t="s">
        <v>36</v>
      </c>
      <c r="D222" s="443"/>
    </row>
    <row r="223" spans="2:5" s="421" customFormat="1" ht="51.75">
      <c r="B223" s="261" t="s">
        <v>145</v>
      </c>
      <c r="C223" s="270" t="s">
        <v>545</v>
      </c>
      <c r="D223" s="443"/>
    </row>
    <row r="224" spans="2:5" s="421" customFormat="1">
      <c r="B224" s="537" t="s">
        <v>401</v>
      </c>
      <c r="C224" s="537"/>
      <c r="D224" s="443"/>
    </row>
    <row r="225" spans="2:4" s="421" customFormat="1">
      <c r="B225" s="422" t="s">
        <v>539</v>
      </c>
      <c r="C225" s="422"/>
      <c r="D225" s="420">
        <v>5</v>
      </c>
    </row>
    <row r="226" spans="2:4" s="421" customFormat="1">
      <c r="B226" s="543" t="s">
        <v>37</v>
      </c>
      <c r="C226" s="543"/>
      <c r="D226" s="448">
        <f>+Հ1!D52</f>
        <v>232000.2</v>
      </c>
    </row>
    <row r="227" spans="2:4" s="421" customFormat="1">
      <c r="B227" s="444"/>
      <c r="C227" s="444"/>
      <c r="D227" s="449"/>
    </row>
    <row r="228" spans="2:4" s="421" customFormat="1">
      <c r="B228" s="142"/>
      <c r="C228" s="423"/>
      <c r="D228" s="451" t="s">
        <v>554</v>
      </c>
    </row>
    <row r="229" spans="2:4" s="421" customFormat="1">
      <c r="B229" s="540" t="s">
        <v>555</v>
      </c>
      <c r="C229" s="540"/>
    </row>
    <row r="230" spans="2:4" s="421" customFormat="1">
      <c r="B230" s="295"/>
      <c r="C230" s="295"/>
    </row>
    <row r="231" spans="2:4" s="421" customFormat="1">
      <c r="B231" s="535" t="s">
        <v>38</v>
      </c>
      <c r="C231" s="535"/>
      <c r="D231" s="296"/>
    </row>
    <row r="232" spans="2:4" s="421" customFormat="1">
      <c r="B232" s="296"/>
      <c r="C232" s="296"/>
      <c r="D232" s="296"/>
    </row>
    <row r="233" spans="2:4" s="421" customFormat="1">
      <c r="B233" s="270" t="s">
        <v>28</v>
      </c>
      <c r="C233" s="271" t="s">
        <v>29</v>
      </c>
    </row>
    <row r="234" spans="2:4" s="421" customFormat="1">
      <c r="B234" s="270" t="s">
        <v>155</v>
      </c>
      <c r="C234" s="271" t="s">
        <v>542</v>
      </c>
    </row>
    <row r="235" spans="2:4" s="421" customFormat="1">
      <c r="B235" s="431"/>
      <c r="C235" s="431"/>
    </row>
    <row r="236" spans="2:4" s="421" customFormat="1">
      <c r="B236" s="536" t="s">
        <v>30</v>
      </c>
      <c r="C236" s="536"/>
    </row>
    <row r="237" spans="2:4" s="421" customFormat="1" ht="69">
      <c r="B237" s="256" t="s">
        <v>31</v>
      </c>
      <c r="C237" s="256" t="s">
        <v>155</v>
      </c>
      <c r="D237" s="434" t="s">
        <v>397</v>
      </c>
    </row>
    <row r="238" spans="2:4" s="421" customFormat="1">
      <c r="B238" s="256" t="s">
        <v>32</v>
      </c>
      <c r="C238" s="256" t="s">
        <v>156</v>
      </c>
      <c r="D238" s="438" t="s">
        <v>44</v>
      </c>
    </row>
    <row r="239" spans="2:4" s="421" customFormat="1" ht="34.5">
      <c r="B239" s="436" t="s">
        <v>33</v>
      </c>
      <c r="C239" s="437" t="s">
        <v>543</v>
      </c>
      <c r="D239" s="443"/>
    </row>
    <row r="240" spans="2:4" s="421" customFormat="1" ht="34.5">
      <c r="B240" s="436" t="s">
        <v>34</v>
      </c>
      <c r="C240" s="270" t="s">
        <v>544</v>
      </c>
      <c r="D240" s="443"/>
    </row>
    <row r="241" spans="2:4" s="421" customFormat="1">
      <c r="B241" s="261" t="s">
        <v>35</v>
      </c>
      <c r="C241" s="261" t="s">
        <v>36</v>
      </c>
      <c r="D241" s="443"/>
    </row>
    <row r="242" spans="2:4" s="421" customFormat="1" ht="51.75">
      <c r="B242" s="261" t="s">
        <v>145</v>
      </c>
      <c r="C242" s="270" t="s">
        <v>545</v>
      </c>
      <c r="D242" s="443"/>
    </row>
    <row r="243" spans="2:4" s="421" customFormat="1">
      <c r="B243" s="537" t="s">
        <v>401</v>
      </c>
      <c r="C243" s="537"/>
      <c r="D243" s="443"/>
    </row>
    <row r="244" spans="2:4" s="421" customFormat="1">
      <c r="B244" s="422" t="s">
        <v>539</v>
      </c>
      <c r="C244" s="422"/>
      <c r="D244" s="420">
        <v>5</v>
      </c>
    </row>
    <row r="245" spans="2:4" s="421" customFormat="1">
      <c r="B245" s="543" t="s">
        <v>37</v>
      </c>
      <c r="C245" s="543"/>
      <c r="D245" s="448">
        <f>+Հ1!D63</f>
        <v>214124.30000000002</v>
      </c>
    </row>
    <row r="246" spans="2:4" s="421" customFormat="1">
      <c r="B246" s="444"/>
      <c r="C246" s="444"/>
      <c r="D246" s="449"/>
    </row>
    <row r="247" spans="2:4" s="421" customFormat="1">
      <c r="B247" s="142"/>
      <c r="C247" s="423"/>
      <c r="D247" s="451" t="s">
        <v>556</v>
      </c>
    </row>
    <row r="248" spans="2:4" s="421" customFormat="1">
      <c r="B248" s="540" t="s">
        <v>557</v>
      </c>
      <c r="C248" s="540"/>
    </row>
    <row r="249" spans="2:4" s="421" customFormat="1">
      <c r="B249" s="295"/>
      <c r="C249" s="295"/>
    </row>
    <row r="250" spans="2:4" s="421" customFormat="1">
      <c r="B250" s="535" t="s">
        <v>38</v>
      </c>
      <c r="C250" s="535"/>
      <c r="D250" s="296"/>
    </row>
    <row r="251" spans="2:4" s="421" customFormat="1">
      <c r="B251" s="296"/>
      <c r="C251" s="296"/>
      <c r="D251" s="296"/>
    </row>
    <row r="252" spans="2:4" s="421" customFormat="1">
      <c r="B252" s="270" t="s">
        <v>28</v>
      </c>
      <c r="C252" s="271" t="s">
        <v>29</v>
      </c>
    </row>
    <row r="253" spans="2:4" s="421" customFormat="1">
      <c r="B253" s="270" t="s">
        <v>155</v>
      </c>
      <c r="C253" s="271" t="s">
        <v>542</v>
      </c>
    </row>
    <row r="254" spans="2:4" s="421" customFormat="1">
      <c r="B254" s="431"/>
      <c r="C254" s="431"/>
    </row>
    <row r="255" spans="2:4" s="421" customFormat="1">
      <c r="B255" s="536" t="s">
        <v>30</v>
      </c>
      <c r="C255" s="536"/>
    </row>
    <row r="256" spans="2:4" ht="69">
      <c r="B256" s="7" t="s">
        <v>31</v>
      </c>
      <c r="C256" s="31" t="s">
        <v>155</v>
      </c>
      <c r="D256" s="72" t="s">
        <v>81</v>
      </c>
    </row>
    <row r="257" spans="2:4">
      <c r="B257" s="7" t="s">
        <v>32</v>
      </c>
      <c r="C257" s="31" t="s">
        <v>228</v>
      </c>
      <c r="D257" s="60" t="s">
        <v>44</v>
      </c>
    </row>
    <row r="258" spans="2:4" ht="34.5">
      <c r="B258" s="7" t="s">
        <v>33</v>
      </c>
      <c r="C258" s="31" t="s">
        <v>229</v>
      </c>
      <c r="D258" s="38"/>
    </row>
    <row r="259" spans="2:4" ht="51.75">
      <c r="B259" s="13" t="s">
        <v>34</v>
      </c>
      <c r="C259" s="31" t="s">
        <v>230</v>
      </c>
      <c r="D259" s="39"/>
    </row>
    <row r="260" spans="2:4">
      <c r="B260" s="13" t="s">
        <v>35</v>
      </c>
      <c r="C260" s="31" t="s">
        <v>36</v>
      </c>
      <c r="D260" s="39"/>
    </row>
    <row r="261" spans="2:4" ht="51.75">
      <c r="B261" s="13" t="s">
        <v>231</v>
      </c>
      <c r="C261" s="31" t="s">
        <v>232</v>
      </c>
      <c r="D261" s="40"/>
    </row>
    <row r="262" spans="2:4">
      <c r="B262" s="522" t="s">
        <v>0</v>
      </c>
      <c r="C262" s="523"/>
      <c r="D262" s="40"/>
    </row>
    <row r="263" spans="2:4">
      <c r="B263" s="14" t="s">
        <v>37</v>
      </c>
      <c r="C263" s="15"/>
      <c r="D263" s="16">
        <f>+Հ8!D137</f>
        <v>-50000</v>
      </c>
    </row>
    <row r="264" spans="2:4" s="421" customFormat="1">
      <c r="B264" s="431"/>
      <c r="C264" s="431"/>
    </row>
    <row r="265" spans="2:4" s="421" customFormat="1" ht="69">
      <c r="B265" s="256" t="s">
        <v>31</v>
      </c>
      <c r="C265" s="256" t="s">
        <v>155</v>
      </c>
      <c r="D265" s="434" t="s">
        <v>397</v>
      </c>
    </row>
    <row r="266" spans="2:4" s="421" customFormat="1">
      <c r="B266" s="256" t="s">
        <v>32</v>
      </c>
      <c r="C266" s="256" t="s">
        <v>156</v>
      </c>
      <c r="D266" s="438" t="s">
        <v>44</v>
      </c>
    </row>
    <row r="267" spans="2:4" s="421" customFormat="1" ht="34.5">
      <c r="B267" s="436" t="s">
        <v>33</v>
      </c>
      <c r="C267" s="437" t="s">
        <v>543</v>
      </c>
      <c r="D267" s="443"/>
    </row>
    <row r="268" spans="2:4" s="421" customFormat="1" ht="34.5">
      <c r="B268" s="436" t="s">
        <v>34</v>
      </c>
      <c r="C268" s="270" t="s">
        <v>544</v>
      </c>
      <c r="D268" s="443"/>
    </row>
    <row r="269" spans="2:4" s="421" customFormat="1">
      <c r="B269" s="261" t="s">
        <v>35</v>
      </c>
      <c r="C269" s="261" t="s">
        <v>36</v>
      </c>
      <c r="D269" s="443"/>
    </row>
    <row r="270" spans="2:4" s="421" customFormat="1" ht="51.75">
      <c r="B270" s="261" t="s">
        <v>145</v>
      </c>
      <c r="C270" s="270" t="s">
        <v>545</v>
      </c>
      <c r="D270" s="443"/>
    </row>
    <row r="271" spans="2:4" s="421" customFormat="1">
      <c r="B271" s="537" t="s">
        <v>401</v>
      </c>
      <c r="C271" s="537"/>
      <c r="D271" s="443"/>
    </row>
    <row r="272" spans="2:4" s="421" customFormat="1">
      <c r="B272" s="422" t="s">
        <v>539</v>
      </c>
      <c r="C272" s="422"/>
      <c r="D272" s="420">
        <v>1</v>
      </c>
    </row>
    <row r="273" spans="2:4" s="421" customFormat="1">
      <c r="B273" s="543" t="s">
        <v>37</v>
      </c>
      <c r="C273" s="543"/>
      <c r="D273" s="448">
        <f>+Հ1!D71</f>
        <v>5051.8</v>
      </c>
    </row>
    <row r="274" spans="2:4" s="421" customFormat="1">
      <c r="B274" s="444"/>
      <c r="C274" s="444"/>
      <c r="D274" s="449"/>
    </row>
    <row r="275" spans="2:4" s="421" customFormat="1" ht="24" customHeight="1">
      <c r="B275" s="142"/>
      <c r="C275" s="423"/>
      <c r="D275" s="423" t="s">
        <v>558</v>
      </c>
    </row>
    <row r="276" spans="2:4" s="421" customFormat="1">
      <c r="B276" s="540" t="s">
        <v>559</v>
      </c>
      <c r="C276" s="540"/>
    </row>
    <row r="277" spans="2:4" s="421" customFormat="1">
      <c r="B277" s="295"/>
      <c r="C277" s="295"/>
    </row>
    <row r="278" spans="2:4" s="421" customFormat="1">
      <c r="B278" s="535" t="s">
        <v>38</v>
      </c>
      <c r="C278" s="535"/>
      <c r="D278" s="296"/>
    </row>
    <row r="279" spans="2:4" s="421" customFormat="1">
      <c r="B279" s="296"/>
      <c r="C279" s="296"/>
      <c r="D279" s="296"/>
    </row>
    <row r="280" spans="2:4" s="421" customFormat="1">
      <c r="B280" s="270" t="s">
        <v>28</v>
      </c>
      <c r="C280" s="271" t="s">
        <v>29</v>
      </c>
    </row>
    <row r="281" spans="2:4" s="421" customFormat="1">
      <c r="B281" s="270" t="s">
        <v>155</v>
      </c>
      <c r="C281" s="271" t="s">
        <v>542</v>
      </c>
    </row>
    <row r="282" spans="2:4" s="421" customFormat="1">
      <c r="B282" s="431"/>
      <c r="C282" s="431"/>
    </row>
    <row r="283" spans="2:4" s="421" customFormat="1">
      <c r="B283" s="536" t="s">
        <v>30</v>
      </c>
      <c r="C283" s="536"/>
    </row>
    <row r="284" spans="2:4" s="421" customFormat="1">
      <c r="B284" s="431"/>
      <c r="C284" s="431"/>
    </row>
    <row r="285" spans="2:4" s="421" customFormat="1" ht="69">
      <c r="B285" s="256" t="s">
        <v>31</v>
      </c>
      <c r="C285" s="256" t="s">
        <v>155</v>
      </c>
      <c r="D285" s="434" t="s">
        <v>397</v>
      </c>
    </row>
    <row r="286" spans="2:4" s="421" customFormat="1">
      <c r="B286" s="256" t="s">
        <v>32</v>
      </c>
      <c r="C286" s="256" t="s">
        <v>156</v>
      </c>
      <c r="D286" s="438" t="s">
        <v>44</v>
      </c>
    </row>
    <row r="287" spans="2:4" s="421" customFormat="1" ht="34.5">
      <c r="B287" s="436" t="s">
        <v>33</v>
      </c>
      <c r="C287" s="437" t="s">
        <v>543</v>
      </c>
      <c r="D287" s="443"/>
    </row>
    <row r="288" spans="2:4" s="421" customFormat="1" ht="34.5">
      <c r="B288" s="436" t="s">
        <v>34</v>
      </c>
      <c r="C288" s="270" t="s">
        <v>544</v>
      </c>
      <c r="D288" s="443"/>
    </row>
    <row r="289" spans="2:4" s="421" customFormat="1">
      <c r="B289" s="261" t="s">
        <v>35</v>
      </c>
      <c r="C289" s="261" t="s">
        <v>36</v>
      </c>
      <c r="D289" s="443"/>
    </row>
    <row r="290" spans="2:4" s="421" customFormat="1" ht="51.75">
      <c r="B290" s="261" t="s">
        <v>145</v>
      </c>
      <c r="C290" s="270" t="s">
        <v>545</v>
      </c>
      <c r="D290" s="443"/>
    </row>
    <row r="291" spans="2:4" s="421" customFormat="1">
      <c r="B291" s="537" t="s">
        <v>401</v>
      </c>
      <c r="C291" s="537"/>
      <c r="D291" s="443"/>
    </row>
    <row r="292" spans="2:4" s="421" customFormat="1">
      <c r="B292" s="422" t="s">
        <v>539</v>
      </c>
      <c r="C292" s="422"/>
      <c r="D292" s="420">
        <v>2</v>
      </c>
    </row>
    <row r="293" spans="2:4" s="421" customFormat="1">
      <c r="B293" s="543" t="s">
        <v>37</v>
      </c>
      <c r="C293" s="543"/>
      <c r="D293" s="448">
        <f>+Հ1!D74</f>
        <v>294499.90000000002</v>
      </c>
    </row>
    <row r="294" spans="2:4">
      <c r="B294" s="10"/>
      <c r="C294" s="10"/>
    </row>
    <row r="297" spans="2:4">
      <c r="B297" s="279"/>
      <c r="C297" s="279"/>
      <c r="D297" s="280" t="s">
        <v>403</v>
      </c>
    </row>
    <row r="298" spans="2:4">
      <c r="B298" s="534" t="s">
        <v>404</v>
      </c>
      <c r="C298" s="534"/>
      <c r="D298" s="534"/>
    </row>
    <row r="299" spans="2:4">
      <c r="B299" s="281" t="s">
        <v>38</v>
      </c>
      <c r="C299" s="281"/>
      <c r="D299" s="281"/>
    </row>
    <row r="300" spans="2:4">
      <c r="B300" s="279"/>
      <c r="C300" s="279"/>
      <c r="D300" s="279"/>
    </row>
    <row r="302" spans="2:4">
      <c r="B302" s="7" t="s">
        <v>28</v>
      </c>
      <c r="C302" s="7" t="s">
        <v>29</v>
      </c>
    </row>
    <row r="303" spans="2:4">
      <c r="B303" s="8">
        <v>1212</v>
      </c>
      <c r="C303" s="9" t="s">
        <v>62</v>
      </c>
    </row>
    <row r="304" spans="2:4">
      <c r="B304" s="10"/>
      <c r="C304" s="10"/>
    </row>
    <row r="305" spans="2:4">
      <c r="B305" s="11" t="s">
        <v>30</v>
      </c>
      <c r="C305" s="12"/>
    </row>
    <row r="306" spans="2:4" ht="69">
      <c r="B306" s="7" t="s">
        <v>31</v>
      </c>
      <c r="C306" s="31" t="s">
        <v>155</v>
      </c>
      <c r="D306" s="72" t="s">
        <v>51</v>
      </c>
    </row>
    <row r="307" spans="2:4">
      <c r="B307" s="7" t="s">
        <v>32</v>
      </c>
      <c r="C307" s="31" t="s">
        <v>156</v>
      </c>
      <c r="D307" s="60" t="s">
        <v>44</v>
      </c>
    </row>
    <row r="308" spans="2:4" ht="34.5">
      <c r="B308" s="7" t="s">
        <v>33</v>
      </c>
      <c r="C308" s="31" t="s">
        <v>157</v>
      </c>
      <c r="D308" s="38"/>
    </row>
    <row r="309" spans="2:4" ht="34.5">
      <c r="B309" s="13" t="s">
        <v>34</v>
      </c>
      <c r="C309" s="31" t="s">
        <v>157</v>
      </c>
      <c r="D309" s="39"/>
    </row>
    <row r="310" spans="2:4">
      <c r="B310" s="13" t="s">
        <v>35</v>
      </c>
      <c r="C310" s="31" t="s">
        <v>36</v>
      </c>
      <c r="D310" s="39"/>
    </row>
    <row r="311" spans="2:4" ht="51.75">
      <c r="B311" s="13" t="s">
        <v>145</v>
      </c>
      <c r="C311" s="31" t="s">
        <v>158</v>
      </c>
      <c r="D311" s="40"/>
    </row>
    <row r="312" spans="2:4">
      <c r="B312" s="522" t="s">
        <v>0</v>
      </c>
      <c r="C312" s="523"/>
      <c r="D312" s="40"/>
    </row>
    <row r="313" spans="2:4">
      <c r="B313" s="14" t="s">
        <v>37</v>
      </c>
      <c r="C313" s="15"/>
      <c r="D313" s="16">
        <f>+Հ3!G92</f>
        <v>108175.81399999997</v>
      </c>
    </row>
  </sheetData>
  <mergeCells count="88">
    <mergeCell ref="B243:C243"/>
    <mergeCell ref="B245:C245"/>
    <mergeCell ref="B248:C248"/>
    <mergeCell ref="B250:C250"/>
    <mergeCell ref="B255:C255"/>
    <mergeCell ref="B291:C291"/>
    <mergeCell ref="B293:C293"/>
    <mergeCell ref="B271:C271"/>
    <mergeCell ref="B273:C273"/>
    <mergeCell ref="B276:C276"/>
    <mergeCell ref="B278:C278"/>
    <mergeCell ref="B283:C283"/>
    <mergeCell ref="B206:C206"/>
    <mergeCell ref="B207:C207"/>
    <mergeCell ref="B210:C210"/>
    <mergeCell ref="B212:C212"/>
    <mergeCell ref="B217:C217"/>
    <mergeCell ref="B224:C224"/>
    <mergeCell ref="B226:C226"/>
    <mergeCell ref="B229:C229"/>
    <mergeCell ref="B231:C231"/>
    <mergeCell ref="B236:C236"/>
    <mergeCell ref="B192:C192"/>
    <mergeCell ref="B197:C197"/>
    <mergeCell ref="B204:C204"/>
    <mergeCell ref="D174:F174"/>
    <mergeCell ref="B177:C177"/>
    <mergeCell ref="D177:F177"/>
    <mergeCell ref="B167:C167"/>
    <mergeCell ref="B169:C169"/>
    <mergeCell ref="D169:F169"/>
    <mergeCell ref="B187:C187"/>
    <mergeCell ref="B190:C190"/>
    <mergeCell ref="H146:I146"/>
    <mergeCell ref="B148:C148"/>
    <mergeCell ref="H148:I148"/>
    <mergeCell ref="D150:E150"/>
    <mergeCell ref="B151:C151"/>
    <mergeCell ref="D151:G151"/>
    <mergeCell ref="H138:I138"/>
    <mergeCell ref="J138:L138"/>
    <mergeCell ref="D133:F133"/>
    <mergeCell ref="H133:I133"/>
    <mergeCell ref="J133:L133"/>
    <mergeCell ref="D135:F135"/>
    <mergeCell ref="H135:I135"/>
    <mergeCell ref="J135:L135"/>
    <mergeCell ref="J131:K131"/>
    <mergeCell ref="B132:C132"/>
    <mergeCell ref="D132:G132"/>
    <mergeCell ref="H132:I132"/>
    <mergeCell ref="J132:M132"/>
    <mergeCell ref="B90:C90"/>
    <mergeCell ref="B93:C93"/>
    <mergeCell ref="D131:E131"/>
    <mergeCell ref="B157:C157"/>
    <mergeCell ref="D157:F157"/>
    <mergeCell ref="D138:F138"/>
    <mergeCell ref="B135:C135"/>
    <mergeCell ref="D152:F152"/>
    <mergeCell ref="B154:C154"/>
    <mergeCell ref="D154:F154"/>
    <mergeCell ref="B298:D298"/>
    <mergeCell ref="B128:C128"/>
    <mergeCell ref="B312:C312"/>
    <mergeCell ref="B262:C262"/>
    <mergeCell ref="B133:C133"/>
    <mergeCell ref="B138:C138"/>
    <mergeCell ref="B146:C146"/>
    <mergeCell ref="B152:C152"/>
    <mergeCell ref="B174:C174"/>
    <mergeCell ref="B172:C172"/>
    <mergeCell ref="D172:F172"/>
    <mergeCell ref="B185:C185"/>
    <mergeCell ref="D170:E170"/>
    <mergeCell ref="B171:C171"/>
    <mergeCell ref="D171:G171"/>
    <mergeCell ref="B165:C165"/>
    <mergeCell ref="B5:D5"/>
    <mergeCell ref="B8:D8"/>
    <mergeCell ref="B67:C67"/>
    <mergeCell ref="B43:C43"/>
    <mergeCell ref="B21:C21"/>
    <mergeCell ref="B30:C30"/>
    <mergeCell ref="D53:D55"/>
    <mergeCell ref="B57:C57"/>
    <mergeCell ref="B58:C58"/>
    <mergeCell ref="B59:C59"/>
  </mergeCells>
  <pageMargins left="0.23622047244094491" right="0.23622047244094491" top="0.85" bottom="0.86" header="0.35" footer="0.19685039370078741"/>
  <pageSetup paperSize="9" scale="8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6"/>
  <sheetViews>
    <sheetView zoomScaleNormal="100" workbookViewId="0"/>
  </sheetViews>
  <sheetFormatPr defaultRowHeight="17.25"/>
  <cols>
    <col min="1" max="1" width="15.42578125" style="84" customWidth="1"/>
    <col min="2" max="2" width="39.7109375" style="84" customWidth="1"/>
    <col min="3" max="3" width="13.140625" style="84" customWidth="1"/>
    <col min="4" max="4" width="13.28515625" style="84" customWidth="1"/>
    <col min="5" max="5" width="17.85546875" style="84" customWidth="1"/>
    <col min="6" max="6" width="12.5703125" style="84" customWidth="1"/>
    <col min="7" max="7" width="37.140625" style="84" customWidth="1"/>
    <col min="8" max="8" width="9.140625" style="84"/>
    <col min="9" max="9" width="16" style="84" customWidth="1"/>
    <col min="10" max="16384" width="9.140625" style="84"/>
  </cols>
  <sheetData>
    <row r="1" spans="1:7" ht="68.25" customHeight="1">
      <c r="G1" s="85" t="s">
        <v>536</v>
      </c>
    </row>
    <row r="2" spans="1:7" ht="45" customHeight="1">
      <c r="A2" s="542" t="s">
        <v>80</v>
      </c>
      <c r="B2" s="542"/>
      <c r="C2" s="542"/>
      <c r="D2" s="542"/>
      <c r="E2" s="542"/>
      <c r="F2" s="542"/>
      <c r="G2" s="542"/>
    </row>
    <row r="3" spans="1:7" ht="78" customHeight="1">
      <c r="A3" s="547" t="s">
        <v>72</v>
      </c>
      <c r="B3" s="547" t="s">
        <v>73</v>
      </c>
      <c r="C3" s="547" t="s">
        <v>74</v>
      </c>
      <c r="D3" s="547" t="s">
        <v>75</v>
      </c>
      <c r="E3" s="547" t="s">
        <v>76</v>
      </c>
      <c r="F3" s="547" t="s">
        <v>77</v>
      </c>
      <c r="G3" s="83" t="s">
        <v>39</v>
      </c>
    </row>
    <row r="4" spans="1:7" ht="23.25" customHeight="1">
      <c r="A4" s="547"/>
      <c r="B4" s="547"/>
      <c r="C4" s="547"/>
      <c r="D4" s="547"/>
      <c r="E4" s="547"/>
      <c r="F4" s="547"/>
      <c r="G4" s="86" t="s">
        <v>78</v>
      </c>
    </row>
    <row r="5" spans="1:7">
      <c r="A5" s="86">
        <v>1</v>
      </c>
      <c r="B5" s="87">
        <v>2</v>
      </c>
      <c r="C5" s="87">
        <v>3</v>
      </c>
      <c r="D5" s="87">
        <v>4</v>
      </c>
      <c r="E5" s="86">
        <v>5</v>
      </c>
      <c r="F5" s="87">
        <v>6</v>
      </c>
      <c r="G5" s="87">
        <v>7</v>
      </c>
    </row>
    <row r="6" spans="1:7">
      <c r="A6" s="460"/>
      <c r="B6" s="461" t="s">
        <v>47</v>
      </c>
      <c r="C6" s="461"/>
      <c r="D6" s="461"/>
      <c r="E6" s="462"/>
      <c r="F6" s="434"/>
      <c r="G6" s="463">
        <f>+G7+G107</f>
        <v>-2221350.4920000006</v>
      </c>
    </row>
    <row r="7" spans="1:7" s="23" customFormat="1" ht="17.25" customHeight="1">
      <c r="A7" s="551" t="s">
        <v>49</v>
      </c>
      <c r="B7" s="552"/>
      <c r="C7" s="552"/>
      <c r="D7" s="552"/>
      <c r="E7" s="552"/>
      <c r="F7" s="553"/>
      <c r="G7" s="298">
        <f>+G8+G48+G102</f>
        <v>-2218381.9020000007</v>
      </c>
    </row>
    <row r="8" spans="1:7" s="23" customFormat="1" ht="45.75" customHeight="1">
      <c r="A8" s="299" t="s">
        <v>213</v>
      </c>
      <c r="B8" s="300" t="s">
        <v>214</v>
      </c>
      <c r="C8" s="300" t="s">
        <v>215</v>
      </c>
      <c r="D8" s="554" t="s">
        <v>216</v>
      </c>
      <c r="E8" s="555"/>
      <c r="F8" s="556"/>
      <c r="G8" s="301">
        <f>G9+G44</f>
        <v>-5863.503999999999</v>
      </c>
    </row>
    <row r="9" spans="1:7" s="23" customFormat="1" ht="41.25" customHeight="1">
      <c r="A9" s="302" t="s">
        <v>217</v>
      </c>
      <c r="B9" s="557" t="s">
        <v>167</v>
      </c>
      <c r="C9" s="558"/>
      <c r="D9" s="558"/>
      <c r="E9" s="558"/>
      <c r="F9" s="559"/>
      <c r="G9" s="298">
        <f>+G10+G31</f>
        <v>-5734.1039999999994</v>
      </c>
    </row>
    <row r="10" spans="1:7" s="23" customFormat="1" ht="17.25" customHeight="1">
      <c r="A10" s="560" t="s">
        <v>219</v>
      </c>
      <c r="B10" s="561"/>
      <c r="C10" s="303"/>
      <c r="D10" s="303"/>
      <c r="E10" s="303"/>
      <c r="F10" s="304"/>
      <c r="G10" s="305">
        <f>SUM(G11:G30)</f>
        <v>-817.89999999999986</v>
      </c>
    </row>
    <row r="11" spans="1:7" s="23" customFormat="1" ht="17.25" customHeight="1">
      <c r="A11" s="306" t="s">
        <v>281</v>
      </c>
      <c r="B11" s="23" t="s">
        <v>282</v>
      </c>
      <c r="C11" s="307" t="s">
        <v>268</v>
      </c>
      <c r="D11" s="308" t="s">
        <v>320</v>
      </c>
      <c r="E11" s="328">
        <v>0</v>
      </c>
      <c r="F11" s="328">
        <v>0</v>
      </c>
      <c r="G11" s="305">
        <v>-6</v>
      </c>
    </row>
    <row r="12" spans="1:7" s="23" customFormat="1" ht="17.25" customHeight="1">
      <c r="A12" s="310" t="s">
        <v>312</v>
      </c>
      <c r="B12" s="311" t="s">
        <v>313</v>
      </c>
      <c r="C12" s="308" t="s">
        <v>268</v>
      </c>
      <c r="D12" s="308" t="s">
        <v>320</v>
      </c>
      <c r="E12" s="328">
        <v>0</v>
      </c>
      <c r="F12" s="328">
        <v>0</v>
      </c>
      <c r="G12" s="305">
        <v>-6.4</v>
      </c>
    </row>
    <row r="13" spans="1:7" s="23" customFormat="1" ht="17.25" customHeight="1">
      <c r="A13" s="310" t="s">
        <v>300</v>
      </c>
      <c r="B13" s="311" t="s">
        <v>301</v>
      </c>
      <c r="C13" s="308" t="s">
        <v>268</v>
      </c>
      <c r="D13" s="308" t="s">
        <v>320</v>
      </c>
      <c r="E13" s="328">
        <v>0</v>
      </c>
      <c r="F13" s="328">
        <v>0</v>
      </c>
      <c r="G13" s="305">
        <v>-2</v>
      </c>
    </row>
    <row r="14" spans="1:7" s="23" customFormat="1" ht="34.5">
      <c r="A14" s="248" t="s">
        <v>293</v>
      </c>
      <c r="B14" s="312" t="s">
        <v>294</v>
      </c>
      <c r="C14" s="308" t="s">
        <v>268</v>
      </c>
      <c r="D14" s="308" t="s">
        <v>320</v>
      </c>
      <c r="E14" s="328">
        <v>0</v>
      </c>
      <c r="F14" s="328">
        <v>0</v>
      </c>
      <c r="G14" s="305">
        <v>-76.5</v>
      </c>
    </row>
    <row r="15" spans="1:7" s="23" customFormat="1">
      <c r="A15" s="313" t="s">
        <v>415</v>
      </c>
      <c r="B15" s="314" t="s">
        <v>416</v>
      </c>
      <c r="C15" s="308" t="s">
        <v>268</v>
      </c>
      <c r="D15" s="308" t="s">
        <v>320</v>
      </c>
      <c r="E15" s="328">
        <v>0</v>
      </c>
      <c r="F15" s="328">
        <v>0</v>
      </c>
      <c r="G15" s="305">
        <v>-0.6</v>
      </c>
    </row>
    <row r="16" spans="1:7" s="23" customFormat="1">
      <c r="A16" s="313" t="s">
        <v>417</v>
      </c>
      <c r="B16" s="315" t="s">
        <v>418</v>
      </c>
      <c r="C16" s="308" t="s">
        <v>268</v>
      </c>
      <c r="D16" s="308" t="s">
        <v>320</v>
      </c>
      <c r="E16" s="328">
        <v>0</v>
      </c>
      <c r="F16" s="328">
        <v>0</v>
      </c>
      <c r="G16" s="305">
        <v>-5</v>
      </c>
    </row>
    <row r="17" spans="1:9" s="23" customFormat="1">
      <c r="A17" s="310" t="s">
        <v>419</v>
      </c>
      <c r="B17" s="311" t="s">
        <v>420</v>
      </c>
      <c r="C17" s="308" t="s">
        <v>268</v>
      </c>
      <c r="D17" s="308" t="s">
        <v>320</v>
      </c>
      <c r="E17" s="328">
        <v>0</v>
      </c>
      <c r="F17" s="328">
        <v>0</v>
      </c>
      <c r="G17" s="305">
        <v>-9.6999999999999993</v>
      </c>
    </row>
    <row r="18" spans="1:9" s="23" customFormat="1">
      <c r="A18" s="316" t="s">
        <v>275</v>
      </c>
      <c r="B18" s="311" t="s">
        <v>276</v>
      </c>
      <c r="C18" s="308" t="s">
        <v>268</v>
      </c>
      <c r="D18" s="308" t="s">
        <v>320</v>
      </c>
      <c r="E18" s="328">
        <v>0</v>
      </c>
      <c r="F18" s="328">
        <v>0</v>
      </c>
      <c r="G18" s="305">
        <v>-371.9</v>
      </c>
    </row>
    <row r="19" spans="1:9" s="23" customFormat="1">
      <c r="A19" s="313" t="s">
        <v>421</v>
      </c>
      <c r="B19" s="315" t="s">
        <v>422</v>
      </c>
      <c r="C19" s="308" t="s">
        <v>268</v>
      </c>
      <c r="D19" s="308" t="s">
        <v>320</v>
      </c>
      <c r="E19" s="328">
        <v>0</v>
      </c>
      <c r="F19" s="328">
        <v>0</v>
      </c>
      <c r="G19" s="305">
        <v>-28</v>
      </c>
    </row>
    <row r="20" spans="1:9" s="144" customFormat="1">
      <c r="A20" s="313" t="s">
        <v>423</v>
      </c>
      <c r="B20" s="321" t="s">
        <v>424</v>
      </c>
      <c r="C20" s="308" t="s">
        <v>268</v>
      </c>
      <c r="D20" s="308" t="s">
        <v>320</v>
      </c>
      <c r="E20" s="328">
        <v>0</v>
      </c>
      <c r="F20" s="328">
        <v>0</v>
      </c>
      <c r="G20" s="305">
        <v>-42</v>
      </c>
      <c r="I20" s="245"/>
    </row>
    <row r="21" spans="1:9" s="144" customFormat="1">
      <c r="A21" s="313" t="s">
        <v>266</v>
      </c>
      <c r="B21" s="347" t="s">
        <v>267</v>
      </c>
      <c r="C21" s="308" t="s">
        <v>268</v>
      </c>
      <c r="D21" s="308" t="s">
        <v>320</v>
      </c>
      <c r="E21" s="328">
        <v>0</v>
      </c>
      <c r="F21" s="328">
        <v>0</v>
      </c>
      <c r="G21" s="305">
        <v>-20.2</v>
      </c>
    </row>
    <row r="22" spans="1:9" s="144" customFormat="1">
      <c r="A22" s="310" t="s">
        <v>425</v>
      </c>
      <c r="B22" s="312" t="s">
        <v>279</v>
      </c>
      <c r="C22" s="308" t="s">
        <v>268</v>
      </c>
      <c r="D22" s="308" t="s">
        <v>320</v>
      </c>
      <c r="E22" s="328">
        <v>0</v>
      </c>
      <c r="F22" s="328">
        <v>0</v>
      </c>
      <c r="G22" s="305">
        <v>-3</v>
      </c>
    </row>
    <row r="23" spans="1:9" s="144" customFormat="1" ht="34.5">
      <c r="A23" s="310" t="s">
        <v>270</v>
      </c>
      <c r="B23" s="312" t="s">
        <v>271</v>
      </c>
      <c r="C23" s="308" t="s">
        <v>268</v>
      </c>
      <c r="D23" s="308" t="s">
        <v>320</v>
      </c>
      <c r="E23" s="328">
        <v>0</v>
      </c>
      <c r="F23" s="328">
        <v>0</v>
      </c>
      <c r="G23" s="305">
        <v>-6</v>
      </c>
    </row>
    <row r="24" spans="1:9" s="142" customFormat="1" ht="34.5">
      <c r="A24" s="310" t="s">
        <v>426</v>
      </c>
      <c r="B24" s="312" t="s">
        <v>288</v>
      </c>
      <c r="C24" s="308" t="s">
        <v>268</v>
      </c>
      <c r="D24" s="308" t="s">
        <v>320</v>
      </c>
      <c r="E24" s="328">
        <v>0</v>
      </c>
      <c r="F24" s="328">
        <v>0</v>
      </c>
      <c r="G24" s="305">
        <v>-0.8</v>
      </c>
    </row>
    <row r="25" spans="1:9" s="144" customFormat="1">
      <c r="A25" s="310" t="s">
        <v>427</v>
      </c>
      <c r="B25" s="312" t="s">
        <v>428</v>
      </c>
      <c r="C25" s="308" t="s">
        <v>268</v>
      </c>
      <c r="D25" s="308" t="s">
        <v>320</v>
      </c>
      <c r="E25" s="328">
        <v>0</v>
      </c>
      <c r="F25" s="328">
        <v>0</v>
      </c>
      <c r="G25" s="305">
        <v>-52</v>
      </c>
    </row>
    <row r="26" spans="1:9" s="144" customFormat="1">
      <c r="A26" s="310" t="s">
        <v>429</v>
      </c>
      <c r="B26" s="312" t="s">
        <v>428</v>
      </c>
      <c r="C26" s="308" t="s">
        <v>268</v>
      </c>
      <c r="D26" s="308" t="s">
        <v>320</v>
      </c>
      <c r="E26" s="328">
        <v>0</v>
      </c>
      <c r="F26" s="328">
        <v>0</v>
      </c>
      <c r="G26" s="305">
        <v>-49.4</v>
      </c>
    </row>
    <row r="27" spans="1:9">
      <c r="A27" s="310" t="s">
        <v>430</v>
      </c>
      <c r="B27" s="312" t="s">
        <v>428</v>
      </c>
      <c r="C27" s="308" t="s">
        <v>268</v>
      </c>
      <c r="D27" s="308" t="s">
        <v>320</v>
      </c>
      <c r="E27" s="328">
        <v>0</v>
      </c>
      <c r="F27" s="328">
        <v>0</v>
      </c>
      <c r="G27" s="305">
        <v>-16.899999999999999</v>
      </c>
    </row>
    <row r="28" spans="1:9" s="88" customFormat="1" ht="37.5" customHeight="1">
      <c r="A28" s="310" t="s">
        <v>431</v>
      </c>
      <c r="B28" s="312" t="s">
        <v>432</v>
      </c>
      <c r="C28" s="308" t="s">
        <v>308</v>
      </c>
      <c r="D28" s="308" t="s">
        <v>320</v>
      </c>
      <c r="E28" s="328">
        <v>0</v>
      </c>
      <c r="F28" s="328">
        <v>0</v>
      </c>
      <c r="G28" s="305">
        <v>-72</v>
      </c>
    </row>
    <row r="29" spans="1:9" ht="21.75" customHeight="1">
      <c r="A29" s="310" t="s">
        <v>433</v>
      </c>
      <c r="B29" s="312" t="s">
        <v>434</v>
      </c>
      <c r="C29" s="308" t="s">
        <v>308</v>
      </c>
      <c r="D29" s="308" t="s">
        <v>320</v>
      </c>
      <c r="E29" s="328">
        <v>0</v>
      </c>
      <c r="F29" s="328">
        <v>0</v>
      </c>
      <c r="G29" s="305">
        <v>-39</v>
      </c>
    </row>
    <row r="30" spans="1:9" ht="21.75" customHeight="1">
      <c r="A30" s="310" t="s">
        <v>435</v>
      </c>
      <c r="B30" s="312" t="s">
        <v>436</v>
      </c>
      <c r="C30" s="308" t="s">
        <v>308</v>
      </c>
      <c r="D30" s="308" t="s">
        <v>320</v>
      </c>
      <c r="E30" s="328">
        <v>0</v>
      </c>
      <c r="F30" s="328">
        <v>0</v>
      </c>
      <c r="G30" s="305">
        <v>-10.5</v>
      </c>
    </row>
    <row r="31" spans="1:9" ht="29.25" customHeight="1">
      <c r="A31" s="548" t="s">
        <v>437</v>
      </c>
      <c r="B31" s="549"/>
      <c r="C31" s="308"/>
      <c r="D31" s="308"/>
      <c r="E31" s="317"/>
      <c r="F31" s="308"/>
      <c r="G31" s="298">
        <f>SUM(G32:G43)</f>
        <v>-4916.2039999999997</v>
      </c>
    </row>
    <row r="32" spans="1:9" ht="51.75">
      <c r="A32" s="313" t="s">
        <v>438</v>
      </c>
      <c r="B32" s="312" t="s">
        <v>439</v>
      </c>
      <c r="C32" s="318" t="s">
        <v>268</v>
      </c>
      <c r="D32" s="319" t="s">
        <v>320</v>
      </c>
      <c r="E32" s="328">
        <v>0</v>
      </c>
      <c r="F32" s="328">
        <v>0</v>
      </c>
      <c r="G32" s="305">
        <v>-1</v>
      </c>
    </row>
    <row r="33" spans="1:7" ht="51.75">
      <c r="A33" s="32" t="s">
        <v>440</v>
      </c>
      <c r="B33" s="312" t="s">
        <v>439</v>
      </c>
      <c r="C33" s="318" t="s">
        <v>268</v>
      </c>
      <c r="D33" s="319" t="s">
        <v>320</v>
      </c>
      <c r="E33" s="328">
        <v>0</v>
      </c>
      <c r="F33" s="328">
        <v>0</v>
      </c>
      <c r="G33" s="305">
        <v>-4</v>
      </c>
    </row>
    <row r="34" spans="1:7" ht="36.75" customHeight="1">
      <c r="A34" s="313" t="s">
        <v>441</v>
      </c>
      <c r="B34" s="312" t="s">
        <v>442</v>
      </c>
      <c r="C34" s="318" t="s">
        <v>268</v>
      </c>
      <c r="D34" s="319" t="s">
        <v>320</v>
      </c>
      <c r="E34" s="328">
        <v>0</v>
      </c>
      <c r="F34" s="328">
        <v>0</v>
      </c>
      <c r="G34" s="305">
        <v>-1.204</v>
      </c>
    </row>
    <row r="35" spans="1:7" ht="36.75" customHeight="1">
      <c r="A35" s="320" t="s">
        <v>443</v>
      </c>
      <c r="B35" s="312" t="s">
        <v>442</v>
      </c>
      <c r="C35" s="318" t="s">
        <v>268</v>
      </c>
      <c r="D35" s="319" t="s">
        <v>320</v>
      </c>
      <c r="E35" s="328">
        <v>0</v>
      </c>
      <c r="F35" s="328">
        <v>0</v>
      </c>
      <c r="G35" s="305">
        <v>-3600</v>
      </c>
    </row>
    <row r="36" spans="1:7" ht="36.75" customHeight="1">
      <c r="A36" s="306" t="s">
        <v>444</v>
      </c>
      <c r="B36" s="312" t="s">
        <v>442</v>
      </c>
      <c r="C36" s="318" t="s">
        <v>268</v>
      </c>
      <c r="D36" s="319" t="s">
        <v>320</v>
      </c>
      <c r="E36" s="328">
        <v>0</v>
      </c>
      <c r="F36" s="328">
        <v>0</v>
      </c>
      <c r="G36" s="305">
        <v>-50</v>
      </c>
    </row>
    <row r="37" spans="1:7" ht="36.75" customHeight="1">
      <c r="A37" s="313" t="s">
        <v>445</v>
      </c>
      <c r="B37" s="321" t="s">
        <v>442</v>
      </c>
      <c r="C37" s="318" t="s">
        <v>268</v>
      </c>
      <c r="D37" s="319" t="s">
        <v>320</v>
      </c>
      <c r="E37" s="328">
        <v>0</v>
      </c>
      <c r="F37" s="328">
        <v>0</v>
      </c>
      <c r="G37" s="305">
        <v>-2.8</v>
      </c>
    </row>
    <row r="38" spans="1:7" ht="36.75" customHeight="1">
      <c r="A38" s="322" t="s">
        <v>446</v>
      </c>
      <c r="B38" s="321" t="s">
        <v>442</v>
      </c>
      <c r="C38" s="318" t="s">
        <v>268</v>
      </c>
      <c r="D38" s="319" t="s">
        <v>320</v>
      </c>
      <c r="E38" s="328">
        <v>0</v>
      </c>
      <c r="F38" s="328">
        <v>0</v>
      </c>
      <c r="G38" s="305">
        <v>-276</v>
      </c>
    </row>
    <row r="39" spans="1:7" ht="36.75" customHeight="1">
      <c r="A39" s="313" t="s">
        <v>447</v>
      </c>
      <c r="B39" s="321" t="s">
        <v>442</v>
      </c>
      <c r="C39" s="318" t="s">
        <v>268</v>
      </c>
      <c r="D39" s="319" t="s">
        <v>320</v>
      </c>
      <c r="E39" s="328">
        <v>0</v>
      </c>
      <c r="F39" s="328">
        <v>0</v>
      </c>
      <c r="G39" s="305">
        <v>-492.8</v>
      </c>
    </row>
    <row r="40" spans="1:7" ht="36.75" customHeight="1">
      <c r="A40" s="313" t="s">
        <v>448</v>
      </c>
      <c r="B40" s="321" t="s">
        <v>442</v>
      </c>
      <c r="C40" s="318" t="s">
        <v>268</v>
      </c>
      <c r="D40" s="319" t="s">
        <v>320</v>
      </c>
      <c r="E40" s="328">
        <v>0</v>
      </c>
      <c r="F40" s="328">
        <v>0</v>
      </c>
      <c r="G40" s="305">
        <v>-16</v>
      </c>
    </row>
    <row r="41" spans="1:7" ht="36.75" customHeight="1">
      <c r="A41" s="323" t="s">
        <v>449</v>
      </c>
      <c r="B41" s="321" t="s">
        <v>442</v>
      </c>
      <c r="C41" s="318" t="s">
        <v>268</v>
      </c>
      <c r="D41" s="319" t="s">
        <v>320</v>
      </c>
      <c r="E41" s="328">
        <v>0</v>
      </c>
      <c r="F41" s="328">
        <v>0</v>
      </c>
      <c r="G41" s="305">
        <v>-63.2</v>
      </c>
    </row>
    <row r="42" spans="1:7">
      <c r="A42" s="313" t="s">
        <v>323</v>
      </c>
      <c r="B42" s="311" t="s">
        <v>324</v>
      </c>
      <c r="C42" s="318" t="s">
        <v>268</v>
      </c>
      <c r="D42" s="319" t="s">
        <v>320</v>
      </c>
      <c r="E42" s="317">
        <v>0</v>
      </c>
      <c r="F42" s="317">
        <v>0</v>
      </c>
      <c r="G42" s="305">
        <v>-12</v>
      </c>
    </row>
    <row r="43" spans="1:7" ht="51.75">
      <c r="A43" s="313" t="s">
        <v>450</v>
      </c>
      <c r="B43" s="312" t="s">
        <v>451</v>
      </c>
      <c r="C43" s="318" t="s">
        <v>268</v>
      </c>
      <c r="D43" s="319" t="s">
        <v>320</v>
      </c>
      <c r="E43" s="317">
        <v>0</v>
      </c>
      <c r="F43" s="317">
        <v>0</v>
      </c>
      <c r="G43" s="305">
        <v>-397.2</v>
      </c>
    </row>
    <row r="44" spans="1:7" ht="42.75" customHeight="1">
      <c r="A44" s="324" t="s">
        <v>218</v>
      </c>
      <c r="B44" s="550" t="s">
        <v>203</v>
      </c>
      <c r="C44" s="550"/>
      <c r="D44" s="550"/>
      <c r="E44" s="550"/>
      <c r="F44" s="550"/>
      <c r="G44" s="325">
        <f>+G46+G47</f>
        <v>-129.4</v>
      </c>
    </row>
    <row r="45" spans="1:7" ht="17.25" customHeight="1">
      <c r="A45" s="562" t="s">
        <v>219</v>
      </c>
      <c r="B45" s="563"/>
      <c r="C45" s="311"/>
      <c r="D45" s="311"/>
      <c r="E45" s="311"/>
      <c r="F45" s="311"/>
      <c r="G45" s="325"/>
    </row>
    <row r="46" spans="1:7">
      <c r="A46" s="326" t="s">
        <v>452</v>
      </c>
      <c r="B46" s="326" t="s">
        <v>453</v>
      </c>
      <c r="C46" s="318" t="s">
        <v>268</v>
      </c>
      <c r="D46" s="319" t="s">
        <v>320</v>
      </c>
      <c r="E46" s="257">
        <v>0</v>
      </c>
      <c r="F46" s="257">
        <v>0</v>
      </c>
      <c r="G46" s="305">
        <v>-4.4000000000000004</v>
      </c>
    </row>
    <row r="47" spans="1:7">
      <c r="A47" s="309" t="s">
        <v>454</v>
      </c>
      <c r="B47" s="311" t="s">
        <v>455</v>
      </c>
      <c r="C47" s="318" t="s">
        <v>268</v>
      </c>
      <c r="D47" s="319" t="s">
        <v>320</v>
      </c>
      <c r="E47" s="257">
        <v>0</v>
      </c>
      <c r="F47" s="257">
        <v>0</v>
      </c>
      <c r="G47" s="305">
        <v>-125</v>
      </c>
    </row>
    <row r="48" spans="1:7" ht="17.25" customHeight="1">
      <c r="A48" s="324" t="s">
        <v>386</v>
      </c>
      <c r="B48" s="327" t="s">
        <v>387</v>
      </c>
      <c r="C48" s="327" t="s">
        <v>215</v>
      </c>
      <c r="D48" s="550" t="s">
        <v>132</v>
      </c>
      <c r="E48" s="550"/>
      <c r="F48" s="550"/>
      <c r="G48" s="328">
        <f>+G49+G55+G92+G99</f>
        <v>-2207983.3980000005</v>
      </c>
    </row>
    <row r="49" spans="1:9" ht="17.25" customHeight="1">
      <c r="A49" s="324" t="s">
        <v>388</v>
      </c>
      <c r="B49" s="550" t="s">
        <v>395</v>
      </c>
      <c r="C49" s="550"/>
      <c r="D49" s="550"/>
      <c r="E49" s="550"/>
      <c r="F49" s="550"/>
      <c r="G49" s="328">
        <f>G50</f>
        <v>-86114.709999999992</v>
      </c>
    </row>
    <row r="50" spans="1:9" ht="17.25" customHeight="1">
      <c r="A50" s="564" t="s">
        <v>389</v>
      </c>
      <c r="B50" s="565"/>
      <c r="C50" s="565"/>
      <c r="D50" s="565"/>
      <c r="E50" s="565"/>
      <c r="F50" s="566"/>
      <c r="G50" s="328">
        <f>SUM(G51:G54)</f>
        <v>-86114.709999999992</v>
      </c>
    </row>
    <row r="51" spans="1:9" ht="34.5">
      <c r="A51" s="329" t="s">
        <v>390</v>
      </c>
      <c r="B51" s="248" t="s">
        <v>391</v>
      </c>
      <c r="C51" s="327" t="s">
        <v>392</v>
      </c>
      <c r="D51" s="327" t="s">
        <v>320</v>
      </c>
      <c r="E51" s="328">
        <v>0</v>
      </c>
      <c r="F51" s="328">
        <v>0</v>
      </c>
      <c r="G51" s="330">
        <v>-137243.29999999999</v>
      </c>
    </row>
    <row r="52" spans="1:9" ht="34.5">
      <c r="A52" s="331" t="s">
        <v>393</v>
      </c>
      <c r="B52" s="248" t="s">
        <v>391</v>
      </c>
      <c r="C52" s="327" t="s">
        <v>392</v>
      </c>
      <c r="D52" s="327" t="s">
        <v>320</v>
      </c>
      <c r="E52" s="328">
        <v>14479615</v>
      </c>
      <c r="F52" s="327">
        <v>1</v>
      </c>
      <c r="G52" s="330">
        <f>+E52/1000</f>
        <v>14479.615</v>
      </c>
    </row>
    <row r="53" spans="1:9" ht="34.5">
      <c r="A53" s="331" t="s">
        <v>394</v>
      </c>
      <c r="B53" s="248" t="s">
        <v>391</v>
      </c>
      <c r="C53" s="327" t="s">
        <v>392</v>
      </c>
      <c r="D53" s="327" t="s">
        <v>320</v>
      </c>
      <c r="E53" s="328">
        <v>21658886</v>
      </c>
      <c r="F53" s="327">
        <v>1</v>
      </c>
      <c r="G53" s="330">
        <f>+E53/1000</f>
        <v>21658.885999999999</v>
      </c>
    </row>
    <row r="54" spans="1:9" ht="34.5">
      <c r="A54" s="331" t="s">
        <v>587</v>
      </c>
      <c r="B54" s="248" t="s">
        <v>391</v>
      </c>
      <c r="C54" s="327" t="s">
        <v>392</v>
      </c>
      <c r="D54" s="327" t="s">
        <v>320</v>
      </c>
      <c r="E54" s="328">
        <v>14990089</v>
      </c>
      <c r="F54" s="327">
        <v>1</v>
      </c>
      <c r="G54" s="330">
        <f t="shared" ref="G54" si="0">E54/1000</f>
        <v>14990.089</v>
      </c>
    </row>
    <row r="55" spans="1:9" s="144" customFormat="1" ht="24" customHeight="1">
      <c r="A55" s="241" t="s">
        <v>567</v>
      </c>
      <c r="B55" s="567" t="s">
        <v>328</v>
      </c>
      <c r="C55" s="568"/>
      <c r="D55" s="568"/>
      <c r="E55" s="568"/>
      <c r="F55" s="569"/>
      <c r="G55" s="456">
        <f>G56+G77</f>
        <v>-2045956.9880000001</v>
      </c>
    </row>
    <row r="56" spans="1:9" s="144" customFormat="1">
      <c r="A56" s="570" t="s">
        <v>389</v>
      </c>
      <c r="B56" s="571"/>
      <c r="C56" s="571"/>
      <c r="D56" s="571"/>
      <c r="E56" s="571"/>
      <c r="F56" s="572"/>
      <c r="G56" s="456">
        <f>SUM(G57:G76)</f>
        <v>-1961882.2880000002</v>
      </c>
      <c r="I56" s="245"/>
    </row>
    <row r="57" spans="1:9" s="144" customFormat="1" ht="34.5">
      <c r="A57" s="241" t="s">
        <v>568</v>
      </c>
      <c r="B57" s="457" t="s">
        <v>391</v>
      </c>
      <c r="C57" s="458" t="s">
        <v>392</v>
      </c>
      <c r="D57" s="458" t="s">
        <v>320</v>
      </c>
      <c r="E57" s="459">
        <v>0</v>
      </c>
      <c r="F57" s="459">
        <v>0</v>
      </c>
      <c r="G57" s="456">
        <v>-17725.900000000001</v>
      </c>
      <c r="I57" s="245"/>
    </row>
    <row r="58" spans="1:9" s="144" customFormat="1" ht="34.5">
      <c r="A58" s="241" t="s">
        <v>569</v>
      </c>
      <c r="B58" s="457" t="s">
        <v>391</v>
      </c>
      <c r="C58" s="458" t="s">
        <v>570</v>
      </c>
      <c r="D58" s="458" t="s">
        <v>320</v>
      </c>
      <c r="E58" s="459">
        <v>0</v>
      </c>
      <c r="F58" s="459">
        <v>0</v>
      </c>
      <c r="G58" s="456">
        <v>-675585.2</v>
      </c>
    </row>
    <row r="59" spans="1:9" s="144" customFormat="1" ht="34.5">
      <c r="A59" s="241" t="s">
        <v>571</v>
      </c>
      <c r="B59" s="457" t="s">
        <v>391</v>
      </c>
      <c r="C59" s="458" t="s">
        <v>392</v>
      </c>
      <c r="D59" s="458" t="s">
        <v>320</v>
      </c>
      <c r="E59" s="459">
        <v>0</v>
      </c>
      <c r="F59" s="459">
        <v>0</v>
      </c>
      <c r="G59" s="456">
        <v>-258629.9</v>
      </c>
    </row>
    <row r="60" spans="1:9" s="144" customFormat="1" ht="34.5">
      <c r="A60" s="241" t="s">
        <v>572</v>
      </c>
      <c r="B60" s="457" t="s">
        <v>391</v>
      </c>
      <c r="C60" s="458" t="s">
        <v>392</v>
      </c>
      <c r="D60" s="458" t="s">
        <v>320</v>
      </c>
      <c r="E60" s="459">
        <v>45749112</v>
      </c>
      <c r="F60" s="459">
        <v>1</v>
      </c>
      <c r="G60" s="456">
        <f>+E60/1000</f>
        <v>45749.112000000001</v>
      </c>
    </row>
    <row r="61" spans="1:9" s="144" customFormat="1" ht="34.5">
      <c r="A61" s="241" t="s">
        <v>573</v>
      </c>
      <c r="B61" s="457" t="s">
        <v>391</v>
      </c>
      <c r="C61" s="458" t="s">
        <v>392</v>
      </c>
      <c r="D61" s="458" t="s">
        <v>320</v>
      </c>
      <c r="E61" s="459">
        <v>0</v>
      </c>
      <c r="F61" s="459">
        <v>0</v>
      </c>
      <c r="G61" s="456">
        <v>-479578.9</v>
      </c>
    </row>
    <row r="62" spans="1:9" s="144" customFormat="1" ht="34.5">
      <c r="A62" s="241" t="s">
        <v>574</v>
      </c>
      <c r="B62" s="457" t="s">
        <v>391</v>
      </c>
      <c r="C62" s="458" t="s">
        <v>570</v>
      </c>
      <c r="D62" s="458" t="s">
        <v>320</v>
      </c>
      <c r="E62" s="459">
        <v>0</v>
      </c>
      <c r="F62" s="459">
        <v>0</v>
      </c>
      <c r="G62" s="456">
        <v>-20925.7</v>
      </c>
    </row>
    <row r="63" spans="1:9" s="144" customFormat="1" ht="34.5">
      <c r="A63" s="241" t="s">
        <v>575</v>
      </c>
      <c r="B63" s="457" t="s">
        <v>391</v>
      </c>
      <c r="C63" s="458" t="s">
        <v>392</v>
      </c>
      <c r="D63" s="458" t="s">
        <v>320</v>
      </c>
      <c r="E63" s="459">
        <v>0</v>
      </c>
      <c r="F63" s="459">
        <v>0</v>
      </c>
      <c r="G63" s="456">
        <v>-3845.8</v>
      </c>
    </row>
    <row r="64" spans="1:9" s="144" customFormat="1" ht="34.5">
      <c r="A64" s="241" t="s">
        <v>576</v>
      </c>
      <c r="B64" s="457" t="s">
        <v>391</v>
      </c>
      <c r="C64" s="458" t="s">
        <v>570</v>
      </c>
      <c r="D64" s="458" t="s">
        <v>320</v>
      </c>
      <c r="E64" s="459">
        <v>0</v>
      </c>
      <c r="F64" s="459">
        <v>0</v>
      </c>
      <c r="G64" s="456">
        <v>-85000</v>
      </c>
    </row>
    <row r="65" spans="1:9" s="144" customFormat="1" ht="34.5">
      <c r="A65" s="241" t="s">
        <v>609</v>
      </c>
      <c r="B65" s="457" t="s">
        <v>391</v>
      </c>
      <c r="C65" s="458" t="s">
        <v>577</v>
      </c>
      <c r="D65" s="458" t="s">
        <v>320</v>
      </c>
      <c r="E65" s="459">
        <v>0</v>
      </c>
      <c r="F65" s="459">
        <v>0</v>
      </c>
      <c r="G65" s="456">
        <v>-1040.8</v>
      </c>
    </row>
    <row r="66" spans="1:9" s="144" customFormat="1" ht="34.5">
      <c r="A66" s="241" t="s">
        <v>610</v>
      </c>
      <c r="B66" s="457" t="s">
        <v>391</v>
      </c>
      <c r="C66" s="458" t="s">
        <v>392</v>
      </c>
      <c r="D66" s="458" t="s">
        <v>320</v>
      </c>
      <c r="E66" s="459">
        <v>0</v>
      </c>
      <c r="F66" s="459">
        <v>0</v>
      </c>
      <c r="G66" s="456">
        <v>-42711.199999999997</v>
      </c>
    </row>
    <row r="67" spans="1:9" s="144" customFormat="1" ht="34.5">
      <c r="A67" s="241" t="s">
        <v>578</v>
      </c>
      <c r="B67" s="457" t="s">
        <v>391</v>
      </c>
      <c r="C67" s="458" t="s">
        <v>392</v>
      </c>
      <c r="D67" s="458" t="s">
        <v>320</v>
      </c>
      <c r="E67" s="459">
        <v>0</v>
      </c>
      <c r="F67" s="459">
        <v>0</v>
      </c>
      <c r="G67" s="456">
        <v>-3163.9</v>
      </c>
    </row>
    <row r="68" spans="1:9" s="144" customFormat="1" ht="34.5">
      <c r="A68" s="241" t="s">
        <v>579</v>
      </c>
      <c r="B68" s="457" t="s">
        <v>391</v>
      </c>
      <c r="C68" s="458" t="s">
        <v>392</v>
      </c>
      <c r="D68" s="458" t="s">
        <v>320</v>
      </c>
      <c r="E68" s="459">
        <v>0</v>
      </c>
      <c r="F68" s="459">
        <v>0</v>
      </c>
      <c r="G68" s="456">
        <v>-32556.9</v>
      </c>
    </row>
    <row r="69" spans="1:9" s="144" customFormat="1" ht="34.5">
      <c r="A69" s="241" t="s">
        <v>580</v>
      </c>
      <c r="B69" s="457" t="s">
        <v>391</v>
      </c>
      <c r="C69" s="458" t="s">
        <v>392</v>
      </c>
      <c r="D69" s="458" t="s">
        <v>320</v>
      </c>
      <c r="E69" s="459">
        <v>0</v>
      </c>
      <c r="F69" s="459">
        <v>0</v>
      </c>
      <c r="G69" s="456">
        <v>-2095.6</v>
      </c>
    </row>
    <row r="70" spans="1:9" s="144" customFormat="1" ht="34.5">
      <c r="A70" s="241" t="s">
        <v>611</v>
      </c>
      <c r="B70" s="457" t="s">
        <v>391</v>
      </c>
      <c r="C70" s="458" t="s">
        <v>570</v>
      </c>
      <c r="D70" s="458" t="s">
        <v>320</v>
      </c>
      <c r="E70" s="459">
        <v>0</v>
      </c>
      <c r="F70" s="459">
        <v>0</v>
      </c>
      <c r="G70" s="456">
        <v>-19509.7</v>
      </c>
    </row>
    <row r="71" spans="1:9" s="144" customFormat="1" ht="34.5">
      <c r="A71" s="241" t="s">
        <v>612</v>
      </c>
      <c r="B71" s="457" t="s">
        <v>391</v>
      </c>
      <c r="C71" s="458" t="s">
        <v>570</v>
      </c>
      <c r="D71" s="458" t="s">
        <v>320</v>
      </c>
      <c r="E71" s="459">
        <v>0</v>
      </c>
      <c r="F71" s="459">
        <v>0</v>
      </c>
      <c r="G71" s="456">
        <v>-27219.200000000001</v>
      </c>
    </row>
    <row r="72" spans="1:9" s="144" customFormat="1" ht="34.5">
      <c r="A72" s="241" t="s">
        <v>581</v>
      </c>
      <c r="B72" s="457" t="s">
        <v>391</v>
      </c>
      <c r="C72" s="458" t="s">
        <v>392</v>
      </c>
      <c r="D72" s="458" t="s">
        <v>320</v>
      </c>
      <c r="E72" s="459">
        <v>0</v>
      </c>
      <c r="F72" s="459">
        <v>0</v>
      </c>
      <c r="G72" s="456">
        <v>-95970</v>
      </c>
    </row>
    <row r="73" spans="1:9" s="144" customFormat="1" ht="34.5">
      <c r="A73" s="241" t="s">
        <v>582</v>
      </c>
      <c r="B73" s="457" t="s">
        <v>391</v>
      </c>
      <c r="C73" s="458" t="s">
        <v>577</v>
      </c>
      <c r="D73" s="458" t="s">
        <v>320</v>
      </c>
      <c r="E73" s="459">
        <v>0</v>
      </c>
      <c r="F73" s="459">
        <v>0</v>
      </c>
      <c r="G73" s="456">
        <v>-44946.3</v>
      </c>
    </row>
    <row r="74" spans="1:9" s="144" customFormat="1" ht="34.5">
      <c r="A74" s="241" t="s">
        <v>583</v>
      </c>
      <c r="B74" s="457" t="s">
        <v>391</v>
      </c>
      <c r="C74" s="458" t="s">
        <v>577</v>
      </c>
      <c r="D74" s="458" t="s">
        <v>320</v>
      </c>
      <c r="E74" s="459">
        <v>0</v>
      </c>
      <c r="F74" s="459">
        <v>0</v>
      </c>
      <c r="G74" s="456">
        <v>-24813</v>
      </c>
    </row>
    <row r="75" spans="1:9" s="144" customFormat="1" ht="34.5">
      <c r="A75" s="241" t="s">
        <v>614</v>
      </c>
      <c r="B75" s="457" t="s">
        <v>391</v>
      </c>
      <c r="C75" s="458" t="s">
        <v>570</v>
      </c>
      <c r="D75" s="458" t="s">
        <v>320</v>
      </c>
      <c r="E75" s="459">
        <v>0</v>
      </c>
      <c r="F75" s="459">
        <v>0</v>
      </c>
      <c r="G75" s="456">
        <v>-520.79999999999995</v>
      </c>
    </row>
    <row r="76" spans="1:9" s="144" customFormat="1" ht="34.5">
      <c r="A76" s="241" t="s">
        <v>613</v>
      </c>
      <c r="B76" s="457" t="s">
        <v>391</v>
      </c>
      <c r="C76" s="458" t="s">
        <v>308</v>
      </c>
      <c r="D76" s="458" t="s">
        <v>320</v>
      </c>
      <c r="E76" s="459">
        <v>0</v>
      </c>
      <c r="F76" s="459">
        <v>0</v>
      </c>
      <c r="G76" s="456">
        <v>-171792.6</v>
      </c>
    </row>
    <row r="77" spans="1:9" s="144" customFormat="1">
      <c r="A77" s="548" t="s">
        <v>437</v>
      </c>
      <c r="B77" s="549"/>
      <c r="C77" s="468"/>
      <c r="D77" s="468"/>
      <c r="E77" s="469"/>
      <c r="F77" s="468"/>
      <c r="G77" s="305">
        <f>SUM(G78:G91)</f>
        <v>-84074.700000000012</v>
      </c>
    </row>
    <row r="78" spans="1:9" s="144" customFormat="1" ht="34.5">
      <c r="A78" s="470" t="s">
        <v>595</v>
      </c>
      <c r="B78" s="464" t="s">
        <v>592</v>
      </c>
      <c r="C78" s="471" t="s">
        <v>319</v>
      </c>
      <c r="D78" s="471" t="s">
        <v>320</v>
      </c>
      <c r="E78" s="472">
        <v>0</v>
      </c>
      <c r="F78" s="472">
        <v>0</v>
      </c>
      <c r="G78" s="305">
        <v>-5926.1</v>
      </c>
      <c r="I78" s="473"/>
    </row>
    <row r="79" spans="1:9" s="144" customFormat="1" ht="34.5">
      <c r="A79" s="470" t="s">
        <v>596</v>
      </c>
      <c r="B79" s="464" t="s">
        <v>592</v>
      </c>
      <c r="C79" s="471" t="s">
        <v>392</v>
      </c>
      <c r="D79" s="471" t="s">
        <v>320</v>
      </c>
      <c r="E79" s="472">
        <v>0</v>
      </c>
      <c r="F79" s="472">
        <v>0</v>
      </c>
      <c r="G79" s="305">
        <v>-3676</v>
      </c>
    </row>
    <row r="80" spans="1:9" s="144" customFormat="1" ht="34.5">
      <c r="A80" s="470" t="s">
        <v>597</v>
      </c>
      <c r="B80" s="464" t="s">
        <v>592</v>
      </c>
      <c r="C80" s="471" t="s">
        <v>319</v>
      </c>
      <c r="D80" s="471" t="s">
        <v>320</v>
      </c>
      <c r="E80" s="472">
        <v>0</v>
      </c>
      <c r="F80" s="472">
        <v>0</v>
      </c>
      <c r="G80" s="305">
        <f>-2032.7-1184.2</f>
        <v>-3216.9</v>
      </c>
    </row>
    <row r="81" spans="1:7" s="144" customFormat="1" ht="34.5">
      <c r="A81" s="470" t="s">
        <v>598</v>
      </c>
      <c r="B81" s="464" t="s">
        <v>592</v>
      </c>
      <c r="C81" s="471" t="s">
        <v>319</v>
      </c>
      <c r="D81" s="471" t="s">
        <v>320</v>
      </c>
      <c r="E81" s="472">
        <v>0</v>
      </c>
      <c r="F81" s="472">
        <v>0</v>
      </c>
      <c r="G81" s="305">
        <v>-219.8</v>
      </c>
    </row>
    <row r="82" spans="1:7" s="144" customFormat="1" ht="34.5">
      <c r="A82" s="470" t="s">
        <v>599</v>
      </c>
      <c r="B82" s="464" t="s">
        <v>592</v>
      </c>
      <c r="C82" s="471" t="s">
        <v>319</v>
      </c>
      <c r="D82" s="471" t="s">
        <v>320</v>
      </c>
      <c r="E82" s="472">
        <v>0</v>
      </c>
      <c r="F82" s="472">
        <v>0</v>
      </c>
      <c r="G82" s="305">
        <v>-1794.9</v>
      </c>
    </row>
    <row r="83" spans="1:7" s="144" customFormat="1" ht="34.5">
      <c r="A83" s="470" t="s">
        <v>600</v>
      </c>
      <c r="B83" s="464" t="s">
        <v>592</v>
      </c>
      <c r="C83" s="471" t="s">
        <v>577</v>
      </c>
      <c r="D83" s="471" t="s">
        <v>320</v>
      </c>
      <c r="E83" s="472">
        <v>0</v>
      </c>
      <c r="F83" s="472">
        <v>0</v>
      </c>
      <c r="G83" s="305">
        <v>-4325</v>
      </c>
    </row>
    <row r="84" spans="1:7" s="144" customFormat="1" ht="51.75">
      <c r="A84" s="470" t="s">
        <v>601</v>
      </c>
      <c r="B84" s="464" t="s">
        <v>590</v>
      </c>
      <c r="C84" s="471" t="s">
        <v>319</v>
      </c>
      <c r="D84" s="471" t="s">
        <v>320</v>
      </c>
      <c r="E84" s="472">
        <v>0</v>
      </c>
      <c r="F84" s="472">
        <v>0</v>
      </c>
      <c r="G84" s="305">
        <f>-13500-30416.4</f>
        <v>-43916.4</v>
      </c>
    </row>
    <row r="85" spans="1:7" s="144" customFormat="1" ht="34.5">
      <c r="A85" s="470" t="s">
        <v>602</v>
      </c>
      <c r="B85" s="464" t="s">
        <v>594</v>
      </c>
      <c r="C85" s="471" t="s">
        <v>308</v>
      </c>
      <c r="D85" s="471" t="s">
        <v>320</v>
      </c>
      <c r="E85" s="472">
        <v>0</v>
      </c>
      <c r="F85" s="472">
        <v>0</v>
      </c>
      <c r="G85" s="305">
        <v>-6034</v>
      </c>
    </row>
    <row r="86" spans="1:7" s="144" customFormat="1" ht="34.5">
      <c r="A86" s="470" t="s">
        <v>603</v>
      </c>
      <c r="B86" s="464" t="s">
        <v>594</v>
      </c>
      <c r="C86" s="471" t="s">
        <v>308</v>
      </c>
      <c r="D86" s="471" t="s">
        <v>320</v>
      </c>
      <c r="E86" s="472">
        <v>0</v>
      </c>
      <c r="F86" s="472">
        <v>0</v>
      </c>
      <c r="G86" s="305">
        <v>-2182.5</v>
      </c>
    </row>
    <row r="87" spans="1:7" s="144" customFormat="1" ht="34.5">
      <c r="A87" s="470" t="s">
        <v>604</v>
      </c>
      <c r="B87" s="464" t="s">
        <v>594</v>
      </c>
      <c r="C87" s="471" t="s">
        <v>308</v>
      </c>
      <c r="D87" s="471" t="s">
        <v>320</v>
      </c>
      <c r="E87" s="472">
        <v>0</v>
      </c>
      <c r="F87" s="472">
        <v>0</v>
      </c>
      <c r="G87" s="305">
        <v>-3611.5</v>
      </c>
    </row>
    <row r="88" spans="1:7" s="144" customFormat="1" ht="34.5">
      <c r="A88" s="470" t="s">
        <v>605</v>
      </c>
      <c r="B88" s="464" t="s">
        <v>594</v>
      </c>
      <c r="C88" s="471" t="s">
        <v>308</v>
      </c>
      <c r="D88" s="471" t="s">
        <v>320</v>
      </c>
      <c r="E88" s="472">
        <v>0</v>
      </c>
      <c r="F88" s="472">
        <v>0</v>
      </c>
      <c r="G88" s="305">
        <v>-4940.8</v>
      </c>
    </row>
    <row r="89" spans="1:7" s="144" customFormat="1" ht="34.5">
      <c r="A89" s="470" t="s">
        <v>606</v>
      </c>
      <c r="B89" s="464" t="s">
        <v>594</v>
      </c>
      <c r="C89" s="471" t="s">
        <v>308</v>
      </c>
      <c r="D89" s="471" t="s">
        <v>320</v>
      </c>
      <c r="E89" s="472">
        <v>0</v>
      </c>
      <c r="F89" s="472">
        <v>0</v>
      </c>
      <c r="G89" s="305">
        <v>-220.9</v>
      </c>
    </row>
    <row r="90" spans="1:7" s="144" customFormat="1" ht="34.5">
      <c r="A90" s="470" t="s">
        <v>607</v>
      </c>
      <c r="B90" s="464" t="s">
        <v>594</v>
      </c>
      <c r="C90" s="471" t="s">
        <v>308</v>
      </c>
      <c r="D90" s="471" t="s">
        <v>320</v>
      </c>
      <c r="E90" s="472">
        <v>0</v>
      </c>
      <c r="F90" s="472">
        <v>0</v>
      </c>
      <c r="G90" s="305">
        <v>-598.29999999999995</v>
      </c>
    </row>
    <row r="91" spans="1:7" s="144" customFormat="1" ht="34.5">
      <c r="A91" s="470" t="s">
        <v>608</v>
      </c>
      <c r="B91" s="464" t="s">
        <v>594</v>
      </c>
      <c r="C91" s="471" t="s">
        <v>308</v>
      </c>
      <c r="D91" s="471" t="s">
        <v>320</v>
      </c>
      <c r="E91" s="472">
        <v>0</v>
      </c>
      <c r="F91" s="472">
        <v>0</v>
      </c>
      <c r="G91" s="456">
        <v>-3411.6</v>
      </c>
    </row>
    <row r="92" spans="1:7" s="144" customFormat="1" ht="22.5" customHeight="1">
      <c r="A92" s="466" t="s">
        <v>588</v>
      </c>
      <c r="B92" s="579" t="s">
        <v>362</v>
      </c>
      <c r="C92" s="579"/>
      <c r="D92" s="579"/>
      <c r="E92" s="579"/>
      <c r="F92" s="579"/>
      <c r="G92" s="467">
        <f>+G93+G95</f>
        <v>-59346.7</v>
      </c>
    </row>
    <row r="93" spans="1:7" s="144" customFormat="1">
      <c r="A93" s="570" t="s">
        <v>389</v>
      </c>
      <c r="B93" s="571"/>
      <c r="C93" s="571"/>
      <c r="D93" s="571"/>
      <c r="E93" s="571"/>
      <c r="F93" s="572"/>
      <c r="G93" s="456">
        <f>+G94</f>
        <v>-54551.1</v>
      </c>
    </row>
    <row r="94" spans="1:7" s="144" customFormat="1" ht="34.5">
      <c r="A94" s="241" t="s">
        <v>584</v>
      </c>
      <c r="B94" s="457" t="s">
        <v>391</v>
      </c>
      <c r="C94" s="458" t="s">
        <v>319</v>
      </c>
      <c r="D94" s="458" t="s">
        <v>320</v>
      </c>
      <c r="E94" s="459">
        <v>0</v>
      </c>
      <c r="F94" s="459">
        <v>0</v>
      </c>
      <c r="G94" s="456">
        <v>-54551.1</v>
      </c>
    </row>
    <row r="95" spans="1:7" s="144" customFormat="1">
      <c r="A95" s="548" t="s">
        <v>437</v>
      </c>
      <c r="B95" s="549"/>
      <c r="C95" s="468"/>
      <c r="D95" s="468"/>
      <c r="E95" s="469"/>
      <c r="F95" s="468"/>
      <c r="G95" s="305">
        <f>+G96+G97+G98</f>
        <v>-4795.6000000000004</v>
      </c>
    </row>
    <row r="96" spans="1:7" s="144" customFormat="1" ht="34.5">
      <c r="A96" s="470" t="s">
        <v>591</v>
      </c>
      <c r="B96" s="464" t="s">
        <v>592</v>
      </c>
      <c r="C96" s="471" t="s">
        <v>319</v>
      </c>
      <c r="D96" s="471" t="s">
        <v>320</v>
      </c>
      <c r="E96" s="472">
        <v>0</v>
      </c>
      <c r="F96" s="472">
        <v>0</v>
      </c>
      <c r="G96" s="305">
        <v>-968.5</v>
      </c>
    </row>
    <row r="97" spans="1:7" s="144" customFormat="1" ht="51.75">
      <c r="A97" s="470" t="s">
        <v>589</v>
      </c>
      <c r="B97" s="464" t="s">
        <v>590</v>
      </c>
      <c r="C97" s="471" t="s">
        <v>319</v>
      </c>
      <c r="D97" s="471" t="s">
        <v>320</v>
      </c>
      <c r="E97" s="472">
        <v>0</v>
      </c>
      <c r="F97" s="472">
        <v>0</v>
      </c>
      <c r="G97" s="305">
        <v>-3500</v>
      </c>
    </row>
    <row r="98" spans="1:7" s="144" customFormat="1" ht="34.5">
      <c r="A98" s="470" t="s">
        <v>593</v>
      </c>
      <c r="B98" s="464" t="s">
        <v>594</v>
      </c>
      <c r="C98" s="471" t="s">
        <v>308</v>
      </c>
      <c r="D98" s="471" t="s">
        <v>320</v>
      </c>
      <c r="E98" s="459">
        <v>0</v>
      </c>
      <c r="F98" s="459">
        <v>0</v>
      </c>
      <c r="G98" s="456">
        <v>-327.10000000000002</v>
      </c>
    </row>
    <row r="99" spans="1:7" s="144" customFormat="1" ht="45.75" customHeight="1">
      <c r="A99" s="241" t="s">
        <v>585</v>
      </c>
      <c r="B99" s="567" t="s">
        <v>586</v>
      </c>
      <c r="C99" s="568"/>
      <c r="D99" s="568"/>
      <c r="E99" s="568"/>
      <c r="F99" s="569"/>
      <c r="G99" s="456">
        <f>+G101</f>
        <v>-16565</v>
      </c>
    </row>
    <row r="100" spans="1:7">
      <c r="A100" s="576" t="s">
        <v>456</v>
      </c>
      <c r="B100" s="577"/>
      <c r="C100" s="577"/>
      <c r="D100" s="577"/>
      <c r="E100" s="577"/>
      <c r="F100" s="578"/>
      <c r="G100" s="335"/>
    </row>
    <row r="101" spans="1:7" ht="34.5">
      <c r="A101" s="333" t="s">
        <v>458</v>
      </c>
      <c r="B101" s="334" t="s">
        <v>459</v>
      </c>
      <c r="C101" s="327" t="s">
        <v>319</v>
      </c>
      <c r="D101" s="327" t="s">
        <v>320</v>
      </c>
      <c r="E101" s="328">
        <v>0</v>
      </c>
      <c r="F101" s="328">
        <v>0</v>
      </c>
      <c r="G101" s="330">
        <v>-16565</v>
      </c>
    </row>
    <row r="102" spans="1:7" ht="17.25" customHeight="1">
      <c r="A102" s="575" t="s">
        <v>106</v>
      </c>
      <c r="B102" s="575"/>
      <c r="C102" s="575"/>
      <c r="D102" s="575"/>
      <c r="E102" s="575"/>
      <c r="F102" s="575"/>
      <c r="G102" s="332">
        <f>G103</f>
        <v>-4535</v>
      </c>
    </row>
    <row r="103" spans="1:7" ht="17.25" customHeight="1">
      <c r="A103" s="575" t="s">
        <v>104</v>
      </c>
      <c r="B103" s="575"/>
      <c r="C103" s="575"/>
      <c r="D103" s="575"/>
      <c r="E103" s="575"/>
      <c r="F103" s="575"/>
      <c r="G103" s="332">
        <f>G104</f>
        <v>-4535</v>
      </c>
    </row>
    <row r="104" spans="1:7" ht="17.25" customHeight="1">
      <c r="A104" s="575" t="s">
        <v>105</v>
      </c>
      <c r="B104" s="575"/>
      <c r="C104" s="575"/>
      <c r="D104" s="575"/>
      <c r="E104" s="575"/>
      <c r="F104" s="575"/>
      <c r="G104" s="332">
        <f>G105</f>
        <v>-4535</v>
      </c>
    </row>
    <row r="105" spans="1:7" ht="17.25" customHeight="1">
      <c r="A105" s="561" t="s">
        <v>456</v>
      </c>
      <c r="B105" s="561"/>
      <c r="C105" s="561"/>
      <c r="D105" s="561"/>
      <c r="E105" s="561"/>
      <c r="F105" s="561"/>
      <c r="G105" s="332">
        <f>+G106</f>
        <v>-4535</v>
      </c>
    </row>
    <row r="106" spans="1:7" ht="51.75">
      <c r="A106" s="333" t="s">
        <v>457</v>
      </c>
      <c r="B106" s="334" t="s">
        <v>451</v>
      </c>
      <c r="C106" s="318" t="s">
        <v>268</v>
      </c>
      <c r="D106" s="327" t="s">
        <v>320</v>
      </c>
      <c r="E106" s="328">
        <v>0</v>
      </c>
      <c r="F106" s="328">
        <v>0</v>
      </c>
      <c r="G106" s="330">
        <v>-4535</v>
      </c>
    </row>
    <row r="107" spans="1:7" s="453" customFormat="1" ht="44.25" customHeight="1">
      <c r="A107" s="573" t="s">
        <v>262</v>
      </c>
      <c r="B107" s="573"/>
      <c r="C107" s="573"/>
      <c r="D107" s="573"/>
      <c r="E107" s="573"/>
      <c r="F107" s="573"/>
      <c r="G107" s="452">
        <f>+G108</f>
        <v>-2968.59</v>
      </c>
    </row>
    <row r="108" spans="1:7" ht="17.25" customHeight="1">
      <c r="A108" s="333" t="s">
        <v>263</v>
      </c>
      <c r="B108" s="333" t="s">
        <v>264</v>
      </c>
      <c r="C108" s="333" t="s">
        <v>265</v>
      </c>
      <c r="D108" s="574" t="s">
        <v>241</v>
      </c>
      <c r="E108" s="574"/>
      <c r="F108" s="574"/>
      <c r="G108" s="336">
        <f>+G109</f>
        <v>-2968.59</v>
      </c>
    </row>
    <row r="109" spans="1:7" ht="17.25" customHeight="1">
      <c r="A109" s="333" t="s">
        <v>327</v>
      </c>
      <c r="B109" s="574" t="s">
        <v>237</v>
      </c>
      <c r="C109" s="574"/>
      <c r="D109" s="574"/>
      <c r="E109" s="574"/>
      <c r="F109" s="574"/>
      <c r="G109" s="336">
        <f>+G110+G132</f>
        <v>-2968.59</v>
      </c>
    </row>
    <row r="110" spans="1:7">
      <c r="A110" s="318"/>
      <c r="B110" s="334" t="s">
        <v>219</v>
      </c>
      <c r="C110" s="318"/>
      <c r="D110" s="318"/>
      <c r="E110" s="337"/>
      <c r="F110" s="338"/>
      <c r="G110" s="336">
        <f>SUM(G111:G131)</f>
        <v>-697.69</v>
      </c>
    </row>
    <row r="111" spans="1:7">
      <c r="A111" s="318" t="s">
        <v>266</v>
      </c>
      <c r="B111" s="334" t="s">
        <v>267</v>
      </c>
      <c r="C111" s="318" t="s">
        <v>268</v>
      </c>
      <c r="D111" s="318" t="s">
        <v>269</v>
      </c>
      <c r="E111" s="339">
        <v>250</v>
      </c>
      <c r="F111" s="338">
        <v>-40</v>
      </c>
      <c r="G111" s="336">
        <v>-10</v>
      </c>
    </row>
    <row r="112" spans="1:7" ht="34.5">
      <c r="A112" s="318" t="s">
        <v>270</v>
      </c>
      <c r="B112" s="334" t="s">
        <v>271</v>
      </c>
      <c r="C112" s="318" t="s">
        <v>268</v>
      </c>
      <c r="D112" s="318" t="s">
        <v>269</v>
      </c>
      <c r="E112" s="339">
        <v>300</v>
      </c>
      <c r="F112" s="338" t="s">
        <v>272</v>
      </c>
      <c r="G112" s="336">
        <v>-7.8</v>
      </c>
    </row>
    <row r="113" spans="1:7">
      <c r="A113" s="318" t="s">
        <v>273</v>
      </c>
      <c r="B113" s="334" t="s">
        <v>274</v>
      </c>
      <c r="C113" s="318" t="s">
        <v>268</v>
      </c>
      <c r="D113" s="318" t="s">
        <v>269</v>
      </c>
      <c r="E113" s="339">
        <v>1000</v>
      </c>
      <c r="F113" s="338">
        <v>-1</v>
      </c>
      <c r="G113" s="336">
        <v>-1</v>
      </c>
    </row>
    <row r="114" spans="1:7">
      <c r="A114" s="318" t="s">
        <v>275</v>
      </c>
      <c r="B114" s="334" t="s">
        <v>276</v>
      </c>
      <c r="C114" s="318" t="s">
        <v>268</v>
      </c>
      <c r="D114" s="318" t="s">
        <v>277</v>
      </c>
      <c r="E114" s="339">
        <v>760</v>
      </c>
      <c r="F114" s="338">
        <v>-139</v>
      </c>
      <c r="G114" s="340">
        <v>-105.64</v>
      </c>
    </row>
    <row r="115" spans="1:7" ht="34.5">
      <c r="A115" s="318" t="s">
        <v>278</v>
      </c>
      <c r="B115" s="334" t="s">
        <v>279</v>
      </c>
      <c r="C115" s="318" t="s">
        <v>268</v>
      </c>
      <c r="D115" s="318" t="s">
        <v>269</v>
      </c>
      <c r="E115" s="339" t="s">
        <v>280</v>
      </c>
      <c r="F115" s="338">
        <v>-225</v>
      </c>
      <c r="G115" s="336">
        <v>-22.5</v>
      </c>
    </row>
    <row r="116" spans="1:7">
      <c r="A116" s="318" t="s">
        <v>281</v>
      </c>
      <c r="B116" s="334" t="s">
        <v>282</v>
      </c>
      <c r="C116" s="318" t="s">
        <v>268</v>
      </c>
      <c r="D116" s="318" t="s">
        <v>269</v>
      </c>
      <c r="E116" s="339">
        <v>350</v>
      </c>
      <c r="F116" s="338">
        <v>-10</v>
      </c>
      <c r="G116" s="336">
        <v>-3.5</v>
      </c>
    </row>
    <row r="117" spans="1:7" ht="34.5">
      <c r="A117" s="318" t="s">
        <v>283</v>
      </c>
      <c r="B117" s="334" t="s">
        <v>284</v>
      </c>
      <c r="C117" s="318" t="s">
        <v>268</v>
      </c>
      <c r="D117" s="318" t="s">
        <v>269</v>
      </c>
      <c r="E117" s="339">
        <v>200</v>
      </c>
      <c r="F117" s="338">
        <v>-16</v>
      </c>
      <c r="G117" s="336">
        <v>-3.2</v>
      </c>
    </row>
    <row r="118" spans="1:7">
      <c r="A118" s="318" t="s">
        <v>285</v>
      </c>
      <c r="B118" s="334" t="s">
        <v>286</v>
      </c>
      <c r="C118" s="318" t="s">
        <v>268</v>
      </c>
      <c r="D118" s="318" t="s">
        <v>269</v>
      </c>
      <c r="E118" s="339">
        <v>80</v>
      </c>
      <c r="F118" s="338">
        <v>-130</v>
      </c>
      <c r="G118" s="336">
        <v>-10.4</v>
      </c>
    </row>
    <row r="119" spans="1:7" ht="34.5">
      <c r="A119" s="318" t="s">
        <v>287</v>
      </c>
      <c r="B119" s="334" t="s">
        <v>288</v>
      </c>
      <c r="C119" s="318" t="s">
        <v>268</v>
      </c>
      <c r="D119" s="318" t="s">
        <v>269</v>
      </c>
      <c r="E119" s="339">
        <v>150</v>
      </c>
      <c r="F119" s="338">
        <v>-43</v>
      </c>
      <c r="G119" s="336">
        <v>-6.45</v>
      </c>
    </row>
    <row r="120" spans="1:7">
      <c r="A120" s="318" t="s">
        <v>289</v>
      </c>
      <c r="B120" s="334" t="s">
        <v>290</v>
      </c>
      <c r="C120" s="318" t="s">
        <v>268</v>
      </c>
      <c r="D120" s="318" t="s">
        <v>269</v>
      </c>
      <c r="E120" s="339">
        <v>6000</v>
      </c>
      <c r="F120" s="338">
        <v>-1</v>
      </c>
      <c r="G120" s="336">
        <v>-6</v>
      </c>
    </row>
    <row r="121" spans="1:7">
      <c r="A121" s="318" t="s">
        <v>291</v>
      </c>
      <c r="B121" s="334" t="s">
        <v>292</v>
      </c>
      <c r="C121" s="318" t="s">
        <v>268</v>
      </c>
      <c r="D121" s="318" t="s">
        <v>269</v>
      </c>
      <c r="E121" s="339">
        <v>500</v>
      </c>
      <c r="F121" s="338">
        <v>-23</v>
      </c>
      <c r="G121" s="336">
        <v>-11.5</v>
      </c>
    </row>
    <row r="122" spans="1:7" ht="34.5">
      <c r="A122" s="318" t="s">
        <v>293</v>
      </c>
      <c r="B122" s="334" t="s">
        <v>294</v>
      </c>
      <c r="C122" s="318" t="s">
        <v>268</v>
      </c>
      <c r="D122" s="318" t="s">
        <v>269</v>
      </c>
      <c r="E122" s="339">
        <v>40</v>
      </c>
      <c r="F122" s="341" t="s">
        <v>295</v>
      </c>
      <c r="G122" s="340">
        <v>-79.400000000000006</v>
      </c>
    </row>
    <row r="123" spans="1:7">
      <c r="A123" s="318" t="s">
        <v>296</v>
      </c>
      <c r="B123" s="334" t="s">
        <v>297</v>
      </c>
      <c r="C123" s="318" t="s">
        <v>268</v>
      </c>
      <c r="D123" s="318" t="s">
        <v>269</v>
      </c>
      <c r="E123" s="339">
        <v>300</v>
      </c>
      <c r="F123" s="338">
        <v>-24</v>
      </c>
      <c r="G123" s="336">
        <v>-7.2</v>
      </c>
    </row>
    <row r="124" spans="1:7" ht="34.5">
      <c r="A124" s="318" t="s">
        <v>298</v>
      </c>
      <c r="B124" s="334" t="s">
        <v>299</v>
      </c>
      <c r="C124" s="318" t="s">
        <v>268</v>
      </c>
      <c r="D124" s="318" t="s">
        <v>269</v>
      </c>
      <c r="E124" s="339">
        <v>1800</v>
      </c>
      <c r="F124" s="338">
        <v>-16</v>
      </c>
      <c r="G124" s="336">
        <v>-28.8</v>
      </c>
    </row>
    <row r="125" spans="1:7">
      <c r="A125" s="318" t="s">
        <v>300</v>
      </c>
      <c r="B125" s="334" t="s">
        <v>301</v>
      </c>
      <c r="C125" s="318" t="s">
        <v>268</v>
      </c>
      <c r="D125" s="318" t="s">
        <v>269</v>
      </c>
      <c r="E125" s="339">
        <v>400</v>
      </c>
      <c r="F125" s="338">
        <v>-18</v>
      </c>
      <c r="G125" s="336">
        <v>-7.2</v>
      </c>
    </row>
    <row r="126" spans="1:7">
      <c r="A126" s="318" t="s">
        <v>302</v>
      </c>
      <c r="B126" s="334" t="s">
        <v>303</v>
      </c>
      <c r="C126" s="318" t="s">
        <v>268</v>
      </c>
      <c r="D126" s="318" t="s">
        <v>269</v>
      </c>
      <c r="E126" s="339">
        <v>20</v>
      </c>
      <c r="F126" s="338">
        <v>-14</v>
      </c>
      <c r="G126" s="336">
        <v>-2.8</v>
      </c>
    </row>
    <row r="127" spans="1:7">
      <c r="A127" s="318" t="s">
        <v>304</v>
      </c>
      <c r="B127" s="334" t="s">
        <v>305</v>
      </c>
      <c r="C127" s="318" t="s">
        <v>268</v>
      </c>
      <c r="D127" s="318" t="s">
        <v>269</v>
      </c>
      <c r="E127" s="339">
        <v>900</v>
      </c>
      <c r="F127" s="338">
        <v>-34</v>
      </c>
      <c r="G127" s="336">
        <v>-30.6</v>
      </c>
    </row>
    <row r="128" spans="1:7">
      <c r="A128" s="318" t="s">
        <v>306</v>
      </c>
      <c r="B128" s="334" t="s">
        <v>307</v>
      </c>
      <c r="C128" s="318" t="s">
        <v>308</v>
      </c>
      <c r="D128" s="318" t="s">
        <v>269</v>
      </c>
      <c r="E128" s="339">
        <v>400</v>
      </c>
      <c r="F128" s="338">
        <v>-7</v>
      </c>
      <c r="G128" s="336">
        <v>-2.8</v>
      </c>
    </row>
    <row r="129" spans="1:7">
      <c r="A129" s="318" t="s">
        <v>309</v>
      </c>
      <c r="B129" s="334" t="s">
        <v>310</v>
      </c>
      <c r="C129" s="318" t="s">
        <v>308</v>
      </c>
      <c r="D129" s="318" t="s">
        <v>311</v>
      </c>
      <c r="E129" s="339">
        <v>250</v>
      </c>
      <c r="F129" s="338">
        <v>-5</v>
      </c>
      <c r="G129" s="336">
        <v>-1.2</v>
      </c>
    </row>
    <row r="130" spans="1:7">
      <c r="A130" s="318" t="s">
        <v>312</v>
      </c>
      <c r="B130" s="334" t="s">
        <v>313</v>
      </c>
      <c r="C130" s="318" t="s">
        <v>268</v>
      </c>
      <c r="D130" s="318" t="s">
        <v>269</v>
      </c>
      <c r="E130" s="339">
        <v>300</v>
      </c>
      <c r="F130" s="338">
        <v>-18</v>
      </c>
      <c r="G130" s="336">
        <v>-5.4</v>
      </c>
    </row>
    <row r="131" spans="1:7">
      <c r="A131" s="318" t="s">
        <v>314</v>
      </c>
      <c r="B131" s="334" t="s">
        <v>315</v>
      </c>
      <c r="C131" s="318" t="s">
        <v>268</v>
      </c>
      <c r="D131" s="318" t="s">
        <v>311</v>
      </c>
      <c r="E131" s="339">
        <v>540</v>
      </c>
      <c r="F131" s="342">
        <v>-637.70000000000005</v>
      </c>
      <c r="G131" s="336">
        <v>-344.3</v>
      </c>
    </row>
    <row r="132" spans="1:7">
      <c r="A132" s="318"/>
      <c r="B132" s="333" t="s">
        <v>316</v>
      </c>
      <c r="C132" s="333"/>
      <c r="D132" s="333"/>
      <c r="E132" s="343"/>
      <c r="F132" s="344"/>
      <c r="G132" s="336">
        <f>SUM(G133:G136)</f>
        <v>-2270.9</v>
      </c>
    </row>
    <row r="133" spans="1:7" ht="34.5">
      <c r="A133" s="318" t="s">
        <v>317</v>
      </c>
      <c r="B133" s="334" t="s">
        <v>318</v>
      </c>
      <c r="C133" s="318" t="s">
        <v>319</v>
      </c>
      <c r="D133" s="318" t="s">
        <v>320</v>
      </c>
      <c r="E133" s="339">
        <v>2255000</v>
      </c>
      <c r="F133" s="338">
        <v>-1</v>
      </c>
      <c r="G133" s="336">
        <v>-2255</v>
      </c>
    </row>
    <row r="134" spans="1:7">
      <c r="A134" s="318" t="s">
        <v>321</v>
      </c>
      <c r="B134" s="334" t="s">
        <v>322</v>
      </c>
      <c r="C134" s="318" t="s">
        <v>319</v>
      </c>
      <c r="D134" s="318" t="s">
        <v>320</v>
      </c>
      <c r="E134" s="339">
        <v>4000</v>
      </c>
      <c r="F134" s="338">
        <v>-1</v>
      </c>
      <c r="G134" s="336">
        <v>-4</v>
      </c>
    </row>
    <row r="135" spans="1:7">
      <c r="A135" s="318" t="s">
        <v>323</v>
      </c>
      <c r="B135" s="334" t="s">
        <v>324</v>
      </c>
      <c r="C135" s="318" t="s">
        <v>319</v>
      </c>
      <c r="D135" s="318" t="s">
        <v>320</v>
      </c>
      <c r="E135" s="339">
        <v>1000</v>
      </c>
      <c r="F135" s="338">
        <v>-1</v>
      </c>
      <c r="G135" s="336">
        <v>-1</v>
      </c>
    </row>
    <row r="136" spans="1:7" ht="51.75">
      <c r="A136" s="318" t="s">
        <v>325</v>
      </c>
      <c r="B136" s="334" t="s">
        <v>326</v>
      </c>
      <c r="C136" s="318" t="s">
        <v>308</v>
      </c>
      <c r="D136" s="318" t="s">
        <v>320</v>
      </c>
      <c r="E136" s="345">
        <v>10900</v>
      </c>
      <c r="F136" s="346">
        <v>-1</v>
      </c>
      <c r="G136" s="336">
        <v>-10.9</v>
      </c>
    </row>
  </sheetData>
  <mergeCells count="32">
    <mergeCell ref="A56:F56"/>
    <mergeCell ref="A107:F107"/>
    <mergeCell ref="D108:F108"/>
    <mergeCell ref="B109:F109"/>
    <mergeCell ref="A102:F102"/>
    <mergeCell ref="A103:F103"/>
    <mergeCell ref="A104:F104"/>
    <mergeCell ref="A105:F105"/>
    <mergeCell ref="A100:F100"/>
    <mergeCell ref="B99:F99"/>
    <mergeCell ref="B92:F92"/>
    <mergeCell ref="A95:B95"/>
    <mergeCell ref="A93:F93"/>
    <mergeCell ref="A77:B77"/>
    <mergeCell ref="A45:B45"/>
    <mergeCell ref="D48:F48"/>
    <mergeCell ref="B49:F49"/>
    <mergeCell ref="A50:F50"/>
    <mergeCell ref="B55:F55"/>
    <mergeCell ref="A31:B31"/>
    <mergeCell ref="B44:F44"/>
    <mergeCell ref="A7:F7"/>
    <mergeCell ref="D8:F8"/>
    <mergeCell ref="B9:F9"/>
    <mergeCell ref="A10:B10"/>
    <mergeCell ref="A2:G2"/>
    <mergeCell ref="A3:A4"/>
    <mergeCell ref="B3:B4"/>
    <mergeCell ref="C3:C4"/>
    <mergeCell ref="D3:D4"/>
    <mergeCell ref="E3:E4"/>
    <mergeCell ref="F3:F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Հ1</vt:lpstr>
      <vt:lpstr>Հ2</vt:lpstr>
      <vt:lpstr>Հ3</vt:lpstr>
      <vt:lpstr>Հ4</vt:lpstr>
      <vt:lpstr>Հ5</vt:lpstr>
      <vt:lpstr>Հ6</vt:lpstr>
      <vt:lpstr>Հ7</vt:lpstr>
      <vt:lpstr>Հ8</vt:lpstr>
      <vt:lpstr>Հ9</vt:lpstr>
      <vt:lpstr>Հ10</vt:lpstr>
      <vt:lpstr>Հ5!Область_печати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Boris Gyulumyan</dc:creator>
  <cp:keywords>https:/mul-edu.gov.am/tasks/docs/attachment.php?id=337424&amp;fn=havelvacner+%285%29.xlsx&amp;out=1&amp;token=398ae1d2c3768b7e98be</cp:keywords>
  <cp:lastModifiedBy>h.aperyan</cp:lastModifiedBy>
  <cp:lastPrinted>2022-12-14T05:47:26Z</cp:lastPrinted>
  <dcterms:created xsi:type="dcterms:W3CDTF">2020-05-26T05:50:11Z</dcterms:created>
  <dcterms:modified xsi:type="dcterms:W3CDTF">2022-12-14T17:22:34Z</dcterms:modified>
</cp:coreProperties>
</file>