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hidePivotFieldList="1" defaultThemeVersion="124226"/>
  <bookViews>
    <workbookView xWindow="0" yWindow="0" windowWidth="14629" windowHeight="7669" tabRatio="1000"/>
  </bookViews>
  <sheets>
    <sheet name="Հավելված N 1" sheetId="27" r:id="rId1"/>
    <sheet name="Հավելված N 2" sheetId="32" r:id="rId2"/>
    <sheet name="Հավելված N 3" sheetId="61" r:id="rId3"/>
    <sheet name="Հավելված N 4" sheetId="62" r:id="rId4"/>
    <sheet name="Հավելված N 5" sheetId="49" r:id="rId5"/>
    <sheet name="Հավելված N 6" sheetId="29" r:id="rId6"/>
    <sheet name="Հավելված N 7" sheetId="59" r:id="rId7"/>
    <sheet name="Հավելված N 8" sheetId="41" r:id="rId8"/>
    <sheet name="Հավելված N 9" sheetId="46" r:id="rId9"/>
    <sheet name="Հավելված N 10" sheetId="58" r:id="rId10"/>
  </sheets>
  <externalReferences>
    <externalReference r:id="rId11"/>
  </externalReferences>
  <definedNames>
    <definedName name="a" localSheetId="4">#REF!</definedName>
    <definedName name="a" localSheetId="6">#REF!</definedName>
    <definedName name="a">#REF!</definedName>
    <definedName name="AgencyCode" localSheetId="9">#REF!</definedName>
    <definedName name="AgencyCode" localSheetId="1">#REF!</definedName>
    <definedName name="AgencyCode" localSheetId="4">#REF!</definedName>
    <definedName name="AgencyCode" localSheetId="6">#REF!</definedName>
    <definedName name="AgencyCode">#REF!</definedName>
    <definedName name="AgencyName" localSheetId="9">#REF!</definedName>
    <definedName name="AgencyName" localSheetId="1">#REF!</definedName>
    <definedName name="AgencyName" localSheetId="4">#REF!</definedName>
    <definedName name="AgencyName" localSheetId="6">#REF!</definedName>
    <definedName name="AgencyName">#REF!</definedName>
    <definedName name="davit" localSheetId="9">#REF!</definedName>
    <definedName name="davit" localSheetId="4">#REF!</definedName>
    <definedName name="davit" localSheetId="6">#REF!</definedName>
    <definedName name="davit">#REF!</definedName>
    <definedName name="Functional1" localSheetId="9">#REF!</definedName>
    <definedName name="Functional1" localSheetId="1">#REF!</definedName>
    <definedName name="Functional1" localSheetId="4">#REF!</definedName>
    <definedName name="Functional1" localSheetId="6">#REF!</definedName>
    <definedName name="Functional1">#REF!</definedName>
    <definedName name="ggg" localSheetId="9">#REF!</definedName>
    <definedName name="ggg" localSheetId="4">#REF!</definedName>
    <definedName name="ggg" localSheetId="6">#REF!</definedName>
    <definedName name="ggg">#REF!</definedName>
    <definedName name="PANature" localSheetId="9">#REF!</definedName>
    <definedName name="PANature" localSheetId="1">#REF!</definedName>
    <definedName name="PANature" localSheetId="4">#REF!</definedName>
    <definedName name="PANature" localSheetId="6">#REF!</definedName>
    <definedName name="PANature">#REF!</definedName>
    <definedName name="PAType" localSheetId="9">#REF!</definedName>
    <definedName name="PAType" localSheetId="1">#REF!</definedName>
    <definedName name="PAType" localSheetId="4">#REF!</definedName>
    <definedName name="PAType" localSheetId="6">#REF!</definedName>
    <definedName name="PAType">#REF!</definedName>
    <definedName name="Performance2" localSheetId="9">#REF!</definedName>
    <definedName name="Performance2" localSheetId="1">#REF!</definedName>
    <definedName name="Performance2" localSheetId="4">#REF!</definedName>
    <definedName name="Performance2" localSheetId="6">#REF!</definedName>
    <definedName name="Performance2">#REF!</definedName>
    <definedName name="PerformanceType" localSheetId="9">#REF!</definedName>
    <definedName name="PerformanceType" localSheetId="1">#REF!</definedName>
    <definedName name="PerformanceType" localSheetId="4">#REF!</definedName>
    <definedName name="PerformanceType" localSheetId="6">#REF!</definedName>
    <definedName name="PerformanceType">#REF!</definedName>
    <definedName name="Հավելված" localSheetId="9">#REF!</definedName>
    <definedName name="Հավելված" localSheetId="4">#REF!</definedName>
    <definedName name="Հավելված" localSheetId="6">#REF!</definedName>
    <definedName name="Հավելված">#REF!</definedName>
    <definedName name="Մաս" localSheetId="9">#REF!</definedName>
    <definedName name="Մաս" localSheetId="4">#REF!</definedName>
    <definedName name="Մաս" localSheetId="6">#REF!</definedName>
    <definedName name="Մաս">#REF!</definedName>
    <definedName name="շախմատիստ" localSheetId="9">#REF!</definedName>
    <definedName name="շախմատիստ" localSheetId="4">#REF!</definedName>
    <definedName name="շախմատիստ" localSheetId="6">#REF!</definedName>
    <definedName name="շախմատիստ">#REF!</definedName>
  </definedNames>
  <calcPr calcId="125725"/>
</workbook>
</file>

<file path=xl/calcChain.xml><?xml version="1.0" encoding="utf-8"?>
<calcChain xmlns="http://schemas.openxmlformats.org/spreadsheetml/2006/main">
  <c r="G273" i="32"/>
  <c r="G52" i="49" l="1"/>
  <c r="G20"/>
  <c r="H18" i="61"/>
  <c r="I32" i="41"/>
  <c r="I31" s="1"/>
  <c r="G27" i="49" l="1"/>
  <c r="G67" i="32"/>
  <c r="G66" s="1"/>
  <c r="G65" s="1"/>
  <c r="G64" s="1"/>
  <c r="G63" s="1"/>
  <c r="G61" s="1"/>
  <c r="G308"/>
  <c r="G307"/>
  <c r="G306" s="1"/>
  <c r="G59" l="1"/>
  <c r="D145" i="59"/>
  <c r="G69" i="49"/>
  <c r="D104" i="27" l="1"/>
  <c r="G47" i="32"/>
  <c r="D259" i="29"/>
  <c r="D378" i="59"/>
  <c r="C14" i="46" l="1"/>
  <c r="C12" s="1"/>
  <c r="D143" i="29"/>
  <c r="D79" i="27"/>
  <c r="G188" i="32"/>
  <c r="G334"/>
  <c r="G333" s="1"/>
  <c r="G332" s="1"/>
  <c r="G331" s="1"/>
  <c r="G330" s="1"/>
  <c r="G328" s="1"/>
  <c r="G326" s="1"/>
  <c r="G107" i="49"/>
  <c r="G108"/>
  <c r="D243" i="27" l="1"/>
  <c r="D341" i="29" s="1"/>
  <c r="G272" i="32"/>
  <c r="G271" s="1"/>
  <c r="G270" s="1"/>
  <c r="G269" s="1"/>
  <c r="G267" s="1"/>
  <c r="G265" l="1"/>
  <c r="D65" i="59"/>
  <c r="G104" i="49"/>
  <c r="G67"/>
  <c r="G391" i="32" s="1"/>
  <c r="G17" i="49"/>
  <c r="F13" i="61"/>
  <c r="G13"/>
  <c r="E13"/>
  <c r="F15"/>
  <c r="G15"/>
  <c r="E15"/>
  <c r="F17"/>
  <c r="G17"/>
  <c r="E17"/>
  <c r="F19"/>
  <c r="G19"/>
  <c r="E19"/>
  <c r="H17"/>
  <c r="D48" i="27" l="1"/>
  <c r="D63" i="29" s="1"/>
  <c r="G263" i="32"/>
  <c r="G261" s="1"/>
  <c r="H20" i="61"/>
  <c r="H19" s="1"/>
  <c r="H15" s="1"/>
  <c r="D18" l="1"/>
  <c r="E19" i="62" s="1"/>
  <c r="E18" s="1"/>
  <c r="E16" s="1"/>
  <c r="D20" i="61"/>
  <c r="E21" i="62" s="1"/>
  <c r="E20" s="1"/>
  <c r="G312" i="32" l="1"/>
  <c r="G311" s="1"/>
  <c r="G310" s="1"/>
  <c r="G309" s="1"/>
  <c r="E14" i="62"/>
  <c r="F23" i="61"/>
  <c r="G23"/>
  <c r="E23"/>
  <c r="H25"/>
  <c r="D25" s="1"/>
  <c r="E28" i="62" s="1"/>
  <c r="G258" i="32" l="1"/>
  <c r="G114" i="49" l="1"/>
  <c r="G113" l="1"/>
  <c r="G354" i="32"/>
  <c r="G353" s="1"/>
  <c r="G352" s="1"/>
  <c r="G351" s="1"/>
  <c r="G350" s="1"/>
  <c r="G348" s="1"/>
  <c r="G59" i="49"/>
  <c r="G98"/>
  <c r="I27" i="41"/>
  <c r="I26"/>
  <c r="I25" l="1"/>
  <c r="H24" i="61"/>
  <c r="H23" s="1"/>
  <c r="G346" i="32"/>
  <c r="D343" i="59"/>
  <c r="G58" i="49"/>
  <c r="G323" i="32"/>
  <c r="I24" i="41"/>
  <c r="I23" s="1"/>
  <c r="G322" i="32" l="1"/>
  <c r="G321" s="1"/>
  <c r="G320" s="1"/>
  <c r="G319" s="1"/>
  <c r="G317" s="1"/>
  <c r="G53" i="58"/>
  <c r="G52" s="1"/>
  <c r="G51" s="1"/>
  <c r="G50" s="1"/>
  <c r="G49" s="1"/>
  <c r="G47" s="1"/>
  <c r="G45" s="1"/>
  <c r="G43" s="1"/>
  <c r="G41" s="1"/>
  <c r="G39" s="1"/>
  <c r="G37" s="1"/>
  <c r="G344" i="32"/>
  <c r="D262" i="27"/>
  <c r="H21" i="61"/>
  <c r="H13" s="1"/>
  <c r="G21"/>
  <c r="E21"/>
  <c r="F21"/>
  <c r="G11" l="1"/>
  <c r="D255" i="27"/>
  <c r="D365" i="29"/>
  <c r="G315" i="32"/>
  <c r="D181" i="59"/>
  <c r="D24" i="61"/>
  <c r="E27" i="62" s="1"/>
  <c r="E26" s="1"/>
  <c r="E24" s="1"/>
  <c r="G192" i="32" s="1"/>
  <c r="D23" i="61"/>
  <c r="H11"/>
  <c r="D21"/>
  <c r="D19" l="1"/>
  <c r="G313" i="32"/>
  <c r="D129" i="27"/>
  <c r="E22" i="62"/>
  <c r="E12" s="1"/>
  <c r="G191" i="32"/>
  <c r="G190" s="1"/>
  <c r="G189" s="1"/>
  <c r="F11" i="61"/>
  <c r="D15" l="1"/>
  <c r="D17"/>
  <c r="D179" i="29"/>
  <c r="D122" i="27"/>
  <c r="D13" i="61"/>
  <c r="E11"/>
  <c r="D11" s="1"/>
  <c r="G187" i="32" l="1"/>
  <c r="G186" s="1"/>
  <c r="G185" s="1"/>
  <c r="G184" s="1"/>
  <c r="G182" s="1"/>
  <c r="G180" s="1"/>
  <c r="D230" i="27" s="1"/>
  <c r="G112" i="49"/>
  <c r="G110" s="1"/>
  <c r="D328" i="29" l="1"/>
  <c r="C16" i="46"/>
  <c r="D316" i="59"/>
  <c r="G16" i="49" l="1"/>
  <c r="I47" i="41" l="1"/>
  <c r="I46" s="1"/>
  <c r="G30" i="49"/>
  <c r="G28" s="1"/>
  <c r="G78"/>
  <c r="G76"/>
  <c r="G152" i="32" s="1"/>
  <c r="G151" s="1"/>
  <c r="G150" s="1"/>
  <c r="G149" s="1"/>
  <c r="G148" s="1"/>
  <c r="G146" s="1"/>
  <c r="G74" i="49"/>
  <c r="G71"/>
  <c r="G70" s="1"/>
  <c r="G62"/>
  <c r="G61" s="1"/>
  <c r="G132" i="32" s="1"/>
  <c r="G131" s="1"/>
  <c r="G130" s="1"/>
  <c r="G129" s="1"/>
  <c r="G128" s="1"/>
  <c r="G126" s="1"/>
  <c r="G119"/>
  <c r="G46" i="49"/>
  <c r="G56" i="32"/>
  <c r="G25" i="49"/>
  <c r="G106" i="32" s="1"/>
  <c r="G105" s="1"/>
  <c r="G104" s="1"/>
  <c r="G23" i="49"/>
  <c r="G108" i="32"/>
  <c r="G107" s="1"/>
  <c r="G143" l="1"/>
  <c r="G142" s="1"/>
  <c r="G141" s="1"/>
  <c r="G140" s="1"/>
  <c r="G139" s="1"/>
  <c r="G137" s="1"/>
  <c r="D260" i="59" s="1"/>
  <c r="G290" i="32"/>
  <c r="G289" s="1"/>
  <c r="G288" s="1"/>
  <c r="G287" s="1"/>
  <c r="G286" s="1"/>
  <c r="G284" s="1"/>
  <c r="D247" i="59" s="1"/>
  <c r="G22" i="49"/>
  <c r="G124" i="32"/>
  <c r="G122" s="1"/>
  <c r="D209" i="59"/>
  <c r="G144" i="32"/>
  <c r="D206" i="27" s="1"/>
  <c r="D282" i="29" s="1"/>
  <c r="D270" i="59"/>
  <c r="G207" i="32"/>
  <c r="G206" s="1"/>
  <c r="G205" s="1"/>
  <c r="G204" s="1"/>
  <c r="G203" s="1"/>
  <c r="G201" s="1"/>
  <c r="I45" i="41"/>
  <c r="I30" s="1"/>
  <c r="G382" i="32"/>
  <c r="G381" s="1"/>
  <c r="G55"/>
  <c r="G54" s="1"/>
  <c r="G53" s="1"/>
  <c r="G51" s="1"/>
  <c r="G103"/>
  <c r="G102" s="1"/>
  <c r="G100" s="1"/>
  <c r="G135" l="1"/>
  <c r="G282"/>
  <c r="G280" s="1"/>
  <c r="G278" s="1"/>
  <c r="G276" s="1"/>
  <c r="G274" s="1"/>
  <c r="D200" i="27"/>
  <c r="D155"/>
  <c r="D207" i="29" s="1"/>
  <c r="G49" i="32"/>
  <c r="D86" i="27" s="1"/>
  <c r="D111" i="29" s="1"/>
  <c r="D113" i="59"/>
  <c r="G98" i="32"/>
  <c r="G96" s="1"/>
  <c r="D100" i="59"/>
  <c r="G199" i="32"/>
  <c r="D89" i="59"/>
  <c r="G40" i="32"/>
  <c r="G39" s="1"/>
  <c r="G38" s="1"/>
  <c r="G37" s="1"/>
  <c r="G36" s="1"/>
  <c r="G34" s="1"/>
  <c r="G14" i="49"/>
  <c r="G12"/>
  <c r="G259" i="32" l="1"/>
  <c r="D187" i="27"/>
  <c r="D180" s="1"/>
  <c r="D148"/>
  <c r="D272" i="29"/>
  <c r="D73" i="27"/>
  <c r="D98" i="29" s="1"/>
  <c r="G32" i="32"/>
  <c r="D29" i="27" s="1"/>
  <c r="D38" i="29" s="1"/>
  <c r="D40" i="59"/>
  <c r="D67" i="27"/>
  <c r="D87" i="29" s="1"/>
  <c r="G197" i="32"/>
  <c r="G195" s="1"/>
  <c r="G31"/>
  <c r="G30" s="1"/>
  <c r="G29" s="1"/>
  <c r="G28" s="1"/>
  <c r="G27" s="1"/>
  <c r="G25" s="1"/>
  <c r="G11" i="49"/>
  <c r="D245" i="29" l="1"/>
  <c r="G23" i="32"/>
  <c r="G21" s="1"/>
  <c r="G19" s="1"/>
  <c r="G17" s="1"/>
  <c r="G15" s="1"/>
  <c r="D30" i="59"/>
  <c r="D60" i="27"/>
  <c r="D23" l="1"/>
  <c r="D16" s="1"/>
  <c r="G364" i="32"/>
  <c r="G363" s="1"/>
  <c r="G362" s="1"/>
  <c r="G361" s="1"/>
  <c r="G359" s="1"/>
  <c r="G161"/>
  <c r="G160" s="1"/>
  <c r="G159" s="1"/>
  <c r="G158" s="1"/>
  <c r="G157" s="1"/>
  <c r="G155" s="1"/>
  <c r="D28" i="29" l="1"/>
  <c r="G357" i="32"/>
  <c r="D275" i="27" s="1"/>
  <c r="D356" i="59"/>
  <c r="G153" i="32"/>
  <c r="D280" i="59"/>
  <c r="G355" i="32"/>
  <c r="G97" i="49"/>
  <c r="G95"/>
  <c r="G93"/>
  <c r="D212" i="27" l="1"/>
  <c r="D268"/>
  <c r="D378" i="29"/>
  <c r="G91" i="49"/>
  <c r="D292" i="29" l="1"/>
  <c r="G170" i="32"/>
  <c r="G169" l="1"/>
  <c r="G168" s="1"/>
  <c r="G167" s="1"/>
  <c r="G166" s="1"/>
  <c r="G164" s="1"/>
  <c r="D292" i="59" s="1"/>
  <c r="I13" i="41"/>
  <c r="G162" i="32" l="1"/>
  <c r="G343"/>
  <c r="D218" i="27" l="1"/>
  <c r="D304" i="29" l="1"/>
  <c r="G70" i="58" l="1"/>
  <c r="G69" s="1"/>
  <c r="G68" s="1"/>
  <c r="G67" s="1"/>
  <c r="G66" s="1"/>
  <c r="G64" s="1"/>
  <c r="G62" s="1"/>
  <c r="G60" s="1"/>
  <c r="G58" s="1"/>
  <c r="G56" s="1"/>
  <c r="G54" s="1"/>
  <c r="G35" s="1"/>
  <c r="G66" i="49" l="1"/>
  <c r="G34" i="58"/>
  <c r="G390" i="32"/>
  <c r="G389" s="1"/>
  <c r="G388" s="1"/>
  <c r="G387" s="1"/>
  <c r="G385" s="1"/>
  <c r="G56" i="49"/>
  <c r="G91" i="32" s="1"/>
  <c r="G90" s="1"/>
  <c r="G89" s="1"/>
  <c r="G88" s="1"/>
  <c r="G87" s="1"/>
  <c r="G85" s="1"/>
  <c r="G83" l="1"/>
  <c r="D116" i="27" s="1"/>
  <c r="D165" i="29" s="1"/>
  <c r="D167" i="59"/>
  <c r="G383" i="32"/>
  <c r="D234" i="59"/>
  <c r="G103" i="49"/>
  <c r="G102"/>
  <c r="G50"/>
  <c r="G380" i="32" l="1"/>
  <c r="G379" s="1"/>
  <c r="G378" s="1"/>
  <c r="G376" s="1"/>
  <c r="G411"/>
  <c r="G419" s="1"/>
  <c r="G79"/>
  <c r="G77" s="1"/>
  <c r="G81"/>
  <c r="G100" i="49"/>
  <c r="G73" s="1"/>
  <c r="D174" i="27"/>
  <c r="D232" i="29" s="1"/>
  <c r="G222" i="32"/>
  <c r="G257"/>
  <c r="G256" s="1"/>
  <c r="G255" s="1"/>
  <c r="G254" s="1"/>
  <c r="G252" s="1"/>
  <c r="G32" i="58" l="1"/>
  <c r="G31" s="1"/>
  <c r="G30" s="1"/>
  <c r="G29" s="1"/>
  <c r="G27" s="1"/>
  <c r="G25" s="1"/>
  <c r="G23" s="1"/>
  <c r="G21" s="1"/>
  <c r="G19" s="1"/>
  <c r="G17" s="1"/>
  <c r="G15" s="1"/>
  <c r="G14" s="1"/>
  <c r="G12" s="1"/>
  <c r="G418" i="32"/>
  <c r="G417" s="1"/>
  <c r="G416" s="1"/>
  <c r="G414" s="1"/>
  <c r="G374"/>
  <c r="D222" i="59"/>
  <c r="G250" i="32"/>
  <c r="D42" i="27" s="1"/>
  <c r="D54" i="59"/>
  <c r="G179" i="32"/>
  <c r="G54" i="49"/>
  <c r="G10" s="1"/>
  <c r="D52" i="29" l="1"/>
  <c r="G248" i="32"/>
  <c r="G246" s="1"/>
  <c r="D409" i="59"/>
  <c r="G412" i="32"/>
  <c r="D295" i="27" s="1"/>
  <c r="D410" i="29" s="1"/>
  <c r="G372" i="32"/>
  <c r="G370" s="1"/>
  <c r="G368" s="1"/>
  <c r="G366" s="1"/>
  <c r="D168" i="27"/>
  <c r="G76" i="32"/>
  <c r="G75" s="1"/>
  <c r="G74" s="1"/>
  <c r="G73" s="1"/>
  <c r="G72" s="1"/>
  <c r="G70" s="1"/>
  <c r="D156" i="59" s="1"/>
  <c r="D220" i="29" l="1"/>
  <c r="D161" i="27"/>
  <c r="G68" i="32"/>
  <c r="D110" i="27" l="1"/>
  <c r="D154" i="29" s="1"/>
  <c r="G45" i="32" l="1"/>
  <c r="G43" s="1"/>
  <c r="G342"/>
  <c r="G341" s="1"/>
  <c r="G340" s="1"/>
  <c r="G339" s="1"/>
  <c r="I12" i="41" l="1"/>
  <c r="G239" i="32" s="1"/>
  <c r="G238" s="1"/>
  <c r="G237" s="1"/>
  <c r="G236" s="1"/>
  <c r="G235" s="1"/>
  <c r="G233" s="1"/>
  <c r="G231" l="1"/>
  <c r="G229" s="1"/>
  <c r="G227" s="1"/>
  <c r="D194" i="59"/>
  <c r="G305" i="32"/>
  <c r="G304" s="1"/>
  <c r="G303" s="1"/>
  <c r="D142" i="27" l="1"/>
  <c r="D135" s="1"/>
  <c r="G221" i="32"/>
  <c r="G220" s="1"/>
  <c r="G219" s="1"/>
  <c r="G218" s="1"/>
  <c r="D192" i="29" l="1"/>
  <c r="G301" i="32"/>
  <c r="D76" i="59" s="1"/>
  <c r="G299" i="32" l="1"/>
  <c r="G297" s="1"/>
  <c r="D54" i="27" l="1"/>
  <c r="D35" s="1"/>
  <c r="D74" i="29" l="1"/>
  <c r="G337" i="32" l="1"/>
  <c r="D330" i="59" s="1"/>
  <c r="G335" i="32" l="1"/>
  <c r="G324" s="1"/>
  <c r="G295" l="1"/>
  <c r="D249" i="27"/>
  <c r="D236" s="1"/>
  <c r="D352" i="29" l="1"/>
  <c r="I11" i="41"/>
  <c r="I10" s="1"/>
  <c r="G178" i="32" l="1"/>
  <c r="G177" s="1"/>
  <c r="G216" l="1"/>
  <c r="D134" i="59" s="1"/>
  <c r="G214" i="32" l="1"/>
  <c r="D98" i="27" s="1"/>
  <c r="D132" i="29" l="1"/>
  <c r="G212" i="32"/>
  <c r="G176" l="1"/>
  <c r="G175" s="1"/>
  <c r="G173" l="1"/>
  <c r="D306" i="59" s="1"/>
  <c r="G171" i="32" l="1"/>
  <c r="G133" s="1"/>
  <c r="G118" l="1"/>
  <c r="G117" s="1"/>
  <c r="G116" s="1"/>
  <c r="G114" s="1"/>
  <c r="D224" i="27"/>
  <c r="D193" l="1"/>
  <c r="C15" i="46"/>
  <c r="G112" i="32"/>
  <c r="D92" i="27" s="1"/>
  <c r="D123" i="59"/>
  <c r="D318" i="29"/>
  <c r="G110" i="32" l="1"/>
  <c r="G94" s="1"/>
  <c r="G92" s="1"/>
  <c r="D121" i="29"/>
  <c r="D14" i="27"/>
  <c r="G293" i="32"/>
  <c r="G291" s="1"/>
  <c r="G244" l="1"/>
  <c r="G242" s="1"/>
  <c r="G210"/>
  <c r="G208" s="1"/>
  <c r="C10" i="46"/>
  <c r="G193" i="32" l="1"/>
  <c r="G41" s="1"/>
  <c r="G225"/>
  <c r="G223" s="1"/>
  <c r="G240"/>
  <c r="G410"/>
  <c r="G13" l="1"/>
  <c r="G12" s="1"/>
  <c r="G409"/>
  <c r="G408" s="1"/>
  <c r="G406" s="1"/>
  <c r="D399" i="59" s="1"/>
  <c r="G404" i="32" l="1"/>
  <c r="G402" l="1"/>
  <c r="G400" s="1"/>
  <c r="G398" s="1"/>
  <c r="G396" s="1"/>
  <c r="G394" s="1"/>
  <c r="G393" s="1"/>
  <c r="D289" i="27"/>
  <c r="G10" i="32" l="1"/>
  <c r="D283" i="27"/>
  <c r="D281" s="1"/>
  <c r="D398" i="29"/>
  <c r="D12" i="27" l="1"/>
</calcChain>
</file>

<file path=xl/sharedStrings.xml><?xml version="1.0" encoding="utf-8"?>
<sst xmlns="http://schemas.openxmlformats.org/spreadsheetml/2006/main" count="2315" uniqueCount="570">
  <si>
    <t>Արդյունքի չափորոշիչներ</t>
  </si>
  <si>
    <t>Ծրագրի դասիչը</t>
  </si>
  <si>
    <t>Ծրագրի անվանումը</t>
  </si>
  <si>
    <t>Ծրագրի միջոցառումները</t>
  </si>
  <si>
    <t>Ծրագրի դասիչը՝</t>
  </si>
  <si>
    <t>Միջոցառման դասիչը՝</t>
  </si>
  <si>
    <t>Միջոցառման անվանումը՝</t>
  </si>
  <si>
    <t>Միջոցառման տեսակը՝</t>
  </si>
  <si>
    <t>Միջոցառման վրա կատարվող ծախսը (հազար դրամ)</t>
  </si>
  <si>
    <t>______________ ի    ___Ն որոշման</t>
  </si>
  <si>
    <t>Նկարագրությունը՝</t>
  </si>
  <si>
    <t>ՄԱՍ 2. ՊԵՏԱԿԱՆ ՄԱՐՄՆԻ ԳԾՈՎ ԱՐԴՅՈՒՆՔԱՅԻՆ (ԿԱՏԱՐՈՂԱԿԱՆ) ՑՈՒՑԱՆԻՇՆԵՐԸ</t>
  </si>
  <si>
    <t xml:space="preserve"> Տարի </t>
  </si>
  <si>
    <t xml:space="preserve"> Ծրագրային դասիչը</t>
  </si>
  <si>
    <t xml:space="preserve"> Բյուջետային հատկացումների գլխավոր կարգադրիչների, ծրագրերի և միջոցառումների անվանումները</t>
  </si>
  <si>
    <t xml:space="preserve"> Տարի</t>
  </si>
  <si>
    <t xml:space="preserve"> Ծրագիր</t>
  </si>
  <si>
    <t xml:space="preserve"> Միջոցառում</t>
  </si>
  <si>
    <t>Ծրագրի միջոցառումներ</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</si>
  <si>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</si>
  <si>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ՀՀ կառավարության պահուստային ֆոնդ</t>
  </si>
  <si>
    <t xml:space="preserve"> այդ թվում`</t>
  </si>
  <si>
    <t xml:space="preserve"> ՀՀ կառավարություն</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</si>
  <si>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</si>
  <si>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</si>
  <si>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</si>
  <si>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Պահուստային միջոցներ</t>
  </si>
  <si>
    <t xml:space="preserve"> ԸՆԴԱՄԵՆԸ</t>
  </si>
  <si>
    <t>հազ. դրամներով</t>
  </si>
  <si>
    <t xml:space="preserve"> Գործառական դասիչը</t>
  </si>
  <si>
    <t xml:space="preserve"> Դաս</t>
  </si>
  <si>
    <t xml:space="preserve"> ՀԻՄՆԱԿԱՆ ԲԱԺԻՆՆԵՐԻՆ ՉԴԱՍՎՈՂ ՊԱՀՈՒՍՏԱՅԻՆ ՖՈՆԴԵՐ</t>
  </si>
  <si>
    <t xml:space="preserve"> 01</t>
  </si>
  <si>
    <t xml:space="preserve"> ՀՀ կառավարության և համայնքների պահուստային ֆոնդ</t>
  </si>
  <si>
    <t>02</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</si>
  <si>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</si>
  <si>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</si>
  <si>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</si>
  <si>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</si>
  <si>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</si>
  <si>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</si>
  <si>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 xml:space="preserve"> Ծառայությունների մատուցում</t>
  </si>
  <si>
    <t>Ցուցանիշների փոփոխությունը (նվազեցումները նշված են  փակագծերում)</t>
  </si>
  <si>
    <t xml:space="preserve">Միջոցառումն իրականացնողի անվանումը </t>
  </si>
  <si>
    <t xml:space="preserve"> Ծրագրի դասիչը` </t>
  </si>
  <si>
    <t xml:space="preserve"> Միջոցառման դասիչը` </t>
  </si>
  <si>
    <t xml:space="preserve"> Միջոցառման անվանումը` </t>
  </si>
  <si>
    <t xml:space="preserve"> Նկարագրությունը` </t>
  </si>
  <si>
    <t xml:space="preserve"> Միջոցառման տեսակը` </t>
  </si>
  <si>
    <t xml:space="preserve"> Արդյունքի չափորոշիչներ </t>
  </si>
  <si>
    <t xml:space="preserve"> Միջոցառման վրա կատարվող ծախսը (հազար դրամ) </t>
  </si>
  <si>
    <t>այդ թվում</t>
  </si>
  <si>
    <t>ՀՀ կրթության, գիտության, մշակույթի և սպորտի նախարարություն</t>
  </si>
  <si>
    <t xml:space="preserve"> ԿՐԹՈՒԹՅՈՒՆ</t>
  </si>
  <si>
    <t>Կրթությանը տրամադրվող օժանդակ ծառայություններ</t>
  </si>
  <si>
    <t>ՀՀ կառավարություն</t>
  </si>
  <si>
    <t>09</t>
  </si>
  <si>
    <t>06</t>
  </si>
  <si>
    <t xml:space="preserve">այդ թվում՝ բյուջետային ծախսերի տնտեսագիտական դասակարգման հոդվածներ
</t>
  </si>
  <si>
    <t>ԸՆԴԱՄԵՆԸ ԾԱԽՍԵՐ</t>
  </si>
  <si>
    <t>05</t>
  </si>
  <si>
    <t xml:space="preserve"> Ծրագրի միջոցառումներ</t>
  </si>
  <si>
    <t xml:space="preserve">
1192</t>
  </si>
  <si>
    <t>Ծառայությունների մատուցում</t>
  </si>
  <si>
    <t>Ծրագիր</t>
  </si>
  <si>
    <t>Միջոցառում</t>
  </si>
  <si>
    <t xml:space="preserve"> այդ թվում` ըստ կատարողների</t>
  </si>
  <si>
    <t>ՀՀ ԿՐԹՈՒԹՅԱՆ, ԳԻՏՈՒԹՅԱՆ, ՄՇԱԿՈՒՅԹԻ ԵՎ ՍՊՈՐՏԻ ՆԱԽԱՐԱՐՈՒԹՅՈՒՆ</t>
  </si>
  <si>
    <t>այդ թվում՝</t>
  </si>
  <si>
    <t xml:space="preserve">ԸՆԴԱՄԵՆԸ </t>
  </si>
  <si>
    <t xml:space="preserve">այդ թվում՝ </t>
  </si>
  <si>
    <t>այդ թվում`</t>
  </si>
  <si>
    <t xml:space="preserve"> Այլ պետական կազմակերպությունների կողմից օգտագործվող ոչ ֆինանսական ակտիվների հետ գործառնություններ</t>
  </si>
  <si>
    <t xml:space="preserve"> 1139</t>
  </si>
  <si>
    <t xml:space="preserve"> Պետական բյուջեում չկանխատեսված, ինչպես նաև բյուջետային երաշխիքների ապահովման ծախսերի ֆինանսավորման ապահովում</t>
  </si>
  <si>
    <t xml:space="preserve"> 11001</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</si>
  <si>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</si>
  <si>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 11</t>
  </si>
  <si>
    <t xml:space="preserve"> ԱՅԼ ԾԱԽՍԵՐ</t>
  </si>
  <si>
    <t>ՀՀ կառավարության պահուստային ֆոնդ</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</si>
  <si>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</si>
  <si>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Ծրագրի դասիչը
</t>
  </si>
  <si>
    <t>Աղյուսակ 9․47</t>
  </si>
  <si>
    <t xml:space="preserve"> Պահուստային ֆոնդի կառավարման արդյունավետության և թափանցիկության ապահովում</t>
  </si>
  <si>
    <t>Կոդը</t>
  </si>
  <si>
    <t>Անվանումը</t>
  </si>
  <si>
    <t>Գնման ձևը</t>
  </si>
  <si>
    <t>Չափման միավորը</t>
  </si>
  <si>
    <t>Միավորի գինը</t>
  </si>
  <si>
    <t>Քանակը</t>
  </si>
  <si>
    <t>Գումարը (հազար դրամ)</t>
  </si>
  <si>
    <t>ԳՀ</t>
  </si>
  <si>
    <t>Դաս N 01</t>
  </si>
  <si>
    <t xml:space="preserve"> ՄԱՍ III. ԾԱՌԱՅՈՒԹՅՈՒՆՆԵՐ</t>
  </si>
  <si>
    <t>Հավելված N 1</t>
  </si>
  <si>
    <t>Հավելված N 2</t>
  </si>
  <si>
    <t>Հավելված N 3</t>
  </si>
  <si>
    <t>Հավելված N 8</t>
  </si>
  <si>
    <t>Նախնական (արհեստագործական) և միջին մասնագիտական կրթություն</t>
  </si>
  <si>
    <t xml:space="preserve"> Աշխատաշուկայի արդի պահանջներին համապատասխան նախնական մասնագիտական (արհեստագործական) և միջին մասնագիտական կրթության որակավորում ունեցող մասնագետների պատրաստում, կրթության մատչելիության ապահովում:</t>
  </si>
  <si>
    <t xml:space="preserve"> Նախնական (արհեստագործական) և միջին մասնագիտական կրթության գրավչության բարձրացում, մատչելի և մրցունակ նախնական (արհեստագործական)  և միջին մասնագիտական կրթության ապահովում</t>
  </si>
  <si>
    <t xml:space="preserve"> Մասնագիտացված կազմակերպություն </t>
  </si>
  <si>
    <t>Աղյուսակ 9․1.14</t>
  </si>
  <si>
    <t>դրամ</t>
  </si>
  <si>
    <t>Հավելված N 7</t>
  </si>
  <si>
    <t xml:space="preserve">Ցուցանիշների փոփոխությունը (ավելացումները նշված են դրական նշանով)  </t>
  </si>
  <si>
    <t>հազար  դրամներով</t>
  </si>
  <si>
    <t>Ընդամենը</t>
  </si>
  <si>
    <t>ՀՀ ԿԱՌԱՎԱՐՈՒԹՅՈՒՆ</t>
  </si>
  <si>
    <t>Ներդրումներ թատրոնների շենքերի կապիտալ վերանորոգման համար</t>
  </si>
  <si>
    <t>08</t>
  </si>
  <si>
    <t xml:space="preserve"> ՀԱՆԳԻՍՏ, ՄՇԱԿՈՒՅԹ ԵՎ ԿՐՈՆ</t>
  </si>
  <si>
    <t>Ապահով դպրոց</t>
  </si>
  <si>
    <t xml:space="preserve"> Մշակութային ծառայություններ</t>
  </si>
  <si>
    <t>Արվեստ</t>
  </si>
  <si>
    <t>Արվեստների ծրագիր</t>
  </si>
  <si>
    <t xml:space="preserve"> Մշակութային ժառանգության ծրագիր</t>
  </si>
  <si>
    <t xml:space="preserve"> Մշակութային ժառանգության պահպանում, օգտագործում, համալրում և հանրահռչակում</t>
  </si>
  <si>
    <t xml:space="preserve"> Մշակութային ժառանգության շարունակական պահպանում, մշակութային զբոսաշրջության զարգացում և խթանում</t>
  </si>
  <si>
    <t xml:space="preserve"> Արվեստների ծրագիր</t>
  </si>
  <si>
    <t xml:space="preserve"> Նպաստել ազգային հենքի վրա ժամանակակից թատերարվեստի, երաժշտարվեստի, կերպարվեստի և պարարվեստի զարգացմանը և հանրահռչակմանը</t>
  </si>
  <si>
    <t xml:space="preserve"> Մրցունակ արվեստային արտադրանքի ստեղծում, ստեղծագործական գործընթացների խթանում, արվեստի նոր նախագծերի ներդրում և մշակութային կյանքում հասարակության ներգրավում</t>
  </si>
  <si>
    <t xml:space="preserve"> Ապահով դպրոց</t>
  </si>
  <si>
    <t xml:space="preserve"> Դպրոցներին սպառնացող աղետների ռիսկի կառավարման կարողությունների հզորացում, դպրոցի անձնակազմի և աշակերտների անվտանգության ապահովման մակարդակի բարձրացում՛ կիրառելով ներառական և երեխայակենտրոն մոտեցում</t>
  </si>
  <si>
    <t xml:space="preserve"> Դպրոցական միջավայրի բարելավում</t>
  </si>
  <si>
    <t xml:space="preserve"> Թատրոնների շենքերի մասնաշենքերի հիմնանորոգում, համաշինարարական աշխատանք¬ներ, ջեռուցման համակարգի իրականացում, ներքին հարդարում, տարածքի բարեկարգում և նախագծում</t>
  </si>
  <si>
    <t xml:space="preserve"> Այլ պետական կազմակերպությունների կողմից օգտագործվող ոչ ֆինանսական ակտիվների հետ գործառնություններ </t>
  </si>
  <si>
    <t xml:space="preserve"> Ակտիվն օգտագործող կազմակերպությունների անվանումները </t>
  </si>
  <si>
    <t xml:space="preserve"> Մշակութային ժառանգության ծրագիր </t>
  </si>
  <si>
    <t xml:space="preserve">Այլ պետական կազմակերպությունների կողմից օգտագործվող ոչ ֆինանսական ակտիվների հետ գործառնություններ </t>
  </si>
  <si>
    <t xml:space="preserve"> Ակտիվն օգտագործող կազմակերպությունների անվանումները</t>
  </si>
  <si>
    <t xml:space="preserve"> Արվեստների ծրագիր </t>
  </si>
  <si>
    <t xml:space="preserve"> Թատրոնների շենքերի մասնաշենքերի հիմնանորոգում, համաշինարարական աշխատանքներ, ջեռուցման համակարգի իրականացում, ներքին հարդարում, տարածքի բարեկարգում և նախագծում </t>
  </si>
  <si>
    <t>Թատրոններ</t>
  </si>
  <si>
    <t xml:space="preserve"> Ապահով դպրոց </t>
  </si>
  <si>
    <t>Ակտիվն օգտագործող կազմակերպությունների անվանումները</t>
  </si>
  <si>
    <t xml:space="preserve">ՀՀ կրթության, գիտության, մշակույթի և սպորտի նախարարություն </t>
  </si>
  <si>
    <t>Բաժին N 08</t>
  </si>
  <si>
    <t xml:space="preserve">Ցուցանիշների փոփոխությունը (ավելացումները նշված են դրական նշանով, իսկ նվազեցումները՝ փակագծերում)  </t>
  </si>
  <si>
    <t>Բաժին</t>
  </si>
  <si>
    <t>Խումբ</t>
  </si>
  <si>
    <t xml:space="preserve"> Հուշարձանների ամրակայում, նորոգում և վերականգնում</t>
  </si>
  <si>
    <t xml:space="preserve"> Ներդրումներ թատրոնների շենքերի կապիտալ վերանորոգման համար</t>
  </si>
  <si>
    <t>07</t>
  </si>
  <si>
    <t>Հուշարձանների և մշակութային արժեքների վերականգնում և պահպանում</t>
  </si>
  <si>
    <t xml:space="preserve">Նախնական մասնագիտական (արհեստագործական) և միջին մասնագիտական ուսումնական հաստատություններում ուսումնարտադրական բազայով ապահովում </t>
  </si>
  <si>
    <t>ՆՄՄԿՈՒ հաստատություններում ուսումնարտադրական բազայով ապահովման աշխատանքների իրականացում</t>
  </si>
  <si>
    <t xml:space="preserve"> Հուշարձանների գիտանախագծային փաստաթղթերի կազմում,  հրատապ ուսումնասիրում, վավերագրման և ուսումնասիրման աշխատանքներ, հետախուզում և հնագիտական պեղում, ամրակայում, նորոգում և վերականգնում</t>
  </si>
  <si>
    <t xml:space="preserve"> Հանրության կողմից անմիջականորեն օգտագործվող ակտիվների հետ կապված միջոցառումներ</t>
  </si>
  <si>
    <t xml:space="preserve"> Հաստատությունների քանակ, որոնց շինարարական աշխատանքների ավարտվածության աստիճանը 100% է, հատ </t>
  </si>
  <si>
    <t xml:space="preserve"> Նախնական մասնագիտական (արհեստագործական) և միջին մասնագիտական ուսումնական հաստատություններ </t>
  </si>
  <si>
    <t xml:space="preserve"> Հուշարձանների ամրակայում, նորոգում և վերականգնում </t>
  </si>
  <si>
    <t xml:space="preserve"> Հուշարձանների գիտանախագծային փաստաթղթերի կազմում,  հրատապ ուսումնասիրում, վավերագրման և ուսումնասիրման աշխատանքներ, հետախուզում և հնագիտական պեղում, ամրակայում, նորոգում և վերականգնում </t>
  </si>
  <si>
    <t xml:space="preserve"> Հանրության կողմից անմիջականորեն օգտագործվող ակտիվների հետ կապված միջոցառումներ </t>
  </si>
  <si>
    <t xml:space="preserve"> Միջոցառումն իրականացնողի անվանումը </t>
  </si>
  <si>
    <t xml:space="preserve">Ցուցանիշների փոփոխությունը (նվազեցումները նշված են փակագծերում)  </t>
  </si>
  <si>
    <t>ՄԱՍ 1. ՊԵՏԱԿԱՆ ՄԱՐՄՆԻ ԳԾՈՎ ԱՐԴՅՈՒՆՔԱՅԻՆ (ԿԱՏԱՐՈՂԱԿԱՆ) ՑՈՒՑԱՆԻՇՆԵՐԸ</t>
  </si>
  <si>
    <t xml:space="preserve"> ՀՀ  կրթության, գիտության, մշակույթի և սպորտի նախարարություն</t>
  </si>
  <si>
    <t>ԲԳԿ/Միջոցառում</t>
  </si>
  <si>
    <t xml:space="preserve"> Հիմնանորոգվող թատրոնների քանակ, հատ </t>
  </si>
  <si>
    <t>Աղյուսակ 9․13</t>
  </si>
  <si>
    <t xml:space="preserve">ՀՀ կառավարության  2022 թվականի </t>
  </si>
  <si>
    <t>Բյուջետային հատկացումների գլխավոր կարգադրիչների, ծրագրերի, միջոցառումների և միջոցառումները կատարող պետական մարմինների անվանումները</t>
  </si>
  <si>
    <t>Միջոցառումները կատարող պետական մարմինների և դրամաշնորհ ստացող տնտեսվարող սուբյեկտների անվանումները</t>
  </si>
  <si>
    <t>«Ալ. Սպենդիարյանի անվան  օպերայի և բալետի ազգային ակադեմիական թատրոն»  ՊՈԱԿ</t>
  </si>
  <si>
    <t xml:space="preserve"> ԴՐԱՄԱՇՆՈՐՀՆԵՐ</t>
  </si>
  <si>
    <t>ԿԱՊԻՏԱԼ ԴՐԱՄԱՇՆՈՐՀՆԵՐ ՊԵՏԱԿԱՆ ՀԱՏՎԱԾԻ ԱՅԼ ՄԱԿԱՐԴԱԿՆԵՐԻՆ</t>
  </si>
  <si>
    <t xml:space="preserve"> - Կապիտալ դրամաշնորհներ պետական և համայնքային ոչ առևտրային կազմակերպություններին</t>
  </si>
  <si>
    <t>Ավագ մակարդակի կրթություն իրականացնող ուսումնական հաստատությունների շենքային պայմանների բարելավում</t>
  </si>
  <si>
    <t>«Բերդի ավագ դպրոց» ՊՈԱԿ</t>
  </si>
  <si>
    <t xml:space="preserve">«Գ. Սունդուկյանի անվան ազգային թատրոն» ՊՈԱԿ </t>
  </si>
  <si>
    <t>«Հայաստանի ազգային ֆիլհարմոնիկ նվագախումբ» ՊՈԱԿ</t>
  </si>
  <si>
    <t xml:space="preserve"> Ավագ մակարդակի կրթություն իրականացնող ուսումնական հաստատությունների շենքային պայմանների բարելավում</t>
  </si>
  <si>
    <t xml:space="preserve"> Ավագ դպրոցների շենքային պայմանների բարելավում</t>
  </si>
  <si>
    <t>«ՀԱՅԱUՏԱՆԻ ՀԱՆՐԱՊԵՏՈՒԹՅԱՆ 2022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2021 ԹՎԱԿԱՆԻ ԴԵԿՏԵՄԲԵՐԻ 23-Ի N 2121-Ն ՈՐՈՇՄԱՆ N 5 ՀԱՎԵԼՎԱԾԻ N 1 ԱՂՅՈՒՍԱԿՈՒՄ ԿԱՏԱՐՎՈՂ ՓՈՓՈԽՈՒԹՅՈՒՆԸ ԵՎ ԼՐԱՑՈՒՄՆԵՐԸ</t>
  </si>
  <si>
    <t>ՀԱՅԱՍՏԱՆԻ ՀԱՆՐԱՊԵՏՈՒԹՅԱՆ ԿԱՌԱՎԱՐՈՒԹՅԱՆ 2021 ԹՎԱԿԱՆԻ ԴԵԿՏԵՄԲԵՐԻ 23-Ի N2121-Ն ՈՐՈՇՄԱՆ N 3 ԵՎ N 4 ՀԱՎԵԼՎԱԾՆԵՐՈՒՄ ԿԱՏԱՐՎՈՂ  ՓՈՓՈԽՈՒԹՅՈՒՆԸ ԵՎ ԼՐԱՑՈՒՄՆԵՐԸ</t>
  </si>
  <si>
    <t>ՀԱՅԱՍՏԱՆԻ ՀԱՆՐԱՊԵՏՈՒԹՅԱՆ ԿԱՌԱՎԱՐՈՒԹՅԱՆ 2021 ԹՎԱԿԱՆԻ ԴԵԿՏԵՄԲԵՐԻ 23-Ի N 2121-Ն ՈՐՈՇՄԱՆ N 5 ՀԱՎԵԼՎԱԾԻ N 7 ԱՂՅՈՒՍԱԿՈՒՄ ԿԱՏԱՐՎՈՂ ԼՐԱՑՈՒՄՆԵՐԸ</t>
  </si>
  <si>
    <t xml:space="preserve"> Նախագծանախահաշվային փաստաթղթերի թիվ, հատ</t>
  </si>
  <si>
    <t xml:space="preserve"> Նախագծանախահաշվային փաստաթղթերի թիվը, հատ</t>
  </si>
  <si>
    <t xml:space="preserve"> Ավագ մակարդակի կրթություն իրականացնող ուսումնական հաստատությունների շենքային պայմանների բարելավում </t>
  </si>
  <si>
    <t xml:space="preserve"> Ավագ դպրոցների շենքային պայմանների բարելավում </t>
  </si>
  <si>
    <t xml:space="preserve"> Ավագ դպրոցներ </t>
  </si>
  <si>
    <t>Թանգարանների և պատկերասրահների գույքային և տեխնիկական հագեցվածության բարելավում</t>
  </si>
  <si>
    <t xml:space="preserve"> Թանգարաններ և ցուցասրահներ</t>
  </si>
  <si>
    <t>Մշակութային ժառանգության ծրագիր</t>
  </si>
  <si>
    <t xml:space="preserve"> Թանգարանների և պատկերասրահների համար անհրաժեշտ  գույքի, տեխնիկայի և սարքավորումների ձեռքբերում</t>
  </si>
  <si>
    <t>Թանգարաններ և պատկերասրահներ</t>
  </si>
  <si>
    <t xml:space="preserve"> Թանգարանների թիվը, որտեղ կատարվում են ներդրումները, հատ </t>
  </si>
  <si>
    <t>«Պատմամշակութային արգելոց-թանգարանների և պատմական միջավայրի պահպանության ծառայություն» ՊՈԱԿ</t>
  </si>
  <si>
    <t>Նախնական մասնագիտական (արհեստագործական) և միջին մասնագիտական ուսումնական հաստատություններում ուսումնարտադրական բազայով ապահովում</t>
  </si>
  <si>
    <t xml:space="preserve">«Երևանի պետական տեխնոլոգիական քոլեջ» ՊՈԱԿ </t>
  </si>
  <si>
    <t>«Հայաստանի ազգային պատկերասրահ» ՊՈԱԿ</t>
  </si>
  <si>
    <t>Պատմամշակութային ժառանգության ոլորտի կազմակերպությունների գույքային ապահովվածության բարելավում</t>
  </si>
  <si>
    <t>«Մշակութային արժեքների փորձագիտական կենտրոն» ՊՈԱԿ</t>
  </si>
  <si>
    <t>«Վանաձորի Մ.Թավրիզյանի անվան արվեստի պետական քոլեջ» ՊՈԱԿ</t>
  </si>
  <si>
    <t xml:space="preserve"> Կրթության, գիտության, մշակույթի և սպորտի  բնագավառի պետական քաղաքականության մշակում, ծրագրերի համակարգում և մոնիտորինգ</t>
  </si>
  <si>
    <t xml:space="preserve"> ՀՀ կրթության, գիտության, մշակույթի և սպորտի բնագավառում օժանդակ ծրագրեր իրականացնող կազմակերպությունների շենքային պայմանների բարելավում</t>
  </si>
  <si>
    <t>«Հանրապետական մանկավարժահոգեբանական կենտրոն» ՊՈԱԿ</t>
  </si>
  <si>
    <t>01</t>
  </si>
  <si>
    <t>03</t>
  </si>
  <si>
    <t xml:space="preserve"> Նախնական մասնագիտական (արհեստագործական) և միջին մասնագիտական կրթություն</t>
  </si>
  <si>
    <t xml:space="preserve"> Նախնական մասնագիտական (արհեստագործական) կրթություն</t>
  </si>
  <si>
    <t xml:space="preserve"> Նախնական մասնագիտական (արհեստագործական) կրթություն ստացող ուսանողների կրթաթոշակ</t>
  </si>
  <si>
    <t xml:space="preserve"> ՍՈՑԻԱԼԱԿԱՆ  ՆՊԱՍՏՆԵՐ ԵՎ ԿԵՆՍԱԹՈՇԱԿՆԵՐ</t>
  </si>
  <si>
    <t xml:space="preserve"> Սոցիալական օգնության դրամական արտահայտությամբ նպաստներ (բյուջեից)</t>
  </si>
  <si>
    <t xml:space="preserve"> - Կրթական, մշակութային և սպորտային նպաստներ բյուջեից</t>
  </si>
  <si>
    <t xml:space="preserve"> ԸՆԹԱՑԻԿ ԴՐԱՄԱՇՆՈՐՀՆԵՐ ՊԵՏԱԿԱՆ ՀԱՏՎԱԾԻ ԱՅԼ ՄԱԿԱՐԴԱԿՆԵՐԻՆ</t>
  </si>
  <si>
    <t xml:space="preserve"> - Ընթացիկ դրամաշնորհներ պետական և համայնքային ոչ առևտրային կազմակերպություններին</t>
  </si>
  <si>
    <t xml:space="preserve"> - Այլ ընթացիկ դրամաշնորհներ </t>
  </si>
  <si>
    <t>Մրցույթով ընտրված կազմակերպություն</t>
  </si>
  <si>
    <t xml:space="preserve"> ԿԱՊԻՏԱԼ ԴՐԱՄԱՇՆՈՐՀՆԵՐ ՊԵՏԱԿԱՆ ՀԱՏՎԱԾԻ ԱՅԼ ՄԱԿԱՐԴԱԿՆԵՐԻՆ</t>
  </si>
  <si>
    <t>04</t>
  </si>
  <si>
    <t xml:space="preserve"> Այլ մշակութային կազմակերպություններ</t>
  </si>
  <si>
    <t xml:space="preserve"> Կրթություն (այլ դասերին չպատկանող)</t>
  </si>
  <si>
    <t>ՀՀ կրթության, գիտության, մշակույթի և սպորտի  նախարարություն</t>
  </si>
  <si>
    <t>Խումբ N 04</t>
  </si>
  <si>
    <t xml:space="preserve"> Երիտասարդական ծրագրեր</t>
  </si>
  <si>
    <t>1115-11001</t>
  </si>
  <si>
    <t xml:space="preserve"> Երիտասարդական պետական քաղաքականությանն ուղղված ծրագրեր և միջոցառումներ</t>
  </si>
  <si>
    <t>64211340-1</t>
  </si>
  <si>
    <t>79951100-3</t>
  </si>
  <si>
    <t>79951100-2</t>
  </si>
  <si>
    <t>80521100-1</t>
  </si>
  <si>
    <t>79951100-4</t>
  </si>
  <si>
    <t>92221100-1</t>
  </si>
  <si>
    <t>63511100-2</t>
  </si>
  <si>
    <t>79951100-1</t>
  </si>
  <si>
    <t>79951100-5</t>
  </si>
  <si>
    <t>էլեկտրոնային տեղեկատվական ծառայություններ</t>
  </si>
  <si>
    <t>միջոցառումների հետ կապված ծառայություններ</t>
  </si>
  <si>
    <t>ուսուցման ծրագրերի հետ կապված ծառայություններ</t>
  </si>
  <si>
    <t>հեռուստատեսային արտադրանքի հետ կապված ծառայություններ</t>
  </si>
  <si>
    <t>ճամփորդությունների կազմակերպման ծառայություններ</t>
  </si>
  <si>
    <t>ԷԱՃ</t>
  </si>
  <si>
    <t xml:space="preserve"> Կրոնական և հասարակական  այլ ծառայություններ</t>
  </si>
  <si>
    <t xml:space="preserve"> Երիտասարդության ծրագիր</t>
  </si>
  <si>
    <t xml:space="preserve">  Երիտասարդական պետական քաղաքականությանն ուղղված ծրագրեր և միջոցառումներ</t>
  </si>
  <si>
    <t xml:space="preserve"> ԾԱՌԱՅՈՒԹՅՈՒՆՆԵՐԻ  ԵՎ   ԱՊՐԱՆՔՆԵՐԻ  ՁԵՌՔԲԵՐՈՒՄ</t>
  </si>
  <si>
    <t xml:space="preserve"> Պայմանագրային այլ ծառայությունների ձեռքբերում</t>
  </si>
  <si>
    <t xml:space="preserve"> - Ընդհանուր բնույթի այլ ծառայություններ</t>
  </si>
  <si>
    <t>Մշակութային միջոցառումների իրականացում</t>
  </si>
  <si>
    <t>այդ թվում՝ ըստ ուղղությունների և միջոցառումների անվանումների</t>
  </si>
  <si>
    <t>Աջակցություն երաժշտարվեստին</t>
  </si>
  <si>
    <t>«Կոմիտաս» միջազգային գիտաժողով-փառատոն</t>
  </si>
  <si>
    <t>«Կոմիտասի թանգարան-ինստիտուտ» ՊՈԱԿ</t>
  </si>
  <si>
    <t>Աջակցություն պարարվեստին</t>
  </si>
  <si>
    <t xml:space="preserve">«Զարկ ֆեստ»  (Յարխուշտա) փառատոն </t>
  </si>
  <si>
    <t>«Թ. Ալթունյանի անվան երգի-պարի պետական համույթ» ՊՈԱԿ</t>
  </si>
  <si>
    <t>Աջակցություն պետական և ազգային տոներին նվիրված նախագծերին</t>
  </si>
  <si>
    <t>«Հայաստանի ազգային գրադարան»,  «Խնկո-Ապոր անվան ազգային մանկական գրադարան»,«Վ.Պետրոսյանի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«Խ.Աբովյանի տուն-թանգարան», «Սարդարապատի հերոսամարտի հուշահամալիր, Հայոց ազգագրության և ազատագրական պայքարի պատմության ազգային 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«Կոմիտասի անվան ազգային քառյակ», «Հայաստանի պետական ազգային ակադեմիական երգչախումբ», «Հայաստանի ազգային կինոկենտրոն», «Փաստավավերագրական ֆիլմերի «Հայկ» կինաստուդիա»,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</si>
  <si>
    <t>Բաժանորդային համակարգի ծրագիր</t>
  </si>
  <si>
    <t>«Հայաստանի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 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 Աբովյանի տուն-թանգարան»,«Սարդարապատի հերոսամարտի հուշահամալիր, Հայոց ազգագրության և ազատագրական պայքարի պատմության ազգային թանգարան» ,  «Ստեփանավանի մշակույթի և ժամանցի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թատրոն»,«Կոմիտասի անվան ազգային քառյակ», «Հայաստանի պետական ազգային ակադեմիական երգչախումբ» ՊՈԱԿ-ներ</t>
  </si>
  <si>
    <t>Աջակցություն կրթամշակութային նախագծերին</t>
  </si>
  <si>
    <t>Թատերական ներկայացումներ</t>
  </si>
  <si>
    <t>«Խորեոգրաֆիայի պետական թատրոն» ՊՈԱԿ</t>
  </si>
  <si>
    <t xml:space="preserve"> Հայաստանում «STARMUS» փառատոնի կազմակերպման և անցկացման մասնակցության վճար </t>
  </si>
  <si>
    <t xml:space="preserve"> Կրթության, մշակույթի և սպորտի ոլորտներում միջազգային և սփյուռքի հետ համագործակցության զարգացում</t>
  </si>
  <si>
    <t xml:space="preserve"> Դրամաշնորհներ միջազգային  կազմակերպություններին</t>
  </si>
  <si>
    <t xml:space="preserve"> - Ընթացիկ դրամաշնորհներ միջազգային կազմակերպություններին</t>
  </si>
  <si>
    <t xml:space="preserve"> Պատմամշակութային ժառանգության ոլորտի կազմակերպությունների գույքային ապահովվածության բարելավում</t>
  </si>
  <si>
    <t xml:space="preserve"> Պատմամշակութային ժառանգության ոլորտի կազմակերպությունների գույքով և տեխնիկաով ապահովում</t>
  </si>
  <si>
    <t xml:space="preserve"> Մշակութային միջոցառումների իրականացում</t>
  </si>
  <si>
    <t xml:space="preserve"> Արվեստի հանրահռչակում, տարածում, մատչելիության ապահովում</t>
  </si>
  <si>
    <t xml:space="preserve"> Թատերական ներկայացումներ</t>
  </si>
  <si>
    <t xml:space="preserve"> Թատերական ներկայացումների բեմադրություններ և թատրոնների գործունեության ապահավում</t>
  </si>
  <si>
    <t xml:space="preserve"> Նախնական մասնագիտական (արհեստագործական) կրթություն ստացող ուսանողներին կրթաթոշակի տրամադրում</t>
  </si>
  <si>
    <t xml:space="preserve"> Տրանսֆերտների տրամադրում</t>
  </si>
  <si>
    <t xml:space="preserve"> Նպաստել սոցիալ-տնտեսական, քաղաքական և մշակութային կյանքին երիտասարդների լիարժեք ներգրավմանը և նրանց ստեղծագործական ներուժի ամբողջական դրսևորմանը</t>
  </si>
  <si>
    <t xml:space="preserve"> Հասարակական կյանքում երիտասարդների արդյունավետ ներգրավվածության և դրսևորման ընդլայնում</t>
  </si>
  <si>
    <t xml:space="preserve"> Հասարակական կյանքին երիտասարդների ակտիվ մասնակցության,  երիտասարդության շրջանում առողջ ապրելակերպի, հոգևոր-մշակութային, հայրենասիրական դաստիարակության խթանում, երիտասարդների զբաղվածության հնարավորությունների մեծացում</t>
  </si>
  <si>
    <t xml:space="preserve"> Կրթության, գիտության, մշակույթի և սպորտի  բնագավառի   պետական քաղաքականության մշակում, ծրագրերի համակարգում և մոնիտորինգ</t>
  </si>
  <si>
    <t xml:space="preserve"> Ապահովել համընդհանուր, հավասարապես հասանելի, ներառական և որակյալ կրթություն՛  բավարարելով տնտեսության ու հասարակության պահանջները, լիարժեք ծառայելով  ազգային շահերին</t>
  </si>
  <si>
    <t xml:space="preserve"> Կրթության, գիտության, մշակույթի և սպորտի  բնագավառում իրականացվող ծրագրերի ազդեցության և արդյունավետության  բարելավում</t>
  </si>
  <si>
    <t>ՀՀ կրթության, գիտության, մշակույթի և սպորտի բնագավառում օժանդակ ծրագրեր իրականացնող կազմակերպությունների աշխատանքային պայմանների բարելավում</t>
  </si>
  <si>
    <t xml:space="preserve">  Կրթության, մշակույթի և սպորտի ոլորտներում միջազգային համագործակցության ընդլայնում, սփյուռքում և օտարերկրյա պետություններում հայկական կրթական կարողությունների հզորացում</t>
  </si>
  <si>
    <t xml:space="preserve">  Սփյուռքի ուսուցիչների կարողությունների բարելավում, հայագիտական առարկաների դասավանդման հիմքերի ամրապնդում, համահայկական միջոցառումների կազմակերպում, միջազգային համաձայնագրերով և հուշագրերով անդամակցությունների գործընթացի ապահովում</t>
  </si>
  <si>
    <t xml:space="preserve"> Հայաստանում «STARMUS» փառատոնի կազմակերպման և անցկացման մասնակցության վճար</t>
  </si>
  <si>
    <t>ՀԱՅԱՍՏԱՆԻ ՀԱՆՐԱՊԵՏՈՒԹՅԱՆ 2022 ԹՎԱԿԱՆԻ ՊԵՏԱԿԱՆ ԲՅՈՒՋԵՈՎ ՆԱԽԱՏԵՍՎԱԾ՝ ՀԱՅԱՍՏԱՆԻ ՀԱՆՐԱՊԵՏՈՒԹՅԱՆ ԿԱՌԱՎԱՐՈՒԹՅԱՆ ՊԱՀՈՒՍՏԱՅԻՆ ՖՈՆԴԻՑ ՀԱՏԿԱՑՈՒՄՆԵՐ ԿԱՏԱՐԵԼՈՒ ՎԵՐԱԲԵՐՅԱԼ</t>
  </si>
  <si>
    <t xml:space="preserve"> Հանգստի և սպորտի ծառայություններ</t>
  </si>
  <si>
    <t xml:space="preserve"> Մեծ նվաճումների սպորտ</t>
  </si>
  <si>
    <t xml:space="preserve"> Ադապտիվ սպորտին առնչվող ծառայություններ</t>
  </si>
  <si>
    <t xml:space="preserve"> Ընթացիկ դրամաշնորհներ պետական հատվածի այլ մակարդակներին</t>
  </si>
  <si>
    <t xml:space="preserve"> - Այլ ընթացիկ դրամաշնորհներ</t>
  </si>
  <si>
    <t>«Հայաստանի ազգային պարալիմպիկ կոմիտե» ՀԿ</t>
  </si>
  <si>
    <t>Ադապտիվ սպորտին առնչվող ծառայություններ</t>
  </si>
  <si>
    <t xml:space="preserve">2022 թ. Երևանում կայանալիք բռնցքամարտի Եվրոպայի
առաջնության անցկացման ապահովում </t>
  </si>
  <si>
    <t xml:space="preserve">2022 թ. Երևանում կայանալիք բռնցքամարտի Եվրոպայի առաջնության անցկացման ապահովում </t>
  </si>
  <si>
    <t>«Ֆակտորի Փրոդաքշն» ՍՊԸ</t>
  </si>
  <si>
    <t xml:space="preserve"> Կինեմատոգրաֆիայի ծրագիր</t>
  </si>
  <si>
    <t xml:space="preserve"> Աջակցություն կինոարվեստին</t>
  </si>
  <si>
    <t xml:space="preserve"> - Այլ նպաստներ բյուջեից</t>
  </si>
  <si>
    <t xml:space="preserve"> Ազգային կինոծրագրերի իրականացում</t>
  </si>
  <si>
    <t xml:space="preserve">«Հայաստանի ազգային կինոկենտրոն» ՊՈԱԿ </t>
  </si>
  <si>
    <t xml:space="preserve"> Թանգարանային ծառայություններ և ցուցահանդեսներ</t>
  </si>
  <si>
    <t>այդ թվում՝ ըստ ուղղությունների</t>
  </si>
  <si>
    <t>«Հայաստանի պատմության թանգարան» ՊՈԱԿ</t>
  </si>
  <si>
    <t>«Ե.Չարենցի անվան գրականության և արվեստի թանգարան» ՊՈԱԿ</t>
  </si>
  <si>
    <t>«Հովհաննես Շարամբեյանի անվան ժողովրդական ստեղծագործության կենտրոն» ՊՈԱԿ</t>
  </si>
  <si>
    <t>«Ռուսական արվեստի թանգարան /պրոֆ. Ա.Աբրահամյանի հավաքածու/» ՊՈԱԿ</t>
  </si>
  <si>
    <t>«Հ.Թումանյանի թանգարան» ՊՈԱԿ</t>
  </si>
  <si>
    <t>«Ե.Չարենցի տուն-թանգարան» ՊՈԱԿ</t>
  </si>
  <si>
    <t>«Ա.Իսահակյանի տուն-թանգարան» ՊՈԱԿ</t>
  </si>
  <si>
    <t>«Ա.Խաչատրյանի տուն-թանգարան» ՊՈԱԿ</t>
  </si>
  <si>
    <t>«Հայ և ռուս ժողովուրդների բարեկամության թանգարան» ՊՈԱԿ</t>
  </si>
  <si>
    <t>«Ս.Փարաջանովի թանգարան» ՊՈԱԿ</t>
  </si>
  <si>
    <t>«Խ.Աբովյանի տուն-թանգարան» ՊՈԱԿ</t>
  </si>
  <si>
    <t>«Սարդարապատի հերոսամարտի հուշահամալիր, Հայոց ազգագրության և ազատագրական պայքարի պատմության ազգային թանգարան» ՊՈԱԿ</t>
  </si>
  <si>
    <t>Աջակցություն նոր ցուցադրությունների և ցուցահանդեսների կազմակերպմանը, միջոցառումների իրականացմանը, կադրերի վերապատրաստում</t>
  </si>
  <si>
    <t xml:space="preserve">  Աջակցություն ոչ նյութական մշակութային ժառանգության պահպանմանը</t>
  </si>
  <si>
    <t>Աջակցություն ոչ նյութական մշակութային ժառանգության պահպանմանը</t>
  </si>
  <si>
    <t>Ոչ նյութական մշակութային ժառանգության պահպանում, ժողովրդական ստեղծագործության և արհեստագործության զարգացում, փառատոների կազմակերպում</t>
  </si>
  <si>
    <t>Ոչ նյութական մշակութային ժառանգության միջազգային հանրահռչակում</t>
  </si>
  <si>
    <t>«Հայաստանի ազգային պատկերասրահ» ՊՈԱԿ, «Հայաստանի պատմության թանգարան» ՊՈԱԿ, «Ե.Չարենցի անվան գրականության և արվեստի թանգարան» ՊՈԱԿ, «Հովհաննես Շարամբեյանի անվան ժողովրդական ստեղծագործության կենտրոն» ՊՈԱԿ, «Ռուսական արվեստի թանգարան /պրոֆ. Ա. Աբրահամյանի հավաքածու/» ՊՈԱԿ, «Մ.Սարյանի տուն-թանգարան» ՊՈԱԿ, «Հ.Թումանյանի թանգարան» ՊՈԱԿ, «Ե.Չարենցի տուն-թանգարան» ՊՈԱԿ, «Ա.Սպենդիարյանի տուն-թանգարան» ՊՈԱԿ, «Ա.Իսահակյանի տուն-թանգարան» ՊՈԱԿ, «Ա.Խաչատրյանի տուն-թանգարան» ՊՈԱԿ, «Հայ և ռուս ժողովրդների բարեկամության թանգարան» ՊՈԱԿ, «Երվանդ Քոչարի թանգարան» ՊՈԱԿ, «Ս.Փարաջանովի թանգարան» ՊՈԱԿ, ««Հրազդանի երկրագիտական թանգարան» ՊՈԱԿ, «Օրբելի եղբայրների տուն-թանգարան» ՊՈԱԿ, «Ն.Ադոնցի անվան Սիսիանի պատմության թանգարան» ՊՈԱԿ, «Պատմամշակութային արգելոց-թանգարանների և պատմական միջավայրի պահպանության ծառայություն» ՊՈԱԿ, «Կոմիտասի թանգարան-ինստիտուտ» ՊՈԱԿ, «Խ. Աբովյանի տուն-թանգարան» ՊՈԱԿ, «Սարդարապատի հերոսամարտի հուշահամալիր, Հայոց ազգագրության և ազատագրական պայքարի պատմության ազգային թանգարան» ՊՈԱԿ</t>
  </si>
  <si>
    <t xml:space="preserve">Գրահրատարակչության և գրադարանների ծրագիր </t>
  </si>
  <si>
    <t>Աջակցություն գրականության հանրահռչակմանը, գրական ծրագրերին և գրքերի միջազգային ցուցահանդեսներին մասնակցությանը</t>
  </si>
  <si>
    <t>Գրքերի միջազգային ցուցահանդեսներին և 
նախագծերին մասնակցություն</t>
  </si>
  <si>
    <t>«Հայաստանի ազգային գրադարան» ՊՈԱԿ, «Խնկո-Ապոր անվան ազգային մանկական գրադարան» ՊՈԱԿ</t>
  </si>
  <si>
    <t>Աջակցություն գրականության հանրահռչակմանը 
և գրական ծրագրերին</t>
  </si>
  <si>
    <t>«Խաչատուր Աբովյանի տուն-թանգարան» ՊՈԱԿ</t>
  </si>
  <si>
    <t xml:space="preserve"> Աջակցություն գրականության հանրահռչակմանը, գրական ծրագրերին և գրքերի միջազգային ցուցահանդեսներին մասնակցությանը</t>
  </si>
  <si>
    <t xml:space="preserve"> - Կառավարչական ծառայություններ</t>
  </si>
  <si>
    <t>Բաժին N 09</t>
  </si>
  <si>
    <t>Խումբ N 08</t>
  </si>
  <si>
    <t>1130-11001</t>
  </si>
  <si>
    <t>79631400-1</t>
  </si>
  <si>
    <t>մասնագիտական կողմնորոշման ծառայություններ</t>
  </si>
  <si>
    <t xml:space="preserve"> Ըստ մակարդակների չդասակարգվող կրթություն</t>
  </si>
  <si>
    <t xml:space="preserve"> Արտադպրոցական դաստիարակություն</t>
  </si>
  <si>
    <t xml:space="preserve"> Արտադպրոցական դաստիարակության ծրագիր</t>
  </si>
  <si>
    <t xml:space="preserve"> «Դասական երաժշտություն «Դաս A»</t>
  </si>
  <si>
    <t xml:space="preserve">Արտադպրոցական դաստիարակության ծրագիր </t>
  </si>
  <si>
    <t xml:space="preserve">«Դասական երաժշտություն «Դաս A» </t>
  </si>
  <si>
    <t>«Հայաստանի պետական սիմֆոնիկ նվագախումբ» ՊՈԱԿ</t>
  </si>
  <si>
    <t xml:space="preserve"> Օպերային և բալետային արվեստի ներկայացումներ</t>
  </si>
  <si>
    <t>Օպերային և բալետային արվեստի ներկայացումներ</t>
  </si>
  <si>
    <t>«Ա.Սպենդիարյանի անվան օպերայի և բալետի ազգային ակադեմիական թատրոն» ՊՈԱԿ</t>
  </si>
  <si>
    <t>Ազգային ակադեմիական թատերարվեստի ներկայացումներ</t>
  </si>
  <si>
    <t>«Գ.Սունդուկյանի անվան ազգային ակադեմիական թատրոն» ՊՈԱԿ</t>
  </si>
  <si>
    <t>«Հ.Պարոնյանի անվան երաժշտական կոմեդիայի պետական թատրոն» ՊՈԱԿ</t>
  </si>
  <si>
    <t>«Կ.Ստանիսլավսկու անվան պետական ռուսական դրամատիկական թատրոն» ՊՈԱԿ</t>
  </si>
  <si>
    <t>«Գյումրու Վ.Աճեմյանի անվան պետական դրամատիկական թատրոն» ՊՈԱԿ</t>
  </si>
  <si>
    <t>«Երևանի Հ.Թումանյանի անվան պետական տիկնիկային թատրոն» ՊՈԱԿ</t>
  </si>
  <si>
    <t>«Արտաշատի Ա.Խարազյանի անվան պետական դրամատիկական թատրոն» ՊՈԱԿ</t>
  </si>
  <si>
    <t>«Երևանի կամերային պետական թատրոն» ՊՈԱԿ</t>
  </si>
  <si>
    <t>«Սոս Սարգսյանի անվան համազգային թատրոն» ՊՈԱԿ</t>
  </si>
  <si>
    <t>«Գորիսի Վ.Վաղարշյանի անվան պետական դրամատիկական թատրոն» ՊՈԱԿ</t>
  </si>
  <si>
    <t>«Երևանի խամաճիկների պետական թատրոն» ՊՈԱԿ</t>
  </si>
  <si>
    <t>«Արմեն Մազմանյանի անվան բեմարվեստի ազգային փորձարարական «Գոյ» կենտրոն» ՊՈԱԿ</t>
  </si>
  <si>
    <t>«Երևանի մնջախաղի պետական թատրոն» ՊՈԱԿ</t>
  </si>
  <si>
    <t xml:space="preserve"> Կրթության, գիտության, մշակույթի և սպորտի  բնագավառի պետական քաղաքականության մշակման, ծրագրերի համակարգման և մոնիտորինգի ծառայություններ</t>
  </si>
  <si>
    <t xml:space="preserve"> Նպաստել Հայաստանում մեծ սպորտի շարունակական զարգացմանը և միջազգային հարթակներում ՀՀ դիրքի բարելավմանը</t>
  </si>
  <si>
    <t xml:space="preserve"> ՀՀ առաջնությունների ընդլայնում, միջազգային սպորտային միջոցառումներին մասնակցության և նվաճումների ապահովում</t>
  </si>
  <si>
    <t xml:space="preserve"> Հաշմանդամային մարզական ՀԿ-ի կողմից միջազգային մրցաշարերին մարզիկների նախապատրաստում և մասնակցության ապահովում և ՀՀ առաջնությունների և այլ մարզական միջոցառումների անցկացում</t>
  </si>
  <si>
    <t>2022 թ. Երևանում կայանալիք բռնցքամարտի
Եվրոպայի առաջնության անցկացման ապահովում</t>
  </si>
  <si>
    <t>2022 թ. Երևանում կայանալիք բռնցքամարտի
Եվրոպայի առաջնության կազմակերպման և
անցկացման ապահովում</t>
  </si>
  <si>
    <t xml:space="preserve"> Ծառայությունների մատուցում </t>
  </si>
  <si>
    <t xml:space="preserve"> Կինոարվեստի և կինոարտադրության զարգացմանն աջակցություն, հայկական ավանդույթների շարունակականության ապահովում և կինոարվեստի հանրահռչակում</t>
  </si>
  <si>
    <t xml:space="preserve"> Կինոարտադրության ընդլայնում և տարածում, հասարակության կինոհաղորդակցության բարելավում</t>
  </si>
  <si>
    <t xml:space="preserve"> Խաղարկային և մուլտիպլիկացիոն կինոնկարների արտադրության ապահովում</t>
  </si>
  <si>
    <t xml:space="preserve"> Կինոարվեստի հանրահռչակում, տարածում, մատչելիության ապահովում</t>
  </si>
  <si>
    <t xml:space="preserve"> Կինեմատոգրաֆիա</t>
  </si>
  <si>
    <t xml:space="preserve"> Թանգարանային նմուշների պահպանություն, ցուցահանդեսների կազմակերպում, մասնագետների վերապատրաստում</t>
  </si>
  <si>
    <t xml:space="preserve"> Աջակցություն ոչ նյութական մշակութային ժառանգության պահպանմանը</t>
  </si>
  <si>
    <t xml:space="preserve"> Անցյալում ստեղծված, պահպանվող, կիրառվող և բանավոր ճանապարհով փոխանցվող ավանդական մշակութային արժեքների ամբողջության պահպանությանն ուղղված ծառայություններ</t>
  </si>
  <si>
    <t xml:space="preserve"> Գրահրատարակչության և գրադարանների ծրագիր</t>
  </si>
  <si>
    <t xml:space="preserve"> Նպաստել գրականության զարգացմանը, տարածմանը և հանրահռչակմանը</t>
  </si>
  <si>
    <t xml:space="preserve"> Գրքի և գրական արտադրանքի բազմազանության և հասանելիության ապահովում, ստեղծագործական գործընթացների խթանում</t>
  </si>
  <si>
    <t xml:space="preserve"> Գրական ժառանգության պահպանման և տարածման ծառայությունների մատուցում</t>
  </si>
  <si>
    <t xml:space="preserve"> Կրթության, գիտության, մշակույթի և սպորտի  բնագավառի պետական քաղաքականության մշակման, ծրագրերի համակարգման և մոնիտորինգի ծառայությունների ապահովում</t>
  </si>
  <si>
    <t xml:space="preserve"> Նպաստել հանրակրթական ուսուցման համակարգում  ընդգրկված երեխաների ֆիզիկական, հոգևոր և գեղագիտական զարգացմանը, բնապահպանական և կիրառական գիտելիքների ձեռքբերմանը</t>
  </si>
  <si>
    <t xml:space="preserve"> Ստեղծել պայմաններ սովորողների ազատ ժամանացի  կազմակերպան միջոցով նրանց հետաքրքրությունների բացահայտման, ձևավորման  և զարգացման համար</t>
  </si>
  <si>
    <t xml:space="preserve"> Ավագ դպրոցներում սովորող դպրոցականների համար իրականացնել երաժշտական ճաշակի և կրթության ձևավորում, շարունակականության ապահովում</t>
  </si>
  <si>
    <t xml:space="preserve"> Օպերային և բալետային արվեստի ներկայացումների բեմադրություն, թատրոնի գործունեության ապահովում, ազգային օպերային և բալետային արվեստի խթանում</t>
  </si>
  <si>
    <t xml:space="preserve"> Ազգային ակադեմիական թատերարվեստի ներկայացումներ</t>
  </si>
  <si>
    <t xml:space="preserve"> Ազգային թատերարվեստի ներկայացումների բեմադրության, թատրոնի գործունեության ապահովում, ազգային թատերավեստի խթանում</t>
  </si>
  <si>
    <t>Հավելված N 4</t>
  </si>
  <si>
    <t xml:space="preserve">ՀԱՅԱՍՏԱՆԻ ՀԱՆՐԱՊԵՏՈՒԹՅԱՆ ԿԱՌԱՎԱՐՈՒԹՅԱՆ 2021 ԹՎԱԿԱՆԻ ԴԵԿՏԵՄԲԵՐԻ 23-Ի N 2121-Ն ՈՐՈՇՄԱՆ N 9 ՀԱՎԵԼՎԱԾԻ NN 9.13 ԵՎ 9.47 ԱՂՅՈՒՍԱԿՆԵՐՈՒՄ ԿԱՏԱՐՎՈՂ ՓՈՓՈԽՈՒԹՅՈՒՆՆԵՐԸ ԵՎ ԼՐԱՑՈՒՄՆԵՐԸ </t>
  </si>
  <si>
    <t xml:space="preserve"> Մեծ նվաճումների սպորտ </t>
  </si>
  <si>
    <t xml:space="preserve"> Հաշմանդամային մարզական ՀԿ-ի կողմից միջազգային մրցաշարերին մարզիկների նախապատրաստում և մասնակցության ապահովում և ՀՀ առաջնությունների և այլ մարզական միջոցառումների անցկացում </t>
  </si>
  <si>
    <t xml:space="preserve"> Ծառայությունը մատուցող կազմակերպությունների անվանումը </t>
  </si>
  <si>
    <t xml:space="preserve">  Մասնագիտացված կազմակերպություններ </t>
  </si>
  <si>
    <t xml:space="preserve"> Ադապտիվ սպորտին առնչվող ծառայություններ </t>
  </si>
  <si>
    <t xml:space="preserve">2022 թ. Երևանում կայանալիք բռնցքամարտի
Եվրոպայի առաջնության կազմակերպման և
անցկացման ապահովում </t>
  </si>
  <si>
    <t xml:space="preserve"> Նախնական մասնագիտական (արհեստագործական) կրթություն ստացող ուսանողների կրթաթոշակ </t>
  </si>
  <si>
    <t xml:space="preserve"> Նախնական մասնագիտական (արհեստագործական) կրթություն ստացող ուսանողներին կրթաթոշակի տրամադրում </t>
  </si>
  <si>
    <t xml:space="preserve"> Տրանսֆերտների տրամադրում </t>
  </si>
  <si>
    <t xml:space="preserve"> Շահառուների ընտրության չափորոշիչները՛ </t>
  </si>
  <si>
    <t xml:space="preserve"> Արհեստագործական ոլորտում կրթաթոշակ ստացող ուսանողներ </t>
  </si>
  <si>
    <t xml:space="preserve"> Կրթաթոշակ ստացող ուսանողների թիվ, մարդ </t>
  </si>
  <si>
    <t>ՆՄՄԿՈՒ հաստատությունների քանակ, որտեղ կատարվում են ներդրումները, հատ_x000D_</t>
  </si>
  <si>
    <t xml:space="preserve"> Կինեմատոգրաֆիայի ծրագիր </t>
  </si>
  <si>
    <t xml:space="preserve"> Ազգային կինոծրագրերի իրականացում </t>
  </si>
  <si>
    <t xml:space="preserve"> Խաղարկային և մուլտիպլիկացիոն կինոնկարների արտադրության ապահովում </t>
  </si>
  <si>
    <t xml:space="preserve"> Ծառայությունը մատուցող կազմակերպության անվանումը </t>
  </si>
  <si>
    <t xml:space="preserve">  Մասնագիտացված կազմակերպություն </t>
  </si>
  <si>
    <t xml:space="preserve"> Աջակցություն կինոարվեստին </t>
  </si>
  <si>
    <t xml:space="preserve"> Կինոարվեստի հանրահռչակում, տարածում, մատչելիության ապահովում </t>
  </si>
  <si>
    <t xml:space="preserve"> ՀՀ կրթության, գիտության, մշակույթի և սպորտի նախարարությունՄասնագիտացված կազմակերպություններ  </t>
  </si>
  <si>
    <t xml:space="preserve"> Թանգարանային ծառայություններ և ցուցահանդեսներ </t>
  </si>
  <si>
    <t xml:space="preserve"> Թանգարանային նմուշների պահպանություն, ցուցահանդեսների կազմակերպում, մասնագետների վերապատրաստում </t>
  </si>
  <si>
    <t xml:space="preserve"> Աջակցություն ոչ նյութական մշակութային ժառանգության պահպանմանը </t>
  </si>
  <si>
    <t xml:space="preserve"> Անցյալում ստեղծված, պահպանվող, կիրառվող և բանավոր ճանապարհով փոխանցվող ավանդական մշակութային արժեքների ամբողջության պահպանությանն ուղղված ծառայություններ </t>
  </si>
  <si>
    <t xml:space="preserve"> Մասնագիտացված կազմակերպություններ  </t>
  </si>
  <si>
    <t xml:space="preserve"> Հուշարձանների ամրակայման, նորոգման և վերականգնման աշխատանքներ, քանակ </t>
  </si>
  <si>
    <t>Պատմամշակութային ժառանգության ոլորտի կազմակերպությունների գույքով և տեխնիկաով ապահովում</t>
  </si>
  <si>
    <t>Պատմամշակութային ժառանգության ոլորտի կազմակերպություններ</t>
  </si>
  <si>
    <t xml:space="preserve"> Կազմակերպությունների թիվը, որտեղ կատարվում են ներդրումները, հատ </t>
  </si>
  <si>
    <t xml:space="preserve"> Երիտասարդության ծրագիր </t>
  </si>
  <si>
    <t xml:space="preserve"> Երիտասարդական պետական քաղաքականությանն ուղղված ծրագրեր և միջոցառումներ </t>
  </si>
  <si>
    <t xml:space="preserve"> Հասարակական կյանքին երիտասարդների ակտիվ մասնակցության,  երիտասարդության շրջանում առողջ ապրելակերպի, հոգևոր-մշակութային, հայրենասիրական դաստիարակության խթանում, երիտասարդների զբաղվածության հնարավորությունների մեծացում </t>
  </si>
  <si>
    <t xml:space="preserve"> «Գնումների մասին» ՀՀ օրենքի համաձայն ընտրված կազմակերպություն, մասնագիտացված կազմակերպություն, ՀՀ կրթության, գիտության, մշակույթի և սպորտի նախարարություն </t>
  </si>
  <si>
    <t xml:space="preserve"> Գրահրատարակչության և գրադարանների ծրագիր </t>
  </si>
  <si>
    <t xml:space="preserve"> Աջակցություն գրականության հանրահռչակմանը, գրական ծրագրերին և գրքերի միջազգային ցուցահանդեսներին մասնակցությանը </t>
  </si>
  <si>
    <t xml:space="preserve"> Գրական ժառանգության պահպանման և տարածման ծառայությունների մատուցում </t>
  </si>
  <si>
    <t xml:space="preserve"> Մասնագիտացված կազմակերպություններ </t>
  </si>
  <si>
    <t xml:space="preserve"> Կրթության, գիտության, մշակույթի և սպորտի  բնագավառի պետական քաղաքականության մշակման, ծրագրերի համակարգման և մոնիտորինգի ծառայություններ </t>
  </si>
  <si>
    <t xml:space="preserve"> Կրթության, գիտության, մշակույթի և սպորտի  բնագավառի պետական քաղաքականության մշակման, ծրագրերի համակարգման և մոնիտորինգի ծառայությունների ապահովում </t>
  </si>
  <si>
    <t xml:space="preserve"> ՀՀ կրթության, գիտության, մշակույթի և սպորտի նախարարություն </t>
  </si>
  <si>
    <t xml:space="preserve"> Ակտիվն օգտագործող կազմակերպության անվանումը </t>
  </si>
  <si>
    <t>Մասնագիտացված կազմակերպություններ</t>
  </si>
  <si>
    <t>Ցուցանիշների փոփոխությունը (ավելացումները նշված են դրական նշանով)</t>
  </si>
  <si>
    <t xml:space="preserve"> Ծառայությունը մատուցող կազմակերպության(ների) անվանում(ներ)ը՛ </t>
  </si>
  <si>
    <t xml:space="preserve"> Արտադպրոցական դաստիարակության ծրագիր </t>
  </si>
  <si>
    <t xml:space="preserve"> «Դասական երաժշտություն «Դաս A» </t>
  </si>
  <si>
    <t xml:space="preserve"> Ավագ դպրոցներում սովորող դպրոցականների համար իրականացնել երաժշտական ճաշակի և կրթության ձևավորում, շարունակականության ապահովում </t>
  </si>
  <si>
    <t xml:space="preserve"> Օպերային և բալետային արվեստի ներկայացումներ </t>
  </si>
  <si>
    <t xml:space="preserve"> Օպերային և բալետային արվեստի ներկայացումների բեմադրություն, թատրոնի գործունեության ապահովում, ազգային օպերային և բալետային արվեստի խթանում </t>
  </si>
  <si>
    <t xml:space="preserve"> Ազգային ակադեմիական թատերարվեստի ներկայացումներ </t>
  </si>
  <si>
    <t xml:space="preserve"> Ազգային թատերարվեստի ներկայացումների բեմադրության, թատրոնի գործունեության ապահովում, ազգային թատերավեստի խթանում </t>
  </si>
  <si>
    <t xml:space="preserve"> Թատերական ներկայացումներ </t>
  </si>
  <si>
    <t xml:space="preserve"> Թատերական ներկայացումների բեմադրություններ և թատրոնների գործունեության ապահավում </t>
  </si>
  <si>
    <t xml:space="preserve"> Մշակութային միջոցառումների իրականացում </t>
  </si>
  <si>
    <t xml:space="preserve"> Արվեստի հանրահռչակում, տարածում, մատչելիության ապահովում </t>
  </si>
  <si>
    <t xml:space="preserve"> Հիմնանորոգվող համերգային կազմակերպությունների քանակ, հատ </t>
  </si>
  <si>
    <t xml:space="preserve"> Մասնագիտացված կազմակերպություններ,  </t>
  </si>
  <si>
    <t xml:space="preserve"> Կրթության, մշակույթի և սպորտի ոլորտներում միջազգային և սփյուռքի հետ համագործակցության զարգացում </t>
  </si>
  <si>
    <t xml:space="preserve"> Հայաստանում «STARMUS» փառատոնի կազմակերպման և անցկացման մասնակցության վճար  </t>
  </si>
  <si>
    <t xml:space="preserve"> Շահառուների ընտրության չափանիշները </t>
  </si>
  <si>
    <t xml:space="preserve"> «STARMUS» Universe 2007 S.L.»  կազմակերպություն </t>
  </si>
  <si>
    <t>Հավելված N 5</t>
  </si>
  <si>
    <t xml:space="preserve"> Միջազգային կինոնախագծերին անհատների մասնակցություն, քանակ </t>
  </si>
  <si>
    <t xml:space="preserve"> Միջոցառումների քանակ, հատ </t>
  </si>
  <si>
    <t xml:space="preserve"> Մասնակիցների թիվ, մարդ, այդ թվում՛ </t>
  </si>
  <si>
    <t xml:space="preserve"> իգական սեռի </t>
  </si>
  <si>
    <t xml:space="preserve"> արական սեռի </t>
  </si>
  <si>
    <t xml:space="preserve"> Միջազգային միջոցառումների քանակ, հատ </t>
  </si>
  <si>
    <t xml:space="preserve"> Հանրապետական փառատոների, մրցույթների, ցուցահանդեսների, ստուգատեսների թիվ </t>
  </si>
  <si>
    <t xml:space="preserve"> Հայաստանում միջազգային փառատոների, մրցույթների, ցուցահանդեսների, ստուգատեսների թիվ </t>
  </si>
  <si>
    <t>Հավելված N 6</t>
  </si>
  <si>
    <t xml:space="preserve">ՀԱՅԱՍՏԱՆԻ ՀԱՆՐԱՊԵՏՈՒԹՅԱՆ ԿԱՌԱՎԱՐՈՒԹՅԱՆ 2021 ԹՎԱԿԱՆԻ ԴԵԿՏԵՄԲԵՐԻ 23-Ի 
N 2121-Ն ՈՐՈՇՄԱՆ N 10 ՀԱՎԵԼՎԱԾՈՒՄ ԿԱՏԱՐՎՈՂ ՓՈՓՈԽՈՒԹՅՈՒՆՆԵՐԸ
</t>
  </si>
  <si>
    <t xml:space="preserve"> Մասնակցություն գրքերի միջազգային ցուցահանդեսներին, ցուցահանդեսների քանակ </t>
  </si>
  <si>
    <t xml:space="preserve"> Մասնակցություն գրքերի միջազգային ցուցահանդեսներին, գրքերի քանակ </t>
  </si>
  <si>
    <t>Հավելված N 9</t>
  </si>
  <si>
    <t>«Երևանի Գ. Գյուլբենկյանի անվ. թիվ 190 ավագ դպրոց» ՊՈԱԿ</t>
  </si>
  <si>
    <t>Աղյուսակ 9․1.58</t>
  </si>
  <si>
    <t xml:space="preserve"> Թատերահամերգային կազմակերպությունների նյութատեխնիկական բազայի  համալրում</t>
  </si>
  <si>
    <t>«Հայաստանի երգի պետական թատրոն» ՊՈԱԿ</t>
  </si>
  <si>
    <t>ՀՀ կառավարության  2022 թվականի</t>
  </si>
  <si>
    <t xml:space="preserve"> ______________ ի    ___Ն որոշման</t>
  </si>
  <si>
    <t>Ծրագրային դասիչ</t>
  </si>
  <si>
    <t>Բյուջետային գլխավոր կարգադրիչների, ծրագրերի, միջոցառումների և ուղղությունների անվանումները</t>
  </si>
  <si>
    <t>Կառուցման
աշխատանքներ</t>
  </si>
  <si>
    <t>Վերակառուցման,
վերանորոգման և
վերականգնման
աշխատանքներ</t>
  </si>
  <si>
    <t>Նախագծահե-
տազոտական,
գեոդեզիա-
քարտեզագրա-
կան աշխա-
տանքներ</t>
  </si>
  <si>
    <t>Ոչ
ֆինանսական
այլ ակտիվների
ձեռքբերում</t>
  </si>
  <si>
    <t>Երևան քաղաք</t>
  </si>
  <si>
    <t>Բյուջետային գլխավոր կարգադրիչների, ծրագրերի, միջոցառումների, միջոցառումները կատարող  պետական մարմինների  և ուղղությունների անվանումները</t>
  </si>
  <si>
    <t>Տարի</t>
  </si>
  <si>
    <t>այդ  թվում՝</t>
  </si>
  <si>
    <t>այդ թվում` ըստ կատարողների</t>
  </si>
  <si>
    <t>այդ թվում` ըստ ուղղությունների</t>
  </si>
  <si>
    <t>«ՀԱՅԱUՏԱՆԻ ՀԱՆՐԱՊԵՏՈՒԹՅԱՆ 2022 ԹՎԱԿԱՆԻ ՊԵՏԱԿԱՆ ԲՅՈՒՋԵԻ ՄԱUԻՆ» ՀԱՅԱUՏԱՆԻ ՀԱՆՐԱՊԵՏՈՒԹՅԱՆ OՐԵՆՔԻ N 1 ՀԱՎԵԼՎԱԾԻ N 3 ԱՂՅՈՒՍԱԿՈՒՄ ԿԱՏԱՐՎՈՂ ՓՈՓՈԽՈՒԹՅՈՒՆԸ</t>
  </si>
  <si>
    <t>Ցուցանիշների փոփոխությունը (նվազեցումները նշված են փակագծերում)</t>
  </si>
  <si>
    <t xml:space="preserve"> ՄԱՍ I. ԱՊՐԱՆՔՆԵՐ</t>
  </si>
  <si>
    <t>հատ</t>
  </si>
  <si>
    <t>Խումբ N 05</t>
  </si>
  <si>
    <t xml:space="preserve"> Արվեստ</t>
  </si>
  <si>
    <t>1168-32007</t>
  </si>
  <si>
    <t>աթոռներ</t>
  </si>
  <si>
    <t>39111140-7</t>
  </si>
  <si>
    <t>39111140-8</t>
  </si>
  <si>
    <t>ՀԱՅԱՍՏԱՆԻ ՀԱՆՐԱՊԵՏՈՒԹՅԱՆ ԿԱՌԱՎԱՐՈՒԹՅԱՆ 2021 ԹՎԱԿԱՆԻ ԴԵԿՏԵՄԲԵՐԻ 23-Ի N 2121-Ն ՈՐՈՇՄԱՆ N 5 ՀԱՎԵԼՎԱԾԻ N 2 ԱՂՅՈՒՍԱԿՈՒՄ ԿԱՏԱՐՎՈՂ ՓՈՓՈԽՈՒԹՅՈՒՆԸ</t>
  </si>
  <si>
    <t xml:space="preserve"> ՈՉ ՖԻՆԱՆՍԱԿԱՆ ԱԿՏԻՎՆԵՐԻ ԳԾՈՎ ԾԱԽՍԵՐ</t>
  </si>
  <si>
    <t xml:space="preserve"> ՀԻՄՆԱԿԱՆ ՄԻՋՈՑՆԵՐ</t>
  </si>
  <si>
    <t xml:space="preserve"> ՄԵՔԵՆԱՆԵՐ  ԵՎ  ՍԱՐՔԱՎՈՐՈՒՄՆԵՐ</t>
  </si>
  <si>
    <t xml:space="preserve"> - Վարչական սարքավորումներ</t>
  </si>
  <si>
    <t>Հավելված N 10</t>
  </si>
  <si>
    <t xml:space="preserve"> Թատերահամերգային կազմակերպությունների համար անհրաժեշտ տեխնիկայի և սարքավորումենրի ձեռքբերում</t>
  </si>
  <si>
    <t xml:space="preserve"> Թատերահամերգային կազմակերպությունների նյութատեխնիկական բազայի  համալրում </t>
  </si>
  <si>
    <t xml:space="preserve"> Թատերահամերգային կազմակերպությունների համար անհրաժեշտ տեխնիկայի և սարքավորումենրի ձեռքբերում </t>
  </si>
  <si>
    <t xml:space="preserve"> Թատերահամերգային կազմակերպություններ</t>
  </si>
  <si>
    <t xml:space="preserve">  Բարձրագույն և հետբուհական մասնագիտական կրթության ծրագիր</t>
  </si>
  <si>
    <t>Բարձրագույն ուսումնական հաստատությունների և ««Զեյթուն» ուսանողկան ավան» հիմնադրամի նյութատեխնիկական բազայի համալրում և գույքով ապահովում</t>
  </si>
  <si>
    <t>«Երևանի թատրոնի և կինոյի պետական ինստիտուտ» ՊՈԱԿ</t>
  </si>
  <si>
    <t>Կրթության որակի ապահովում</t>
  </si>
  <si>
    <t xml:space="preserve"> Նախնական մասնագիտական (արհեստագործական) և միջին մասնագիտական կրթության և ուսուցման (ՄԿՈՒ) բարեփոխումներ</t>
  </si>
  <si>
    <t>«Կրթության զարգացման նորարարական ազգային կենտրոն» հիմնադրամ</t>
  </si>
  <si>
    <t xml:space="preserve"> Կրթության որակի ապահովում</t>
  </si>
  <si>
    <t>Բարձրագույն և հետբուհական մասնագիտական կրթության ծրագիր</t>
  </si>
  <si>
    <t>Ապահովել մատչելի, որակյալ և մրցունակ բարձրագույն և հետբուհական մասնագիտական կրթություն</t>
  </si>
  <si>
    <t>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t>
  </si>
  <si>
    <t>Բարձրագույն ուսումնական հաստատությունների և «Զեյթուն» ուսանողական ավան» հիմնադրամի նյութատեխնիկական բազայի համալրում և գույքով ապահովում</t>
  </si>
  <si>
    <t>Բարձրագույն  ուսումնական հաստատությունների և «Զեյթուն» ուսանողական ավան» հիմնադրամի համար անհրաժեշտ լաբորատոր և այլ սարքավորումների, տեխնիկայի, կահույքի ձեռքբերում</t>
  </si>
  <si>
    <t>Այլ պետական կազմակերպությունների կողմից օգտագործվող ոչ ֆինանսական ակտիվների հետ գործառնություններ</t>
  </si>
  <si>
    <t xml:space="preserve"> Ընթացիկ աշխատանքների, բարեփոխումների և նոր նախաձեռնությունների միջոցով ֆորմալ և ոչ-ֆորմալ կրթության ոլորտում իրականացվող միջոցառումների, մատուցվող ծառայությունների բովանդակության և կազմակերպման որակի շարունակական բարելավում</t>
  </si>
  <si>
    <t xml:space="preserve"> Նախադպրոցականից մինչև հետբուհական կրթության որակի, այն է սովորողների, միջավայրի, ծրագրերի և ուսումնական նյութերի բովանդակության, գործընթացների, ինչպես նաև վերջնարդյունքների որակի բարելավում ըստ ներպետական և միջազգային ցուցիչների</t>
  </si>
  <si>
    <t xml:space="preserve"> Նախնական մասնագիտական (արհեստագործական) և միջին մասնագիտական կրթության չափորոշիչների մշակման, վերանայման, ինչպես նաև դասախոսների վերապատրաստման միջոցով ՄԿՈւ կրթության որակի բարելավում</t>
  </si>
  <si>
    <t>Բարձրագույն ուսումնական հաստատություններ և «Զեյթուն» ուսանողական ավան» հիմնադրամ</t>
  </si>
  <si>
    <t>Կազմակերպությունների թիվը, որտեղ կատարվում են ներդրումները, հատ</t>
  </si>
  <si>
    <t xml:space="preserve"> Կրթության որակի ապահովում </t>
  </si>
  <si>
    <t xml:space="preserve"> Նախնական մասնագիտական (արհեստագործական) և միջին մասնագիտական կրթության և ուսուցման (ՄԿՈՒ) բարեփոխումներ </t>
  </si>
  <si>
    <t xml:space="preserve"> Նախնական մասնագիտական (արհեստագործական) և միջին մասնագիտական կրթության չափորոշիչների մշակման, վերանայման, ինչպես նաև դասախոսների վերապատրաստման միջոցով ՄԿՈւ կրթության որակի բարելավում </t>
  </si>
  <si>
    <t>Թատերահամերգային կազմակերպությունների նյութատեխնիկական բազայի  համալրում</t>
  </si>
  <si>
    <t xml:space="preserve">«ՀԱՅԱUՏԱՆԻ ՀԱՆՐԱՊԵՏՈՒԹՅԱՆ 2022 ԹՎԱԿԱՆԻ ՊԵՏԱԿԱՆ ԲՅՈՒՋԵԻ ՄԱUԻՆ» ՀԱՅԱUՏԱՆԻ ՀԱՆՐԱՊԵՏՈՒԹՅԱՆ OՐԵՆՔԻ N 6  ՀԱՎԵԼՎԱԾՈՒՄ ԿԱՏԱՐՎՈՂ ՓՈՓՈԽՈՒԹՅՈՒՆՆԵՐԸ </t>
  </si>
  <si>
    <t>թատրոնի բեմի լուսային համակարգ</t>
  </si>
  <si>
    <t>թատրոնի բեմի ձայնային համակարգ</t>
  </si>
  <si>
    <t>լրակազմ</t>
  </si>
  <si>
    <t>31521700-4</t>
  </si>
  <si>
    <t>32331610-2</t>
  </si>
  <si>
    <t>Խումբ N 06</t>
  </si>
  <si>
    <t xml:space="preserve"> Կրթությանը տրամադրվող օժանդակ ծառայություններ</t>
  </si>
  <si>
    <t>1045-32004</t>
  </si>
  <si>
    <t xml:space="preserve"> Նախնական մասնագիտական (արհեստագործական) և միջին մասնագիտական ուսումնական հաստատություններում ուսումնարտադրական բազայով ապահովում</t>
  </si>
  <si>
    <t>80491120-8</t>
  </si>
  <si>
    <t>ուսումնական լսարան</t>
  </si>
  <si>
    <t>80491120-13</t>
  </si>
  <si>
    <t>80491120-14</t>
  </si>
  <si>
    <t>80491120-15</t>
  </si>
  <si>
    <t>80491120-16</t>
  </si>
  <si>
    <t>ՀՀ Շիրակի մարզ</t>
  </si>
  <si>
    <t xml:space="preserve">«Գյումրու N 4 արհեստագործական պետական ուսումնարան» ՊՈԱԿ </t>
  </si>
  <si>
    <t>ՀՀ Լոռու մարզ</t>
  </si>
  <si>
    <t>ք. Վանաձորի գյուղատնտեսական պետական քոլեջ ՊՈԱԿ</t>
  </si>
  <si>
    <t>80491120-1</t>
  </si>
  <si>
    <t>80491120-5</t>
  </si>
  <si>
    <t>80491110-1</t>
  </si>
  <si>
    <t>ուսումնական արհեստանոց</t>
  </si>
  <si>
    <t>80491120-6</t>
  </si>
  <si>
    <t>80491120-3</t>
  </si>
  <si>
    <t>80491120-2</t>
  </si>
  <si>
    <t>80491110-2</t>
  </si>
  <si>
    <t xml:space="preserve"> Միջին մասնագիտական կրթություն</t>
  </si>
  <si>
    <t xml:space="preserve"> Միջին մասնագիտական կրթության գծով ուսանողական նպաստների տրամադրում</t>
  </si>
  <si>
    <t xml:space="preserve"> Դպրոցների համալիր անվտանգության ապահովում</t>
  </si>
  <si>
    <t>Դպրոցների համալիր անվտանգության ապահովում</t>
  </si>
  <si>
    <t xml:space="preserve"> Օժանդակություն հանրակրթական ուսումնական հաստատություններին ԱՌԿ պլանների իրականացմանը</t>
  </si>
  <si>
    <t xml:space="preserve"> Միջին մասնագիտական կրթության գծով ուսանողական նպաստների տրամադրում </t>
  </si>
  <si>
    <t xml:space="preserve"> Միջին մասնագիտական կրթություն ստացող ուսանողներ </t>
  </si>
  <si>
    <t xml:space="preserve"> Ուսանողական նպաստ ստացող ուսանողների թիվը, մարդ </t>
  </si>
  <si>
    <t xml:space="preserve">Կազմակերպությունների թիվը, որոնց համար ձեռք են բերվում նախագծանախահաշվային փաստաթղթեր, հատ </t>
  </si>
  <si>
    <t xml:space="preserve"> Դպրոցների համալիր անվտանգության ապահովում </t>
  </si>
  <si>
    <t xml:space="preserve"> Օժանդակություն հանրակրթական ուսումնական հաստատություններին ԱՌԿ պլանների իրականացմանը </t>
  </si>
  <si>
    <t>Մասսայական սպորտ</t>
  </si>
  <si>
    <t>Մարզական օբյեկտների շինարարություն</t>
  </si>
  <si>
    <t>Մարզական օբյեկտների շենքերի (մասնաշենքերի) կառուցում (համաշինարարական աշխատանքներ, ջեռուցման համակարգի իրականացում, ներքին հարդարում, տարածքի բարեկարգում) և նախագծում</t>
  </si>
  <si>
    <t>Մարզական հաստատություններ</t>
  </si>
  <si>
    <t>Աղյուսակ 9․1.42</t>
  </si>
  <si>
    <t>ՀՀ քաղաքաշինության կոմիտե</t>
  </si>
  <si>
    <t xml:space="preserve">ՀԱՅԱՍՏԱՆԻ ՀԱՆՐԱՊԵՏՈՒԹՅԱՆ ԿԱՌԱՎԱՐՈՒԹՅԱՆ 2021 ԹՎԱԿԱՆԻ ԴԵԿՏԵՄԲԵՐԻ 23-Ի N 2121-Ն ՈՐՈՇՄԱՆ N 9.1 ՀԱՎԵԼՎԱԾԻ NN 9.1.14, 9.1.42 ԵՎ 9.1.58 ԱՂՅՈՒՍԱԿՆԵՐՈՒՄ ԿԱՏԱՐՎՈՂ ՓՈՓՈԽՈՒԹՅՈՒՆՆԵՐԸ ԵՎ ԼՐԱՑՈՒՄՆԵՐԸ </t>
  </si>
  <si>
    <t xml:space="preserve"> ՀՀ կրթության, գիտության, մշակույթի և սպորտի բնագավառում օժանդակ ծրագրեր իրականացնող կազմակերպությունների շենքային պայմանների և գույքային հագեցվածության բարելավում</t>
  </si>
  <si>
    <t xml:space="preserve">Կազմակերպությունների թիվը, որոնք ապահովվում են գույքով, հատ </t>
  </si>
  <si>
    <t>Վանաձորի գյուղատնտեսական պետական քոլեջ հիմնադրամ</t>
  </si>
  <si>
    <t xml:space="preserve"> - Այլ կապիտալ դրամաշնորհներ</t>
  </si>
  <si>
    <t xml:space="preserve">Ցուցանիշների փոփոխությունը (ավելացումները նշված են դրական նշանով, իսկ նվազեցումները՝ փակագծերում)    </t>
  </si>
  <si>
    <t>ՀՀ ԳԱԱ «Ա. Թախտաջյանի անվան Բուսաբանության ինստիտուտ» ՊՈԱԿ</t>
  </si>
  <si>
    <t>Ներդրումներ թանգարանների և պատկերասրահների հիմնանորոգման համար</t>
  </si>
  <si>
    <t xml:space="preserve"> Ներդրումներ թանգարանների և պատկերասրահների հիմնանորոգման համար</t>
  </si>
  <si>
    <t xml:space="preserve"> Թանգարանների և պատկերասրահների շենքերի՝ մասնաշենքերի հիմնանորոգում՝ համաշինարարական աշխատանքներ՝ ջեռուցման համակարգի իրականացում՝ ներքին հարդարում՝ տարածքի բարեկարգում և նախագծում</t>
  </si>
  <si>
    <t>Թանգարանների և պատկերասրահների շենքերի՝ մասնաշենքերի հիմնանորոգում՝ համաշինարարական աշխատանքներ՝ ջեռուցման համակարգի իրականացում՝ ներքին հարդարում՝ տարածքի բարեկարգում և նախագծում</t>
  </si>
  <si>
    <t xml:space="preserve"> Հիմնանորոգվող թանգարաններ և պատկերասրահներ քանակ, հատ</t>
  </si>
</sst>
</file>

<file path=xl/styles.xml><?xml version="1.0" encoding="utf-8"?>
<styleSheet xmlns="http://schemas.openxmlformats.org/spreadsheetml/2006/main">
  <numFmts count="16">
    <numFmt numFmtId="43" formatCode="_(* #,##0.00_);_(* \(#,##0.00\);_(* &quot;-&quot;??_);_(@_)"/>
    <numFmt numFmtId="164" formatCode="_-* #,##0.00\ _₽_-;\-* #,##0.00\ _₽_-;_-* &quot;-&quot;??\ _₽_-;_-@_-"/>
    <numFmt numFmtId="165" formatCode="##,##0.0;\(##,##0.0\);\-"/>
    <numFmt numFmtId="166" formatCode="_(* #,##0.0_);_(* \(#,##0.0\);_(* &quot;-&quot;??_);_(@_)"/>
    <numFmt numFmtId="167" formatCode="0.0"/>
    <numFmt numFmtId="168" formatCode="#,##0.0"/>
    <numFmt numFmtId="169" formatCode="#,##0.0_);\(#,##0.0\)"/>
    <numFmt numFmtId="170" formatCode="_-* #,##0.00_р_._-;\-* #,##0.00_р_._-;_-* &quot;-&quot;??_р_._-;_-@_-"/>
    <numFmt numFmtId="171" formatCode="##,##0;\(##,##0\);\-"/>
    <numFmt numFmtId="172" formatCode="_-* #,##0.0\ _₽_-;\-* #,##0.0\ _₽_-;_-* &quot;-&quot;?\ _₽_-;_-@_-"/>
    <numFmt numFmtId="173" formatCode="General_)"/>
    <numFmt numFmtId="174" formatCode="#,##0.0000000000_);\(#,##0.0000000000\)"/>
    <numFmt numFmtId="175" formatCode="#,##0.000_);\(#,##0.000\)"/>
    <numFmt numFmtId="176" formatCode="_(* #,##0_);_(* \(#,##0\);_(* &quot;-&quot;??_);_(@_)"/>
    <numFmt numFmtId="177" formatCode="0_);\(0\)"/>
    <numFmt numFmtId="178" formatCode="_-* #,##0.00\ _р_._-;\-* #,##0.00\ _р_._-;_-* &quot;-&quot;??\ _р_._-;_-@_-"/>
  </numFmts>
  <fonts count="101">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b/>
      <sz val="12"/>
      <color theme="1"/>
      <name val="GHEA Grapalat"/>
      <family val="3"/>
    </font>
    <font>
      <sz val="8"/>
      <name val="GHEA Grapalat"/>
      <family val="2"/>
    </font>
    <font>
      <sz val="10"/>
      <name val="Arial Armenian"/>
      <family val="2"/>
    </font>
    <font>
      <b/>
      <sz val="12"/>
      <name val="GHEA Grapalat"/>
      <family val="3"/>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2"/>
      <name val="GHEA Grapalat"/>
      <family val="3"/>
    </font>
    <font>
      <b/>
      <i/>
      <sz val="12"/>
      <name val="GHEA Grapalat"/>
      <family val="3"/>
    </font>
    <font>
      <sz val="12"/>
      <color theme="1"/>
      <name val="GHEA Grapalat"/>
      <family val="3"/>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0"/>
      <name val="Arial Cyr"/>
      <family val="2"/>
    </font>
    <font>
      <sz val="10"/>
      <name val="Arial Cyr"/>
      <family val="2"/>
      <charset val="204"/>
    </font>
    <font>
      <b/>
      <sz val="10"/>
      <color indexed="12"/>
      <name val="Arial Cyr"/>
      <family val="2"/>
      <charset val="204"/>
    </font>
    <font>
      <sz val="11"/>
      <color theme="1"/>
      <name val="Calibri"/>
      <family val="2"/>
      <charset val="204"/>
      <scheme val="minor"/>
    </font>
    <font>
      <b/>
      <sz val="12"/>
      <name val="Calibri"/>
      <family val="2"/>
      <charset val="1"/>
      <scheme val="minor"/>
    </font>
    <font>
      <i/>
      <sz val="12"/>
      <name val="GHEA Grapalat"/>
      <family val="3"/>
    </font>
    <font>
      <i/>
      <sz val="12"/>
      <name val="GHEA Grapalat"/>
      <family val="2"/>
    </font>
    <font>
      <b/>
      <i/>
      <sz val="12"/>
      <color theme="1"/>
      <name val="GHEA Grapalat"/>
      <family val="3"/>
    </font>
    <font>
      <b/>
      <sz val="12"/>
      <color theme="1"/>
      <name val="Calibri"/>
      <family val="2"/>
      <charset val="1"/>
      <scheme val="minor"/>
    </font>
    <font>
      <b/>
      <i/>
      <sz val="12"/>
      <color theme="1"/>
      <name val="Calibri"/>
      <family val="2"/>
      <charset val="204"/>
      <scheme val="minor"/>
    </font>
    <font>
      <b/>
      <sz val="11"/>
      <color rgb="FF000000"/>
      <name val="GHEA Grapalat"/>
      <family val="3"/>
    </font>
    <font>
      <sz val="10"/>
      <color theme="1"/>
      <name val="Arial Narrow"/>
      <family val="2"/>
    </font>
    <font>
      <b/>
      <sz val="10"/>
      <name val="GHEA Grapalat"/>
      <family val="3"/>
    </font>
    <font>
      <sz val="10"/>
      <name val="GHEA Grapalat"/>
      <family val="3"/>
    </font>
    <font>
      <i/>
      <sz val="12"/>
      <color theme="1"/>
      <name val="GHEA Grapalat"/>
      <family val="3"/>
    </font>
    <font>
      <sz val="12"/>
      <color theme="1"/>
      <name val="Calibri"/>
      <family val="2"/>
      <charset val="1"/>
      <scheme val="minor"/>
    </font>
    <font>
      <b/>
      <u/>
      <sz val="12"/>
      <name val="GHEA Grapalat"/>
      <family val="3"/>
    </font>
    <font>
      <sz val="12"/>
      <color rgb="FFFF0000"/>
      <name val="GHEA Grapalat"/>
      <family val="3"/>
    </font>
  </fonts>
  <fills count="5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
      <patternFill patternType="solid">
        <fgColor theme="6" tint="0.59999389629810485"/>
        <bgColor indexed="64"/>
      </patternFill>
    </fill>
    <fill>
      <patternFill patternType="solid">
        <fgColor theme="0" tint="-0.14999847407452621"/>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hair">
        <color indexed="64"/>
      </left>
      <right/>
      <top style="hair">
        <color indexed="64"/>
      </top>
      <bottom style="hair">
        <color indexed="9"/>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2033">
    <xf numFmtId="0" fontId="0" fillId="0" borderId="0"/>
    <xf numFmtId="0" fontId="10" fillId="0" borderId="0"/>
    <xf numFmtId="9" fontId="11" fillId="0" borderId="0" applyFont="0" applyFill="0" applyBorder="0" applyAlignment="0" applyProtection="0"/>
    <xf numFmtId="0" fontId="12" fillId="0" borderId="0"/>
    <xf numFmtId="0" fontId="13" fillId="0" borderId="0">
      <alignment horizontal="left" vertical="top" wrapText="1"/>
    </xf>
    <xf numFmtId="0" fontId="14" fillId="0" borderId="0"/>
    <xf numFmtId="165" fontId="16" fillId="0" borderId="0" applyFill="0" applyBorder="0" applyProtection="0">
      <alignment horizontal="right" vertical="top"/>
    </xf>
    <xf numFmtId="43" fontId="14" fillId="0" borderId="0" applyFont="0" applyFill="0" applyBorder="0" applyAlignment="0" applyProtection="0"/>
    <xf numFmtId="0" fontId="16" fillId="0" borderId="0">
      <alignment horizontal="left" vertical="top" wrapText="1"/>
    </xf>
    <xf numFmtId="0" fontId="17" fillId="0" borderId="0"/>
    <xf numFmtId="43" fontId="17" fillId="0" borderId="0" applyFont="0" applyFill="0" applyBorder="0" applyAlignment="0" applyProtection="0"/>
    <xf numFmtId="0" fontId="19" fillId="0" borderId="0"/>
    <xf numFmtId="0" fontId="20" fillId="0" borderId="11" applyNumberFormat="0" applyFill="0" applyAlignment="0" applyProtection="0"/>
    <xf numFmtId="0" fontId="21" fillId="0" borderId="12" applyNumberFormat="0" applyFill="0" applyAlignment="0" applyProtection="0"/>
    <xf numFmtId="0" fontId="22" fillId="0" borderId="13" applyNumberFormat="0" applyFill="0" applyAlignment="0" applyProtection="0"/>
    <xf numFmtId="0" fontId="22" fillId="0" borderId="0" applyNumberFormat="0" applyFill="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0" applyNumberFormat="0" applyBorder="0" applyAlignment="0" applyProtection="0"/>
    <xf numFmtId="0" fontId="26" fillId="6" borderId="14" applyNumberFormat="0" applyAlignment="0" applyProtection="0"/>
    <xf numFmtId="0" fontId="27" fillId="7" borderId="15" applyNumberFormat="0" applyAlignment="0" applyProtection="0"/>
    <xf numFmtId="0" fontId="28" fillId="7" borderId="14" applyNumberFormat="0" applyAlignment="0" applyProtection="0"/>
    <xf numFmtId="0" fontId="29" fillId="0" borderId="16" applyNumberFormat="0" applyFill="0" applyAlignment="0" applyProtection="0"/>
    <xf numFmtId="0" fontId="30" fillId="8" borderId="17" applyNumberFormat="0" applyAlignment="0" applyProtection="0"/>
    <xf numFmtId="0" fontId="31" fillId="0" borderId="0" applyNumberFormat="0" applyFill="0" applyBorder="0" applyAlignment="0" applyProtection="0"/>
    <xf numFmtId="0" fontId="14" fillId="9" borderId="18" applyNumberFormat="0" applyFont="0" applyAlignment="0" applyProtection="0"/>
    <xf numFmtId="0" fontId="32" fillId="0" borderId="0" applyNumberFormat="0" applyFill="0" applyBorder="0" applyAlignment="0" applyProtection="0"/>
    <xf numFmtId="0" fontId="33" fillId="0" borderId="19" applyNumberFormat="0" applyFill="0" applyAlignment="0" applyProtection="0"/>
    <xf numFmtId="0" fontId="34"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4" fillId="25" borderId="0" applyNumberFormat="0" applyBorder="0" applyAlignment="0" applyProtection="0"/>
    <xf numFmtId="0" fontId="34"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34" fillId="33" borderId="0" applyNumberFormat="0" applyBorder="0" applyAlignment="0" applyProtection="0"/>
    <xf numFmtId="0" fontId="35" fillId="0" borderId="0" applyNumberFormat="0" applyFill="0" applyBorder="0" applyAlignment="0" applyProtection="0"/>
    <xf numFmtId="0" fontId="36" fillId="14" borderId="0" applyNumberFormat="0" applyBorder="0" applyAlignment="0" applyProtection="0"/>
    <xf numFmtId="0" fontId="9" fillId="9" borderId="18" applyNumberFormat="0" applyFont="0" applyAlignment="0" applyProtection="0"/>
    <xf numFmtId="0" fontId="36" fillId="33" borderId="0" applyNumberFormat="0" applyBorder="0" applyAlignment="0" applyProtection="0"/>
    <xf numFmtId="0" fontId="36" fillId="21" borderId="0" applyNumberFormat="0" applyBorder="0" applyAlignment="0" applyProtection="0"/>
    <xf numFmtId="0" fontId="36" fillId="10" borderId="0" applyNumberFormat="0" applyBorder="0" applyAlignment="0" applyProtection="0"/>
    <xf numFmtId="0" fontId="36"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16" borderId="0" applyNumberFormat="0" applyBorder="0" applyAlignment="0" applyProtection="0"/>
    <xf numFmtId="0" fontId="36" fillId="17" borderId="0" applyNumberFormat="0" applyBorder="0" applyAlignment="0" applyProtection="0"/>
    <xf numFmtId="0" fontId="44" fillId="0" borderId="0" applyNumberFormat="0" applyFill="0" applyBorder="0" applyAlignment="0" applyProtection="0"/>
    <xf numFmtId="0" fontId="36" fillId="13" borderId="0" applyNumberFormat="0" applyBorder="0" applyAlignment="0" applyProtection="0"/>
    <xf numFmtId="0" fontId="42" fillId="0" borderId="11" applyNumberFormat="0" applyFill="0" applyAlignment="0" applyProtection="0"/>
    <xf numFmtId="0" fontId="36" fillId="25" borderId="0" applyNumberFormat="0" applyBorder="0" applyAlignment="0" applyProtection="0"/>
    <xf numFmtId="0" fontId="44" fillId="0" borderId="13" applyNumberFormat="0" applyFill="0" applyAlignment="0" applyProtection="0"/>
    <xf numFmtId="0" fontId="51" fillId="0" borderId="0" applyNumberFormat="0" applyFill="0" applyBorder="0" applyAlignment="0" applyProtection="0"/>
    <xf numFmtId="0" fontId="14" fillId="11" borderId="0" applyNumberFormat="0" applyBorder="0" applyAlignment="0" applyProtection="0"/>
    <xf numFmtId="0" fontId="46" fillId="0" borderId="16" applyNumberFormat="0" applyFill="0" applyAlignment="0" applyProtection="0"/>
    <xf numFmtId="0" fontId="14" fillId="19" borderId="0" applyNumberFormat="0" applyBorder="0" applyAlignment="0" applyProtection="0"/>
    <xf numFmtId="0" fontId="14" fillId="15" borderId="0" applyNumberFormat="0" applyBorder="0" applyAlignment="0" applyProtection="0"/>
    <xf numFmtId="0" fontId="36" fillId="29" borderId="0" applyNumberFormat="0" applyBorder="0" applyAlignment="0" applyProtection="0"/>
    <xf numFmtId="0" fontId="40" fillId="0" borderId="0" applyNumberFormat="0" applyFill="0" applyBorder="0" applyAlignment="0" applyProtection="0"/>
    <xf numFmtId="0" fontId="36" fillId="22" borderId="0" applyNumberFormat="0" applyBorder="0" applyAlignment="0" applyProtection="0"/>
    <xf numFmtId="0" fontId="47" fillId="5"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38" fillId="7" borderId="14" applyNumberFormat="0" applyAlignment="0" applyProtection="0"/>
    <xf numFmtId="0" fontId="41" fillId="3" borderId="0" applyNumberFormat="0" applyBorder="0" applyAlignment="0" applyProtection="0"/>
    <xf numFmtId="0" fontId="48" fillId="7" borderId="15" applyNumberFormat="0" applyAlignment="0" applyProtection="0"/>
    <xf numFmtId="0" fontId="45" fillId="6" borderId="14" applyNumberFormat="0" applyAlignment="0" applyProtection="0"/>
    <xf numFmtId="0" fontId="43" fillId="0" borderId="12" applyNumberFormat="0" applyFill="0" applyAlignment="0" applyProtection="0"/>
    <xf numFmtId="0" fontId="49" fillId="0" borderId="0" applyNumberFormat="0" applyFill="0" applyBorder="0" applyAlignment="0" applyProtection="0"/>
    <xf numFmtId="0" fontId="36" fillId="26" borderId="0" applyNumberFormat="0" applyBorder="0" applyAlignment="0" applyProtection="0"/>
    <xf numFmtId="0" fontId="39" fillId="8" borderId="17" applyNumberFormat="0" applyAlignment="0" applyProtection="0"/>
    <xf numFmtId="0" fontId="14" fillId="20" borderId="0" applyNumberFormat="0" applyBorder="0" applyAlignment="0" applyProtection="0"/>
    <xf numFmtId="0" fontId="14" fillId="23" borderId="0" applyNumberFormat="0" applyBorder="0" applyAlignment="0" applyProtection="0"/>
    <xf numFmtId="0" fontId="50" fillId="0" borderId="19" applyNumberFormat="0" applyFill="0" applyAlignment="0" applyProtection="0"/>
    <xf numFmtId="0" fontId="36" fillId="18" borderId="0" applyNumberFormat="0" applyBorder="0" applyAlignment="0" applyProtection="0"/>
    <xf numFmtId="0" fontId="14" fillId="27" borderId="0" applyNumberFormat="0" applyBorder="0" applyAlignment="0" applyProtection="0"/>
    <xf numFmtId="0" fontId="37" fillId="4" borderId="0" applyNumberFormat="0" applyBorder="0" applyAlignment="0" applyProtection="0"/>
    <xf numFmtId="0" fontId="14" fillId="12" borderId="0" applyNumberFormat="0" applyBorder="0" applyAlignment="0" applyProtection="0"/>
    <xf numFmtId="0" fontId="8" fillId="0" borderId="0"/>
    <xf numFmtId="43" fontId="8" fillId="0" borderId="0" applyFont="0" applyFill="0" applyBorder="0" applyAlignment="0" applyProtection="0"/>
    <xf numFmtId="0" fontId="17" fillId="0" borderId="0"/>
    <xf numFmtId="9" fontId="17"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0" fontId="53" fillId="0" borderId="0"/>
    <xf numFmtId="0" fontId="54" fillId="5" borderId="0" applyNumberFormat="0" applyBorder="0" applyAlignment="0" applyProtection="0"/>
    <xf numFmtId="0" fontId="19" fillId="0" borderId="0"/>
    <xf numFmtId="0" fontId="12" fillId="0" borderId="0"/>
    <xf numFmtId="0" fontId="52" fillId="34" borderId="0" applyNumberFormat="0" applyBorder="0" applyAlignment="0" applyProtection="0"/>
    <xf numFmtId="0" fontId="52" fillId="35" borderId="0" applyNumberFormat="0" applyBorder="0" applyAlignment="0" applyProtection="0"/>
    <xf numFmtId="0" fontId="52" fillId="36" borderId="0" applyNumberFormat="0" applyBorder="0" applyAlignment="0" applyProtection="0"/>
    <xf numFmtId="0" fontId="52" fillId="37" borderId="0" applyNumberFormat="0" applyBorder="0" applyAlignment="0" applyProtection="0"/>
    <xf numFmtId="0" fontId="52" fillId="41" borderId="0" applyNumberFormat="0" applyBorder="0" applyAlignment="0" applyProtection="0"/>
    <xf numFmtId="0" fontId="52" fillId="42" borderId="0" applyNumberFormat="0" applyBorder="0" applyAlignment="0" applyProtection="0"/>
    <xf numFmtId="0" fontId="52" fillId="43" borderId="0" applyNumberFormat="0" applyBorder="0" applyAlignment="0" applyProtection="0"/>
    <xf numFmtId="0" fontId="52" fillId="44" borderId="0" applyNumberFormat="0" applyBorder="0" applyAlignment="0" applyProtection="0"/>
    <xf numFmtId="0" fontId="52" fillId="38" borderId="0" applyNumberFormat="0" applyBorder="0" applyAlignment="0" applyProtection="0"/>
    <xf numFmtId="0" fontId="52" fillId="37" borderId="0" applyNumberFormat="0" applyBorder="0" applyAlignment="0" applyProtection="0"/>
    <xf numFmtId="0" fontId="52" fillId="43" borderId="0" applyNumberFormat="0" applyBorder="0" applyAlignment="0" applyProtection="0"/>
    <xf numFmtId="0" fontId="52" fillId="45" borderId="0" applyNumberFormat="0" applyBorder="0" applyAlignment="0" applyProtection="0"/>
    <xf numFmtId="0" fontId="55" fillId="46" borderId="0" applyNumberFormat="0" applyBorder="0" applyAlignment="0" applyProtection="0"/>
    <xf numFmtId="0" fontId="55" fillId="44" borderId="0" applyNumberFormat="0" applyBorder="0" applyAlignment="0" applyProtection="0"/>
    <xf numFmtId="0" fontId="55" fillId="38" borderId="0" applyNumberFormat="0" applyBorder="0" applyAlignment="0" applyProtection="0"/>
    <xf numFmtId="0" fontId="55" fillId="39" borderId="0" applyNumberFormat="0" applyBorder="0" applyAlignment="0" applyProtection="0"/>
    <xf numFmtId="0" fontId="55" fillId="47" borderId="0" applyNumberFormat="0" applyBorder="0" applyAlignment="0" applyProtection="0"/>
    <xf numFmtId="0" fontId="55" fillId="40" borderId="0" applyNumberFormat="0" applyBorder="0" applyAlignment="0" applyProtection="0"/>
    <xf numFmtId="0" fontId="55" fillId="48" borderId="0" applyNumberFormat="0" applyBorder="0" applyAlignment="0" applyProtection="0"/>
    <xf numFmtId="0" fontId="55" fillId="49" borderId="0" applyNumberFormat="0" applyBorder="0" applyAlignment="0" applyProtection="0"/>
    <xf numFmtId="0" fontId="55" fillId="50" borderId="0" applyNumberFormat="0" applyBorder="0" applyAlignment="0" applyProtection="0"/>
    <xf numFmtId="0" fontId="55" fillId="39" borderId="0" applyNumberFormat="0" applyBorder="0" applyAlignment="0" applyProtection="0"/>
    <xf numFmtId="0" fontId="55" fillId="47" borderId="0" applyNumberFormat="0" applyBorder="0" applyAlignment="0" applyProtection="0"/>
    <xf numFmtId="0" fontId="55" fillId="51" borderId="0" applyNumberFormat="0" applyBorder="0" applyAlignment="0" applyProtection="0"/>
    <xf numFmtId="0" fontId="56" fillId="35" borderId="0" applyNumberFormat="0" applyBorder="0" applyAlignment="0" applyProtection="0"/>
    <xf numFmtId="0" fontId="57" fillId="52" borderId="20" applyNumberFormat="0" applyAlignment="0" applyProtection="0"/>
    <xf numFmtId="0" fontId="58" fillId="53" borderId="21" applyNumberFormat="0" applyAlignment="0" applyProtection="0"/>
    <xf numFmtId="43" fontId="17" fillId="0" borderId="0" applyFont="0" applyFill="0" applyBorder="0" applyAlignment="0" applyProtection="0"/>
    <xf numFmtId="43" fontId="8" fillId="0" borderId="0" applyFont="0" applyFill="0" applyBorder="0" applyAlignment="0" applyProtection="0"/>
    <xf numFmtId="0" fontId="59" fillId="0" borderId="0" applyNumberFormat="0" applyFill="0" applyBorder="0" applyAlignment="0" applyProtection="0"/>
    <xf numFmtId="0" fontId="60" fillId="36" borderId="0" applyNumberFormat="0" applyBorder="0" applyAlignment="0" applyProtection="0"/>
    <xf numFmtId="0" fontId="61" fillId="0" borderId="22" applyNumberFormat="0" applyFill="0" applyAlignment="0" applyProtection="0"/>
    <xf numFmtId="0" fontId="62" fillId="0" borderId="23" applyNumberFormat="0" applyFill="0" applyAlignment="0" applyProtection="0"/>
    <xf numFmtId="0" fontId="63" fillId="0" borderId="24" applyNumberFormat="0" applyFill="0" applyAlignment="0" applyProtection="0"/>
    <xf numFmtId="0" fontId="63" fillId="0" borderId="0" applyNumberFormat="0" applyFill="0" applyBorder="0" applyAlignment="0" applyProtection="0"/>
    <xf numFmtId="0" fontId="64" fillId="42" borderId="20" applyNumberFormat="0" applyAlignment="0" applyProtection="0"/>
    <xf numFmtId="0" fontId="65" fillId="0" borderId="25" applyNumberFormat="0" applyFill="0" applyAlignment="0" applyProtection="0"/>
    <xf numFmtId="0" fontId="66" fillId="54" borderId="0" applyNumberFormat="0" applyBorder="0" applyAlignment="0" applyProtection="0"/>
    <xf numFmtId="1" fontId="72" fillId="0" borderId="0"/>
    <xf numFmtId="1" fontId="72" fillId="0" borderId="0"/>
    <xf numFmtId="1" fontId="72" fillId="0" borderId="0"/>
    <xf numFmtId="0" fontId="8" fillId="0" borderId="0"/>
    <xf numFmtId="0" fontId="12" fillId="0" borderId="0"/>
    <xf numFmtId="0" fontId="12" fillId="0" borderId="0"/>
    <xf numFmtId="0" fontId="17" fillId="55" borderId="26" applyNumberFormat="0" applyFont="0" applyAlignment="0" applyProtection="0"/>
    <xf numFmtId="0" fontId="67" fillId="52" borderId="27" applyNumberFormat="0" applyAlignment="0" applyProtection="0"/>
    <xf numFmtId="0" fontId="71" fillId="0" borderId="0"/>
    <xf numFmtId="0" fontId="71" fillId="0" borderId="0"/>
    <xf numFmtId="0" fontId="71" fillId="0" borderId="0"/>
    <xf numFmtId="0" fontId="68" fillId="0" borderId="0" applyNumberFormat="0" applyFill="0" applyBorder="0" applyAlignment="0" applyProtection="0"/>
    <xf numFmtId="0" fontId="69" fillId="0" borderId="28" applyNumberFormat="0" applyFill="0" applyAlignment="0" applyProtection="0"/>
    <xf numFmtId="0" fontId="70" fillId="0" borderId="0" applyNumberFormat="0" applyFill="0" applyBorder="0" applyAlignment="0" applyProtection="0"/>
    <xf numFmtId="0" fontId="53" fillId="0" borderId="0"/>
    <xf numFmtId="1" fontId="72" fillId="0" borderId="0"/>
    <xf numFmtId="0" fontId="73" fillId="0" borderId="0"/>
    <xf numFmtId="0" fontId="12" fillId="0" borderId="0"/>
    <xf numFmtId="0" fontId="8" fillId="0" borderId="0"/>
    <xf numFmtId="0" fontId="16" fillId="0" borderId="0">
      <alignment horizontal="left" vertical="top" wrapText="1"/>
    </xf>
    <xf numFmtId="0" fontId="7" fillId="9" borderId="18" applyNumberFormat="0" applyFont="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71" fillId="0" borderId="0"/>
    <xf numFmtId="0" fontId="6" fillId="0" borderId="0"/>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5" fillId="9" borderId="1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19" fillId="0" borderId="0"/>
    <xf numFmtId="164" fontId="19" fillId="0" borderId="0" applyFont="0" applyFill="0" applyBorder="0" applyAlignment="0" applyProtection="0"/>
    <xf numFmtId="170" fontId="17" fillId="0" borderId="0" applyFont="0" applyFill="0" applyBorder="0" applyAlignment="0" applyProtection="0"/>
    <xf numFmtId="170" fontId="53"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2" fillId="0" borderId="0" applyFont="0" applyFill="0" applyBorder="0" applyAlignment="0" applyProtection="0"/>
    <xf numFmtId="43" fontId="19" fillId="0" borderId="0" applyFont="0" applyFill="0" applyBorder="0" applyAlignment="0" applyProtection="0"/>
    <xf numFmtId="43" fontId="12" fillId="0" borderId="0" applyFont="0" applyFill="0" applyBorder="0" applyAlignment="0" applyProtection="0"/>
    <xf numFmtId="43" fontId="14" fillId="0" borderId="0" applyFont="0" applyFill="0" applyBorder="0" applyAlignment="0" applyProtection="0"/>
    <xf numFmtId="43" fontId="1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3" fillId="0" borderId="0" applyFont="0" applyFill="0" applyBorder="0" applyAlignment="0" applyProtection="0"/>
    <xf numFmtId="38" fontId="77" fillId="0" borderId="0"/>
    <xf numFmtId="38" fontId="78" fillId="0" borderId="0"/>
    <xf numFmtId="38" fontId="79" fillId="0" borderId="0"/>
    <xf numFmtId="38" fontId="80" fillId="0" borderId="0"/>
    <xf numFmtId="0" fontId="81" fillId="0" borderId="0"/>
    <xf numFmtId="0" fontId="81" fillId="0" borderId="0"/>
    <xf numFmtId="0" fontId="82" fillId="0" borderId="0"/>
    <xf numFmtId="0" fontId="53" fillId="0" borderId="0"/>
    <xf numFmtId="0" fontId="19" fillId="0" borderId="0"/>
    <xf numFmtId="0" fontId="12" fillId="0" borderId="0"/>
    <xf numFmtId="0" fontId="12" fillId="0" borderId="0"/>
    <xf numFmtId="0" fontId="12" fillId="0" borderId="0"/>
    <xf numFmtId="0" fontId="53" fillId="0" borderId="0"/>
    <xf numFmtId="0" fontId="17" fillId="0" borderId="0"/>
    <xf numFmtId="0" fontId="10" fillId="0" borderId="0"/>
    <xf numFmtId="0" fontId="17" fillId="0" borderId="0"/>
    <xf numFmtId="0" fontId="17" fillId="0" borderId="0"/>
    <xf numFmtId="0" fontId="83" fillId="0" borderId="0"/>
    <xf numFmtId="0" fontId="12" fillId="0" borderId="0"/>
    <xf numFmtId="0" fontId="14" fillId="0" borderId="0"/>
    <xf numFmtId="0" fontId="12" fillId="0" borderId="0"/>
    <xf numFmtId="0" fontId="17" fillId="0" borderId="0"/>
    <xf numFmtId="0" fontId="12" fillId="0" borderId="0"/>
    <xf numFmtId="0" fontId="19" fillId="0" borderId="0"/>
    <xf numFmtId="0" fontId="53" fillId="0" borderId="0"/>
    <xf numFmtId="0" fontId="83" fillId="0" borderId="0"/>
    <xf numFmtId="0" fontId="52" fillId="55" borderId="38" applyNumberFormat="0" applyFont="0" applyAlignment="0" applyProtection="0"/>
    <xf numFmtId="9" fontId="53" fillId="0" borderId="0" applyFont="0" applyFill="0" applyBorder="0" applyAlignment="0" applyProtection="0"/>
    <xf numFmtId="9" fontId="17" fillId="0" borderId="0" applyFont="0" applyFill="0" applyBorder="0" applyAlignment="0" applyProtection="0"/>
    <xf numFmtId="9" fontId="10"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73" fontId="84" fillId="0" borderId="39">
      <protection locked="0"/>
    </xf>
    <xf numFmtId="173" fontId="85" fillId="56" borderId="39"/>
    <xf numFmtId="0" fontId="12" fillId="0" borderId="0"/>
    <xf numFmtId="0" fontId="12" fillId="0" borderId="0"/>
    <xf numFmtId="0" fontId="12" fillId="0" borderId="0"/>
    <xf numFmtId="0" fontId="12" fillId="0" borderId="0"/>
    <xf numFmtId="0" fontId="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3" fillId="0" borderId="0"/>
    <xf numFmtId="0" fontId="52" fillId="0" borderId="0"/>
    <xf numFmtId="0" fontId="12" fillId="0" borderId="0"/>
    <xf numFmtId="0" fontId="52" fillId="0" borderId="0"/>
    <xf numFmtId="0" fontId="16" fillId="0" borderId="0">
      <alignment horizontal="left" vertical="top" wrapText="1"/>
    </xf>
    <xf numFmtId="0" fontId="71" fillId="0" borderId="0"/>
    <xf numFmtId="43" fontId="12" fillId="0" borderId="0" applyFont="0" applyFill="0" applyBorder="0" applyAlignment="0" applyProtection="0"/>
    <xf numFmtId="43" fontId="12" fillId="0" borderId="0" applyFont="0" applyFill="0" applyBorder="0" applyAlignment="0" applyProtection="0"/>
    <xf numFmtId="0" fontId="86" fillId="0" borderId="0"/>
    <xf numFmtId="43" fontId="14" fillId="0" borderId="0" applyFont="0" applyFill="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29"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34" fillId="33" borderId="0" applyNumberFormat="0" applyBorder="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57" fillId="5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64" fillId="42" borderId="20" applyNumberForma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17" fillId="55" borderId="26" applyNumberFormat="0" applyFon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7" fillId="52" borderId="27" applyNumberFormat="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69" fillId="0" borderId="28" applyNumberFormat="0" applyFill="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6" fillId="6" borderId="14"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7" fillId="7" borderId="15"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8" fillId="7" borderId="14" applyNumberFormat="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3" fillId="0" borderId="19" applyNumberFormat="0" applyFill="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30" fillId="8" borderId="17" applyNumberFormat="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2" fillId="0" borderId="0"/>
    <xf numFmtId="0" fontId="12" fillId="0" borderId="0"/>
    <xf numFmtId="0" fontId="12" fillId="0" borderId="0"/>
    <xf numFmtId="0" fontId="12" fillId="0" borderId="0"/>
    <xf numFmtId="0" fontId="3" fillId="0" borderId="0"/>
    <xf numFmtId="0" fontId="19" fillId="0" borderId="0"/>
    <xf numFmtId="0" fontId="19" fillId="0" borderId="0"/>
    <xf numFmtId="0" fontId="19" fillId="0" borderId="0"/>
    <xf numFmtId="0" fontId="19" fillId="0" borderId="0"/>
    <xf numFmtId="0" fontId="19"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0" fontId="1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0" fontId="1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1" fontId="7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5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lignment horizontal="left" vertical="top" wrapText="1"/>
    </xf>
    <xf numFmtId="0" fontId="14" fillId="0" borderId="0"/>
    <xf numFmtId="0" fontId="14" fillId="0" borderId="0"/>
    <xf numFmtId="0" fontId="14" fillId="0" borderId="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14" fillId="9" borderId="18" applyNumberFormat="0" applyFont="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29" fillId="0" borderId="16"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164" fontId="19" fillId="0" borderId="0" applyFont="0" applyFill="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43" fontId="16"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0" fontId="16" fillId="0" borderId="0">
      <alignment horizontal="left" vertical="top" wrapText="1"/>
    </xf>
    <xf numFmtId="0" fontId="94" fillId="0" borderId="0"/>
    <xf numFmtId="43" fontId="94" fillId="0" borderId="0" applyFont="0" applyFill="0" applyBorder="0" applyAlignment="0" applyProtection="0"/>
    <xf numFmtId="43" fontId="2" fillId="0" borderId="0" applyFont="0" applyFill="0" applyBorder="0" applyAlignment="0" applyProtection="0"/>
    <xf numFmtId="178" fontId="86" fillId="0" borderId="0" applyFont="0" applyFill="0" applyBorder="0" applyAlignment="0" applyProtection="0"/>
    <xf numFmtId="0" fontId="2" fillId="0" borderId="0"/>
    <xf numFmtId="9" fontId="86" fillId="0" borderId="0" applyFont="0" applyFill="0" applyBorder="0" applyAlignment="0" applyProtection="0"/>
    <xf numFmtId="0" fontId="14" fillId="0" borderId="0"/>
    <xf numFmtId="0" fontId="1" fillId="0" borderId="0"/>
  </cellStyleXfs>
  <cellXfs count="631">
    <xf numFmtId="0" fontId="0" fillId="0" borderId="0" xfId="0"/>
    <xf numFmtId="0" fontId="74" fillId="2" borderId="1" xfId="96" applyFont="1" applyFill="1" applyBorder="1" applyAlignment="1">
      <alignment horizontal="center" vertical="center" wrapText="1"/>
    </xf>
    <xf numFmtId="168" fontId="74" fillId="2" borderId="1" xfId="96" applyNumberFormat="1" applyFont="1" applyFill="1" applyBorder="1" applyAlignment="1">
      <alignment horizontal="center" vertical="center" wrapText="1"/>
    </xf>
    <xf numFmtId="0" fontId="76" fillId="2" borderId="0" xfId="0" applyFont="1" applyFill="1"/>
    <xf numFmtId="0" fontId="74" fillId="2" borderId="0" xfId="96" applyFont="1" applyFill="1" applyAlignment="1">
      <alignment horizontal="center" vertical="center" wrapText="1"/>
    </xf>
    <xf numFmtId="168" fontId="74" fillId="2" borderId="0" xfId="96" applyNumberFormat="1" applyFont="1" applyFill="1" applyAlignment="1">
      <alignment vertical="center" wrapText="1"/>
    </xf>
    <xf numFmtId="169" fontId="18" fillId="2" borderId="30" xfId="7" applyNumberFormat="1" applyFont="1" applyFill="1" applyBorder="1" applyAlignment="1">
      <alignment horizontal="center" vertical="center" wrapText="1"/>
    </xf>
    <xf numFmtId="0" fontId="74" fillId="2" borderId="0" xfId="0" applyFont="1" applyFill="1"/>
    <xf numFmtId="0" fontId="74" fillId="2" borderId="8" xfId="0" applyFont="1" applyFill="1" applyBorder="1" applyAlignment="1">
      <alignment horizontal="center" vertical="center" wrapText="1"/>
    </xf>
    <xf numFmtId="167" fontId="74" fillId="2" borderId="30" xfId="0" applyNumberFormat="1" applyFont="1" applyFill="1" applyBorder="1" applyAlignment="1">
      <alignment horizontal="center" vertical="center" wrapText="1"/>
    </xf>
    <xf numFmtId="165" fontId="18" fillId="2" borderId="30" xfId="0" applyNumberFormat="1" applyFont="1" applyFill="1" applyBorder="1" applyAlignment="1">
      <alignment horizontal="left" vertical="top" wrapText="1"/>
    </xf>
    <xf numFmtId="0" fontId="18" fillId="2" borderId="30" xfId="165" applyFont="1" applyFill="1" applyBorder="1" applyAlignment="1">
      <alignment horizontal="left" vertical="top" wrapText="1"/>
    </xf>
    <xf numFmtId="165" fontId="74" fillId="2" borderId="30" xfId="0" applyNumberFormat="1" applyFont="1" applyFill="1" applyBorder="1"/>
    <xf numFmtId="0" fontId="18" fillId="2" borderId="30" xfId="0" applyFont="1" applyFill="1" applyBorder="1"/>
    <xf numFmtId="0" fontId="74" fillId="2" borderId="1" xfId="0" applyFont="1" applyFill="1" applyBorder="1" applyAlignment="1"/>
    <xf numFmtId="165" fontId="74" fillId="2" borderId="30" xfId="6" applyNumberFormat="1" applyFont="1" applyFill="1" applyBorder="1" applyAlignment="1">
      <alignment horizontal="right" vertical="top"/>
    </xf>
    <xf numFmtId="0" fontId="74" fillId="2" borderId="1" xfId="0" applyFont="1" applyFill="1" applyBorder="1" applyAlignment="1">
      <alignment horizontal="left" vertical="top" wrapText="1"/>
    </xf>
    <xf numFmtId="0" fontId="74" fillId="2" borderId="30" xfId="0" applyFont="1" applyFill="1" applyBorder="1"/>
    <xf numFmtId="0" fontId="18" fillId="2" borderId="30" xfId="0" applyFont="1" applyFill="1" applyBorder="1" applyAlignment="1">
      <alignment horizontal="left" vertical="top" wrapText="1"/>
    </xf>
    <xf numFmtId="166" fontId="74" fillId="2" borderId="30" xfId="7" applyNumberFormat="1" applyFont="1" applyFill="1" applyBorder="1" applyAlignment="1">
      <alignment horizontal="center" vertical="center" wrapText="1"/>
    </xf>
    <xf numFmtId="169" fontId="74" fillId="2" borderId="30" xfId="7" applyNumberFormat="1" applyFont="1" applyFill="1" applyBorder="1" applyAlignment="1">
      <alignment horizontal="center" vertical="center" wrapText="1"/>
    </xf>
    <xf numFmtId="166" fontId="88" fillId="2" borderId="30" xfId="7" applyNumberFormat="1" applyFont="1" applyFill="1" applyBorder="1" applyAlignment="1">
      <alignment horizontal="center" vertical="center" wrapText="1"/>
    </xf>
    <xf numFmtId="166" fontId="74" fillId="2" borderId="30" xfId="7" applyNumberFormat="1" applyFont="1" applyFill="1" applyBorder="1" applyAlignment="1">
      <alignment horizontal="right" vertical="center" wrapText="1"/>
    </xf>
    <xf numFmtId="0" fontId="18" fillId="2" borderId="41" xfId="0" applyFont="1" applyFill="1" applyBorder="1" applyAlignment="1">
      <alignment horizontal="left" vertical="top" wrapText="1"/>
    </xf>
    <xf numFmtId="49" fontId="18" fillId="2" borderId="0" xfId="0" applyNumberFormat="1" applyFont="1" applyFill="1" applyBorder="1" applyAlignment="1">
      <alignment horizontal="center" vertical="top" wrapText="1"/>
    </xf>
    <xf numFmtId="0" fontId="18" fillId="2" borderId="0" xfId="0" applyFont="1" applyFill="1" applyBorder="1" applyAlignment="1">
      <alignment horizontal="center" vertical="top" wrapText="1"/>
    </xf>
    <xf numFmtId="166" fontId="74" fillId="2" borderId="0" xfId="7" applyNumberFormat="1" applyFont="1" applyFill="1" applyBorder="1" applyAlignment="1">
      <alignment horizontal="right" vertical="center" wrapText="1"/>
    </xf>
    <xf numFmtId="0" fontId="15" fillId="2" borderId="31" xfId="0" applyFont="1" applyFill="1" applyBorder="1" applyAlignment="1">
      <alignment horizontal="center" vertical="top" wrapText="1"/>
    </xf>
    <xf numFmtId="0" fontId="15" fillId="2" borderId="0" xfId="0" applyFont="1" applyFill="1" applyAlignment="1">
      <alignment horizontal="right"/>
    </xf>
    <xf numFmtId="0" fontId="18" fillId="2" borderId="42" xfId="0" applyFont="1" applyFill="1" applyBorder="1" applyAlignment="1">
      <alignment vertical="top" wrapText="1"/>
    </xf>
    <xf numFmtId="0" fontId="74" fillId="2" borderId="1" xfId="0" applyFont="1" applyFill="1" applyBorder="1" applyAlignment="1">
      <alignment vertical="top" wrapText="1"/>
    </xf>
    <xf numFmtId="0" fontId="74" fillId="2" borderId="1" xfId="0" applyFont="1" applyFill="1" applyBorder="1" applyAlignment="1">
      <alignment horizontal="center" vertical="top" wrapText="1"/>
    </xf>
    <xf numFmtId="0" fontId="74" fillId="2" borderId="1" xfId="0" applyFont="1" applyFill="1" applyBorder="1" applyAlignment="1">
      <alignment horizontal="left" vertical="top"/>
    </xf>
    <xf numFmtId="0" fontId="88" fillId="2" borderId="3" xfId="0" applyFont="1" applyFill="1" applyBorder="1" applyAlignment="1">
      <alignment horizontal="right" vertical="top" wrapText="1"/>
    </xf>
    <xf numFmtId="0" fontId="18" fillId="2" borderId="1" xfId="0" applyFont="1" applyFill="1" applyBorder="1" applyAlignment="1">
      <alignment vertical="top" wrapText="1"/>
    </xf>
    <xf numFmtId="0" fontId="74" fillId="2" borderId="1" xfId="0" applyFont="1" applyFill="1" applyBorder="1" applyAlignment="1">
      <alignment wrapText="1"/>
    </xf>
    <xf numFmtId="0" fontId="74" fillId="2" borderId="1" xfId="0" applyFont="1" applyFill="1" applyBorder="1" applyAlignment="1">
      <alignment vertical="center" wrapText="1"/>
    </xf>
    <xf numFmtId="0" fontId="74" fillId="2" borderId="1" xfId="0" applyFont="1" applyFill="1" applyBorder="1" applyAlignment="1">
      <alignment horizontal="left" vertical="center"/>
    </xf>
    <xf numFmtId="0" fontId="76" fillId="2" borderId="1" xfId="0" applyFont="1" applyFill="1" applyBorder="1" applyAlignment="1">
      <alignment vertical="top" wrapText="1"/>
    </xf>
    <xf numFmtId="0" fontId="76" fillId="2" borderId="1" xfId="0" applyFont="1" applyFill="1" applyBorder="1" applyAlignment="1">
      <alignment horizontal="left" vertical="center"/>
    </xf>
    <xf numFmtId="0" fontId="15" fillId="2" borderId="31" xfId="0" applyFont="1" applyFill="1" applyBorder="1" applyAlignment="1">
      <alignment vertical="top" wrapText="1"/>
    </xf>
    <xf numFmtId="0" fontId="15" fillId="2" borderId="1" xfId="0" applyFont="1" applyFill="1" applyBorder="1" applyAlignment="1">
      <alignment vertical="top" wrapText="1"/>
    </xf>
    <xf numFmtId="0" fontId="76" fillId="2" borderId="1" xfId="0" applyFont="1" applyFill="1" applyBorder="1" applyAlignment="1">
      <alignment horizontal="left" vertical="top" wrapText="1"/>
    </xf>
    <xf numFmtId="0" fontId="15" fillId="2" borderId="30" xfId="0" applyFont="1" applyFill="1" applyBorder="1" applyAlignment="1">
      <alignment horizontal="center" vertical="top" wrapText="1"/>
    </xf>
    <xf numFmtId="0" fontId="18" fillId="2" borderId="4" xfId="0" applyFont="1" applyFill="1" applyBorder="1" applyAlignment="1"/>
    <xf numFmtId="0" fontId="18" fillId="2" borderId="7" xfId="0" applyFont="1" applyFill="1" applyBorder="1" applyAlignment="1"/>
    <xf numFmtId="0" fontId="18" fillId="2" borderId="5" xfId="0" applyFont="1" applyFill="1" applyBorder="1" applyAlignment="1"/>
    <xf numFmtId="0" fontId="74" fillId="2" borderId="30" xfId="0" applyFont="1" applyFill="1" applyBorder="1" applyAlignment="1">
      <alignment horizontal="center" vertical="center"/>
    </xf>
    <xf numFmtId="168" fontId="74" fillId="2" borderId="31" xfId="96" applyNumberFormat="1" applyFont="1" applyFill="1" applyBorder="1" applyAlignment="1">
      <alignment horizontal="center" vertical="center" wrapText="1"/>
    </xf>
    <xf numFmtId="168" fontId="18" fillId="2" borderId="31" xfId="96" applyNumberFormat="1" applyFont="1" applyFill="1" applyBorder="1" applyAlignment="1">
      <alignment horizontal="center" vertical="center" wrapText="1"/>
    </xf>
    <xf numFmtId="169" fontId="15" fillId="2" borderId="1" xfId="300" applyNumberFormat="1" applyFont="1" applyFill="1" applyBorder="1" applyAlignment="1">
      <alignment horizontal="center" vertical="center" wrapText="1"/>
    </xf>
    <xf numFmtId="0" fontId="74" fillId="2" borderId="1" xfId="299" applyFont="1" applyFill="1" applyBorder="1" applyAlignment="1">
      <alignment horizontal="center" vertical="center" wrapText="1"/>
    </xf>
    <xf numFmtId="0" fontId="74" fillId="2" borderId="1" xfId="299" applyFont="1" applyFill="1" applyBorder="1" applyAlignment="1">
      <alignment horizontal="left" vertical="center" wrapText="1"/>
    </xf>
    <xf numFmtId="169" fontId="76" fillId="2" borderId="42" xfId="300" applyNumberFormat="1" applyFont="1" applyFill="1" applyBorder="1" applyAlignment="1">
      <alignment horizontal="center" vertical="center" wrapText="1"/>
    </xf>
    <xf numFmtId="0" fontId="74" fillId="2" borderId="30" xfId="0" applyFont="1" applyFill="1" applyBorder="1" applyAlignment="1">
      <alignment vertical="top" wrapText="1"/>
    </xf>
    <xf numFmtId="169" fontId="74" fillId="2" borderId="33" xfId="0" applyNumberFormat="1" applyFont="1" applyFill="1" applyBorder="1" applyAlignment="1">
      <alignment horizontal="right" vertical="top" wrapText="1"/>
    </xf>
    <xf numFmtId="0" fontId="74" fillId="2" borderId="0" xfId="0" applyFont="1" applyFill="1" applyAlignment="1">
      <alignment vertical="top"/>
    </xf>
    <xf numFmtId="169" fontId="18" fillId="2" borderId="30" xfId="7" applyNumberFormat="1" applyFont="1" applyFill="1" applyBorder="1" applyAlignment="1">
      <alignment horizontal="center" vertical="top" wrapText="1"/>
    </xf>
    <xf numFmtId="169" fontId="74" fillId="2" borderId="30" xfId="0" applyNumberFormat="1" applyFont="1" applyFill="1" applyBorder="1" applyAlignment="1">
      <alignment horizontal="right" vertical="center" wrapText="1"/>
    </xf>
    <xf numFmtId="0" fontId="74" fillId="2" borderId="0" xfId="0" applyFont="1" applyFill="1" applyAlignment="1">
      <alignment horizontal="left" vertical="center" wrapText="1"/>
    </xf>
    <xf numFmtId="165" fontId="18" fillId="2" borderId="49" xfId="6" applyNumberFormat="1" applyFont="1" applyFill="1" applyBorder="1" applyAlignment="1">
      <alignment horizontal="center" vertical="center"/>
    </xf>
    <xf numFmtId="0" fontId="74" fillId="2" borderId="31" xfId="0" applyFont="1" applyFill="1" applyBorder="1" applyAlignment="1">
      <alignment vertical="top" wrapText="1"/>
    </xf>
    <xf numFmtId="0" fontId="74" fillId="2" borderId="2" xfId="0" applyFont="1" applyFill="1" applyBorder="1" applyAlignment="1">
      <alignment vertical="top" wrapText="1"/>
    </xf>
    <xf numFmtId="0" fontId="74" fillId="2" borderId="37" xfId="0" applyFont="1" applyFill="1" applyBorder="1" applyAlignment="1">
      <alignment vertical="center"/>
    </xf>
    <xf numFmtId="0" fontId="74" fillId="2" borderId="33" xfId="0" applyFont="1" applyFill="1" applyBorder="1" applyAlignment="1">
      <alignment horizontal="center" vertical="center"/>
    </xf>
    <xf numFmtId="43" fontId="74" fillId="2" borderId="0" xfId="0" applyNumberFormat="1" applyFont="1" applyFill="1"/>
    <xf numFmtId="0" fontId="74" fillId="2" borderId="0" xfId="0" applyFont="1" applyFill="1" applyAlignment="1">
      <alignment horizontal="left" vertical="top" wrapText="1"/>
    </xf>
    <xf numFmtId="0" fontId="74" fillId="2" borderId="0" xfId="0" applyFont="1" applyFill="1" applyBorder="1" applyAlignment="1">
      <alignment horizontal="left" vertical="top" wrapText="1"/>
    </xf>
    <xf numFmtId="43" fontId="74" fillId="2" borderId="30" xfId="7" applyNumberFormat="1" applyFont="1" applyFill="1" applyBorder="1" applyAlignment="1">
      <alignment horizontal="center" vertical="center" wrapText="1"/>
    </xf>
    <xf numFmtId="169" fontId="18" fillId="2" borderId="30" xfId="7" applyNumberFormat="1" applyFont="1" applyFill="1" applyBorder="1" applyAlignment="1">
      <alignment horizontal="right" vertical="center" wrapText="1"/>
    </xf>
    <xf numFmtId="0" fontId="88" fillId="2" borderId="0" xfId="0" applyFont="1" applyFill="1" applyAlignment="1">
      <alignment horizontal="left" vertical="top" wrapText="1"/>
    </xf>
    <xf numFmtId="172" fontId="74" fillId="2" borderId="0" xfId="0" applyNumberFormat="1" applyFont="1" applyFill="1" applyAlignment="1">
      <alignment horizontal="left" vertical="top" wrapText="1"/>
    </xf>
    <xf numFmtId="167" fontId="74" fillId="2" borderId="0" xfId="0" applyNumberFormat="1" applyFont="1" applyFill="1" applyAlignment="1">
      <alignment horizontal="left" vertical="top" wrapText="1"/>
    </xf>
    <xf numFmtId="0" fontId="18" fillId="2" borderId="30" xfId="0" applyFont="1" applyFill="1" applyBorder="1" applyAlignment="1">
      <alignment horizontal="center"/>
    </xf>
    <xf numFmtId="0" fontId="88" fillId="2" borderId="30" xfId="165" applyFont="1" applyFill="1" applyBorder="1" applyAlignment="1">
      <alignment horizontal="left" vertical="top" wrapText="1"/>
    </xf>
    <xf numFmtId="0" fontId="74" fillId="2" borderId="30" xfId="0" applyFont="1" applyFill="1" applyBorder="1" applyAlignment="1">
      <alignment horizontal="center" vertical="top" wrapText="1"/>
    </xf>
    <xf numFmtId="0" fontId="18" fillId="2" borderId="30" xfId="0" applyFont="1" applyFill="1" applyBorder="1" applyAlignment="1">
      <alignment horizontal="left" vertical="center" wrapText="1"/>
    </xf>
    <xf numFmtId="0" fontId="74" fillId="2" borderId="0" xfId="0" applyFont="1" applyFill="1" applyBorder="1" applyAlignment="1">
      <alignment horizontal="center" wrapText="1"/>
    </xf>
    <xf numFmtId="49" fontId="74" fillId="2" borderId="0" xfId="0" applyNumberFormat="1" applyFont="1" applyFill="1" applyBorder="1" applyAlignment="1">
      <alignment horizontal="left" vertical="top" wrapText="1"/>
    </xf>
    <xf numFmtId="168" fontId="18" fillId="2" borderId="30" xfId="0" applyNumberFormat="1" applyFont="1" applyFill="1" applyBorder="1" applyAlignment="1">
      <alignment horizontal="center" vertical="center"/>
    </xf>
    <xf numFmtId="165" fontId="74" fillId="2" borderId="30" xfId="8" applyNumberFormat="1" applyFont="1" applyFill="1" applyBorder="1" applyAlignment="1">
      <alignment horizontal="center" vertical="center" wrapText="1"/>
    </xf>
    <xf numFmtId="168" fontId="74" fillId="2" borderId="30" xfId="0" applyNumberFormat="1" applyFont="1" applyFill="1" applyBorder="1" applyAlignment="1">
      <alignment horizontal="right" vertical="center"/>
    </xf>
    <xf numFmtId="0" fontId="18" fillId="2" borderId="30" xfId="0" applyFont="1" applyFill="1" applyBorder="1" applyAlignment="1">
      <alignment wrapText="1"/>
    </xf>
    <xf numFmtId="165" fontId="74" fillId="2" borderId="30" xfId="6" applyNumberFormat="1" applyFont="1" applyFill="1" applyBorder="1" applyAlignment="1">
      <alignment horizontal="center" vertical="center"/>
    </xf>
    <xf numFmtId="0" fontId="18" fillId="2" borderId="30" xfId="0" applyFont="1" applyFill="1" applyBorder="1" applyAlignment="1">
      <alignment horizontal="center" wrapText="1"/>
    </xf>
    <xf numFmtId="0" fontId="88" fillId="2" borderId="30" xfId="0" applyFont="1" applyFill="1" applyBorder="1" applyAlignment="1">
      <alignment horizontal="left" vertical="top" wrapText="1"/>
    </xf>
    <xf numFmtId="165" fontId="88" fillId="2" borderId="30" xfId="6" applyNumberFormat="1" applyFont="1" applyFill="1" applyBorder="1" applyAlignment="1">
      <alignment horizontal="right" vertical="center"/>
    </xf>
    <xf numFmtId="165" fontId="74" fillId="2" borderId="30" xfId="6" applyNumberFormat="1" applyFont="1" applyFill="1" applyBorder="1" applyAlignment="1">
      <alignment horizontal="right" vertical="center"/>
    </xf>
    <xf numFmtId="165" fontId="18" fillId="2" borderId="30" xfId="6" applyNumberFormat="1" applyFont="1" applyFill="1" applyBorder="1" applyAlignment="1">
      <alignment horizontal="right" vertical="center"/>
    </xf>
    <xf numFmtId="0" fontId="74" fillId="2" borderId="0" xfId="0" applyFont="1" applyFill="1" applyAlignment="1">
      <alignment vertical="center"/>
    </xf>
    <xf numFmtId="0" fontId="76" fillId="2" borderId="0" xfId="0" applyFont="1" applyFill="1" applyBorder="1"/>
    <xf numFmtId="0" fontId="74" fillId="2" borderId="0" xfId="8" applyFont="1" applyFill="1">
      <alignment horizontal="left" vertical="top" wrapText="1"/>
    </xf>
    <xf numFmtId="0" fontId="18" fillId="2" borderId="49" xfId="0" applyFont="1" applyFill="1" applyBorder="1" applyAlignment="1">
      <alignment horizontal="center" vertical="center"/>
    </xf>
    <xf numFmtId="0" fontId="74" fillId="2" borderId="49" xfId="8" applyFont="1" applyFill="1" applyBorder="1">
      <alignment horizontal="left" vertical="top" wrapText="1"/>
    </xf>
    <xf numFmtId="4" fontId="18" fillId="2" borderId="46" xfId="8" applyNumberFormat="1" applyFont="1" applyFill="1" applyBorder="1" applyAlignment="1">
      <alignment horizontal="center" vertical="center" wrapText="1"/>
    </xf>
    <xf numFmtId="0" fontId="88" fillId="2" borderId="49" xfId="8" applyFont="1" applyFill="1" applyBorder="1">
      <alignment horizontal="left" vertical="top" wrapText="1"/>
    </xf>
    <xf numFmtId="0" fontId="88" fillId="2" borderId="49" xfId="0" applyFont="1" applyFill="1" applyBorder="1" applyAlignment="1">
      <alignment horizontal="center" vertical="center"/>
    </xf>
    <xf numFmtId="0" fontId="88" fillId="2" borderId="46" xfId="0" applyFont="1" applyFill="1" applyBorder="1" applyAlignment="1">
      <alignment horizontal="center" vertical="center"/>
    </xf>
    <xf numFmtId="165" fontId="88" fillId="2" borderId="49" xfId="6" applyNumberFormat="1" applyFont="1" applyFill="1" applyBorder="1" applyAlignment="1">
      <alignment horizontal="center" vertical="center"/>
    </xf>
    <xf numFmtId="0" fontId="88" fillId="2" borderId="0" xfId="8" applyFont="1" applyFill="1">
      <alignment horizontal="left" vertical="top" wrapText="1"/>
    </xf>
    <xf numFmtId="0" fontId="74" fillId="2" borderId="0" xfId="8" applyFont="1" applyFill="1" applyAlignment="1">
      <alignment horizontal="left" vertical="top" wrapText="1"/>
    </xf>
    <xf numFmtId="0" fontId="88" fillId="2" borderId="56" xfId="0" applyFont="1" applyFill="1" applyBorder="1" applyAlignment="1">
      <alignment vertical="center" wrapText="1"/>
    </xf>
    <xf numFmtId="169" fontId="74" fillId="2" borderId="0" xfId="0" applyNumberFormat="1" applyFont="1" applyFill="1" applyAlignment="1">
      <alignment horizontal="left" vertical="top" wrapText="1"/>
    </xf>
    <xf numFmtId="0" fontId="74" fillId="2" borderId="0" xfId="0" applyFont="1" applyFill="1" applyAlignment="1">
      <alignment horizontal="right"/>
    </xf>
    <xf numFmtId="0" fontId="18" fillId="2" borderId="0" xfId="0" applyFont="1" applyFill="1" applyAlignment="1">
      <alignment horizontal="center" wrapText="1"/>
    </xf>
    <xf numFmtId="0" fontId="74" fillId="2" borderId="31" xfId="0" applyFont="1" applyFill="1" applyBorder="1" applyAlignment="1">
      <alignment horizontal="center" vertical="top" wrapText="1"/>
    </xf>
    <xf numFmtId="0" fontId="18" fillId="2" borderId="48" xfId="0" applyFont="1" applyFill="1" applyBorder="1" applyAlignment="1">
      <alignment horizontal="center" vertical="top" wrapText="1"/>
    </xf>
    <xf numFmtId="0" fontId="18" fillId="2" borderId="1" xfId="0" applyFont="1" applyFill="1" applyBorder="1" applyAlignment="1">
      <alignment horizontal="left" vertical="top" wrapText="1"/>
    </xf>
    <xf numFmtId="0" fontId="74" fillId="2" borderId="30" xfId="0" applyFont="1" applyFill="1" applyBorder="1" applyAlignment="1">
      <alignment horizontal="left" vertical="center" wrapText="1"/>
    </xf>
    <xf numFmtId="0" fontId="74" fillId="2" borderId="30" xfId="0" applyFont="1" applyFill="1" applyBorder="1" applyAlignment="1">
      <alignment horizontal="left" vertical="top" wrapText="1"/>
    </xf>
    <xf numFmtId="0" fontId="74" fillId="2" borderId="49" xfId="0" applyFont="1" applyFill="1" applyBorder="1" applyAlignment="1">
      <alignment horizontal="left" vertical="top" wrapText="1"/>
    </xf>
    <xf numFmtId="0" fontId="18" fillId="2" borderId="57" xfId="0" applyFont="1" applyFill="1" applyBorder="1" applyAlignment="1">
      <alignment horizontal="center" vertical="center"/>
    </xf>
    <xf numFmtId="0" fontId="74" fillId="2" borderId="1" xfId="0" applyFont="1" applyFill="1" applyBorder="1" applyAlignment="1">
      <alignment horizontal="center" vertical="center" wrapText="1"/>
    </xf>
    <xf numFmtId="0" fontId="74" fillId="2" borderId="4" xfId="0" applyFont="1" applyFill="1" applyBorder="1" applyAlignment="1">
      <alignment horizontal="center" vertical="center" wrapText="1"/>
    </xf>
    <xf numFmtId="0" fontId="18" fillId="2" borderId="4" xfId="0" applyFont="1" applyFill="1" applyBorder="1" applyAlignment="1">
      <alignment vertical="top" wrapText="1"/>
    </xf>
    <xf numFmtId="0" fontId="74" fillId="2" borderId="7" xfId="0" applyFont="1" applyFill="1" applyBorder="1" applyAlignment="1">
      <alignment horizontal="center" vertical="top" wrapText="1"/>
    </xf>
    <xf numFmtId="0" fontId="18" fillId="2" borderId="48" xfId="0" applyFont="1" applyFill="1" applyBorder="1" applyAlignment="1">
      <alignment vertical="top" wrapText="1"/>
    </xf>
    <xf numFmtId="0" fontId="88" fillId="2" borderId="3" xfId="0" applyFont="1" applyFill="1" applyBorder="1" applyAlignment="1">
      <alignment horizontal="left" vertical="top" wrapText="1"/>
    </xf>
    <xf numFmtId="165" fontId="74" fillId="2" borderId="0" xfId="0" applyNumberFormat="1" applyFont="1" applyFill="1"/>
    <xf numFmtId="0" fontId="88" fillId="2" borderId="1" xfId="0" applyFont="1" applyFill="1" applyBorder="1" applyAlignment="1">
      <alignment horizontal="left" vertical="top" wrapText="1"/>
    </xf>
    <xf numFmtId="0" fontId="74" fillId="2" borderId="1" xfId="0" applyFont="1" applyFill="1" applyBorder="1" applyAlignment="1">
      <alignment horizontal="center" vertical="top"/>
    </xf>
    <xf numFmtId="0" fontId="18" fillId="2" borderId="1" xfId="8" applyFont="1" applyFill="1" applyBorder="1" applyAlignment="1">
      <alignment horizontal="left" vertical="center" wrapText="1"/>
    </xf>
    <xf numFmtId="0" fontId="74" fillId="2" borderId="1" xfId="8" applyFont="1" applyFill="1" applyBorder="1" applyAlignment="1">
      <alignment horizontal="left" vertical="top" wrapText="1"/>
    </xf>
    <xf numFmtId="0" fontId="18" fillId="2" borderId="10" xfId="0" applyFont="1" applyFill="1" applyBorder="1" applyAlignment="1">
      <alignment horizontal="center" vertical="top" wrapText="1"/>
    </xf>
    <xf numFmtId="0" fontId="74" fillId="2" borderId="49" xfId="8" applyFont="1" applyFill="1" applyBorder="1" applyAlignment="1">
      <alignment horizontal="left" vertical="top" wrapText="1"/>
    </xf>
    <xf numFmtId="169" fontId="18" fillId="2" borderId="30" xfId="0" applyNumberFormat="1" applyFont="1" applyFill="1" applyBorder="1" applyAlignment="1">
      <alignment horizontal="center" vertical="top"/>
    </xf>
    <xf numFmtId="168" fontId="74" fillId="2" borderId="30" xfId="0" applyNumberFormat="1" applyFont="1" applyFill="1" applyBorder="1" applyAlignment="1">
      <alignment vertical="center"/>
    </xf>
    <xf numFmtId="169" fontId="18" fillId="2" borderId="30" xfId="0" applyNumberFormat="1" applyFont="1" applyFill="1" applyBorder="1" applyAlignment="1">
      <alignment vertical="center"/>
    </xf>
    <xf numFmtId="169" fontId="74" fillId="2" borderId="30" xfId="0" applyNumberFormat="1" applyFont="1" applyFill="1" applyBorder="1" applyAlignment="1">
      <alignment vertical="center"/>
    </xf>
    <xf numFmtId="0" fontId="18" fillId="2" borderId="6" xfId="0" applyFont="1" applyFill="1" applyBorder="1" applyAlignment="1">
      <alignment vertical="top" wrapText="1"/>
    </xf>
    <xf numFmtId="165" fontId="74" fillId="2" borderId="0" xfId="0" applyNumberFormat="1" applyFont="1" applyFill="1" applyAlignment="1">
      <alignment horizontal="left" vertical="top" wrapText="1"/>
    </xf>
    <xf numFmtId="0" fontId="88" fillId="2" borderId="30" xfId="165" applyFont="1" applyFill="1" applyBorder="1">
      <alignment horizontal="left" vertical="top" wrapText="1"/>
    </xf>
    <xf numFmtId="0" fontId="74" fillId="2" borderId="30" xfId="165" applyFont="1" applyFill="1" applyBorder="1" applyAlignment="1">
      <alignment horizontal="left" vertical="top" wrapText="1"/>
    </xf>
    <xf numFmtId="0" fontId="74" fillId="2" borderId="30" xfId="0" applyFont="1" applyFill="1" applyBorder="1" applyAlignment="1"/>
    <xf numFmtId="0" fontId="74" fillId="2" borderId="30" xfId="165" applyFont="1" applyFill="1" applyBorder="1" applyAlignment="1">
      <alignment horizontal="center" vertical="top"/>
    </xf>
    <xf numFmtId="39" fontId="74" fillId="2" borderId="0" xfId="0" applyNumberFormat="1" applyFont="1" applyFill="1" applyAlignment="1">
      <alignment horizontal="left" vertical="top" wrapText="1"/>
    </xf>
    <xf numFmtId="0" fontId="74" fillId="2" borderId="8" xfId="8" applyFont="1" applyFill="1" applyBorder="1" applyAlignment="1">
      <alignment horizontal="left" vertical="top" wrapText="1"/>
    </xf>
    <xf numFmtId="0" fontId="18" fillId="2" borderId="45" xfId="0" applyFont="1" applyFill="1" applyBorder="1" applyAlignment="1">
      <alignment vertical="top" wrapText="1"/>
    </xf>
    <xf numFmtId="0" fontId="15" fillId="2" borderId="0" xfId="0" applyFont="1" applyFill="1" applyAlignment="1">
      <alignment wrapText="1"/>
    </xf>
    <xf numFmtId="0" fontId="74" fillId="2" borderId="0" xfId="0" applyFont="1" applyFill="1" applyBorder="1"/>
    <xf numFmtId="167" fontId="76" fillId="2" borderId="0" xfId="0" applyNumberFormat="1" applyFont="1" applyFill="1" applyBorder="1"/>
    <xf numFmtId="0" fontId="76" fillId="2" borderId="42" xfId="0" applyFont="1" applyFill="1" applyBorder="1"/>
    <xf numFmtId="0" fontId="74" fillId="2" borderId="42" xfId="0" applyFont="1" applyFill="1" applyBorder="1" applyAlignment="1">
      <alignment horizontal="left" vertical="top" wrapText="1"/>
    </xf>
    <xf numFmtId="0" fontId="76" fillId="2" borderId="42" xfId="0" applyFont="1" applyFill="1" applyBorder="1" applyAlignment="1">
      <alignment vertical="top" wrapText="1"/>
    </xf>
    <xf numFmtId="0" fontId="15" fillId="2" borderId="42" xfId="0" applyFont="1" applyFill="1" applyBorder="1" applyAlignment="1">
      <alignment vertical="top" wrapText="1"/>
    </xf>
    <xf numFmtId="0" fontId="89" fillId="2" borderId="1" xfId="0" applyFont="1" applyFill="1" applyBorder="1" applyAlignment="1">
      <alignment horizontal="left" vertical="top" wrapText="1"/>
    </xf>
    <xf numFmtId="165" fontId="74" fillId="2" borderId="1" xfId="6" applyNumberFormat="1" applyFont="1" applyFill="1" applyBorder="1" applyAlignment="1">
      <alignment horizontal="right" vertical="top"/>
    </xf>
    <xf numFmtId="168" fontId="74" fillId="2" borderId="0" xfId="0" applyNumberFormat="1" applyFont="1" applyFill="1"/>
    <xf numFmtId="0" fontId="74" fillId="2" borderId="1" xfId="0" applyFont="1" applyFill="1" applyBorder="1"/>
    <xf numFmtId="0" fontId="74" fillId="2" borderId="4" xfId="0" applyFont="1" applyFill="1" applyBorder="1" applyAlignment="1">
      <alignment horizontal="left" vertical="top" wrapText="1"/>
    </xf>
    <xf numFmtId="165" fontId="74" fillId="2" borderId="1" xfId="6" applyNumberFormat="1" applyFont="1" applyFill="1" applyBorder="1" applyAlignment="1">
      <alignment horizontal="right" vertical="center"/>
    </xf>
    <xf numFmtId="168" fontId="74" fillId="2" borderId="0" xfId="0" applyNumberFormat="1" applyFont="1" applyFill="1" applyAlignment="1">
      <alignment vertical="center"/>
    </xf>
    <xf numFmtId="0" fontId="76" fillId="2" borderId="1" xfId="0" applyFont="1" applyFill="1" applyBorder="1"/>
    <xf numFmtId="167" fontId="15" fillId="2" borderId="1" xfId="0" applyNumberFormat="1" applyFont="1" applyFill="1" applyBorder="1"/>
    <xf numFmtId="171" fontId="88" fillId="2" borderId="49" xfId="6" applyNumberFormat="1" applyFont="1" applyFill="1" applyBorder="1" applyAlignment="1">
      <alignment horizontal="right" vertical="top"/>
    </xf>
    <xf numFmtId="171" fontId="88" fillId="2" borderId="1" xfId="6" applyNumberFormat="1" applyFont="1" applyFill="1" applyBorder="1" applyAlignment="1">
      <alignment horizontal="right" vertical="center"/>
    </xf>
    <xf numFmtId="0" fontId="74" fillId="2" borderId="30" xfId="0" applyFont="1" applyFill="1" applyBorder="1" applyAlignment="1">
      <alignment vertical="center" wrapText="1"/>
    </xf>
    <xf numFmtId="0" fontId="88" fillId="2" borderId="30" xfId="0" applyFont="1" applyFill="1" applyBorder="1" applyAlignment="1">
      <alignment horizontal="left" vertical="center" wrapText="1"/>
    </xf>
    <xf numFmtId="0" fontId="74" fillId="2" borderId="36" xfId="0" applyFont="1" applyFill="1" applyBorder="1" applyAlignment="1">
      <alignment vertical="top" wrapText="1"/>
    </xf>
    <xf numFmtId="0" fontId="74" fillId="2" borderId="33" xfId="0" applyFont="1" applyFill="1" applyBorder="1" applyAlignment="1">
      <alignment vertical="top" wrapText="1"/>
    </xf>
    <xf numFmtId="171" fontId="88" fillId="2" borderId="57" xfId="6" applyNumberFormat="1" applyFont="1" applyFill="1" applyBorder="1" applyAlignment="1">
      <alignment horizontal="right" vertical="top"/>
    </xf>
    <xf numFmtId="168" fontId="18" fillId="2" borderId="3" xfId="96" applyNumberFormat="1" applyFont="1" applyFill="1" applyBorder="1" applyAlignment="1">
      <alignment horizontal="center" vertical="center" wrapText="1"/>
    </xf>
    <xf numFmtId="49" fontId="18" fillId="2" borderId="0" xfId="96" applyNumberFormat="1" applyFont="1" applyFill="1" applyAlignment="1">
      <alignment horizontal="center" vertical="center" wrapText="1"/>
    </xf>
    <xf numFmtId="49" fontId="18" fillId="2" borderId="1" xfId="96" applyNumberFormat="1" applyFont="1" applyFill="1" applyBorder="1" applyAlignment="1">
      <alignment horizontal="center" vertical="center" textRotation="90" wrapText="1"/>
    </xf>
    <xf numFmtId="0" fontId="18" fillId="2" borderId="1" xfId="96" applyNumberFormat="1" applyFont="1" applyFill="1" applyBorder="1" applyAlignment="1">
      <alignment horizontal="center" vertical="center" wrapText="1"/>
    </xf>
    <xf numFmtId="0" fontId="74" fillId="2" borderId="0" xfId="0" applyFont="1" applyFill="1" applyAlignment="1"/>
    <xf numFmtId="0" fontId="74" fillId="2" borderId="40" xfId="0" applyFont="1" applyFill="1" applyBorder="1" applyAlignment="1">
      <alignment horizontal="center" vertical="center" wrapText="1"/>
    </xf>
    <xf numFmtId="0" fontId="74" fillId="2" borderId="30" xfId="0" applyFont="1" applyFill="1" applyBorder="1" applyAlignment="1">
      <alignment horizontal="center"/>
    </xf>
    <xf numFmtId="165" fontId="74" fillId="2" borderId="49" xfId="6" applyNumberFormat="1" applyFont="1" applyFill="1" applyBorder="1" applyAlignment="1">
      <alignment horizontal="center"/>
    </xf>
    <xf numFmtId="171" fontId="74" fillId="2" borderId="49" xfId="6" applyNumberFormat="1" applyFont="1" applyFill="1" applyBorder="1" applyAlignment="1">
      <alignment horizontal="center"/>
    </xf>
    <xf numFmtId="169" fontId="74" fillId="2" borderId="49" xfId="0" applyNumberFormat="1" applyFont="1" applyFill="1" applyBorder="1" applyAlignment="1">
      <alignment horizontal="right" wrapText="1"/>
    </xf>
    <xf numFmtId="0" fontId="74" fillId="2" borderId="0" xfId="0" applyFont="1" applyFill="1" applyAlignment="1">
      <alignment horizontal="left" wrapText="1"/>
    </xf>
    <xf numFmtId="0" fontId="76" fillId="2" borderId="0" xfId="299" applyFont="1" applyFill="1" applyAlignment="1">
      <alignment vertical="top"/>
    </xf>
    <xf numFmtId="0" fontId="76" fillId="2" borderId="0" xfId="299" applyFont="1" applyFill="1" applyAlignment="1">
      <alignment horizontal="right" vertical="top"/>
    </xf>
    <xf numFmtId="0" fontId="76" fillId="2" borderId="0" xfId="299" applyFont="1" applyFill="1"/>
    <xf numFmtId="0" fontId="76" fillId="2" borderId="0" xfId="299" applyFont="1" applyFill="1" applyAlignment="1">
      <alignment horizontal="right" vertical="center"/>
    </xf>
    <xf numFmtId="0" fontId="76" fillId="2" borderId="0" xfId="299" applyFont="1" applyFill="1" applyAlignment="1">
      <alignment vertical="center"/>
    </xf>
    <xf numFmtId="0" fontId="74" fillId="2" borderId="0" xfId="96" applyFont="1" applyFill="1" applyAlignment="1">
      <alignment vertical="center" wrapText="1"/>
    </xf>
    <xf numFmtId="49" fontId="18" fillId="2" borderId="46" xfId="96" applyNumberFormat="1" applyFont="1" applyFill="1" applyBorder="1" applyAlignment="1">
      <alignment horizontal="center" vertical="center" wrapText="1"/>
    </xf>
    <xf numFmtId="0" fontId="93" fillId="2" borderId="49" xfId="0" applyFont="1" applyFill="1" applyBorder="1" applyAlignment="1" applyProtection="1">
      <alignment horizontal="center" vertical="center"/>
      <protection locked="0"/>
    </xf>
    <xf numFmtId="0" fontId="93" fillId="2" borderId="49" xfId="0" applyNumberFormat="1" applyFont="1" applyFill="1" applyBorder="1" applyAlignment="1" applyProtection="1">
      <alignment horizontal="center" vertical="top" wrapText="1"/>
      <protection locked="0"/>
    </xf>
    <xf numFmtId="168" fontId="18" fillId="2" borderId="0" xfId="96" applyNumberFormat="1" applyFont="1" applyFill="1" applyAlignment="1">
      <alignment vertical="center" wrapText="1"/>
    </xf>
    <xf numFmtId="0" fontId="18" fillId="2" borderId="0" xfId="96" applyFont="1" applyFill="1" applyAlignment="1">
      <alignment vertical="center" wrapText="1"/>
    </xf>
    <xf numFmtId="165" fontId="18" fillId="2" borderId="57" xfId="6" applyNumberFormat="1" applyFont="1" applyFill="1" applyBorder="1" applyAlignment="1">
      <alignment horizontal="center" vertical="center"/>
    </xf>
    <xf numFmtId="0" fontId="74" fillId="2" borderId="57" xfId="0" applyFont="1" applyFill="1" applyBorder="1" applyAlignment="1">
      <alignment vertical="top" wrapText="1"/>
    </xf>
    <xf numFmtId="0" fontId="74" fillId="58" borderId="30" xfId="0" applyFont="1" applyFill="1" applyBorder="1" applyAlignment="1">
      <alignment wrapText="1"/>
    </xf>
    <xf numFmtId="169" fontId="74" fillId="58" borderId="33" xfId="0" applyNumberFormat="1" applyFont="1" applyFill="1" applyBorder="1" applyAlignment="1">
      <alignment horizontal="right" vertical="center" wrapText="1"/>
    </xf>
    <xf numFmtId="166" fontId="18" fillId="57" borderId="42" xfId="7" applyNumberFormat="1" applyFont="1" applyFill="1" applyBorder="1" applyAlignment="1">
      <alignment vertical="top" wrapText="1"/>
    </xf>
    <xf numFmtId="0" fontId="74" fillId="2" borderId="1" xfId="0" applyFont="1" applyFill="1" applyBorder="1" applyAlignment="1">
      <alignment horizontal="center" vertical="top" wrapText="1"/>
    </xf>
    <xf numFmtId="0" fontId="74" fillId="2" borderId="30" xfId="0" applyFont="1" applyFill="1" applyBorder="1" applyAlignment="1">
      <alignment horizontal="left" vertical="top" wrapText="1"/>
    </xf>
    <xf numFmtId="171" fontId="88" fillId="2" borderId="57" xfId="6" applyNumberFormat="1" applyFont="1" applyFill="1" applyBorder="1" applyAlignment="1">
      <alignment horizontal="right" vertical="center"/>
    </xf>
    <xf numFmtId="0" fontId="88" fillId="2" borderId="57" xfId="0" applyFont="1" applyFill="1" applyBorder="1" applyAlignment="1">
      <alignment vertical="center" wrapText="1"/>
    </xf>
    <xf numFmtId="0" fontId="18" fillId="0" borderId="57" xfId="96" applyFont="1" applyBorder="1" applyAlignment="1">
      <alignment horizontal="left" vertical="center" wrapText="1"/>
    </xf>
    <xf numFmtId="0" fontId="89" fillId="0" borderId="57" xfId="0" applyFont="1" applyBorder="1" applyAlignment="1">
      <alignment horizontal="left" vertical="top" wrapText="1"/>
    </xf>
    <xf numFmtId="0" fontId="88" fillId="0" borderId="56" xfId="0" applyFont="1" applyBorder="1" applyAlignment="1">
      <alignment horizontal="left" vertical="top" wrapText="1"/>
    </xf>
    <xf numFmtId="0" fontId="88" fillId="2" borderId="57" xfId="0" applyFont="1" applyFill="1" applyBorder="1" applyAlignment="1">
      <alignment horizontal="left" vertical="top" wrapText="1"/>
    </xf>
    <xf numFmtId="0" fontId="88" fillId="2" borderId="49" xfId="0" applyFont="1" applyFill="1" applyBorder="1" applyAlignment="1">
      <alignment vertical="center" wrapText="1"/>
    </xf>
    <xf numFmtId="0" fontId="74" fillId="2" borderId="30" xfId="0" applyFont="1" applyFill="1" applyBorder="1" applyAlignment="1">
      <alignment horizontal="center" wrapText="1"/>
    </xf>
    <xf numFmtId="0" fontId="74" fillId="2" borderId="49" xfId="0" applyFont="1" applyFill="1" applyBorder="1" applyAlignment="1">
      <alignment horizontal="center" wrapText="1"/>
    </xf>
    <xf numFmtId="0" fontId="74" fillId="2" borderId="0" xfId="0" applyFont="1" applyFill="1" applyAlignment="1">
      <alignment horizontal="right"/>
    </xf>
    <xf numFmtId="0" fontId="74" fillId="2" borderId="30" xfId="0" applyFont="1" applyFill="1" applyBorder="1" applyAlignment="1">
      <alignment wrapText="1"/>
    </xf>
    <xf numFmtId="0" fontId="18" fillId="2" borderId="50" xfId="0" applyFont="1" applyFill="1" applyBorder="1" applyAlignment="1">
      <alignment horizontal="center" vertical="center"/>
    </xf>
    <xf numFmtId="0" fontId="18" fillId="2" borderId="53" xfId="0" applyFont="1" applyFill="1" applyBorder="1" applyAlignment="1">
      <alignment vertical="center"/>
    </xf>
    <xf numFmtId="165" fontId="18" fillId="2" borderId="53" xfId="0" applyNumberFormat="1" applyFont="1" applyFill="1" applyBorder="1" applyAlignment="1">
      <alignment vertical="center" wrapText="1"/>
    </xf>
    <xf numFmtId="0" fontId="74" fillId="2" borderId="50" xfId="8" applyFont="1" applyFill="1" applyBorder="1">
      <alignment horizontal="left" vertical="top" wrapText="1"/>
    </xf>
    <xf numFmtId="4" fontId="18" fillId="2" borderId="53" xfId="8" applyNumberFormat="1" applyFont="1" applyFill="1" applyBorder="1" applyAlignment="1">
      <alignment horizontal="center" vertical="center" wrapText="1"/>
    </xf>
    <xf numFmtId="165" fontId="18" fillId="2" borderId="50" xfId="6" applyNumberFormat="1" applyFont="1" applyFill="1" applyBorder="1" applyAlignment="1">
      <alignment horizontal="center" vertical="center"/>
    </xf>
    <xf numFmtId="0" fontId="88" fillId="2" borderId="50" xfId="8" applyFont="1" applyFill="1" applyBorder="1">
      <alignment horizontal="left" vertical="top" wrapText="1"/>
    </xf>
    <xf numFmtId="0" fontId="88" fillId="2" borderId="50" xfId="0" applyFont="1" applyFill="1" applyBorder="1" applyAlignment="1">
      <alignment horizontal="center" vertical="center"/>
    </xf>
    <xf numFmtId="0" fontId="88" fillId="2" borderId="53" xfId="0" applyFont="1" applyFill="1" applyBorder="1" applyAlignment="1">
      <alignment horizontal="center" vertical="center"/>
    </xf>
    <xf numFmtId="0" fontId="88" fillId="2" borderId="50" xfId="0" applyFont="1" applyFill="1" applyBorder="1" applyAlignment="1">
      <alignment vertical="center" wrapText="1"/>
    </xf>
    <xf numFmtId="165" fontId="88" fillId="2" borderId="50" xfId="6" applyNumberFormat="1" applyFont="1" applyFill="1" applyBorder="1" applyAlignment="1">
      <alignment horizontal="center" vertical="center"/>
    </xf>
    <xf numFmtId="0" fontId="18" fillId="2" borderId="57" xfId="0" applyFont="1" applyFill="1" applyBorder="1" applyAlignment="1">
      <alignment horizontal="left" vertical="top" wrapText="1"/>
    </xf>
    <xf numFmtId="0" fontId="74" fillId="2" borderId="30" xfId="0" applyFont="1" applyFill="1" applyBorder="1" applyAlignment="1">
      <alignment horizontal="left" vertical="center" wrapText="1"/>
    </xf>
    <xf numFmtId="0" fontId="74" fillId="2" borderId="57" xfId="0" applyFont="1" applyFill="1" applyBorder="1" applyAlignment="1">
      <alignment horizontal="center" vertical="center" wrapText="1"/>
    </xf>
    <xf numFmtId="0" fontId="88" fillId="2" borderId="57" xfId="8" applyFont="1" applyFill="1" applyBorder="1">
      <alignment horizontal="left" vertical="top" wrapText="1"/>
    </xf>
    <xf numFmtId="0" fontId="88" fillId="2" borderId="57" xfId="0" applyFont="1" applyFill="1" applyBorder="1" applyAlignment="1">
      <alignment horizontal="center" vertical="center"/>
    </xf>
    <xf numFmtId="0" fontId="88" fillId="2" borderId="56" xfId="0" applyFont="1" applyFill="1" applyBorder="1" applyAlignment="1">
      <alignment horizontal="center" vertical="center"/>
    </xf>
    <xf numFmtId="165" fontId="88" fillId="2" borderId="57" xfId="6" applyNumberFormat="1" applyFont="1" applyFill="1" applyBorder="1" applyAlignment="1">
      <alignment horizontal="center" vertical="center"/>
    </xf>
    <xf numFmtId="167" fontId="88" fillId="2" borderId="0" xfId="8" applyNumberFormat="1" applyFont="1" applyFill="1">
      <alignment horizontal="left" vertical="top" wrapText="1"/>
    </xf>
    <xf numFmtId="165" fontId="88" fillId="2" borderId="56" xfId="6" applyNumberFormat="1" applyFont="1" applyFill="1" applyBorder="1" applyAlignment="1">
      <alignment horizontal="center" vertical="center"/>
    </xf>
    <xf numFmtId="165" fontId="18" fillId="2" borderId="49" xfId="6" applyNumberFormat="1" applyFont="1" applyFill="1" applyBorder="1" applyAlignment="1">
      <alignment horizontal="center" vertical="top"/>
    </xf>
    <xf numFmtId="0" fontId="74" fillId="2" borderId="57" xfId="8" applyFont="1" applyFill="1" applyBorder="1" applyAlignment="1">
      <alignment horizontal="left" vertical="top" wrapText="1"/>
    </xf>
    <xf numFmtId="165" fontId="74" fillId="2" borderId="0" xfId="8" applyNumberFormat="1" applyFont="1" applyFill="1">
      <alignment horizontal="left" vertical="top" wrapText="1"/>
    </xf>
    <xf numFmtId="0" fontId="74" fillId="2" borderId="57" xfId="0" applyFont="1" applyFill="1" applyBorder="1" applyAlignment="1">
      <alignment horizontal="center" vertical="top" wrapText="1"/>
    </xf>
    <xf numFmtId="0" fontId="74" fillId="2" borderId="57" xfId="0" applyFont="1" applyFill="1" applyBorder="1" applyAlignment="1">
      <alignment horizontal="left" vertical="top" wrapText="1"/>
    </xf>
    <xf numFmtId="0" fontId="18" fillId="2" borderId="56" xfId="0" applyFont="1" applyFill="1" applyBorder="1" applyAlignment="1">
      <alignment vertical="center"/>
    </xf>
    <xf numFmtId="165" fontId="18" fillId="2" borderId="56" xfId="0" applyNumberFormat="1" applyFont="1" applyFill="1" applyBorder="1" applyAlignment="1">
      <alignment vertical="center" wrapText="1"/>
    </xf>
    <xf numFmtId="0" fontId="74" fillId="2" borderId="57" xfId="8" applyFont="1" applyFill="1" applyBorder="1">
      <alignment horizontal="left" vertical="top" wrapText="1"/>
    </xf>
    <xf numFmtId="4" fontId="18" fillId="2" borderId="56" xfId="8" applyNumberFormat="1" applyFont="1" applyFill="1" applyBorder="1" applyAlignment="1">
      <alignment horizontal="center" vertical="center" wrapText="1"/>
    </xf>
    <xf numFmtId="169" fontId="74" fillId="2" borderId="57" xfId="7" applyNumberFormat="1" applyFont="1" applyFill="1" applyBorder="1" applyAlignment="1">
      <alignment horizontal="center" vertical="center" wrapText="1"/>
    </xf>
    <xf numFmtId="166" fontId="74" fillId="2" borderId="57" xfId="7" applyNumberFormat="1" applyFont="1" applyFill="1" applyBorder="1" applyAlignment="1">
      <alignment horizontal="center" vertical="center" wrapText="1"/>
    </xf>
    <xf numFmtId="0" fontId="18" fillId="2" borderId="56" xfId="0" applyFont="1" applyFill="1" applyBorder="1" applyAlignment="1">
      <alignment horizontal="left" vertical="top" wrapText="1"/>
    </xf>
    <xf numFmtId="43" fontId="74" fillId="2" borderId="57" xfId="7" applyNumberFormat="1" applyFont="1" applyFill="1" applyBorder="1" applyAlignment="1">
      <alignment horizontal="center" vertical="center" wrapText="1"/>
    </xf>
    <xf numFmtId="0" fontId="74" fillId="2" borderId="31" xfId="0" applyFont="1" applyFill="1" applyBorder="1" applyAlignment="1">
      <alignment horizontal="left" vertical="top" wrapText="1"/>
    </xf>
    <xf numFmtId="169" fontId="18" fillId="2" borderId="57" xfId="7" applyNumberFormat="1" applyFont="1" applyFill="1" applyBorder="1" applyAlignment="1">
      <alignment horizontal="center" vertical="center" wrapText="1"/>
    </xf>
    <xf numFmtId="169" fontId="18" fillId="2" borderId="57" xfId="7" applyNumberFormat="1" applyFont="1" applyFill="1" applyBorder="1" applyAlignment="1">
      <alignment horizontal="right" vertical="center" wrapText="1"/>
    </xf>
    <xf numFmtId="166" fontId="18" fillId="2" borderId="57" xfId="7" applyNumberFormat="1" applyFont="1" applyFill="1" applyBorder="1" applyAlignment="1">
      <alignment horizontal="right" vertical="center" wrapText="1"/>
    </xf>
    <xf numFmtId="0" fontId="88" fillId="2" borderId="57" xfId="165" applyFont="1" applyFill="1" applyBorder="1" applyAlignment="1">
      <alignment horizontal="left" vertical="top" wrapText="1"/>
    </xf>
    <xf numFmtId="166" fontId="88" fillId="2" borderId="57" xfId="7" applyNumberFormat="1" applyFont="1" applyFill="1" applyBorder="1" applyAlignment="1">
      <alignment horizontal="right" vertical="center" wrapText="1"/>
    </xf>
    <xf numFmtId="166" fontId="88" fillId="2" borderId="57" xfId="7" applyNumberFormat="1" applyFont="1" applyFill="1" applyBorder="1" applyAlignment="1">
      <alignment horizontal="center" vertical="center" wrapText="1"/>
    </xf>
    <xf numFmtId="166" fontId="74" fillId="2" borderId="57" xfId="7" applyNumberFormat="1" applyFont="1" applyFill="1" applyBorder="1" applyAlignment="1">
      <alignment horizontal="right" vertical="center" wrapText="1"/>
    </xf>
    <xf numFmtId="166" fontId="74" fillId="2" borderId="57" xfId="7" applyNumberFormat="1" applyFont="1" applyFill="1" applyBorder="1" applyAlignment="1">
      <alignment vertical="center" wrapText="1"/>
    </xf>
    <xf numFmtId="0" fontId="88" fillId="2" borderId="57" xfId="165" applyFont="1" applyFill="1" applyBorder="1">
      <alignment horizontal="left" vertical="top" wrapText="1"/>
    </xf>
    <xf numFmtId="0" fontId="74" fillId="2" borderId="57" xfId="165" applyFont="1" applyFill="1" applyBorder="1" applyAlignment="1">
      <alignment horizontal="left" vertical="top" wrapText="1"/>
    </xf>
    <xf numFmtId="0" fontId="18" fillId="2" borderId="57" xfId="0" applyFont="1" applyFill="1" applyBorder="1" applyAlignment="1">
      <alignment vertical="top" wrapText="1"/>
    </xf>
    <xf numFmtId="0" fontId="74" fillId="2" borderId="57" xfId="0" applyFont="1" applyFill="1" applyBorder="1" applyAlignment="1">
      <alignment wrapText="1"/>
    </xf>
    <xf numFmtId="0" fontId="89" fillId="2" borderId="57" xfId="0" applyFont="1" applyFill="1" applyBorder="1" applyAlignment="1">
      <alignment horizontal="left" vertical="top" wrapText="1"/>
    </xf>
    <xf numFmtId="0" fontId="74" fillId="2" borderId="57" xfId="0" applyFont="1" applyFill="1" applyBorder="1" applyAlignment="1">
      <alignment vertical="center" wrapText="1"/>
    </xf>
    <xf numFmtId="0" fontId="74" fillId="2" borderId="57" xfId="0" applyFont="1" applyFill="1" applyBorder="1" applyAlignment="1">
      <alignment horizontal="left" vertical="center"/>
    </xf>
    <xf numFmtId="165" fontId="74" fillId="2" borderId="57" xfId="6" applyNumberFormat="1" applyFont="1" applyFill="1" applyBorder="1" applyAlignment="1">
      <alignment horizontal="right" vertical="center"/>
    </xf>
    <xf numFmtId="0" fontId="74" fillId="2" borderId="57" xfId="0" applyFont="1" applyFill="1" applyBorder="1" applyAlignment="1">
      <alignment horizontal="center" vertical="top" wrapText="1"/>
    </xf>
    <xf numFmtId="0" fontId="74" fillId="2" borderId="0" xfId="0" applyFont="1" applyFill="1" applyAlignment="1">
      <alignment horizontal="right"/>
    </xf>
    <xf numFmtId="0" fontId="18" fillId="2" borderId="57" xfId="0" applyFont="1" applyFill="1" applyBorder="1" applyAlignment="1">
      <alignment horizontal="left" vertical="top" wrapText="1"/>
    </xf>
    <xf numFmtId="0" fontId="74" fillId="2" borderId="30" xfId="0" applyFont="1" applyFill="1" applyBorder="1" applyAlignment="1">
      <alignment horizontal="center" vertical="center" wrapText="1"/>
    </xf>
    <xf numFmtId="0" fontId="74" fillId="2" borderId="31" xfId="0" applyFont="1" applyFill="1" applyBorder="1" applyAlignment="1">
      <alignment horizontal="center" vertical="top" wrapText="1"/>
    </xf>
    <xf numFmtId="0" fontId="74" fillId="2" borderId="57" xfId="0" applyFont="1" applyFill="1" applyBorder="1" applyAlignment="1">
      <alignment horizontal="left" vertical="center" wrapText="1"/>
    </xf>
    <xf numFmtId="0" fontId="74" fillId="0" borderId="57" xfId="0" applyFont="1" applyBorder="1" applyAlignment="1">
      <alignment horizontal="left" vertical="top" wrapText="1"/>
    </xf>
    <xf numFmtId="0" fontId="74" fillId="2" borderId="57" xfId="0" applyFont="1" applyFill="1" applyBorder="1" applyAlignment="1">
      <alignment horizontal="left" vertical="top" wrapText="1"/>
    </xf>
    <xf numFmtId="0" fontId="74" fillId="2" borderId="30" xfId="0" applyFont="1" applyFill="1" applyBorder="1" applyAlignment="1">
      <alignment horizontal="left" vertical="top" wrapText="1"/>
    </xf>
    <xf numFmtId="0" fontId="18" fillId="2" borderId="57" xfId="0" applyFont="1" applyFill="1" applyBorder="1" applyAlignment="1">
      <alignment horizontal="center" vertical="center" wrapText="1"/>
    </xf>
    <xf numFmtId="0" fontId="18" fillId="2" borderId="57" xfId="0" applyFont="1" applyFill="1" applyBorder="1" applyAlignment="1">
      <alignment horizontal="center" vertical="top" wrapText="1"/>
    </xf>
    <xf numFmtId="0" fontId="18" fillId="2" borderId="31" xfId="0" applyFont="1" applyFill="1" applyBorder="1" applyAlignment="1">
      <alignment horizontal="center" vertical="top" wrapText="1"/>
    </xf>
    <xf numFmtId="0" fontId="74" fillId="2" borderId="0" xfId="0" applyFont="1" applyFill="1" applyAlignment="1">
      <alignment horizontal="right" vertical="top"/>
    </xf>
    <xf numFmtId="0" fontId="74" fillId="2" borderId="0" xfId="0" applyFont="1" applyFill="1" applyAlignment="1">
      <alignment horizontal="right"/>
    </xf>
    <xf numFmtId="0" fontId="18" fillId="2" borderId="30" xfId="0" applyFont="1" applyFill="1" applyBorder="1" applyAlignment="1">
      <alignment horizontal="left" vertical="top" wrapText="1"/>
    </xf>
    <xf numFmtId="0" fontId="74" fillId="2" borderId="57" xfId="0" applyFont="1" applyFill="1" applyBorder="1" applyAlignment="1">
      <alignment horizontal="center" vertical="top" wrapText="1"/>
    </xf>
    <xf numFmtId="0" fontId="74" fillId="2" borderId="30" xfId="0" applyFont="1" applyFill="1" applyBorder="1" applyAlignment="1">
      <alignment horizontal="center" vertical="center" wrapText="1"/>
    </xf>
    <xf numFmtId="49" fontId="18" fillId="2" borderId="31" xfId="0" applyNumberFormat="1" applyFont="1" applyFill="1" applyBorder="1" applyAlignment="1">
      <alignment horizontal="center" vertical="top" wrapText="1"/>
    </xf>
    <xf numFmtId="49" fontId="18" fillId="2" borderId="2" xfId="0" applyNumberFormat="1" applyFont="1" applyFill="1" applyBorder="1" applyAlignment="1">
      <alignment horizontal="center" vertical="top" wrapText="1"/>
    </xf>
    <xf numFmtId="0" fontId="18" fillId="2" borderId="57" xfId="0" applyFont="1" applyFill="1" applyBorder="1" applyAlignment="1">
      <alignment horizontal="left" vertical="top" wrapText="1"/>
    </xf>
    <xf numFmtId="0" fontId="18" fillId="2" borderId="2" xfId="0" applyFont="1" applyFill="1" applyBorder="1" applyAlignment="1">
      <alignment horizontal="center" wrapText="1"/>
    </xf>
    <xf numFmtId="0" fontId="74" fillId="2" borderId="31" xfId="0" applyFont="1" applyFill="1" applyBorder="1" applyAlignment="1">
      <alignment horizontal="center" vertical="top" wrapText="1"/>
    </xf>
    <xf numFmtId="0" fontId="74" fillId="2" borderId="57" xfId="0" applyFont="1" applyFill="1" applyBorder="1" applyAlignment="1">
      <alignment horizontal="left" vertical="center" wrapText="1"/>
    </xf>
    <xf numFmtId="0" fontId="74" fillId="2" borderId="30" xfId="0" applyFont="1" applyFill="1" applyBorder="1" applyAlignment="1">
      <alignment horizontal="left" vertical="top" wrapText="1"/>
    </xf>
    <xf numFmtId="0" fontId="74" fillId="0" borderId="57" xfId="0" applyFont="1" applyBorder="1" applyAlignment="1">
      <alignment horizontal="left" vertical="top" wrapText="1"/>
    </xf>
    <xf numFmtId="0" fontId="88" fillId="2" borderId="54" xfId="0" applyFont="1" applyFill="1" applyBorder="1" applyAlignment="1">
      <alignment horizontal="center" vertical="center"/>
    </xf>
    <xf numFmtId="49" fontId="18" fillId="2" borderId="2" xfId="0" applyNumberFormat="1" applyFont="1" applyFill="1" applyBorder="1" applyAlignment="1">
      <alignment vertical="top" wrapText="1"/>
    </xf>
    <xf numFmtId="0" fontId="18" fillId="2" borderId="2" xfId="0" applyFont="1" applyFill="1" applyBorder="1" applyAlignment="1">
      <alignment vertical="top" wrapText="1"/>
    </xf>
    <xf numFmtId="43" fontId="74" fillId="2" borderId="57" xfId="7" applyNumberFormat="1" applyFont="1" applyFill="1" applyBorder="1" applyAlignment="1">
      <alignment vertical="center" wrapText="1"/>
    </xf>
    <xf numFmtId="166" fontId="18" fillId="2" borderId="57" xfId="7" applyNumberFormat="1" applyFont="1" applyFill="1" applyBorder="1" applyAlignment="1">
      <alignment horizontal="center" vertical="center" wrapText="1"/>
    </xf>
    <xf numFmtId="0" fontId="18" fillId="2" borderId="57" xfId="0" applyFont="1" applyFill="1" applyBorder="1" applyAlignment="1"/>
    <xf numFmtId="0" fontId="18" fillId="2" borderId="57" xfId="0" applyFont="1" applyFill="1" applyBorder="1" applyAlignment="1">
      <alignment horizontal="center" wrapText="1"/>
    </xf>
    <xf numFmtId="0" fontId="88" fillId="0" borderId="57" xfId="165" applyFont="1" applyBorder="1" applyAlignment="1">
      <alignment horizontal="left" vertical="top" wrapText="1"/>
    </xf>
    <xf numFmtId="0" fontId="74" fillId="0" borderId="57" xfId="1657" applyFont="1" applyBorder="1" applyAlignment="1">
      <alignment horizontal="left" vertical="top" wrapText="1"/>
    </xf>
    <xf numFmtId="0" fontId="74" fillId="0" borderId="57" xfId="1657" applyFont="1" applyBorder="1" applyAlignment="1">
      <alignment horizontal="center" vertical="top" wrapText="1"/>
    </xf>
    <xf numFmtId="43" fontId="74" fillId="2" borderId="0" xfId="7" applyFont="1" applyFill="1" applyAlignment="1">
      <alignment horizontal="left" vertical="top" wrapText="1"/>
    </xf>
    <xf numFmtId="0" fontId="18" fillId="0" borderId="57" xfId="0" applyFont="1" applyFill="1" applyBorder="1" applyAlignment="1">
      <alignment horizontal="center" vertical="center"/>
    </xf>
    <xf numFmtId="0" fontId="74" fillId="0" borderId="57" xfId="0" applyFont="1" applyFill="1" applyBorder="1" applyAlignment="1">
      <alignment horizontal="left" vertical="top" wrapText="1"/>
    </xf>
    <xf numFmtId="0" fontId="18" fillId="0" borderId="57" xfId="0" applyFont="1" applyFill="1" applyBorder="1" applyAlignment="1">
      <alignment horizontal="left" vertical="top" wrapText="1"/>
    </xf>
    <xf numFmtId="0" fontId="74" fillId="0" borderId="57" xfId="0" applyFont="1" applyBorder="1" applyAlignment="1">
      <alignment horizontal="center" vertical="top" wrapText="1"/>
    </xf>
    <xf numFmtId="43" fontId="88" fillId="2" borderId="0" xfId="7" applyFont="1" applyFill="1" applyAlignment="1">
      <alignment horizontal="left" vertical="top" wrapText="1"/>
    </xf>
    <xf numFmtId="165" fontId="75" fillId="2" borderId="57" xfId="6" applyNumberFormat="1" applyFont="1" applyFill="1" applyBorder="1" applyAlignment="1">
      <alignment horizontal="right" vertical="center"/>
    </xf>
    <xf numFmtId="0" fontId="18" fillId="2" borderId="31" xfId="0" applyFont="1" applyFill="1" applyBorder="1" applyAlignment="1">
      <alignment horizontal="center" vertical="center" wrapText="1"/>
    </xf>
    <xf numFmtId="0" fontId="18" fillId="0" borderId="57" xfId="0" applyFont="1" applyBorder="1" applyAlignment="1">
      <alignment horizontal="center" vertical="center" wrapText="1"/>
    </xf>
    <xf numFmtId="0" fontId="18" fillId="0" borderId="57" xfId="0" applyFont="1" applyBorder="1" applyAlignment="1">
      <alignment horizontal="center" vertical="center" wrapText="1"/>
    </xf>
    <xf numFmtId="169" fontId="74" fillId="2" borderId="49" xfId="0" applyNumberFormat="1" applyFont="1" applyFill="1" applyBorder="1" applyAlignment="1">
      <alignment horizontal="right" vertical="center" wrapText="1"/>
    </xf>
    <xf numFmtId="169" fontId="18" fillId="2" borderId="57" xfId="7" applyNumberFormat="1" applyFont="1" applyFill="1" applyBorder="1" applyAlignment="1">
      <alignment horizontal="center" vertical="top" wrapText="1"/>
    </xf>
    <xf numFmtId="0" fontId="18" fillId="2" borderId="57" xfId="0" applyFont="1" applyFill="1" applyBorder="1" applyAlignment="1">
      <alignment horizontal="left" vertical="center" wrapText="1"/>
    </xf>
    <xf numFmtId="165" fontId="74" fillId="2" borderId="57" xfId="8" applyNumberFormat="1" applyFont="1" applyFill="1" applyBorder="1" applyAlignment="1">
      <alignment horizontal="center" vertical="center" wrapText="1"/>
    </xf>
    <xf numFmtId="168" fontId="18" fillId="2" borderId="57" xfId="0" applyNumberFormat="1" applyFont="1" applyFill="1" applyBorder="1" applyAlignment="1">
      <alignment horizontal="center" vertical="center"/>
    </xf>
    <xf numFmtId="0" fontId="18" fillId="2" borderId="57" xfId="0" applyFont="1" applyFill="1" applyBorder="1" applyAlignment="1">
      <alignment wrapText="1"/>
    </xf>
    <xf numFmtId="165" fontId="74" fillId="2" borderId="57" xfId="6" applyNumberFormat="1" applyFont="1" applyFill="1" applyBorder="1" applyAlignment="1">
      <alignment horizontal="center" vertical="center"/>
    </xf>
    <xf numFmtId="165" fontId="18" fillId="2" borderId="57" xfId="6" applyNumberFormat="1" applyFont="1" applyFill="1" applyBorder="1" applyAlignment="1">
      <alignment horizontal="right" vertical="center"/>
    </xf>
    <xf numFmtId="168" fontId="74" fillId="2" borderId="57" xfId="0" applyNumberFormat="1" applyFont="1" applyFill="1" applyBorder="1" applyAlignment="1">
      <alignment horizontal="right" vertical="center"/>
    </xf>
    <xf numFmtId="165" fontId="88" fillId="2" borderId="57" xfId="6" applyNumberFormat="1" applyFont="1" applyFill="1" applyBorder="1" applyAlignment="1">
      <alignment horizontal="right" vertical="center"/>
    </xf>
    <xf numFmtId="174" fontId="74" fillId="2" borderId="0" xfId="0" applyNumberFormat="1" applyFont="1" applyFill="1"/>
    <xf numFmtId="175" fontId="74" fillId="2" borderId="0" xfId="0" applyNumberFormat="1" applyFont="1" applyFill="1" applyAlignment="1">
      <alignment horizontal="left" vertical="top" wrapText="1"/>
    </xf>
    <xf numFmtId="0" fontId="18" fillId="2" borderId="57" xfId="8" applyFont="1" applyFill="1" applyBorder="1" applyAlignment="1">
      <alignment horizontal="center" vertical="top" wrapText="1"/>
    </xf>
    <xf numFmtId="0" fontId="74" fillId="2" borderId="3" xfId="0" applyFont="1" applyFill="1" applyBorder="1" applyAlignment="1">
      <alignment vertical="top" wrapText="1"/>
    </xf>
    <xf numFmtId="0" fontId="18" fillId="2" borderId="31" xfId="0" applyFont="1" applyFill="1" applyBorder="1" applyAlignment="1">
      <alignment vertical="center" wrapText="1"/>
    </xf>
    <xf numFmtId="0" fontId="18" fillId="2" borderId="2" xfId="0" applyFont="1" applyFill="1" applyBorder="1" applyAlignment="1">
      <alignment vertical="center" wrapText="1"/>
    </xf>
    <xf numFmtId="0" fontId="18" fillId="2" borderId="3" xfId="0" applyFont="1" applyFill="1" applyBorder="1" applyAlignment="1">
      <alignment vertical="center" wrapText="1"/>
    </xf>
    <xf numFmtId="0" fontId="88" fillId="2" borderId="55" xfId="0" applyFont="1" applyFill="1" applyBorder="1" applyAlignment="1">
      <alignment horizontal="center" vertical="center"/>
    </xf>
    <xf numFmtId="0" fontId="18" fillId="2" borderId="31" xfId="0" applyFont="1" applyFill="1" applyBorder="1" applyAlignment="1">
      <alignment vertical="top" wrapText="1"/>
    </xf>
    <xf numFmtId="0" fontId="18" fillId="2" borderId="3" xfId="0" applyFont="1" applyFill="1" applyBorder="1" applyAlignment="1">
      <alignment vertical="top" wrapText="1"/>
    </xf>
    <xf numFmtId="0" fontId="18" fillId="2" borderId="57" xfId="0" applyFont="1" applyFill="1" applyBorder="1" applyAlignment="1">
      <alignment vertical="center" wrapText="1"/>
    </xf>
    <xf numFmtId="4" fontId="88" fillId="2" borderId="56" xfId="8" applyNumberFormat="1" applyFont="1" applyFill="1" applyBorder="1" applyAlignment="1">
      <alignment horizontal="left" vertical="center" wrapText="1"/>
    </xf>
    <xf numFmtId="169" fontId="74" fillId="2" borderId="0" xfId="0" applyNumberFormat="1" applyFont="1" applyFill="1"/>
    <xf numFmtId="0" fontId="74" fillId="2" borderId="57" xfId="249" applyFont="1" applyFill="1" applyBorder="1" applyAlignment="1">
      <alignment horizontal="left" vertical="center" wrapText="1"/>
    </xf>
    <xf numFmtId="0" fontId="88" fillId="2" borderId="3" xfId="0" applyFont="1" applyFill="1" applyBorder="1" applyAlignment="1">
      <alignment horizontal="left" vertical="center" wrapText="1"/>
    </xf>
    <xf numFmtId="0" fontId="88" fillId="2" borderId="57" xfId="0" applyFont="1" applyFill="1" applyBorder="1" applyAlignment="1">
      <alignment horizontal="left" vertical="center" wrapText="1"/>
    </xf>
    <xf numFmtId="0" fontId="18" fillId="2" borderId="31" xfId="0" applyFont="1" applyFill="1" applyBorder="1" applyAlignment="1">
      <alignment horizontal="center" vertical="center"/>
    </xf>
    <xf numFmtId="0" fontId="96" fillId="2" borderId="57" xfId="0" applyFont="1" applyFill="1" applyBorder="1" applyAlignment="1">
      <alignment vertical="center" wrapText="1"/>
    </xf>
    <xf numFmtId="0" fontId="95" fillId="2" borderId="54" xfId="0" applyFont="1" applyFill="1" applyBorder="1" applyAlignment="1">
      <alignment vertical="center" wrapText="1"/>
    </xf>
    <xf numFmtId="0" fontId="88" fillId="2" borderId="55" xfId="0" applyFont="1" applyFill="1" applyBorder="1" applyAlignment="1">
      <alignment horizontal="left" vertical="center" wrapText="1"/>
    </xf>
    <xf numFmtId="0" fontId="74" fillId="2" borderId="1" xfId="0" applyFont="1" applyFill="1" applyBorder="1" applyAlignment="1">
      <alignment horizontal="center" vertical="top" wrapText="1"/>
    </xf>
    <xf numFmtId="0" fontId="74" fillId="2" borderId="57" xfId="0" applyFont="1" applyFill="1" applyBorder="1" applyAlignment="1">
      <alignment horizontal="center" vertical="center" wrapText="1"/>
    </xf>
    <xf numFmtId="0" fontId="97" fillId="2" borderId="56" xfId="0" applyFont="1" applyFill="1" applyBorder="1" applyAlignment="1">
      <alignment vertical="center" wrapText="1"/>
    </xf>
    <xf numFmtId="0" fontId="74" fillId="2" borderId="1" xfId="0" applyFont="1" applyFill="1" applyBorder="1" applyAlignment="1">
      <alignment horizontal="center" vertical="top" wrapText="1"/>
    </xf>
    <xf numFmtId="0" fontId="74" fillId="2" borderId="57" xfId="0" applyFont="1" applyFill="1" applyBorder="1" applyAlignment="1">
      <alignment horizontal="center" vertical="top" wrapText="1"/>
    </xf>
    <xf numFmtId="0" fontId="74" fillId="2" borderId="30" xfId="0" applyFont="1" applyFill="1" applyBorder="1" applyAlignment="1">
      <alignment vertical="center" wrapText="1"/>
    </xf>
    <xf numFmtId="0" fontId="74" fillId="2" borderId="57" xfId="0" applyFont="1" applyFill="1" applyBorder="1" applyAlignment="1">
      <alignment horizontal="center" vertical="center" wrapText="1"/>
    </xf>
    <xf numFmtId="0" fontId="74" fillId="2" borderId="0" xfId="0" applyFont="1" applyFill="1" applyAlignment="1">
      <alignment horizontal="right"/>
    </xf>
    <xf numFmtId="0" fontId="18" fillId="2" borderId="0" xfId="0" applyFont="1" applyFill="1" applyAlignment="1">
      <alignment horizontal="center" wrapText="1"/>
    </xf>
    <xf numFmtId="0" fontId="88" fillId="2" borderId="56" xfId="0" applyFont="1" applyFill="1" applyBorder="1" applyAlignment="1">
      <alignment horizontal="left" vertical="center" wrapText="1"/>
    </xf>
    <xf numFmtId="0" fontId="18" fillId="2" borderId="56" xfId="0" applyFont="1" applyFill="1" applyBorder="1" applyAlignment="1">
      <alignment horizontal="center" vertical="center" wrapText="1"/>
    </xf>
    <xf numFmtId="0" fontId="74" fillId="2" borderId="49" xfId="8" applyFont="1" applyFill="1" applyBorder="1" applyAlignment="1">
      <alignment horizontal="center" vertical="center" wrapText="1"/>
    </xf>
    <xf numFmtId="0" fontId="74" fillId="2" borderId="57" xfId="0" applyFont="1" applyFill="1" applyBorder="1" applyAlignment="1">
      <alignment horizontal="left" vertical="center" wrapText="1"/>
    </xf>
    <xf numFmtId="0" fontId="74" fillId="2" borderId="42" xfId="0" applyFont="1" applyFill="1" applyBorder="1"/>
    <xf numFmtId="0" fontId="74" fillId="2" borderId="42" xfId="0" applyFont="1" applyFill="1" applyBorder="1" applyAlignment="1">
      <alignment vertical="top" wrapText="1"/>
    </xf>
    <xf numFmtId="176" fontId="88" fillId="2" borderId="3" xfId="7" applyNumberFormat="1" applyFont="1" applyFill="1" applyBorder="1" applyAlignment="1">
      <alignment horizontal="center" vertical="top" wrapText="1"/>
    </xf>
    <xf numFmtId="177" fontId="88" fillId="2" borderId="1" xfId="6" applyNumberFormat="1" applyFont="1" applyFill="1" applyBorder="1" applyAlignment="1">
      <alignment horizontal="right" vertical="top"/>
    </xf>
    <xf numFmtId="176" fontId="88" fillId="2" borderId="3" xfId="7" applyNumberFormat="1" applyFont="1" applyFill="1" applyBorder="1" applyAlignment="1">
      <alignment horizontal="right" vertical="top" wrapText="1"/>
    </xf>
    <xf numFmtId="169" fontId="74" fillId="2" borderId="0" xfId="8" applyNumberFormat="1" applyFont="1" applyFill="1">
      <alignment horizontal="left" vertical="top" wrapText="1"/>
    </xf>
    <xf numFmtId="0" fontId="74" fillId="2" borderId="1" xfId="0" applyFont="1" applyFill="1" applyBorder="1" applyAlignment="1">
      <alignment horizontal="center" vertical="top" wrapText="1"/>
    </xf>
    <xf numFmtId="0" fontId="18" fillId="2" borderId="57" xfId="0" applyFont="1" applyFill="1" applyBorder="1" applyAlignment="1">
      <alignment horizontal="center" vertical="top" wrapText="1"/>
    </xf>
    <xf numFmtId="0" fontId="18" fillId="2" borderId="30" xfId="0" applyFont="1" applyFill="1" applyBorder="1" applyAlignment="1">
      <alignment horizontal="left" vertical="top" wrapText="1"/>
    </xf>
    <xf numFmtId="0" fontId="18" fillId="2" borderId="57" xfId="0" applyFont="1" applyFill="1" applyBorder="1" applyAlignment="1">
      <alignment horizontal="center" vertical="center" wrapText="1"/>
    </xf>
    <xf numFmtId="0" fontId="74" fillId="2" borderId="0" xfId="0" applyFont="1" applyFill="1" applyAlignment="1">
      <alignment horizontal="right"/>
    </xf>
    <xf numFmtId="0" fontId="74" fillId="2" borderId="57" xfId="0" applyFont="1" applyFill="1" applyBorder="1" applyAlignment="1">
      <alignment horizontal="center" vertical="top" wrapText="1"/>
    </xf>
    <xf numFmtId="0" fontId="18" fillId="2" borderId="57" xfId="0" applyFont="1" applyFill="1" applyBorder="1" applyAlignment="1">
      <alignment horizontal="left" vertical="top" wrapText="1"/>
    </xf>
    <xf numFmtId="0" fontId="74" fillId="2" borderId="31" xfId="0" applyFont="1" applyFill="1" applyBorder="1" applyAlignment="1">
      <alignment horizontal="center" vertical="top" wrapText="1"/>
    </xf>
    <xf numFmtId="0" fontId="18" fillId="2" borderId="31" xfId="0" applyFont="1" applyFill="1" applyBorder="1" applyAlignment="1">
      <alignment horizontal="center" vertical="center" wrapText="1"/>
    </xf>
    <xf numFmtId="0" fontId="89" fillId="0" borderId="57" xfId="0" applyFont="1" applyBorder="1" applyAlignment="1">
      <alignment horizontal="left" vertical="top" wrapText="1"/>
    </xf>
    <xf numFmtId="0" fontId="74" fillId="2" borderId="30" xfId="0" applyFont="1" applyFill="1" applyBorder="1" applyAlignment="1">
      <alignment horizontal="left" vertical="top" wrapText="1"/>
    </xf>
    <xf numFmtId="0" fontId="74" fillId="2" borderId="57" xfId="0" applyFont="1" applyFill="1" applyBorder="1" applyAlignment="1">
      <alignment horizontal="left" vertical="center" wrapText="1"/>
    </xf>
    <xf numFmtId="0" fontId="18" fillId="2" borderId="0" xfId="96" applyNumberFormat="1" applyFont="1" applyFill="1" applyAlignment="1">
      <alignment horizontal="center" vertical="center" wrapText="1"/>
    </xf>
    <xf numFmtId="0" fontId="74" fillId="2" borderId="57" xfId="0" applyFont="1" applyFill="1" applyBorder="1" applyAlignment="1">
      <alignment horizontal="center" vertical="center" wrapText="1"/>
    </xf>
    <xf numFmtId="0" fontId="97" fillId="2" borderId="57" xfId="0" applyFont="1" applyFill="1" applyBorder="1" applyAlignment="1">
      <alignment vertical="center" wrapText="1"/>
    </xf>
    <xf numFmtId="169" fontId="74" fillId="2" borderId="0" xfId="96" applyNumberFormat="1" applyFont="1" applyFill="1" applyAlignment="1">
      <alignment vertical="center" wrapText="1"/>
    </xf>
    <xf numFmtId="168" fontId="18" fillId="2" borderId="0" xfId="96" applyNumberFormat="1" applyFont="1" applyFill="1" applyAlignment="1">
      <alignment horizontal="center" vertical="center" wrapText="1"/>
    </xf>
    <xf numFmtId="43" fontId="74" fillId="2" borderId="0" xfId="7" applyFont="1" applyFill="1"/>
    <xf numFmtId="0" fontId="74" fillId="2" borderId="0" xfId="0" applyFont="1" applyFill="1" applyAlignment="1">
      <alignment horizontal="center"/>
    </xf>
    <xf numFmtId="49" fontId="18" fillId="2" borderId="57" xfId="96" applyNumberFormat="1" applyFont="1" applyFill="1" applyBorder="1" applyAlignment="1">
      <alignment horizontal="center" vertical="center" textRotation="90" wrapText="1"/>
    </xf>
    <xf numFmtId="168" fontId="18" fillId="2" borderId="57" xfId="96" applyNumberFormat="1" applyFont="1" applyFill="1" applyBorder="1" applyAlignment="1">
      <alignment horizontal="center" vertical="center" wrapText="1"/>
    </xf>
    <xf numFmtId="167" fontId="18" fillId="2" borderId="0" xfId="0" applyNumberFormat="1" applyFont="1" applyFill="1"/>
    <xf numFmtId="0" fontId="18" fillId="2" borderId="57" xfId="96" applyNumberFormat="1" applyFont="1" applyFill="1" applyBorder="1" applyAlignment="1">
      <alignment horizontal="center" vertical="center" wrapText="1"/>
    </xf>
    <xf numFmtId="169" fontId="18" fillId="2" borderId="57" xfId="96" applyNumberFormat="1" applyFont="1" applyFill="1" applyBorder="1" applyAlignment="1">
      <alignment horizontal="center" vertical="center" wrapText="1"/>
    </xf>
    <xf numFmtId="165" fontId="18" fillId="2" borderId="0" xfId="0" applyNumberFormat="1" applyFont="1" applyFill="1"/>
    <xf numFmtId="0" fontId="74" fillId="2" borderId="57" xfId="96" applyFont="1" applyFill="1" applyBorder="1" applyAlignment="1">
      <alignment horizontal="center" vertical="center" wrapText="1"/>
    </xf>
    <xf numFmtId="0" fontId="99" fillId="2" borderId="57" xfId="96" applyFont="1" applyFill="1" applyBorder="1" applyAlignment="1">
      <alignment horizontal="center" vertical="center" wrapText="1"/>
    </xf>
    <xf numFmtId="168" fontId="74" fillId="2" borderId="57" xfId="96" applyNumberFormat="1" applyFont="1" applyFill="1" applyBorder="1" applyAlignment="1">
      <alignment horizontal="center" vertical="center" wrapText="1"/>
    </xf>
    <xf numFmtId="0" fontId="18" fillId="2" borderId="57" xfId="96" applyFont="1" applyFill="1" applyBorder="1" applyAlignment="1">
      <alignment horizontal="center" vertical="center" wrapText="1"/>
    </xf>
    <xf numFmtId="0" fontId="18" fillId="2" borderId="57" xfId="96" applyFont="1" applyFill="1" applyBorder="1" applyAlignment="1">
      <alignment horizontal="left" vertical="center" wrapText="1"/>
    </xf>
    <xf numFmtId="0" fontId="18" fillId="2" borderId="40" xfId="96" applyFont="1" applyFill="1" applyBorder="1" applyAlignment="1">
      <alignment horizontal="center" vertical="center" wrapText="1"/>
    </xf>
    <xf numFmtId="0" fontId="74" fillId="2" borderId="56" xfId="0" applyFont="1" applyFill="1" applyBorder="1" applyAlignment="1">
      <alignment horizontal="center"/>
    </xf>
    <xf numFmtId="0" fontId="74" fillId="2" borderId="57" xfId="0" applyFont="1" applyFill="1" applyBorder="1"/>
    <xf numFmtId="0" fontId="75" fillId="2" borderId="56" xfId="96" applyFont="1" applyFill="1" applyBorder="1" applyAlignment="1">
      <alignment horizontal="left" vertical="center" wrapText="1"/>
    </xf>
    <xf numFmtId="166" fontId="75" fillId="2" borderId="57" xfId="7" applyNumberFormat="1" applyFont="1" applyFill="1" applyBorder="1"/>
    <xf numFmtId="166" fontId="75" fillId="2" borderId="57" xfId="7" applyNumberFormat="1" applyFont="1" applyFill="1" applyBorder="1" applyAlignment="1">
      <alignment vertical="center"/>
    </xf>
    <xf numFmtId="166" fontId="88" fillId="2" borderId="57" xfId="7" applyNumberFormat="1" applyFont="1" applyFill="1" applyBorder="1" applyAlignment="1">
      <alignment vertical="center"/>
    </xf>
    <xf numFmtId="0" fontId="18" fillId="2" borderId="2" xfId="96" applyFont="1" applyFill="1" applyBorder="1" applyAlignment="1">
      <alignment horizontal="center" vertical="center" wrapText="1"/>
    </xf>
    <xf numFmtId="0" fontId="75" fillId="2" borderId="57" xfId="0" applyFont="1" applyFill="1" applyBorder="1" applyAlignment="1">
      <alignment vertical="center" wrapText="1"/>
    </xf>
    <xf numFmtId="0" fontId="74" fillId="2" borderId="0" xfId="0" applyFont="1" applyFill="1" applyAlignment="1">
      <alignment wrapText="1"/>
    </xf>
    <xf numFmtId="0" fontId="99" fillId="2" borderId="57" xfId="0" applyFont="1" applyFill="1" applyBorder="1" applyAlignment="1">
      <alignment horizontal="center" vertical="center" wrapText="1"/>
    </xf>
    <xf numFmtId="0" fontId="88" fillId="2" borderId="57" xfId="0" applyFont="1" applyFill="1" applyBorder="1" applyAlignment="1">
      <alignment horizontal="center" vertical="center" wrapText="1"/>
    </xf>
    <xf numFmtId="165" fontId="75" fillId="2" borderId="57" xfId="6" applyNumberFormat="1" applyFont="1" applyFill="1" applyBorder="1" applyAlignment="1">
      <alignment horizontal="center" vertical="center"/>
    </xf>
    <xf numFmtId="166" fontId="18" fillId="2" borderId="57" xfId="0" applyNumberFormat="1" applyFont="1" applyFill="1" applyBorder="1"/>
    <xf numFmtId="166" fontId="74" fillId="2" borderId="57" xfId="7" applyNumberFormat="1" applyFont="1" applyFill="1" applyBorder="1" applyAlignment="1">
      <alignment vertical="center"/>
    </xf>
    <xf numFmtId="0" fontId="75" fillId="2" borderId="56" xfId="96" applyFont="1" applyFill="1" applyBorder="1" applyAlignment="1">
      <alignment horizontal="center" vertical="center" wrapText="1"/>
    </xf>
    <xf numFmtId="0" fontId="74" fillId="2" borderId="56" xfId="96" applyFont="1" applyFill="1" applyBorder="1" applyAlignment="1">
      <alignment horizontal="center" vertical="center" wrapText="1"/>
    </xf>
    <xf numFmtId="0" fontId="74" fillId="2" borderId="57" xfId="0" applyFont="1" applyFill="1" applyBorder="1" applyAlignment="1">
      <alignment horizontal="center" vertical="center"/>
    </xf>
    <xf numFmtId="171" fontId="74" fillId="2" borderId="57" xfId="6" applyNumberFormat="1" applyFont="1" applyFill="1" applyBorder="1" applyAlignment="1">
      <alignment horizontal="center" vertical="center"/>
    </xf>
    <xf numFmtId="169" fontId="74" fillId="2" borderId="57" xfId="0" applyNumberFormat="1" applyFont="1" applyFill="1" applyBorder="1" applyAlignment="1">
      <alignment horizontal="right" vertical="center" wrapText="1"/>
    </xf>
    <xf numFmtId="49" fontId="74" fillId="2" borderId="57" xfId="0" applyNumberFormat="1" applyFont="1" applyFill="1" applyBorder="1" applyAlignment="1">
      <alignment horizontal="left" vertical="top" wrapText="1"/>
    </xf>
    <xf numFmtId="0" fontId="74" fillId="2" borderId="40" xfId="0" applyFont="1" applyFill="1" applyBorder="1" applyAlignment="1">
      <alignment vertical="top" wrapText="1"/>
    </xf>
    <xf numFmtId="0" fontId="18" fillId="2" borderId="40" xfId="0" applyFont="1" applyFill="1" applyBorder="1" applyAlignment="1">
      <alignment vertical="center" wrapText="1"/>
    </xf>
    <xf numFmtId="0" fontId="74" fillId="2" borderId="1" xfId="0" applyFont="1" applyFill="1" applyBorder="1" applyAlignment="1">
      <alignment horizontal="center" vertical="top" wrapText="1"/>
    </xf>
    <xf numFmtId="0" fontId="18" fillId="2" borderId="57" xfId="0" applyFont="1" applyFill="1" applyBorder="1" applyAlignment="1">
      <alignment horizontal="center" vertical="top" wrapText="1"/>
    </xf>
    <xf numFmtId="0" fontId="18" fillId="2" borderId="57" xfId="0" applyFont="1" applyFill="1" applyBorder="1" applyAlignment="1">
      <alignment horizontal="center" vertical="center" wrapText="1"/>
    </xf>
    <xf numFmtId="0" fontId="74" fillId="2" borderId="57" xfId="0" applyFont="1" applyFill="1" applyBorder="1" applyAlignment="1">
      <alignment horizontal="center" vertical="top" wrapText="1"/>
    </xf>
    <xf numFmtId="0" fontId="18" fillId="2" borderId="57" xfId="0" applyFont="1" applyFill="1" applyBorder="1" applyAlignment="1">
      <alignment horizontal="left" vertical="top" wrapText="1"/>
    </xf>
    <xf numFmtId="0" fontId="74" fillId="2" borderId="30" xfId="0" applyFont="1" applyFill="1" applyBorder="1" applyAlignment="1">
      <alignment horizontal="center" vertical="center" wrapText="1"/>
    </xf>
    <xf numFmtId="0" fontId="74" fillId="2" borderId="57" xfId="0" applyFont="1" applyFill="1" applyBorder="1" applyAlignment="1">
      <alignment wrapText="1"/>
    </xf>
    <xf numFmtId="0" fontId="89" fillId="0" borderId="57" xfId="0" applyFont="1" applyBorder="1" applyAlignment="1">
      <alignment horizontal="left" vertical="top" wrapText="1"/>
    </xf>
    <xf numFmtId="0" fontId="74" fillId="2" borderId="30" xfId="0" applyFont="1" applyFill="1" applyBorder="1" applyAlignment="1">
      <alignment horizontal="left" vertical="top" wrapText="1"/>
    </xf>
    <xf numFmtId="0" fontId="74" fillId="2" borderId="57" xfId="0" applyFont="1" applyFill="1" applyBorder="1" applyAlignment="1">
      <alignment horizontal="left" vertical="center" wrapText="1"/>
    </xf>
    <xf numFmtId="0" fontId="74" fillId="2" borderId="30" xfId="0" applyFont="1" applyFill="1" applyBorder="1" applyAlignment="1">
      <alignment vertical="center" wrapText="1"/>
    </xf>
    <xf numFmtId="0" fontId="74" fillId="0" borderId="57" xfId="0" applyFont="1" applyBorder="1" applyAlignment="1">
      <alignment horizontal="left" vertical="top" wrapText="1"/>
    </xf>
    <xf numFmtId="0" fontId="74" fillId="2" borderId="57" xfId="0" applyFont="1" applyFill="1" applyBorder="1" applyAlignment="1">
      <alignment horizontal="center" vertical="center" wrapText="1"/>
    </xf>
    <xf numFmtId="169" fontId="74" fillId="2" borderId="56" xfId="0" applyNumberFormat="1" applyFont="1" applyFill="1" applyBorder="1" applyAlignment="1">
      <alignment horizontal="right" vertical="center" wrapText="1"/>
    </xf>
    <xf numFmtId="0" fontId="100" fillId="2" borderId="0" xfId="0" applyFont="1" applyFill="1" applyAlignment="1">
      <alignment horizontal="left" wrapText="1"/>
    </xf>
    <xf numFmtId="169" fontId="74" fillId="2" borderId="56" xfId="0" applyNumberFormat="1" applyFont="1" applyFill="1" applyBorder="1" applyAlignment="1">
      <alignment horizontal="right" wrapText="1"/>
    </xf>
    <xf numFmtId="165" fontId="74" fillId="2" borderId="57" xfId="6" applyNumberFormat="1" applyFont="1" applyFill="1" applyBorder="1" applyAlignment="1">
      <alignment horizontal="center"/>
    </xf>
    <xf numFmtId="171" fontId="74" fillId="2" borderId="57" xfId="6" applyNumberFormat="1" applyFont="1" applyFill="1" applyBorder="1" applyAlignment="1">
      <alignment horizontal="center"/>
    </xf>
    <xf numFmtId="0" fontId="74" fillId="2" borderId="56" xfId="0" applyFont="1" applyFill="1" applyBorder="1" applyAlignment="1">
      <alignment horizontal="center" vertical="center" wrapText="1"/>
    </xf>
    <xf numFmtId="0" fontId="74" fillId="2" borderId="57" xfId="1657" applyFont="1" applyFill="1" applyBorder="1" applyAlignment="1">
      <alignment horizontal="left" vertical="top" wrapText="1"/>
    </xf>
    <xf numFmtId="0" fontId="74" fillId="2" borderId="57" xfId="1657" applyFont="1" applyFill="1" applyBorder="1" applyAlignment="1">
      <alignment horizontal="center" vertical="top" wrapText="1"/>
    </xf>
    <xf numFmtId="0" fontId="100" fillId="2" borderId="0" xfId="0" applyFont="1" applyFill="1" applyAlignment="1">
      <alignment horizontal="left" vertical="top" wrapText="1"/>
    </xf>
    <xf numFmtId="172" fontId="100" fillId="2" borderId="0" xfId="0" applyNumberFormat="1" applyFont="1" applyFill="1" applyAlignment="1">
      <alignment horizontal="left" vertical="top" wrapText="1"/>
    </xf>
    <xf numFmtId="167" fontId="100" fillId="2" borderId="0" xfId="0" applyNumberFormat="1" applyFont="1" applyFill="1" applyAlignment="1">
      <alignment horizontal="left" vertical="top" wrapText="1"/>
    </xf>
    <xf numFmtId="0" fontId="18" fillId="2" borderId="57" xfId="165" applyFont="1" applyFill="1" applyBorder="1" applyAlignment="1">
      <alignment horizontal="left" vertical="top" wrapText="1"/>
    </xf>
    <xf numFmtId="0" fontId="74" fillId="2" borderId="54" xfId="0" applyFont="1" applyFill="1" applyBorder="1" applyAlignment="1">
      <alignment horizontal="left" vertical="top" wrapText="1"/>
    </xf>
    <xf numFmtId="0" fontId="74" fillId="0" borderId="57" xfId="0" applyFont="1" applyBorder="1" applyAlignment="1">
      <alignment vertical="top" wrapText="1"/>
    </xf>
    <xf numFmtId="0" fontId="88" fillId="0" borderId="57" xfId="0" applyFont="1" applyBorder="1" applyAlignment="1">
      <alignment horizontal="left" vertical="top" wrapText="1"/>
    </xf>
    <xf numFmtId="176" fontId="88" fillId="2" borderId="3" xfId="7" applyNumberFormat="1" applyFont="1" applyFill="1" applyBorder="1" applyAlignment="1">
      <alignment horizontal="right" vertical="center" wrapText="1"/>
    </xf>
    <xf numFmtId="0" fontId="74" fillId="2" borderId="49" xfId="8" applyFont="1" applyFill="1" applyBorder="1" applyAlignment="1">
      <alignment horizontal="center" vertical="center" wrapText="1"/>
    </xf>
    <xf numFmtId="0" fontId="74" fillId="2" borderId="57" xfId="0" applyFont="1" applyFill="1" applyBorder="1" applyAlignment="1">
      <alignment horizontal="center" vertical="center" wrapText="1"/>
    </xf>
    <xf numFmtId="43" fontId="74" fillId="2" borderId="0" xfId="7" applyFont="1" applyFill="1" applyAlignment="1"/>
    <xf numFmtId="43" fontId="74" fillId="2" borderId="0" xfId="7" applyFont="1" applyFill="1" applyAlignment="1">
      <alignment vertical="top"/>
    </xf>
    <xf numFmtId="43" fontId="74" fillId="2" borderId="0" xfId="7" applyFont="1" applyFill="1" applyAlignment="1">
      <alignment horizontal="left" vertical="center" wrapText="1"/>
    </xf>
    <xf numFmtId="43" fontId="74" fillId="2" borderId="0" xfId="7" applyFont="1" applyFill="1" applyAlignment="1">
      <alignment horizontal="left" wrapText="1"/>
    </xf>
    <xf numFmtId="43" fontId="100" fillId="2" borderId="0" xfId="7" applyFont="1" applyFill="1" applyAlignment="1">
      <alignment horizontal="left" wrapText="1"/>
    </xf>
    <xf numFmtId="0" fontId="18" fillId="2" borderId="57" xfId="0" applyFont="1" applyFill="1" applyBorder="1" applyAlignment="1">
      <alignment horizontal="center" vertical="top" wrapText="1"/>
    </xf>
    <xf numFmtId="0" fontId="74" fillId="2" borderId="57" xfId="0" applyFont="1" applyFill="1" applyBorder="1" applyAlignment="1">
      <alignment horizontal="center" vertical="top" wrapText="1"/>
    </xf>
    <xf numFmtId="0" fontId="18" fillId="2" borderId="57" xfId="0" applyFont="1" applyFill="1" applyBorder="1" applyAlignment="1">
      <alignment horizontal="left" vertical="top" wrapText="1"/>
    </xf>
    <xf numFmtId="0" fontId="74" fillId="2" borderId="57" xfId="0" applyFont="1" applyFill="1" applyBorder="1" applyAlignment="1">
      <alignment wrapText="1"/>
    </xf>
    <xf numFmtId="0" fontId="74" fillId="2" borderId="57" xfId="0" applyFont="1" applyFill="1" applyBorder="1" applyAlignment="1">
      <alignment horizontal="center" vertical="center" wrapText="1"/>
    </xf>
    <xf numFmtId="0" fontId="18" fillId="2" borderId="57" xfId="0" applyFont="1" applyFill="1" applyBorder="1" applyAlignment="1">
      <alignment horizontal="center" vertical="center" wrapText="1"/>
    </xf>
    <xf numFmtId="0" fontId="18" fillId="2" borderId="31" xfId="0" applyFont="1" applyFill="1" applyBorder="1" applyAlignment="1">
      <alignment horizontal="center" vertical="top" wrapText="1"/>
    </xf>
    <xf numFmtId="0" fontId="18" fillId="2" borderId="2" xfId="0" applyFont="1" applyFill="1" applyBorder="1" applyAlignment="1">
      <alignment horizontal="center" vertical="top" wrapText="1"/>
    </xf>
    <xf numFmtId="0" fontId="18" fillId="2" borderId="3" xfId="0" applyFont="1" applyFill="1" applyBorder="1" applyAlignment="1">
      <alignment horizontal="center" vertical="top" wrapText="1"/>
    </xf>
    <xf numFmtId="0" fontId="74" fillId="2" borderId="3" xfId="0" applyFont="1" applyFill="1" applyBorder="1" applyAlignment="1">
      <alignment horizontal="center" vertical="top" wrapText="1"/>
    </xf>
    <xf numFmtId="0" fontId="74" fillId="2" borderId="1" xfId="0" applyFont="1" applyFill="1" applyBorder="1" applyAlignment="1">
      <alignment horizontal="center" vertical="top" wrapText="1"/>
    </xf>
    <xf numFmtId="0" fontId="74" fillId="2" borderId="8" xfId="0" applyFont="1" applyFill="1" applyBorder="1" applyAlignment="1">
      <alignment horizontal="center" vertical="top" wrapText="1"/>
    </xf>
    <xf numFmtId="0" fontId="18" fillId="2" borderId="57" xfId="0" applyFont="1" applyFill="1" applyBorder="1" applyAlignment="1">
      <alignment horizontal="center" vertical="top" wrapText="1"/>
    </xf>
    <xf numFmtId="0" fontId="18" fillId="2" borderId="1" xfId="0" applyFont="1" applyFill="1" applyBorder="1" applyAlignment="1">
      <alignment horizontal="center" vertical="top" wrapText="1"/>
    </xf>
    <xf numFmtId="0" fontId="18" fillId="2" borderId="40" xfId="0" applyFont="1" applyFill="1" applyBorder="1" applyAlignment="1">
      <alignment horizontal="center" vertical="top" wrapText="1"/>
    </xf>
    <xf numFmtId="0" fontId="18" fillId="0" borderId="57" xfId="0" applyFont="1" applyBorder="1" applyAlignment="1">
      <alignment horizontal="center" vertical="center" wrapText="1"/>
    </xf>
    <xf numFmtId="0" fontId="18" fillId="2" borderId="30" xfId="0" applyFont="1" applyFill="1" applyBorder="1" applyAlignment="1">
      <alignment horizontal="left" vertical="top" wrapText="1"/>
    </xf>
    <xf numFmtId="0" fontId="74" fillId="2" borderId="30" xfId="0" applyFont="1" applyFill="1" applyBorder="1" applyAlignment="1">
      <alignment wrapText="1"/>
    </xf>
    <xf numFmtId="0" fontId="18" fillId="2" borderId="30" xfId="0" applyFont="1" applyFill="1" applyBorder="1" applyAlignment="1">
      <alignment horizontal="center" vertical="center" wrapText="1"/>
    </xf>
    <xf numFmtId="0" fontId="74" fillId="2" borderId="0" xfId="0" applyFont="1" applyFill="1" applyAlignment="1">
      <alignment horizontal="right" vertical="top"/>
    </xf>
    <xf numFmtId="0" fontId="74" fillId="2" borderId="0" xfId="0" applyFont="1" applyFill="1" applyAlignment="1">
      <alignment horizontal="right"/>
    </xf>
    <xf numFmtId="0" fontId="74" fillId="2" borderId="8" xfId="0" applyFont="1" applyFill="1" applyBorder="1" applyAlignment="1">
      <alignment horizontal="center" vertical="center" wrapText="1"/>
    </xf>
    <xf numFmtId="0" fontId="74" fillId="2" borderId="3" xfId="0" applyFont="1" applyFill="1" applyBorder="1" applyAlignment="1">
      <alignment horizontal="center" vertical="center" wrapText="1"/>
    </xf>
    <xf numFmtId="0" fontId="18" fillId="2" borderId="0" xfId="0" applyFont="1" applyFill="1" applyAlignment="1">
      <alignment horizontal="center" wrapText="1"/>
    </xf>
    <xf numFmtId="0" fontId="74" fillId="2" borderId="4" xfId="0" applyFont="1" applyFill="1" applyBorder="1" applyAlignment="1">
      <alignment horizontal="center" vertical="center" wrapText="1"/>
    </xf>
    <xf numFmtId="0" fontId="74" fillId="2" borderId="7" xfId="0" applyFont="1" applyFill="1" applyBorder="1" applyAlignment="1">
      <alignment horizontal="center" vertical="center" wrapText="1"/>
    </xf>
    <xf numFmtId="0" fontId="18" fillId="0" borderId="57" xfId="0" applyFont="1" applyBorder="1" applyAlignment="1">
      <alignment horizontal="center" vertical="top" wrapText="1"/>
    </xf>
    <xf numFmtId="0" fontId="74" fillId="2" borderId="57" xfId="0" applyFont="1" applyFill="1" applyBorder="1" applyAlignment="1">
      <alignment horizontal="center" vertical="top" wrapText="1"/>
    </xf>
    <xf numFmtId="49" fontId="18" fillId="2" borderId="57" xfId="0" applyNumberFormat="1" applyFont="1" applyFill="1" applyBorder="1" applyAlignment="1">
      <alignment horizontal="center" vertical="top" wrapText="1"/>
    </xf>
    <xf numFmtId="49" fontId="18" fillId="2" borderId="31" xfId="0" applyNumberFormat="1" applyFont="1" applyFill="1" applyBorder="1" applyAlignment="1">
      <alignment horizontal="center" vertical="top" wrapText="1"/>
    </xf>
    <xf numFmtId="49" fontId="18" fillId="2" borderId="2" xfId="0" applyNumberFormat="1" applyFont="1" applyFill="1" applyBorder="1" applyAlignment="1">
      <alignment horizontal="center" vertical="top" wrapText="1"/>
    </xf>
    <xf numFmtId="49" fontId="18" fillId="2" borderId="3" xfId="0" applyNumberFormat="1" applyFont="1" applyFill="1" applyBorder="1" applyAlignment="1">
      <alignment horizontal="center" vertical="top" wrapText="1"/>
    </xf>
    <xf numFmtId="0" fontId="18" fillId="2" borderId="57" xfId="0" applyNumberFormat="1" applyFont="1" applyFill="1" applyBorder="1" applyAlignment="1">
      <alignment horizontal="center" vertical="top" wrapText="1"/>
    </xf>
    <xf numFmtId="0" fontId="18" fillId="2" borderId="40" xfId="0" applyFont="1" applyFill="1" applyBorder="1" applyAlignment="1">
      <alignment horizontal="center" wrapText="1"/>
    </xf>
    <xf numFmtId="0" fontId="18" fillId="2" borderId="2" xfId="0" applyFont="1" applyFill="1" applyBorder="1" applyAlignment="1">
      <alignment horizontal="center" wrapText="1"/>
    </xf>
    <xf numFmtId="0" fontId="74" fillId="2" borderId="31" xfId="0" applyFont="1" applyFill="1" applyBorder="1" applyAlignment="1">
      <alignment horizontal="center" vertical="top" wrapText="1"/>
    </xf>
    <xf numFmtId="0" fontId="74" fillId="2" borderId="2" xfId="0" applyFont="1" applyFill="1" applyBorder="1" applyAlignment="1">
      <alignment horizontal="center" vertical="top" wrapText="1"/>
    </xf>
    <xf numFmtId="0" fontId="18" fillId="2" borderId="31" xfId="0" applyFont="1" applyFill="1" applyBorder="1" applyAlignment="1">
      <alignment horizontal="center" wrapText="1"/>
    </xf>
    <xf numFmtId="0" fontId="18" fillId="2" borderId="3" xfId="0" applyFont="1" applyFill="1" applyBorder="1" applyAlignment="1">
      <alignment horizontal="center" wrapText="1"/>
    </xf>
    <xf numFmtId="49" fontId="18" fillId="2" borderId="30" xfId="0" applyNumberFormat="1" applyFont="1" applyFill="1" applyBorder="1" applyAlignment="1">
      <alignment horizontal="left" vertical="top" wrapText="1"/>
    </xf>
    <xf numFmtId="0" fontId="18" fillId="2" borderId="57" xfId="0" applyFont="1" applyFill="1" applyBorder="1" applyAlignment="1">
      <alignment horizontal="left" vertical="top" wrapText="1"/>
    </xf>
    <xf numFmtId="0" fontId="74" fillId="2" borderId="30" xfId="0" applyNumberFormat="1" applyFont="1" applyFill="1" applyBorder="1" applyAlignment="1">
      <alignment horizontal="center" vertical="top" wrapText="1"/>
    </xf>
    <xf numFmtId="0" fontId="74" fillId="2" borderId="30" xfId="0" applyFont="1" applyFill="1" applyBorder="1" applyAlignment="1">
      <alignment horizontal="center" vertical="center" wrapText="1"/>
    </xf>
    <xf numFmtId="0" fontId="74" fillId="2" borderId="31" xfId="0" applyFont="1" applyFill="1" applyBorder="1" applyAlignment="1">
      <alignment horizontal="center" wrapText="1"/>
    </xf>
    <xf numFmtId="0" fontId="74" fillId="2" borderId="2" xfId="0" applyFont="1" applyFill="1" applyBorder="1" applyAlignment="1">
      <alignment horizontal="center" wrapText="1"/>
    </xf>
    <xf numFmtId="0" fontId="74" fillId="2" borderId="3" xfId="0" applyFont="1" applyFill="1" applyBorder="1" applyAlignment="1">
      <alignment horizontal="center" wrapText="1"/>
    </xf>
    <xf numFmtId="49" fontId="18" fillId="2" borderId="57" xfId="0" applyNumberFormat="1" applyFont="1" applyFill="1" applyBorder="1" applyAlignment="1">
      <alignment horizontal="left" vertical="top" wrapText="1"/>
    </xf>
    <xf numFmtId="0" fontId="74" fillId="2" borderId="57" xfId="0" applyFont="1" applyFill="1" applyBorder="1" applyAlignment="1">
      <alignment wrapText="1"/>
    </xf>
    <xf numFmtId="0" fontId="18" fillId="0" borderId="57" xfId="0" applyFont="1" applyBorder="1" applyAlignment="1">
      <alignment horizontal="center" wrapText="1"/>
    </xf>
    <xf numFmtId="0" fontId="74" fillId="0" borderId="57" xfId="0" applyFont="1" applyBorder="1" applyAlignment="1">
      <alignment horizontal="center" wrapText="1"/>
    </xf>
    <xf numFmtId="0" fontId="18" fillId="0" borderId="3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49" fontId="18" fillId="0" borderId="57" xfId="0" applyNumberFormat="1" applyFont="1" applyFill="1" applyBorder="1" applyAlignment="1">
      <alignment horizontal="left" vertical="top" wrapText="1"/>
    </xf>
    <xf numFmtId="0" fontId="74" fillId="0" borderId="57" xfId="0" applyFont="1" applyFill="1" applyBorder="1" applyAlignment="1">
      <alignment wrapText="1"/>
    </xf>
    <xf numFmtId="0" fontId="18" fillId="2" borderId="57" xfId="0" applyFont="1" applyFill="1" applyBorder="1" applyAlignment="1">
      <alignment horizontal="center" wrapText="1"/>
    </xf>
    <xf numFmtId="0" fontId="18" fillId="2" borderId="30" xfId="8" applyFont="1" applyFill="1" applyBorder="1" applyAlignment="1">
      <alignment horizontal="center" vertical="top" wrapText="1"/>
    </xf>
    <xf numFmtId="0" fontId="18" fillId="2" borderId="56" xfId="8" applyFont="1" applyFill="1" applyBorder="1" applyAlignment="1">
      <alignment horizontal="center" vertical="top" wrapText="1"/>
    </xf>
    <xf numFmtId="0" fontId="18" fillId="2" borderId="31"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74" fillId="2" borderId="30" xfId="8" applyFont="1" applyFill="1" applyBorder="1" applyAlignment="1">
      <alignment horizontal="center" vertical="top" wrapText="1"/>
    </xf>
    <xf numFmtId="0" fontId="18" fillId="2" borderId="57" xfId="8" applyFont="1" applyFill="1" applyBorder="1" applyAlignment="1">
      <alignment horizontal="center" vertical="top" wrapText="1"/>
    </xf>
    <xf numFmtId="0" fontId="18" fillId="2" borderId="31" xfId="8" applyFont="1" applyFill="1" applyBorder="1" applyAlignment="1">
      <alignment horizontal="center" vertical="top" wrapText="1"/>
    </xf>
    <xf numFmtId="0" fontId="18" fillId="2" borderId="2" xfId="8" applyFont="1" applyFill="1" applyBorder="1" applyAlignment="1">
      <alignment horizontal="center" vertical="top" wrapText="1"/>
    </xf>
    <xf numFmtId="0" fontId="18" fillId="2" borderId="3" xfId="8" applyFont="1" applyFill="1" applyBorder="1" applyAlignment="1">
      <alignment horizontal="center" vertical="top" wrapText="1"/>
    </xf>
    <xf numFmtId="0" fontId="18" fillId="2" borderId="30" xfId="0" applyFont="1" applyFill="1" applyBorder="1" applyAlignment="1">
      <alignment horizontal="left" wrapText="1"/>
    </xf>
    <xf numFmtId="49" fontId="18" fillId="2" borderId="54" xfId="0" applyNumberFormat="1" applyFont="1" applyFill="1" applyBorder="1" applyAlignment="1">
      <alignment horizontal="left" vertical="center" wrapText="1"/>
    </xf>
    <xf numFmtId="0" fontId="74" fillId="2" borderId="56" xfId="0" applyFont="1" applyFill="1" applyBorder="1" applyAlignment="1">
      <alignment vertical="center" wrapText="1"/>
    </xf>
    <xf numFmtId="0" fontId="74" fillId="2" borderId="40" xfId="0" applyFont="1" applyFill="1" applyBorder="1" applyAlignment="1">
      <alignment horizontal="center" vertical="top" wrapText="1"/>
    </xf>
    <xf numFmtId="0" fontId="74" fillId="2" borderId="40" xfId="0" applyFont="1" applyFill="1" applyBorder="1" applyAlignment="1">
      <alignment horizontal="center"/>
    </xf>
    <xf numFmtId="0" fontId="74" fillId="2" borderId="2" xfId="0" applyFont="1" applyFill="1" applyBorder="1" applyAlignment="1">
      <alignment horizontal="center"/>
    </xf>
    <xf numFmtId="0" fontId="74" fillId="2" borderId="3" xfId="0" applyFont="1" applyFill="1" applyBorder="1" applyAlignment="1">
      <alignment horizontal="center"/>
    </xf>
    <xf numFmtId="169" fontId="74" fillId="2" borderId="0" xfId="96" applyNumberFormat="1" applyFont="1" applyFill="1" applyAlignment="1">
      <alignment horizontal="right" vertical="top" wrapText="1"/>
    </xf>
    <xf numFmtId="169" fontId="74" fillId="2" borderId="0" xfId="96" applyNumberFormat="1" applyFont="1" applyFill="1" applyAlignment="1">
      <alignment horizontal="right" vertical="center" wrapText="1"/>
    </xf>
    <xf numFmtId="49" fontId="18" fillId="2" borderId="0" xfId="96" applyNumberFormat="1" applyFont="1" applyFill="1" applyBorder="1" applyAlignment="1">
      <alignment horizontal="center" vertical="center" wrapText="1"/>
    </xf>
    <xf numFmtId="0" fontId="74" fillId="2" borderId="0" xfId="0" applyFont="1" applyFill="1" applyBorder="1" applyAlignment="1">
      <alignment vertical="center" wrapText="1"/>
    </xf>
    <xf numFmtId="49" fontId="18" fillId="2" borderId="54" xfId="96" applyNumberFormat="1" applyFont="1" applyFill="1" applyBorder="1" applyAlignment="1">
      <alignment horizontal="center" vertical="center" wrapText="1"/>
    </xf>
    <xf numFmtId="49" fontId="18" fillId="2" borderId="56" xfId="96" applyNumberFormat="1" applyFont="1" applyFill="1" applyBorder="1" applyAlignment="1">
      <alignment horizontal="center" vertical="center" wrapText="1"/>
    </xf>
    <xf numFmtId="0" fontId="18" fillId="2" borderId="40" xfId="96" applyNumberFormat="1" applyFont="1" applyFill="1" applyBorder="1" applyAlignment="1">
      <alignment horizontal="center" vertical="center" wrapText="1"/>
    </xf>
    <xf numFmtId="0" fontId="18" fillId="2" borderId="3" xfId="96" applyNumberFormat="1" applyFont="1" applyFill="1" applyBorder="1" applyAlignment="1">
      <alignment horizontal="center" vertical="center" wrapText="1"/>
    </xf>
    <xf numFmtId="168" fontId="18" fillId="2" borderId="40" xfId="96" applyNumberFormat="1" applyFont="1" applyFill="1" applyBorder="1" applyAlignment="1">
      <alignment horizontal="center" vertical="center" wrapText="1"/>
    </xf>
    <xf numFmtId="168" fontId="18" fillId="2" borderId="3" xfId="96" applyNumberFormat="1" applyFont="1" applyFill="1" applyBorder="1" applyAlignment="1">
      <alignment horizontal="center" vertical="center" wrapText="1"/>
    </xf>
    <xf numFmtId="168" fontId="74" fillId="2" borderId="54" xfId="96" applyNumberFormat="1" applyFont="1" applyFill="1" applyBorder="1" applyAlignment="1">
      <alignment horizontal="center" vertical="center" wrapText="1"/>
    </xf>
    <xf numFmtId="168" fontId="74" fillId="2" borderId="55" xfId="96" applyNumberFormat="1" applyFont="1" applyFill="1" applyBorder="1" applyAlignment="1">
      <alignment horizontal="center" vertical="center" wrapText="1"/>
    </xf>
    <xf numFmtId="168" fontId="74" fillId="2" borderId="56" xfId="96" applyNumberFormat="1" applyFont="1" applyFill="1" applyBorder="1" applyAlignment="1">
      <alignment horizontal="center" vertical="center" wrapText="1"/>
    </xf>
    <xf numFmtId="0" fontId="18" fillId="2" borderId="57" xfId="96" applyFont="1" applyFill="1" applyBorder="1" applyAlignment="1">
      <alignment horizontal="center" vertical="center" wrapText="1"/>
    </xf>
    <xf numFmtId="0" fontId="74" fillId="2" borderId="0" xfId="0" applyFont="1" applyFill="1" applyAlignment="1">
      <alignment horizontal="right" vertical="top" wrapText="1"/>
    </xf>
    <xf numFmtId="0" fontId="74" fillId="2" borderId="0" xfId="0" applyFont="1" applyFill="1" applyAlignment="1">
      <alignment horizontal="right" wrapText="1"/>
    </xf>
    <xf numFmtId="0" fontId="18" fillId="2" borderId="0" xfId="0" applyFont="1" applyFill="1" applyAlignment="1">
      <alignment horizontal="center" vertical="center" wrapText="1"/>
    </xf>
    <xf numFmtId="0" fontId="18" fillId="2" borderId="2" xfId="96" applyNumberFormat="1" applyFont="1" applyFill="1" applyBorder="1" applyAlignment="1">
      <alignment horizontal="center" vertical="center" wrapText="1"/>
    </xf>
    <xf numFmtId="49" fontId="18" fillId="2" borderId="32" xfId="96" applyNumberFormat="1" applyFont="1" applyFill="1" applyBorder="1" applyAlignment="1">
      <alignment horizontal="center" vertical="center" textRotation="90" wrapText="1"/>
    </xf>
    <xf numFmtId="49" fontId="18" fillId="2" borderId="10" xfId="96" applyNumberFormat="1" applyFont="1" applyFill="1" applyBorder="1" applyAlignment="1">
      <alignment horizontal="center" vertical="center" textRotation="90" wrapText="1"/>
    </xf>
    <xf numFmtId="49" fontId="18" fillId="2" borderId="57" xfId="96" applyNumberFormat="1" applyFont="1" applyFill="1" applyBorder="1" applyAlignment="1">
      <alignment horizontal="center" vertical="center" textRotation="90" wrapText="1"/>
    </xf>
    <xf numFmtId="0" fontId="18" fillId="2" borderId="54" xfId="0" applyFont="1" applyFill="1" applyBorder="1" applyAlignment="1">
      <alignment horizontal="center" vertical="center" wrapText="1"/>
    </xf>
    <xf numFmtId="0" fontId="18" fillId="2" borderId="55" xfId="0" applyFont="1" applyFill="1" applyBorder="1" applyAlignment="1">
      <alignment horizontal="center" vertical="center" wrapText="1"/>
    </xf>
    <xf numFmtId="0" fontId="18" fillId="2" borderId="56" xfId="0" applyFont="1" applyFill="1" applyBorder="1" applyAlignment="1">
      <alignment horizontal="center" vertical="center" wrapText="1"/>
    </xf>
    <xf numFmtId="0" fontId="18" fillId="2" borderId="54" xfId="0" applyFont="1" applyFill="1" applyBorder="1" applyAlignment="1">
      <alignment horizontal="left" vertical="center" wrapText="1"/>
    </xf>
    <xf numFmtId="0" fontId="18" fillId="2" borderId="55" xfId="0" applyFont="1" applyFill="1" applyBorder="1" applyAlignment="1">
      <alignment horizontal="left" vertical="center" wrapText="1"/>
    </xf>
    <xf numFmtId="0" fontId="18" fillId="2" borderId="56" xfId="0" applyFont="1" applyFill="1" applyBorder="1" applyAlignment="1">
      <alignment horizontal="left" vertical="center" wrapText="1"/>
    </xf>
    <xf numFmtId="0" fontId="88" fillId="2" borderId="54" xfId="0" applyFont="1" applyFill="1" applyBorder="1" applyAlignment="1">
      <alignment horizontal="left" vertical="center" wrapText="1"/>
    </xf>
    <xf numFmtId="0" fontId="88" fillId="2" borderId="56" xfId="0" applyFont="1" applyFill="1" applyBorder="1" applyAlignment="1">
      <alignment horizontal="left" vertical="center" wrapText="1"/>
    </xf>
    <xf numFmtId="0" fontId="18" fillId="2" borderId="51" xfId="0" applyFont="1" applyFill="1" applyBorder="1" applyAlignment="1">
      <alignment horizontal="center" vertical="center" wrapText="1"/>
    </xf>
    <xf numFmtId="0" fontId="18" fillId="2" borderId="52" xfId="0" applyFont="1" applyFill="1" applyBorder="1" applyAlignment="1">
      <alignment horizontal="center" vertical="center" wrapText="1"/>
    </xf>
    <xf numFmtId="0" fontId="18" fillId="2" borderId="53" xfId="0" applyFont="1" applyFill="1" applyBorder="1" applyAlignment="1">
      <alignment horizontal="center" vertical="center" wrapText="1"/>
    </xf>
    <xf numFmtId="0" fontId="18" fillId="2" borderId="51" xfId="0" applyFont="1" applyFill="1" applyBorder="1" applyAlignment="1">
      <alignment horizontal="left" vertical="center" wrapText="1"/>
    </xf>
    <xf numFmtId="0" fontId="18" fillId="2" borderId="52" xfId="0" applyFont="1" applyFill="1" applyBorder="1" applyAlignment="1">
      <alignment horizontal="left" vertical="center" wrapText="1"/>
    </xf>
    <xf numFmtId="0" fontId="18" fillId="2" borderId="53" xfId="0" applyFont="1" applyFill="1" applyBorder="1" applyAlignment="1">
      <alignment horizontal="left" vertical="center" wrapText="1"/>
    </xf>
    <xf numFmtId="0" fontId="18" fillId="2" borderId="47" xfId="0" applyFont="1" applyFill="1" applyBorder="1" applyAlignment="1">
      <alignment horizontal="left" vertical="center" wrapText="1"/>
    </xf>
    <xf numFmtId="0" fontId="18" fillId="2" borderId="48" xfId="0" applyFont="1" applyFill="1" applyBorder="1" applyAlignment="1">
      <alignment horizontal="left" vertical="center" wrapText="1"/>
    </xf>
    <xf numFmtId="0" fontId="18" fillId="2" borderId="46" xfId="0" applyFont="1" applyFill="1" applyBorder="1" applyAlignment="1">
      <alignment horizontal="left" vertical="center" wrapText="1"/>
    </xf>
    <xf numFmtId="0" fontId="18" fillId="2" borderId="47" xfId="0" applyFont="1" applyFill="1" applyBorder="1" applyAlignment="1">
      <alignment horizontal="center" vertical="top" wrapText="1"/>
    </xf>
    <xf numFmtId="0" fontId="18" fillId="2" borderId="48" xfId="0" applyFont="1" applyFill="1" applyBorder="1" applyAlignment="1">
      <alignment horizontal="center" vertical="top" wrapText="1"/>
    </xf>
    <xf numFmtId="0" fontId="18" fillId="2" borderId="46" xfId="0" applyFont="1" applyFill="1" applyBorder="1" applyAlignment="1">
      <alignment horizontal="center" vertical="top" wrapText="1"/>
    </xf>
    <xf numFmtId="0" fontId="74" fillId="2" borderId="49" xfId="8" applyFont="1" applyFill="1" applyBorder="1" applyAlignment="1">
      <alignment horizontal="center" vertical="center" wrapText="1"/>
    </xf>
    <xf numFmtId="0" fontId="74" fillId="2" borderId="32" xfId="8" applyFont="1" applyFill="1" applyBorder="1" applyAlignment="1">
      <alignment horizontal="center" vertical="center" wrapText="1"/>
    </xf>
    <xf numFmtId="0" fontId="74" fillId="2" borderId="35" xfId="8" applyFont="1" applyFill="1" applyBorder="1" applyAlignment="1">
      <alignment horizontal="center" vertical="center" wrapText="1"/>
    </xf>
    <xf numFmtId="0" fontId="74" fillId="2" borderId="34" xfId="8" applyFont="1" applyFill="1" applyBorder="1" applyAlignment="1">
      <alignment horizontal="center" vertical="center" wrapText="1"/>
    </xf>
    <xf numFmtId="0" fontId="74" fillId="2" borderId="10" xfId="8" applyFont="1" applyFill="1" applyBorder="1" applyAlignment="1">
      <alignment horizontal="center" vertical="center" wrapText="1"/>
    </xf>
    <xf numFmtId="0" fontId="74" fillId="2" borderId="9" xfId="8" applyFont="1" applyFill="1" applyBorder="1" applyAlignment="1">
      <alignment horizontal="center" vertical="center" wrapText="1"/>
    </xf>
    <xf numFmtId="0" fontId="74" fillId="2" borderId="29" xfId="8" applyFont="1" applyFill="1" applyBorder="1" applyAlignment="1">
      <alignment horizontal="center" vertical="center" wrapText="1"/>
    </xf>
    <xf numFmtId="0" fontId="74" fillId="2" borderId="31" xfId="8" applyFont="1" applyFill="1" applyBorder="1" applyAlignment="1">
      <alignment horizontal="center" vertical="center" wrapText="1"/>
    </xf>
    <xf numFmtId="0" fontId="74" fillId="2" borderId="3" xfId="8" applyFont="1" applyFill="1" applyBorder="1" applyAlignment="1">
      <alignment horizontal="center" vertical="center" wrapText="1"/>
    </xf>
    <xf numFmtId="0" fontId="18" fillId="2" borderId="4" xfId="0" applyFont="1" applyFill="1" applyBorder="1" applyAlignment="1">
      <alignment horizontal="left" vertical="center" wrapText="1"/>
    </xf>
    <xf numFmtId="0" fontId="87" fillId="2" borderId="5" xfId="0" applyFont="1" applyFill="1" applyBorder="1" applyAlignment="1">
      <alignment vertical="center" wrapText="1"/>
    </xf>
    <xf numFmtId="0" fontId="74" fillId="2" borderId="36" xfId="0" applyFont="1" applyFill="1" applyBorder="1" applyAlignment="1">
      <alignment horizontal="center" vertical="top" wrapText="1"/>
    </xf>
    <xf numFmtId="0" fontId="74" fillId="2" borderId="33" xfId="0" applyFont="1" applyFill="1" applyBorder="1" applyAlignment="1">
      <alignment horizontal="center" vertical="top" wrapText="1"/>
    </xf>
    <xf numFmtId="0" fontId="15" fillId="2" borderId="4" xfId="0" applyFont="1" applyFill="1" applyBorder="1" applyAlignment="1">
      <alignment horizontal="left" vertical="top" wrapText="1"/>
    </xf>
    <xf numFmtId="0" fontId="91" fillId="2" borderId="5" xfId="0" applyFont="1" applyFill="1" applyBorder="1" applyAlignment="1">
      <alignment wrapText="1"/>
    </xf>
    <xf numFmtId="0" fontId="87" fillId="2" borderId="56" xfId="0" applyFont="1" applyFill="1" applyBorder="1" applyAlignment="1">
      <alignment vertical="center" wrapText="1"/>
    </xf>
    <xf numFmtId="0" fontId="74" fillId="2" borderId="54" xfId="0" applyFont="1" applyFill="1" applyBorder="1" applyAlignment="1">
      <alignment horizontal="center" vertical="top" wrapText="1"/>
    </xf>
    <xf numFmtId="0" fontId="74" fillId="2" borderId="56" xfId="0" applyFont="1" applyFill="1" applyBorder="1" applyAlignment="1">
      <alignment horizontal="center" vertical="top" wrapText="1"/>
    </xf>
    <xf numFmtId="0" fontId="88" fillId="0" borderId="54" xfId="0" applyFont="1" applyBorder="1" applyAlignment="1">
      <alignment horizontal="left" vertical="top" wrapText="1"/>
    </xf>
    <xf numFmtId="0" fontId="98" fillId="0" borderId="56" xfId="0" applyFont="1" applyBorder="1" applyAlignment="1">
      <alignment horizontal="left" vertical="top" wrapText="1"/>
    </xf>
    <xf numFmtId="0" fontId="88" fillId="2" borderId="54" xfId="0" applyFont="1" applyFill="1" applyBorder="1" applyAlignment="1">
      <alignment horizontal="left" vertical="top" wrapText="1"/>
    </xf>
    <xf numFmtId="0" fontId="88" fillId="2" borderId="56" xfId="0" applyFont="1" applyFill="1" applyBorder="1" applyAlignment="1">
      <alignment horizontal="left" vertical="top" wrapText="1"/>
    </xf>
    <xf numFmtId="0" fontId="15" fillId="2" borderId="1" xfId="0" applyFont="1" applyFill="1" applyBorder="1" applyAlignment="1">
      <alignment horizontal="left" vertical="top" wrapText="1"/>
    </xf>
    <xf numFmtId="0" fontId="91" fillId="2" borderId="1" xfId="0" applyFont="1" applyFill="1" applyBorder="1" applyAlignment="1">
      <alignment horizontal="left" vertical="top" wrapText="1"/>
    </xf>
    <xf numFmtId="0" fontId="88" fillId="2" borderId="36" xfId="0" applyFont="1" applyFill="1" applyBorder="1" applyAlignment="1">
      <alignment horizontal="left" vertical="top" wrapText="1"/>
    </xf>
    <xf numFmtId="0" fontId="88" fillId="2" borderId="33" xfId="0" applyFont="1" applyFill="1" applyBorder="1" applyAlignment="1">
      <alignment horizontal="left" vertical="top" wrapText="1"/>
    </xf>
    <xf numFmtId="0" fontId="76" fillId="2" borderId="1" xfId="0" applyFont="1" applyFill="1" applyBorder="1" applyAlignment="1">
      <alignment horizontal="center" vertical="top" wrapText="1"/>
    </xf>
    <xf numFmtId="0" fontId="76" fillId="2" borderId="31" xfId="0" applyFont="1" applyFill="1" applyBorder="1" applyAlignment="1">
      <alignment horizontal="center" vertical="top" wrapText="1"/>
    </xf>
    <xf numFmtId="0" fontId="76" fillId="2" borderId="2" xfId="0" applyFont="1" applyFill="1" applyBorder="1" applyAlignment="1">
      <alignment horizontal="center" vertical="top" wrapText="1"/>
    </xf>
    <xf numFmtId="0" fontId="76" fillId="2" borderId="3" xfId="0" applyFont="1" applyFill="1" applyBorder="1" applyAlignment="1">
      <alignment horizontal="center" vertical="top" wrapText="1"/>
    </xf>
    <xf numFmtId="0" fontId="76" fillId="2" borderId="0" xfId="0" applyFont="1" applyFill="1" applyAlignment="1">
      <alignment horizontal="right" vertical="top"/>
    </xf>
    <xf numFmtId="0" fontId="18" fillId="2" borderId="45" xfId="0" applyFont="1" applyFill="1" applyBorder="1" applyAlignment="1">
      <alignment horizontal="left"/>
    </xf>
    <xf numFmtId="0" fontId="18" fillId="2" borderId="43" xfId="0" applyFont="1" applyFill="1" applyBorder="1" applyAlignment="1">
      <alignment horizontal="left"/>
    </xf>
    <xf numFmtId="0" fontId="18" fillId="2" borderId="44" xfId="0" applyFont="1" applyFill="1" applyBorder="1" applyAlignment="1">
      <alignment horizontal="left"/>
    </xf>
    <xf numFmtId="0" fontId="90" fillId="2" borderId="0" xfId="0" applyFont="1" applyFill="1" applyBorder="1" applyAlignment="1">
      <alignment horizontal="right" vertical="top" wrapText="1"/>
    </xf>
    <xf numFmtId="0" fontId="15" fillId="2" borderId="0" xfId="0" applyFont="1" applyFill="1" applyAlignment="1">
      <alignment horizontal="center" vertical="center" wrapText="1"/>
    </xf>
    <xf numFmtId="0" fontId="76" fillId="2" borderId="0" xfId="0" applyFont="1" applyFill="1" applyAlignment="1">
      <alignment horizontal="right"/>
    </xf>
    <xf numFmtId="0" fontId="89" fillId="0" borderId="57" xfId="0" applyFont="1" applyBorder="1" applyAlignment="1">
      <alignment horizontal="left" vertical="top" wrapText="1"/>
    </xf>
    <xf numFmtId="0" fontId="98" fillId="2" borderId="56" xfId="0" applyFont="1" applyFill="1" applyBorder="1" applyAlignment="1">
      <alignment horizontal="left" vertical="top" wrapText="1"/>
    </xf>
    <xf numFmtId="0" fontId="74" fillId="2" borderId="30" xfId="0" applyFont="1" applyFill="1" applyBorder="1" applyAlignment="1">
      <alignment horizontal="left" vertical="center"/>
    </xf>
    <xf numFmtId="0" fontId="92" fillId="2" borderId="0" xfId="0" applyFont="1" applyFill="1" applyBorder="1" applyAlignment="1">
      <alignment horizontal="right" vertical="top" wrapText="1"/>
    </xf>
    <xf numFmtId="0" fontId="76" fillId="0" borderId="56" xfId="0" applyFont="1" applyBorder="1" applyAlignment="1">
      <alignment horizontal="left" vertical="top" wrapText="1"/>
    </xf>
    <xf numFmtId="0" fontId="15" fillId="2" borderId="5" xfId="0" applyFont="1" applyFill="1" applyBorder="1" applyAlignment="1">
      <alignment wrapText="1"/>
    </xf>
    <xf numFmtId="0" fontId="18" fillId="2" borderId="5" xfId="0" applyFont="1" applyFill="1" applyBorder="1" applyAlignment="1">
      <alignment vertical="center" wrapText="1"/>
    </xf>
    <xf numFmtId="0" fontId="88" fillId="0" borderId="57" xfId="0" applyFont="1" applyBorder="1" applyAlignment="1">
      <alignment horizontal="left" vertical="top" wrapText="1"/>
    </xf>
    <xf numFmtId="0" fontId="18" fillId="2" borderId="56" xfId="0" applyFont="1" applyFill="1" applyBorder="1" applyAlignment="1">
      <alignment vertical="center" wrapText="1"/>
    </xf>
    <xf numFmtId="0" fontId="76" fillId="2" borderId="56" xfId="0" applyFont="1" applyFill="1" applyBorder="1" applyAlignment="1">
      <alignment horizontal="left" vertical="top" wrapText="1"/>
    </xf>
    <xf numFmtId="0" fontId="18" fillId="2" borderId="54" xfId="0" applyFont="1" applyFill="1" applyBorder="1" applyAlignment="1">
      <alignment horizontal="left" vertical="top" wrapText="1"/>
    </xf>
    <xf numFmtId="0" fontId="18" fillId="2" borderId="56" xfId="0" applyFont="1" applyFill="1" applyBorder="1" applyAlignment="1">
      <alignment horizontal="left" vertical="top" wrapText="1"/>
    </xf>
    <xf numFmtId="0" fontId="74" fillId="2" borderId="54" xfId="0" applyFont="1" applyFill="1" applyBorder="1" applyAlignment="1">
      <alignment horizontal="left" vertical="center" wrapText="1"/>
    </xf>
    <xf numFmtId="0" fontId="74" fillId="2" borderId="55" xfId="0" applyFont="1" applyFill="1" applyBorder="1" applyAlignment="1">
      <alignment horizontal="left" vertical="center" wrapText="1"/>
    </xf>
    <xf numFmtId="0" fontId="74" fillId="2" borderId="56" xfId="0" applyFont="1" applyFill="1" applyBorder="1" applyAlignment="1">
      <alignment horizontal="left" vertical="center" wrapText="1"/>
    </xf>
    <xf numFmtId="0" fontId="74" fillId="2" borderId="57" xfId="0" applyFont="1" applyFill="1" applyBorder="1" applyAlignment="1">
      <alignment horizontal="left" vertical="center" wrapText="1"/>
    </xf>
    <xf numFmtId="0" fontId="74" fillId="58" borderId="36" xfId="0" applyFont="1" applyFill="1" applyBorder="1" applyAlignment="1">
      <alignment horizontal="left" vertical="center" wrapText="1"/>
    </xf>
    <xf numFmtId="0" fontId="74" fillId="58" borderId="37" xfId="0" applyFont="1" applyFill="1" applyBorder="1" applyAlignment="1">
      <alignment horizontal="left" vertical="center" wrapText="1"/>
    </xf>
    <xf numFmtId="0" fontId="74" fillId="58" borderId="33" xfId="0" applyFont="1" applyFill="1" applyBorder="1" applyAlignment="1">
      <alignment horizontal="left" vertical="center" wrapText="1"/>
    </xf>
    <xf numFmtId="0" fontId="74" fillId="2" borderId="30" xfId="0" applyFont="1" applyFill="1" applyBorder="1" applyAlignment="1">
      <alignment horizontal="left" vertical="top" wrapText="1"/>
    </xf>
    <xf numFmtId="0" fontId="74" fillId="2" borderId="30" xfId="0" applyFont="1" applyFill="1" applyBorder="1" applyAlignment="1">
      <alignment vertical="center" wrapText="1"/>
    </xf>
    <xf numFmtId="0" fontId="74" fillId="0" borderId="57" xfId="0" applyFont="1" applyBorder="1" applyAlignment="1">
      <alignment horizontal="left" vertical="top" wrapText="1"/>
    </xf>
    <xf numFmtId="0" fontId="18" fillId="57" borderId="42" xfId="0" applyFont="1" applyFill="1" applyBorder="1" applyAlignment="1">
      <alignment vertical="top" wrapText="1"/>
    </xf>
    <xf numFmtId="0" fontId="74" fillId="2" borderId="32" xfId="0" applyFont="1" applyFill="1" applyBorder="1" applyAlignment="1">
      <alignment horizontal="center" vertical="center" wrapText="1"/>
    </xf>
    <xf numFmtId="0" fontId="74" fillId="2" borderId="35" xfId="0" applyFont="1" applyFill="1" applyBorder="1" applyAlignment="1">
      <alignment horizontal="center" vertical="center" wrapText="1"/>
    </xf>
    <xf numFmtId="0" fontId="74" fillId="2" borderId="34" xfId="0" applyFont="1" applyFill="1" applyBorder="1" applyAlignment="1">
      <alignment horizontal="center" vertical="center" wrapText="1"/>
    </xf>
    <xf numFmtId="0" fontId="74" fillId="2" borderId="10" xfId="0" applyFont="1" applyFill="1" applyBorder="1" applyAlignment="1">
      <alignment horizontal="center" vertical="center" wrapText="1"/>
    </xf>
    <xf numFmtId="0" fontId="74" fillId="2" borderId="9" xfId="0" applyFont="1" applyFill="1" applyBorder="1" applyAlignment="1">
      <alignment horizontal="center" vertical="center" wrapText="1"/>
    </xf>
    <xf numFmtId="0" fontId="74" fillId="2" borderId="29" xfId="0" applyFont="1" applyFill="1" applyBorder="1" applyAlignment="1">
      <alignment horizontal="center" vertical="center" wrapText="1"/>
    </xf>
    <xf numFmtId="0" fontId="74" fillId="2" borderId="36" xfId="0" applyFont="1" applyFill="1" applyBorder="1" applyAlignment="1">
      <alignment horizontal="center" wrapText="1"/>
    </xf>
    <xf numFmtId="0" fontId="74" fillId="2" borderId="37" xfId="0" applyFont="1" applyFill="1" applyBorder="1" applyAlignment="1">
      <alignment horizontal="center" wrapText="1"/>
    </xf>
    <xf numFmtId="0" fontId="74" fillId="2" borderId="33" xfId="0" applyFont="1" applyFill="1" applyBorder="1" applyAlignment="1">
      <alignment horizontal="center" wrapText="1"/>
    </xf>
    <xf numFmtId="0" fontId="18" fillId="2" borderId="0" xfId="0" applyFont="1" applyFill="1" applyBorder="1" applyAlignment="1">
      <alignment horizontal="center" wrapText="1"/>
    </xf>
    <xf numFmtId="0" fontId="74" fillId="2" borderId="45" xfId="8" applyFont="1" applyFill="1" applyBorder="1" applyAlignment="1">
      <alignment horizontal="center" vertical="center" wrapText="1"/>
    </xf>
    <xf numFmtId="0" fontId="74" fillId="2" borderId="44" xfId="8" applyFont="1" applyFill="1" applyBorder="1" applyAlignment="1">
      <alignment horizontal="center" vertical="center" wrapText="1"/>
    </xf>
    <xf numFmtId="0" fontId="18" fillId="2" borderId="31" xfId="96" applyNumberFormat="1" applyFont="1" applyFill="1" applyBorder="1" applyAlignment="1">
      <alignment horizontal="center" vertical="center" wrapText="1"/>
    </xf>
    <xf numFmtId="169" fontId="18" fillId="2" borderId="0" xfId="96" applyNumberFormat="1" applyFont="1" applyFill="1" applyAlignment="1">
      <alignment horizontal="right" vertical="center" wrapText="1"/>
    </xf>
    <xf numFmtId="168" fontId="74" fillId="2" borderId="9" xfId="96" applyNumberFormat="1" applyFont="1" applyFill="1" applyBorder="1" applyAlignment="1">
      <alignment horizontal="right" vertical="center" wrapText="1"/>
    </xf>
    <xf numFmtId="0" fontId="18" fillId="2" borderId="0" xfId="96" applyNumberFormat="1" applyFont="1" applyFill="1" applyAlignment="1">
      <alignment horizontal="center" vertical="center" wrapText="1"/>
    </xf>
    <xf numFmtId="0" fontId="15" fillId="2" borderId="0" xfId="0" applyFont="1" applyFill="1" applyAlignment="1">
      <alignment horizontal="center" wrapText="1"/>
    </xf>
    <xf numFmtId="0" fontId="74" fillId="2" borderId="57" xfId="0" applyFont="1" applyFill="1" applyBorder="1" applyAlignment="1">
      <alignment horizontal="center" vertical="center" wrapText="1"/>
    </xf>
    <xf numFmtId="0" fontId="18" fillId="2" borderId="57" xfId="0" applyFont="1" applyFill="1" applyBorder="1" applyAlignment="1">
      <alignment horizontal="left" wrapText="1"/>
    </xf>
    <xf numFmtId="0" fontId="74" fillId="2" borderId="57" xfId="8" applyFont="1" applyFill="1" applyBorder="1" applyAlignment="1">
      <alignment horizontal="center" vertical="top" wrapText="1"/>
    </xf>
    <xf numFmtId="49" fontId="15" fillId="2" borderId="57" xfId="0" applyNumberFormat="1" applyFont="1" applyFill="1" applyBorder="1" applyAlignment="1">
      <alignment horizontal="center" vertical="top"/>
    </xf>
    <xf numFmtId="0" fontId="74" fillId="2" borderId="57" xfId="0" applyNumberFormat="1" applyFont="1" applyFill="1" applyBorder="1" applyAlignment="1">
      <alignment horizontal="center" vertical="top" wrapText="1"/>
    </xf>
    <xf numFmtId="49" fontId="18" fillId="2" borderId="40" xfId="0" applyNumberFormat="1" applyFont="1" applyFill="1" applyBorder="1" applyAlignment="1">
      <alignment horizontal="center" vertical="top" wrapText="1"/>
    </xf>
  </cellXfs>
  <cellStyles count="2033">
    <cellStyle name="20% - Accent1" xfId="29" builtinId="30" customBuiltin="1"/>
    <cellStyle name="20% - Accent1 2" xfId="69"/>
    <cellStyle name="20% - Accent1 2 2" xfId="108"/>
    <cellStyle name="20% - Accent1 3" xfId="167"/>
    <cellStyle name="20% - Accent1 4" xfId="191"/>
    <cellStyle name="20% - Accent2" xfId="33" builtinId="34" customBuiltin="1"/>
    <cellStyle name="20% - Accent2 2" xfId="72"/>
    <cellStyle name="20% - Accent2 2 2" xfId="109"/>
    <cellStyle name="20% - Accent2 3" xfId="169"/>
    <cellStyle name="20% - Accent2 4" xfId="193"/>
    <cellStyle name="20% - Accent3" xfId="37" builtinId="38" customBuiltin="1"/>
    <cellStyle name="20% - Accent3 2" xfId="71"/>
    <cellStyle name="20% - Accent3 2 2" xfId="110"/>
    <cellStyle name="20% - Accent3 3" xfId="171"/>
    <cellStyle name="20% - Accent3 4" xfId="195"/>
    <cellStyle name="20% - Accent4" xfId="41" builtinId="42" customBuiltin="1"/>
    <cellStyle name="20% - Accent4 2" xfId="88"/>
    <cellStyle name="20% - Accent4 2 2" xfId="111"/>
    <cellStyle name="20% - Accent4 3" xfId="173"/>
    <cellStyle name="20% - Accent4 4" xfId="197"/>
    <cellStyle name="20% - Accent5" xfId="45" builtinId="46" customBuiltin="1"/>
    <cellStyle name="20% - Accent5 2" xfId="91"/>
    <cellStyle name="20% - Accent5 2 2" xfId="112"/>
    <cellStyle name="20% - Accent5 3" xfId="175"/>
    <cellStyle name="20% - Accent5 4" xfId="199"/>
    <cellStyle name="20% - Accent6" xfId="49" builtinId="50" customBuiltin="1"/>
    <cellStyle name="20% - Accent6 2" xfId="59"/>
    <cellStyle name="20% - Accent6 2 2" xfId="113"/>
    <cellStyle name="20% - Accent6 3" xfId="177"/>
    <cellStyle name="20% - Accent6 4" xfId="201"/>
    <cellStyle name="20% - Акцент1 10" xfId="301"/>
    <cellStyle name="20% - Акцент1 11" xfId="302"/>
    <cellStyle name="20% - Акцент1 12" xfId="303"/>
    <cellStyle name="20% - Акцент1 13" xfId="304"/>
    <cellStyle name="20% - Акцент1 14" xfId="305"/>
    <cellStyle name="20% - Акцент1 15" xfId="306"/>
    <cellStyle name="20% - Акцент1 16" xfId="307"/>
    <cellStyle name="20% - Акцент1 17" xfId="308"/>
    <cellStyle name="20% - Акцент1 18" xfId="309"/>
    <cellStyle name="20% - Акцент1 19" xfId="310"/>
    <cellStyle name="20% - Акцент1 2" xfId="311"/>
    <cellStyle name="20% - Акцент1 20" xfId="312"/>
    <cellStyle name="20% - Акцент1 21" xfId="313"/>
    <cellStyle name="20% - Акцент1 22" xfId="314"/>
    <cellStyle name="20% - Акцент1 23" xfId="315"/>
    <cellStyle name="20% - Акцент1 24" xfId="316"/>
    <cellStyle name="20% - Акцент1 25" xfId="317"/>
    <cellStyle name="20% - Акцент1 26" xfId="318"/>
    <cellStyle name="20% - Акцент1 27" xfId="319"/>
    <cellStyle name="20% - Акцент1 28" xfId="320"/>
    <cellStyle name="20% - Акцент1 29" xfId="321"/>
    <cellStyle name="20% - Акцент1 3" xfId="322"/>
    <cellStyle name="20% - Акцент1 30" xfId="323"/>
    <cellStyle name="20% - Акцент1 31" xfId="324"/>
    <cellStyle name="20% - Акцент1 32" xfId="325"/>
    <cellStyle name="20% - Акцент1 33" xfId="326"/>
    <cellStyle name="20% - Акцент1 34" xfId="327"/>
    <cellStyle name="20% - Акцент1 35" xfId="328"/>
    <cellStyle name="20% - Акцент1 36" xfId="329"/>
    <cellStyle name="20% - Акцент1 4" xfId="330"/>
    <cellStyle name="20% - Акцент1 5" xfId="331"/>
    <cellStyle name="20% - Акцент1 6" xfId="332"/>
    <cellStyle name="20% - Акцент1 7" xfId="333"/>
    <cellStyle name="20% - Акцент1 8" xfId="334"/>
    <cellStyle name="20% - Акцент1 9" xfId="335"/>
    <cellStyle name="20% - Акцент2 10" xfId="336"/>
    <cellStyle name="20% - Акцент2 11" xfId="337"/>
    <cellStyle name="20% - Акцент2 12" xfId="338"/>
    <cellStyle name="20% - Акцент2 13" xfId="339"/>
    <cellStyle name="20% - Акцент2 14" xfId="340"/>
    <cellStyle name="20% - Акцент2 15" xfId="341"/>
    <cellStyle name="20% - Акцент2 16" xfId="342"/>
    <cellStyle name="20% - Акцент2 17" xfId="343"/>
    <cellStyle name="20% - Акцент2 18" xfId="344"/>
    <cellStyle name="20% - Акцент2 19" xfId="345"/>
    <cellStyle name="20% - Акцент2 2" xfId="346"/>
    <cellStyle name="20% - Акцент2 20" xfId="347"/>
    <cellStyle name="20% - Акцент2 21" xfId="348"/>
    <cellStyle name="20% - Акцент2 22" xfId="349"/>
    <cellStyle name="20% - Акцент2 23" xfId="350"/>
    <cellStyle name="20% - Акцент2 24" xfId="351"/>
    <cellStyle name="20% - Акцент2 25" xfId="352"/>
    <cellStyle name="20% - Акцент2 26" xfId="353"/>
    <cellStyle name="20% - Акцент2 27" xfId="354"/>
    <cellStyle name="20% - Акцент2 28" xfId="355"/>
    <cellStyle name="20% - Акцент2 29" xfId="356"/>
    <cellStyle name="20% - Акцент2 3" xfId="357"/>
    <cellStyle name="20% - Акцент2 30" xfId="358"/>
    <cellStyle name="20% - Акцент2 31" xfId="359"/>
    <cellStyle name="20% - Акцент2 32" xfId="360"/>
    <cellStyle name="20% - Акцент2 33" xfId="361"/>
    <cellStyle name="20% - Акцент2 34" xfId="362"/>
    <cellStyle name="20% - Акцент2 35" xfId="363"/>
    <cellStyle name="20% - Акцент2 36" xfId="364"/>
    <cellStyle name="20% - Акцент2 4" xfId="365"/>
    <cellStyle name="20% - Акцент2 5" xfId="366"/>
    <cellStyle name="20% - Акцент2 6" xfId="367"/>
    <cellStyle name="20% - Акцент2 7" xfId="368"/>
    <cellStyle name="20% - Акцент2 8" xfId="369"/>
    <cellStyle name="20% - Акцент2 9" xfId="370"/>
    <cellStyle name="20% - Акцент3 10" xfId="371"/>
    <cellStyle name="20% - Акцент3 11" xfId="372"/>
    <cellStyle name="20% - Акцент3 12" xfId="373"/>
    <cellStyle name="20% - Акцент3 13" xfId="374"/>
    <cellStyle name="20% - Акцент3 14" xfId="375"/>
    <cellStyle name="20% - Акцент3 15" xfId="376"/>
    <cellStyle name="20% - Акцент3 16" xfId="377"/>
    <cellStyle name="20% - Акцент3 17" xfId="378"/>
    <cellStyle name="20% - Акцент3 18" xfId="379"/>
    <cellStyle name="20% - Акцент3 19" xfId="380"/>
    <cellStyle name="20% - Акцент3 2" xfId="381"/>
    <cellStyle name="20% - Акцент3 20" xfId="382"/>
    <cellStyle name="20% - Акцент3 21" xfId="383"/>
    <cellStyle name="20% - Акцент3 22" xfId="384"/>
    <cellStyle name="20% - Акцент3 23" xfId="385"/>
    <cellStyle name="20% - Акцент3 24" xfId="386"/>
    <cellStyle name="20% - Акцент3 25" xfId="387"/>
    <cellStyle name="20% - Акцент3 26" xfId="388"/>
    <cellStyle name="20% - Акцент3 27" xfId="389"/>
    <cellStyle name="20% - Акцент3 28" xfId="390"/>
    <cellStyle name="20% - Акцент3 29" xfId="391"/>
    <cellStyle name="20% - Акцент3 3" xfId="392"/>
    <cellStyle name="20% - Акцент3 30" xfId="393"/>
    <cellStyle name="20% - Акцент3 31" xfId="394"/>
    <cellStyle name="20% - Акцент3 32" xfId="395"/>
    <cellStyle name="20% - Акцент3 33" xfId="396"/>
    <cellStyle name="20% - Акцент3 34" xfId="397"/>
    <cellStyle name="20% - Акцент3 35" xfId="398"/>
    <cellStyle name="20% - Акцент3 36" xfId="399"/>
    <cellStyle name="20% - Акцент3 4" xfId="400"/>
    <cellStyle name="20% - Акцент3 5" xfId="401"/>
    <cellStyle name="20% - Акцент3 6" xfId="402"/>
    <cellStyle name="20% - Акцент3 7" xfId="403"/>
    <cellStyle name="20% - Акцент3 8" xfId="404"/>
    <cellStyle name="20% - Акцент3 9" xfId="405"/>
    <cellStyle name="20% - Акцент4 10" xfId="406"/>
    <cellStyle name="20% - Акцент4 11" xfId="407"/>
    <cellStyle name="20% - Акцент4 12" xfId="408"/>
    <cellStyle name="20% - Акцент4 13" xfId="409"/>
    <cellStyle name="20% - Акцент4 14" xfId="410"/>
    <cellStyle name="20% - Акцент4 15" xfId="411"/>
    <cellStyle name="20% - Акцент4 16" xfId="412"/>
    <cellStyle name="20% - Акцент4 17" xfId="413"/>
    <cellStyle name="20% - Акцент4 18" xfId="414"/>
    <cellStyle name="20% - Акцент4 19" xfId="415"/>
    <cellStyle name="20% - Акцент4 2" xfId="416"/>
    <cellStyle name="20% - Акцент4 20" xfId="417"/>
    <cellStyle name="20% - Акцент4 21" xfId="418"/>
    <cellStyle name="20% - Акцент4 22" xfId="419"/>
    <cellStyle name="20% - Акцент4 23" xfId="420"/>
    <cellStyle name="20% - Акцент4 24" xfId="421"/>
    <cellStyle name="20% - Акцент4 25" xfId="422"/>
    <cellStyle name="20% - Акцент4 26" xfId="423"/>
    <cellStyle name="20% - Акцент4 27" xfId="424"/>
    <cellStyle name="20% - Акцент4 28" xfId="425"/>
    <cellStyle name="20% - Акцент4 29" xfId="426"/>
    <cellStyle name="20% - Акцент4 3" xfId="427"/>
    <cellStyle name="20% - Акцент4 30" xfId="428"/>
    <cellStyle name="20% - Акцент4 31" xfId="429"/>
    <cellStyle name="20% - Акцент4 32" xfId="430"/>
    <cellStyle name="20% - Акцент4 33" xfId="431"/>
    <cellStyle name="20% - Акцент4 34" xfId="432"/>
    <cellStyle name="20% - Акцент4 35" xfId="433"/>
    <cellStyle name="20% - Акцент4 36" xfId="434"/>
    <cellStyle name="20% - Акцент4 4" xfId="435"/>
    <cellStyle name="20% - Акцент4 5" xfId="436"/>
    <cellStyle name="20% - Акцент4 6" xfId="437"/>
    <cellStyle name="20% - Акцент4 7" xfId="438"/>
    <cellStyle name="20% - Акцент4 8" xfId="439"/>
    <cellStyle name="20% - Акцент4 9" xfId="440"/>
    <cellStyle name="20% - Акцент5 10" xfId="441"/>
    <cellStyle name="20% - Акцент5 11" xfId="442"/>
    <cellStyle name="20% - Акцент5 12" xfId="443"/>
    <cellStyle name="20% - Акцент5 13" xfId="444"/>
    <cellStyle name="20% - Акцент5 14" xfId="445"/>
    <cellStyle name="20% - Акцент5 15" xfId="446"/>
    <cellStyle name="20% - Акцент5 16" xfId="447"/>
    <cellStyle name="20% - Акцент5 17" xfId="448"/>
    <cellStyle name="20% - Акцент5 18" xfId="449"/>
    <cellStyle name="20% - Акцент5 19" xfId="450"/>
    <cellStyle name="20% - Акцент5 2" xfId="451"/>
    <cellStyle name="20% - Акцент5 20" xfId="452"/>
    <cellStyle name="20% - Акцент5 21" xfId="453"/>
    <cellStyle name="20% - Акцент5 22" xfId="454"/>
    <cellStyle name="20% - Акцент5 23" xfId="455"/>
    <cellStyle name="20% - Акцент5 24" xfId="456"/>
    <cellStyle name="20% - Акцент5 25" xfId="457"/>
    <cellStyle name="20% - Акцент5 26" xfId="458"/>
    <cellStyle name="20% - Акцент5 27" xfId="459"/>
    <cellStyle name="20% - Акцент5 28" xfId="460"/>
    <cellStyle name="20% - Акцент5 29" xfId="461"/>
    <cellStyle name="20% - Акцент5 3" xfId="462"/>
    <cellStyle name="20% - Акцент5 30" xfId="463"/>
    <cellStyle name="20% - Акцент5 31" xfId="464"/>
    <cellStyle name="20% - Акцент5 32" xfId="465"/>
    <cellStyle name="20% - Акцент5 33" xfId="466"/>
    <cellStyle name="20% - Акцент5 34" xfId="467"/>
    <cellStyle name="20% - Акцент5 35" xfId="468"/>
    <cellStyle name="20% - Акцент5 36" xfId="469"/>
    <cellStyle name="20% - Акцент5 4" xfId="470"/>
    <cellStyle name="20% - Акцент5 5" xfId="471"/>
    <cellStyle name="20% - Акцент5 6" xfId="472"/>
    <cellStyle name="20% - Акцент5 7" xfId="473"/>
    <cellStyle name="20% - Акцент5 8" xfId="474"/>
    <cellStyle name="20% - Акцент5 9" xfId="475"/>
    <cellStyle name="20% - Акцент6 10" xfId="476"/>
    <cellStyle name="20% - Акцент6 11" xfId="477"/>
    <cellStyle name="20% - Акцент6 12" xfId="478"/>
    <cellStyle name="20% - Акцент6 13" xfId="479"/>
    <cellStyle name="20% - Акцент6 14" xfId="480"/>
    <cellStyle name="20% - Акцент6 15" xfId="481"/>
    <cellStyle name="20% - Акцент6 16" xfId="482"/>
    <cellStyle name="20% - Акцент6 17" xfId="483"/>
    <cellStyle name="20% - Акцент6 18" xfId="484"/>
    <cellStyle name="20% - Акцент6 19" xfId="485"/>
    <cellStyle name="20% - Акцент6 2" xfId="486"/>
    <cellStyle name="20% - Акцент6 20" xfId="487"/>
    <cellStyle name="20% - Акцент6 21" xfId="488"/>
    <cellStyle name="20% - Акцент6 22" xfId="489"/>
    <cellStyle name="20% - Акцент6 23" xfId="490"/>
    <cellStyle name="20% - Акцент6 24" xfId="491"/>
    <cellStyle name="20% - Акцент6 25" xfId="492"/>
    <cellStyle name="20% - Акцент6 26" xfId="493"/>
    <cellStyle name="20% - Акцент6 27" xfId="494"/>
    <cellStyle name="20% - Акцент6 28" xfId="495"/>
    <cellStyle name="20% - Акцент6 29" xfId="496"/>
    <cellStyle name="20% - Акцент6 3" xfId="497"/>
    <cellStyle name="20% - Акцент6 30" xfId="498"/>
    <cellStyle name="20% - Акцент6 31" xfId="499"/>
    <cellStyle name="20% - Акцент6 32" xfId="500"/>
    <cellStyle name="20% - Акцент6 33" xfId="501"/>
    <cellStyle name="20% - Акцент6 34" xfId="502"/>
    <cellStyle name="20% - Акцент6 35" xfId="503"/>
    <cellStyle name="20% - Акцент6 36" xfId="504"/>
    <cellStyle name="20% - Акцент6 4" xfId="505"/>
    <cellStyle name="20% - Акцент6 5" xfId="506"/>
    <cellStyle name="20% - Акцент6 6" xfId="507"/>
    <cellStyle name="20% - Акцент6 7" xfId="508"/>
    <cellStyle name="20% - Акцент6 8" xfId="509"/>
    <cellStyle name="20% - Акцент6 9" xfId="510"/>
    <cellStyle name="40% - Accent1" xfId="30" builtinId="31" customBuiltin="1"/>
    <cellStyle name="40% - Accent1 2" xfId="93"/>
    <cellStyle name="40% - Accent1 2 2" xfId="114"/>
    <cellStyle name="40% - Accent1 3" xfId="168"/>
    <cellStyle name="40% - Accent1 4" xfId="192"/>
    <cellStyle name="40% - Accent2" xfId="34" builtinId="35" customBuiltin="1"/>
    <cellStyle name="40% - Accent2 2" xfId="61"/>
    <cellStyle name="40% - Accent2 2 2" xfId="115"/>
    <cellStyle name="40% - Accent2 3" xfId="170"/>
    <cellStyle name="40% - Accent2 4" xfId="194"/>
    <cellStyle name="40% - Accent3" xfId="38" builtinId="39" customBuiltin="1"/>
    <cellStyle name="40% - Accent3 2" xfId="87"/>
    <cellStyle name="40% - Accent3 2 2" xfId="116"/>
    <cellStyle name="40% - Accent3 3" xfId="172"/>
    <cellStyle name="40% - Accent3 4" xfId="196"/>
    <cellStyle name="40% - Accent4" xfId="42" builtinId="43" customBuiltin="1"/>
    <cellStyle name="40% - Accent4 2" xfId="78"/>
    <cellStyle name="40% - Accent4 2 2" xfId="117"/>
    <cellStyle name="40% - Accent4 3" xfId="174"/>
    <cellStyle name="40% - Accent4 4" xfId="198"/>
    <cellStyle name="40% - Accent5" xfId="46" builtinId="47" customBuiltin="1"/>
    <cellStyle name="40% - Accent5 2" xfId="77"/>
    <cellStyle name="40% - Accent5 2 2" xfId="118"/>
    <cellStyle name="40% - Accent5 3" xfId="176"/>
    <cellStyle name="40% - Accent5 4" xfId="200"/>
    <cellStyle name="40% - Accent6" xfId="50" builtinId="51" customBuiltin="1"/>
    <cellStyle name="40% - Accent6 2" xfId="60"/>
    <cellStyle name="40% - Accent6 2 2" xfId="119"/>
    <cellStyle name="40% - Accent6 3" xfId="178"/>
    <cellStyle name="40% - Accent6 4" xfId="202"/>
    <cellStyle name="40% - Акцент1 10" xfId="511"/>
    <cellStyle name="40% - Акцент1 11" xfId="512"/>
    <cellStyle name="40% - Акцент1 12" xfId="513"/>
    <cellStyle name="40% - Акцент1 13" xfId="514"/>
    <cellStyle name="40% - Акцент1 14" xfId="515"/>
    <cellStyle name="40% - Акцент1 15" xfId="516"/>
    <cellStyle name="40% - Акцент1 16" xfId="517"/>
    <cellStyle name="40% - Акцент1 17" xfId="518"/>
    <cellStyle name="40% - Акцент1 18" xfId="519"/>
    <cellStyle name="40% - Акцент1 19" xfId="520"/>
    <cellStyle name="40% - Акцент1 2" xfId="521"/>
    <cellStyle name="40% - Акцент1 20" xfId="522"/>
    <cellStyle name="40% - Акцент1 21" xfId="523"/>
    <cellStyle name="40% - Акцент1 22" xfId="524"/>
    <cellStyle name="40% - Акцент1 23" xfId="525"/>
    <cellStyle name="40% - Акцент1 24" xfId="526"/>
    <cellStyle name="40% - Акцент1 25" xfId="527"/>
    <cellStyle name="40% - Акцент1 26" xfId="528"/>
    <cellStyle name="40% - Акцент1 27" xfId="529"/>
    <cellStyle name="40% - Акцент1 28" xfId="530"/>
    <cellStyle name="40% - Акцент1 29" xfId="531"/>
    <cellStyle name="40% - Акцент1 3" xfId="532"/>
    <cellStyle name="40% - Акцент1 30" xfId="533"/>
    <cellStyle name="40% - Акцент1 31" xfId="534"/>
    <cellStyle name="40% - Акцент1 32" xfId="535"/>
    <cellStyle name="40% - Акцент1 33" xfId="536"/>
    <cellStyle name="40% - Акцент1 34" xfId="537"/>
    <cellStyle name="40% - Акцент1 35" xfId="538"/>
    <cellStyle name="40% - Акцент1 36" xfId="539"/>
    <cellStyle name="40% - Акцент1 4" xfId="540"/>
    <cellStyle name="40% - Акцент1 5" xfId="541"/>
    <cellStyle name="40% - Акцент1 6" xfId="542"/>
    <cellStyle name="40% - Акцент1 7" xfId="543"/>
    <cellStyle name="40% - Акцент1 8" xfId="544"/>
    <cellStyle name="40% - Акцент1 9" xfId="545"/>
    <cellStyle name="40% - Акцент2 10" xfId="546"/>
    <cellStyle name="40% - Акцент2 11" xfId="547"/>
    <cellStyle name="40% - Акцент2 12" xfId="548"/>
    <cellStyle name="40% - Акцент2 13" xfId="549"/>
    <cellStyle name="40% - Акцент2 14" xfId="550"/>
    <cellStyle name="40% - Акцент2 15" xfId="551"/>
    <cellStyle name="40% - Акцент2 16" xfId="552"/>
    <cellStyle name="40% - Акцент2 17" xfId="553"/>
    <cellStyle name="40% - Акцент2 18" xfId="554"/>
    <cellStyle name="40% - Акцент2 19" xfId="555"/>
    <cellStyle name="40% - Акцент2 2" xfId="556"/>
    <cellStyle name="40% - Акцент2 20" xfId="557"/>
    <cellStyle name="40% - Акцент2 21" xfId="558"/>
    <cellStyle name="40% - Акцент2 22" xfId="559"/>
    <cellStyle name="40% - Акцент2 23" xfId="560"/>
    <cellStyle name="40% - Акцент2 24" xfId="561"/>
    <cellStyle name="40% - Акцент2 25" xfId="562"/>
    <cellStyle name="40% - Акцент2 26" xfId="563"/>
    <cellStyle name="40% - Акцент2 27" xfId="564"/>
    <cellStyle name="40% - Акцент2 28" xfId="565"/>
    <cellStyle name="40% - Акцент2 29" xfId="566"/>
    <cellStyle name="40% - Акцент2 3" xfId="567"/>
    <cellStyle name="40% - Акцент2 30" xfId="568"/>
    <cellStyle name="40% - Акцент2 31" xfId="569"/>
    <cellStyle name="40% - Акцент2 32" xfId="570"/>
    <cellStyle name="40% - Акцент2 33" xfId="571"/>
    <cellStyle name="40% - Акцент2 34" xfId="572"/>
    <cellStyle name="40% - Акцент2 35" xfId="573"/>
    <cellStyle name="40% - Акцент2 36" xfId="574"/>
    <cellStyle name="40% - Акцент2 4" xfId="575"/>
    <cellStyle name="40% - Акцент2 5" xfId="576"/>
    <cellStyle name="40% - Акцент2 6" xfId="577"/>
    <cellStyle name="40% - Акцент2 7" xfId="578"/>
    <cellStyle name="40% - Акцент2 8" xfId="579"/>
    <cellStyle name="40% - Акцент2 9" xfId="580"/>
    <cellStyle name="40% - Акцент3 10" xfId="581"/>
    <cellStyle name="40% - Акцент3 11" xfId="582"/>
    <cellStyle name="40% - Акцент3 12" xfId="583"/>
    <cellStyle name="40% - Акцент3 13" xfId="584"/>
    <cellStyle name="40% - Акцент3 14" xfId="585"/>
    <cellStyle name="40% - Акцент3 15" xfId="586"/>
    <cellStyle name="40% - Акцент3 16" xfId="587"/>
    <cellStyle name="40% - Акцент3 17" xfId="588"/>
    <cellStyle name="40% - Акцент3 18" xfId="589"/>
    <cellStyle name="40% - Акцент3 19" xfId="590"/>
    <cellStyle name="40% - Акцент3 2" xfId="591"/>
    <cellStyle name="40% - Акцент3 20" xfId="592"/>
    <cellStyle name="40% - Акцент3 21" xfId="593"/>
    <cellStyle name="40% - Акцент3 22" xfId="594"/>
    <cellStyle name="40% - Акцент3 23" xfId="595"/>
    <cellStyle name="40% - Акцент3 24" xfId="596"/>
    <cellStyle name="40% - Акцент3 25" xfId="597"/>
    <cellStyle name="40% - Акцент3 26" xfId="598"/>
    <cellStyle name="40% - Акцент3 27" xfId="599"/>
    <cellStyle name="40% - Акцент3 28" xfId="600"/>
    <cellStyle name="40% - Акцент3 29" xfId="601"/>
    <cellStyle name="40% - Акцент3 3" xfId="602"/>
    <cellStyle name="40% - Акцент3 30" xfId="603"/>
    <cellStyle name="40% - Акцент3 31" xfId="604"/>
    <cellStyle name="40% - Акцент3 32" xfId="605"/>
    <cellStyle name="40% - Акцент3 33" xfId="606"/>
    <cellStyle name="40% - Акцент3 34" xfId="607"/>
    <cellStyle name="40% - Акцент3 35" xfId="608"/>
    <cellStyle name="40% - Акцент3 36" xfId="609"/>
    <cellStyle name="40% - Акцент3 4" xfId="610"/>
    <cellStyle name="40% - Акцент3 5" xfId="611"/>
    <cellStyle name="40% - Акцент3 6" xfId="612"/>
    <cellStyle name="40% - Акцент3 7" xfId="613"/>
    <cellStyle name="40% - Акцент3 8" xfId="614"/>
    <cellStyle name="40% - Акцент3 9" xfId="615"/>
    <cellStyle name="40% - Акцент4 10" xfId="616"/>
    <cellStyle name="40% - Акцент4 11" xfId="617"/>
    <cellStyle name="40% - Акцент4 12" xfId="618"/>
    <cellStyle name="40% - Акцент4 13" xfId="619"/>
    <cellStyle name="40% - Акцент4 14" xfId="620"/>
    <cellStyle name="40% - Акцент4 15" xfId="621"/>
    <cellStyle name="40% - Акцент4 16" xfId="622"/>
    <cellStyle name="40% - Акцент4 17" xfId="623"/>
    <cellStyle name="40% - Акцент4 18" xfId="624"/>
    <cellStyle name="40% - Акцент4 19" xfId="625"/>
    <cellStyle name="40% - Акцент4 2" xfId="626"/>
    <cellStyle name="40% - Акцент4 20" xfId="627"/>
    <cellStyle name="40% - Акцент4 21" xfId="628"/>
    <cellStyle name="40% - Акцент4 22" xfId="629"/>
    <cellStyle name="40% - Акцент4 23" xfId="630"/>
    <cellStyle name="40% - Акцент4 24" xfId="631"/>
    <cellStyle name="40% - Акцент4 25" xfId="632"/>
    <cellStyle name="40% - Акцент4 26" xfId="633"/>
    <cellStyle name="40% - Акцент4 27" xfId="634"/>
    <cellStyle name="40% - Акцент4 28" xfId="635"/>
    <cellStyle name="40% - Акцент4 29" xfId="636"/>
    <cellStyle name="40% - Акцент4 3" xfId="637"/>
    <cellStyle name="40% - Акцент4 30" xfId="638"/>
    <cellStyle name="40% - Акцент4 31" xfId="639"/>
    <cellStyle name="40% - Акцент4 32" xfId="640"/>
    <cellStyle name="40% - Акцент4 33" xfId="641"/>
    <cellStyle name="40% - Акцент4 34" xfId="642"/>
    <cellStyle name="40% - Акцент4 35" xfId="643"/>
    <cellStyle name="40% - Акцент4 36" xfId="644"/>
    <cellStyle name="40% - Акцент4 4" xfId="645"/>
    <cellStyle name="40% - Акцент4 5" xfId="646"/>
    <cellStyle name="40% - Акцент4 6" xfId="647"/>
    <cellStyle name="40% - Акцент4 7" xfId="648"/>
    <cellStyle name="40% - Акцент4 8" xfId="649"/>
    <cellStyle name="40% - Акцент4 9" xfId="650"/>
    <cellStyle name="40% - Акцент5 10" xfId="651"/>
    <cellStyle name="40% - Акцент5 11" xfId="652"/>
    <cellStyle name="40% - Акцент5 12" xfId="653"/>
    <cellStyle name="40% - Акцент5 13" xfId="654"/>
    <cellStyle name="40% - Акцент5 14" xfId="655"/>
    <cellStyle name="40% - Акцент5 15" xfId="656"/>
    <cellStyle name="40% - Акцент5 16" xfId="657"/>
    <cellStyle name="40% - Акцент5 17" xfId="658"/>
    <cellStyle name="40% - Акцент5 18" xfId="659"/>
    <cellStyle name="40% - Акцент5 19" xfId="660"/>
    <cellStyle name="40% - Акцент5 2" xfId="661"/>
    <cellStyle name="40% - Акцент5 20" xfId="662"/>
    <cellStyle name="40% - Акцент5 21" xfId="663"/>
    <cellStyle name="40% - Акцент5 22" xfId="664"/>
    <cellStyle name="40% - Акцент5 23" xfId="665"/>
    <cellStyle name="40% - Акцент5 24" xfId="666"/>
    <cellStyle name="40% - Акцент5 25" xfId="667"/>
    <cellStyle name="40% - Акцент5 26" xfId="668"/>
    <cellStyle name="40% - Акцент5 27" xfId="669"/>
    <cellStyle name="40% - Акцент5 28" xfId="670"/>
    <cellStyle name="40% - Акцент5 29" xfId="671"/>
    <cellStyle name="40% - Акцент5 3" xfId="672"/>
    <cellStyle name="40% - Акцент5 30" xfId="673"/>
    <cellStyle name="40% - Акцент5 31" xfId="674"/>
    <cellStyle name="40% - Акцент5 32" xfId="675"/>
    <cellStyle name="40% - Акцент5 33" xfId="676"/>
    <cellStyle name="40% - Акцент5 34" xfId="677"/>
    <cellStyle name="40% - Акцент5 35" xfId="678"/>
    <cellStyle name="40% - Акцент5 36" xfId="679"/>
    <cellStyle name="40% - Акцент5 4" xfId="680"/>
    <cellStyle name="40% - Акцент5 5" xfId="681"/>
    <cellStyle name="40% - Акцент5 6" xfId="682"/>
    <cellStyle name="40% - Акцент5 7" xfId="683"/>
    <cellStyle name="40% - Акцент5 8" xfId="684"/>
    <cellStyle name="40% - Акцент5 9" xfId="685"/>
    <cellStyle name="40% - Акцент6 10" xfId="686"/>
    <cellStyle name="40% - Акцент6 11" xfId="687"/>
    <cellStyle name="40% - Акцент6 12" xfId="688"/>
    <cellStyle name="40% - Акцент6 13" xfId="689"/>
    <cellStyle name="40% - Акцент6 14" xfId="690"/>
    <cellStyle name="40% - Акцент6 15" xfId="691"/>
    <cellStyle name="40% - Акцент6 16" xfId="692"/>
    <cellStyle name="40% - Акцент6 17" xfId="693"/>
    <cellStyle name="40% - Акцент6 18" xfId="694"/>
    <cellStyle name="40% - Акцент6 19" xfId="695"/>
    <cellStyle name="40% - Акцент6 2" xfId="696"/>
    <cellStyle name="40% - Акцент6 20" xfId="697"/>
    <cellStyle name="40% - Акцент6 21" xfId="698"/>
    <cellStyle name="40% - Акцент6 22" xfId="699"/>
    <cellStyle name="40% - Акцент6 23" xfId="700"/>
    <cellStyle name="40% - Акцент6 24" xfId="701"/>
    <cellStyle name="40% - Акцент6 25" xfId="702"/>
    <cellStyle name="40% - Акцент6 26" xfId="703"/>
    <cellStyle name="40% - Акцент6 27" xfId="704"/>
    <cellStyle name="40% - Акцент6 28" xfId="705"/>
    <cellStyle name="40% - Акцент6 29" xfId="706"/>
    <cellStyle name="40% - Акцент6 3" xfId="707"/>
    <cellStyle name="40% - Акцент6 30" xfId="708"/>
    <cellStyle name="40% - Акцент6 31" xfId="709"/>
    <cellStyle name="40% - Акцент6 32" xfId="710"/>
    <cellStyle name="40% - Акцент6 33" xfId="711"/>
    <cellStyle name="40% - Акцент6 34" xfId="712"/>
    <cellStyle name="40% - Акцент6 35" xfId="713"/>
    <cellStyle name="40% - Акцент6 36" xfId="714"/>
    <cellStyle name="40% - Акцент6 4" xfId="715"/>
    <cellStyle name="40% - Акцент6 5" xfId="716"/>
    <cellStyle name="40% - Акцент6 6" xfId="717"/>
    <cellStyle name="40% - Акцент6 7" xfId="718"/>
    <cellStyle name="40% - Акцент6 8" xfId="719"/>
    <cellStyle name="40% - Акцент6 9" xfId="720"/>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60% - Акцент1 10" xfId="721"/>
    <cellStyle name="60% - Акцент1 11" xfId="722"/>
    <cellStyle name="60% - Акцент1 12" xfId="723"/>
    <cellStyle name="60% - Акцент1 13" xfId="724"/>
    <cellStyle name="60% - Акцент1 14" xfId="725"/>
    <cellStyle name="60% - Акцент1 15" xfId="726"/>
    <cellStyle name="60% - Акцент1 16" xfId="727"/>
    <cellStyle name="60% - Акцент1 17" xfId="728"/>
    <cellStyle name="60% - Акцент1 18" xfId="729"/>
    <cellStyle name="60% - Акцент1 19" xfId="730"/>
    <cellStyle name="60% - Акцент1 2" xfId="731"/>
    <cellStyle name="60% - Акцент1 20" xfId="732"/>
    <cellStyle name="60% - Акцент1 21" xfId="733"/>
    <cellStyle name="60% - Акцент1 22" xfId="734"/>
    <cellStyle name="60% - Акцент1 23" xfId="735"/>
    <cellStyle name="60% - Акцент1 24" xfId="736"/>
    <cellStyle name="60% - Акцент1 25" xfId="737"/>
    <cellStyle name="60% - Акцент1 26" xfId="738"/>
    <cellStyle name="60% - Акцент1 27" xfId="739"/>
    <cellStyle name="60% - Акцент1 28" xfId="740"/>
    <cellStyle name="60% - Акцент1 29" xfId="741"/>
    <cellStyle name="60% - Акцент1 3" xfId="742"/>
    <cellStyle name="60% - Акцент1 30" xfId="743"/>
    <cellStyle name="60% - Акцент1 31" xfId="744"/>
    <cellStyle name="60% - Акцент1 32" xfId="745"/>
    <cellStyle name="60% - Акцент1 33" xfId="746"/>
    <cellStyle name="60% - Акцент1 34" xfId="747"/>
    <cellStyle name="60% - Акцент1 35" xfId="748"/>
    <cellStyle name="60% - Акцент1 36" xfId="749"/>
    <cellStyle name="60% - Акцент1 4" xfId="750"/>
    <cellStyle name="60% - Акцент1 5" xfId="751"/>
    <cellStyle name="60% - Акцент1 6" xfId="752"/>
    <cellStyle name="60% - Акцент1 7" xfId="753"/>
    <cellStyle name="60% - Акцент1 8" xfId="754"/>
    <cellStyle name="60% - Акцент1 9" xfId="755"/>
    <cellStyle name="60% - Акцент2 10" xfId="756"/>
    <cellStyle name="60% - Акцент2 11" xfId="757"/>
    <cellStyle name="60% - Акцент2 12" xfId="758"/>
    <cellStyle name="60% - Акцент2 13" xfId="759"/>
    <cellStyle name="60% - Акцент2 14" xfId="760"/>
    <cellStyle name="60% - Акцент2 15" xfId="761"/>
    <cellStyle name="60% - Акцент2 16" xfId="762"/>
    <cellStyle name="60% - Акцент2 17" xfId="763"/>
    <cellStyle name="60% - Акцент2 18" xfId="764"/>
    <cellStyle name="60% - Акцент2 19" xfId="765"/>
    <cellStyle name="60% - Акцент2 2" xfId="766"/>
    <cellStyle name="60% - Акцент2 20" xfId="767"/>
    <cellStyle name="60% - Акцент2 21" xfId="768"/>
    <cellStyle name="60% - Акцент2 22" xfId="769"/>
    <cellStyle name="60% - Акцент2 23" xfId="770"/>
    <cellStyle name="60% - Акцент2 24" xfId="771"/>
    <cellStyle name="60% - Акцент2 25" xfId="772"/>
    <cellStyle name="60% - Акцент2 26" xfId="773"/>
    <cellStyle name="60% - Акцент2 27" xfId="774"/>
    <cellStyle name="60% - Акцент2 28" xfId="775"/>
    <cellStyle name="60% - Акцент2 29" xfId="776"/>
    <cellStyle name="60% - Акцент2 3" xfId="777"/>
    <cellStyle name="60% - Акцент2 30" xfId="778"/>
    <cellStyle name="60% - Акцент2 31" xfId="779"/>
    <cellStyle name="60% - Акцент2 32" xfId="780"/>
    <cellStyle name="60% - Акцент2 33" xfId="781"/>
    <cellStyle name="60% - Акцент2 34" xfId="782"/>
    <cellStyle name="60% - Акцент2 35" xfId="783"/>
    <cellStyle name="60% - Акцент2 36" xfId="784"/>
    <cellStyle name="60% - Акцент2 4" xfId="785"/>
    <cellStyle name="60% - Акцент2 5" xfId="786"/>
    <cellStyle name="60% - Акцент2 6" xfId="787"/>
    <cellStyle name="60% - Акцент2 7" xfId="788"/>
    <cellStyle name="60% - Акцент2 8" xfId="789"/>
    <cellStyle name="60% - Акцент2 9" xfId="790"/>
    <cellStyle name="60% - Акцент3 10" xfId="791"/>
    <cellStyle name="60% - Акцент3 11" xfId="792"/>
    <cellStyle name="60% - Акцент3 12" xfId="793"/>
    <cellStyle name="60% - Акцент3 13" xfId="794"/>
    <cellStyle name="60% - Акцент3 14" xfId="795"/>
    <cellStyle name="60% - Акцент3 15" xfId="796"/>
    <cellStyle name="60% - Акцент3 16" xfId="797"/>
    <cellStyle name="60% - Акцент3 17" xfId="798"/>
    <cellStyle name="60% - Акцент3 18" xfId="799"/>
    <cellStyle name="60% - Акцент3 19" xfId="800"/>
    <cellStyle name="60% - Акцент3 2" xfId="801"/>
    <cellStyle name="60% - Акцент3 20" xfId="802"/>
    <cellStyle name="60% - Акцент3 21" xfId="803"/>
    <cellStyle name="60% - Акцент3 22" xfId="804"/>
    <cellStyle name="60% - Акцент3 23" xfId="805"/>
    <cellStyle name="60% - Акцент3 24" xfId="806"/>
    <cellStyle name="60% - Акцент3 25" xfId="807"/>
    <cellStyle name="60% - Акцент3 26" xfId="808"/>
    <cellStyle name="60% - Акцент3 27" xfId="809"/>
    <cellStyle name="60% - Акцент3 28" xfId="810"/>
    <cellStyle name="60% - Акцент3 29" xfId="811"/>
    <cellStyle name="60% - Акцент3 3" xfId="812"/>
    <cellStyle name="60% - Акцент3 30" xfId="813"/>
    <cellStyle name="60% - Акцент3 31" xfId="814"/>
    <cellStyle name="60% - Акцент3 32" xfId="815"/>
    <cellStyle name="60% - Акцент3 33" xfId="816"/>
    <cellStyle name="60% - Акцент3 34" xfId="817"/>
    <cellStyle name="60% - Акцент3 35" xfId="818"/>
    <cellStyle name="60% - Акцент3 36" xfId="819"/>
    <cellStyle name="60% - Акцент3 4" xfId="820"/>
    <cellStyle name="60% - Акцент3 5" xfId="821"/>
    <cellStyle name="60% - Акцент3 6" xfId="822"/>
    <cellStyle name="60% - Акцент3 7" xfId="823"/>
    <cellStyle name="60% - Акцент3 8" xfId="824"/>
    <cellStyle name="60% - Акцент3 9" xfId="825"/>
    <cellStyle name="60% - Акцент4 10" xfId="826"/>
    <cellStyle name="60% - Акцент4 11" xfId="827"/>
    <cellStyle name="60% - Акцент4 12" xfId="828"/>
    <cellStyle name="60% - Акцент4 13" xfId="829"/>
    <cellStyle name="60% - Акцент4 14" xfId="830"/>
    <cellStyle name="60% - Акцент4 15" xfId="831"/>
    <cellStyle name="60% - Акцент4 16" xfId="832"/>
    <cellStyle name="60% - Акцент4 17" xfId="833"/>
    <cellStyle name="60% - Акцент4 18" xfId="834"/>
    <cellStyle name="60% - Акцент4 19" xfId="835"/>
    <cellStyle name="60% - Акцент4 2" xfId="836"/>
    <cellStyle name="60% - Акцент4 20" xfId="837"/>
    <cellStyle name="60% - Акцент4 21" xfId="838"/>
    <cellStyle name="60% - Акцент4 22" xfId="839"/>
    <cellStyle name="60% - Акцент4 23" xfId="840"/>
    <cellStyle name="60% - Акцент4 24" xfId="841"/>
    <cellStyle name="60% - Акцент4 25" xfId="842"/>
    <cellStyle name="60% - Акцент4 26" xfId="843"/>
    <cellStyle name="60% - Акцент4 27" xfId="844"/>
    <cellStyle name="60% - Акцент4 28" xfId="845"/>
    <cellStyle name="60% - Акцент4 29" xfId="846"/>
    <cellStyle name="60% - Акцент4 3" xfId="847"/>
    <cellStyle name="60% - Акцент4 30" xfId="848"/>
    <cellStyle name="60% - Акцент4 31" xfId="849"/>
    <cellStyle name="60% - Акцент4 32" xfId="850"/>
    <cellStyle name="60% - Акцент4 33" xfId="851"/>
    <cellStyle name="60% - Акцент4 34" xfId="852"/>
    <cellStyle name="60% - Акцент4 35" xfId="853"/>
    <cellStyle name="60% - Акцент4 36" xfId="854"/>
    <cellStyle name="60% - Акцент4 4" xfId="855"/>
    <cellStyle name="60% - Акцент4 5" xfId="856"/>
    <cellStyle name="60% - Акцент4 6" xfId="857"/>
    <cellStyle name="60% - Акцент4 7" xfId="858"/>
    <cellStyle name="60% - Акцент4 8" xfId="859"/>
    <cellStyle name="60% - Акцент4 9" xfId="860"/>
    <cellStyle name="60% - Акцент5 10" xfId="861"/>
    <cellStyle name="60% - Акцент5 11" xfId="862"/>
    <cellStyle name="60% - Акцент5 12" xfId="863"/>
    <cellStyle name="60% - Акцент5 13" xfId="864"/>
    <cellStyle name="60% - Акцент5 14" xfId="865"/>
    <cellStyle name="60% - Акцент5 15" xfId="866"/>
    <cellStyle name="60% - Акцент5 16" xfId="867"/>
    <cellStyle name="60% - Акцент5 17" xfId="868"/>
    <cellStyle name="60% - Акцент5 18" xfId="869"/>
    <cellStyle name="60% - Акцент5 19" xfId="870"/>
    <cellStyle name="60% - Акцент5 2" xfId="871"/>
    <cellStyle name="60% - Акцент5 20" xfId="872"/>
    <cellStyle name="60% - Акцент5 21" xfId="873"/>
    <cellStyle name="60% - Акцент5 22" xfId="874"/>
    <cellStyle name="60% - Акцент5 23" xfId="875"/>
    <cellStyle name="60% - Акцент5 24" xfId="876"/>
    <cellStyle name="60% - Акцент5 25" xfId="877"/>
    <cellStyle name="60% - Акцент5 26" xfId="878"/>
    <cellStyle name="60% - Акцент5 27" xfId="879"/>
    <cellStyle name="60% - Акцент5 28" xfId="880"/>
    <cellStyle name="60% - Акцент5 29" xfId="881"/>
    <cellStyle name="60% - Акцент5 3" xfId="882"/>
    <cellStyle name="60% - Акцент5 30" xfId="883"/>
    <cellStyle name="60% - Акцент5 31" xfId="884"/>
    <cellStyle name="60% - Акцент5 32" xfId="885"/>
    <cellStyle name="60% - Акцент5 33" xfId="886"/>
    <cellStyle name="60% - Акцент5 34" xfId="887"/>
    <cellStyle name="60% - Акцент5 35" xfId="888"/>
    <cellStyle name="60% - Акцент5 36" xfId="889"/>
    <cellStyle name="60% - Акцент5 4" xfId="890"/>
    <cellStyle name="60% - Акцент5 5" xfId="891"/>
    <cellStyle name="60% - Акцент5 6" xfId="892"/>
    <cellStyle name="60% - Акцент5 7" xfId="893"/>
    <cellStyle name="60% - Акцент5 8" xfId="894"/>
    <cellStyle name="60% - Акцент5 9" xfId="895"/>
    <cellStyle name="60% - Акцент6 10" xfId="896"/>
    <cellStyle name="60% - Акцент6 11" xfId="897"/>
    <cellStyle name="60% - Акцент6 12" xfId="898"/>
    <cellStyle name="60% - Акцент6 13" xfId="899"/>
    <cellStyle name="60% - Акцент6 14" xfId="900"/>
    <cellStyle name="60% - Акцент6 15" xfId="901"/>
    <cellStyle name="60% - Акцент6 16" xfId="902"/>
    <cellStyle name="60% - Акцент6 17" xfId="903"/>
    <cellStyle name="60% - Акцент6 18" xfId="904"/>
    <cellStyle name="60% - Акцент6 19" xfId="905"/>
    <cellStyle name="60% - Акцент6 2" xfId="906"/>
    <cellStyle name="60% - Акцент6 20" xfId="907"/>
    <cellStyle name="60% - Акцент6 21" xfId="908"/>
    <cellStyle name="60% - Акцент6 22" xfId="909"/>
    <cellStyle name="60% - Акцент6 23" xfId="910"/>
    <cellStyle name="60% - Акцент6 24" xfId="911"/>
    <cellStyle name="60% - Акцент6 25" xfId="912"/>
    <cellStyle name="60% - Акцент6 26" xfId="913"/>
    <cellStyle name="60% - Акцент6 27" xfId="914"/>
    <cellStyle name="60% - Акцент6 28" xfId="915"/>
    <cellStyle name="60% - Акцент6 29" xfId="916"/>
    <cellStyle name="60% - Акцент6 3" xfId="917"/>
    <cellStyle name="60% - Акцент6 30" xfId="918"/>
    <cellStyle name="60% - Акцент6 31" xfId="919"/>
    <cellStyle name="60% - Акцент6 32" xfId="920"/>
    <cellStyle name="60% - Акцент6 33" xfId="921"/>
    <cellStyle name="60% - Акцент6 34" xfId="922"/>
    <cellStyle name="60% - Акцент6 35" xfId="923"/>
    <cellStyle name="60% - Акцент6 36" xfId="924"/>
    <cellStyle name="60% - Акцент6 4" xfId="925"/>
    <cellStyle name="60% - Акцент6 5" xfId="926"/>
    <cellStyle name="60% - Акцент6 6" xfId="927"/>
    <cellStyle name="60% - Акцент6 7" xfId="928"/>
    <cellStyle name="60% - Акцент6 8" xfId="929"/>
    <cellStyle name="60% - Акцент6 9" xfId="930"/>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alculation 2 2 10" xfId="931"/>
    <cellStyle name="Calculation 2 2 11" xfId="932"/>
    <cellStyle name="Calculation 2 2 12" xfId="933"/>
    <cellStyle name="Calculation 2 2 13" xfId="934"/>
    <cellStyle name="Calculation 2 2 14" xfId="935"/>
    <cellStyle name="Calculation 2 2 15" xfId="936"/>
    <cellStyle name="Calculation 2 2 16" xfId="937"/>
    <cellStyle name="Calculation 2 2 17" xfId="938"/>
    <cellStyle name="Calculation 2 2 18" xfId="939"/>
    <cellStyle name="Calculation 2 2 19" xfId="940"/>
    <cellStyle name="Calculation 2 2 2" xfId="941"/>
    <cellStyle name="Calculation 2 2 20" xfId="942"/>
    <cellStyle name="Calculation 2 2 21" xfId="943"/>
    <cellStyle name="Calculation 2 2 22" xfId="944"/>
    <cellStyle name="Calculation 2 2 23" xfId="945"/>
    <cellStyle name="Calculation 2 2 24" xfId="946"/>
    <cellStyle name="Calculation 2 2 25" xfId="947"/>
    <cellStyle name="Calculation 2 2 26" xfId="948"/>
    <cellStyle name="Calculation 2 2 27" xfId="949"/>
    <cellStyle name="Calculation 2 2 28" xfId="950"/>
    <cellStyle name="Calculation 2 2 29" xfId="951"/>
    <cellStyle name="Calculation 2 2 3" xfId="952"/>
    <cellStyle name="Calculation 2 2 30" xfId="953"/>
    <cellStyle name="Calculation 2 2 31" xfId="954"/>
    <cellStyle name="Calculation 2 2 32" xfId="955"/>
    <cellStyle name="Calculation 2 2 33" xfId="956"/>
    <cellStyle name="Calculation 2 2 4" xfId="957"/>
    <cellStyle name="Calculation 2 2 5" xfId="958"/>
    <cellStyle name="Calculation 2 2 6" xfId="959"/>
    <cellStyle name="Calculation 2 2 7" xfId="960"/>
    <cellStyle name="Calculation 2 2 8" xfId="961"/>
    <cellStyle name="Calculation 2 2 9" xfId="962"/>
    <cellStyle name="Check Cell" xfId="23" builtinId="23" customBuiltin="1"/>
    <cellStyle name="Check Cell 2" xfId="86"/>
    <cellStyle name="Check Cell 2 2" xfId="134"/>
    <cellStyle name="Comma" xfId="7" builtinId="3"/>
    <cellStyle name="Comma 10" xfId="217"/>
    <cellStyle name="Comma 11" xfId="2021"/>
    <cellStyle name="Comma 12" xfId="2027"/>
    <cellStyle name="Comma 13" xfId="2028"/>
    <cellStyle name="Comma 15" xfId="2022"/>
    <cellStyle name="Comma 2" xfId="10"/>
    <cellStyle name="Comma 2 2" xfId="100"/>
    <cellStyle name="Comma 2 2 2" xfId="135"/>
    <cellStyle name="Comma 2 2 2 2" xfId="218"/>
    <cellStyle name="Comma 2 2 3" xfId="219"/>
    <cellStyle name="Comma 2 3" xfId="103"/>
    <cellStyle name="Comma 2 3 2" xfId="220"/>
    <cellStyle name="Comma 2 3 3" xfId="221"/>
    <cellStyle name="Comma 2 4" xfId="222"/>
    <cellStyle name="Comma 2 5" xfId="223"/>
    <cellStyle name="Comma 3" xfId="99"/>
    <cellStyle name="Comma 3 2" xfId="136"/>
    <cellStyle name="Comma 3 2 2" xfId="188"/>
    <cellStyle name="Comma 3 2 2 2" xfId="211"/>
    <cellStyle name="Comma 3 2 3" xfId="181"/>
    <cellStyle name="Comma 3 2 4" xfId="205"/>
    <cellStyle name="Comma 3 3" xfId="224"/>
    <cellStyle name="Comma 4" xfId="102"/>
    <cellStyle name="Comma 4 2" xfId="225"/>
    <cellStyle name="Comma 4 2 2" xfId="2023"/>
    <cellStyle name="Comma 4 3" xfId="226"/>
    <cellStyle name="Comma 5" xfId="95"/>
    <cellStyle name="Comma 5 2" xfId="180"/>
    <cellStyle name="Comma 5 3" xfId="204"/>
    <cellStyle name="Comma 6" xfId="187"/>
    <cellStyle name="Comma 6 2" xfId="210"/>
    <cellStyle name="Comma 6 3" xfId="227"/>
    <cellStyle name="Comma 7" xfId="228"/>
    <cellStyle name="Comma 7 2" xfId="229"/>
    <cellStyle name="Comma 7 2 2" xfId="230"/>
    <cellStyle name="Comma 7 3" xfId="231"/>
    <cellStyle name="Comma 8" xfId="232"/>
    <cellStyle name="Comma 9" xfId="233"/>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Input 2 2 10" xfId="963"/>
    <cellStyle name="Input 2 2 11" xfId="964"/>
    <cellStyle name="Input 2 2 12" xfId="965"/>
    <cellStyle name="Input 2 2 13" xfId="966"/>
    <cellStyle name="Input 2 2 14" xfId="967"/>
    <cellStyle name="Input 2 2 15" xfId="968"/>
    <cellStyle name="Input 2 2 16" xfId="969"/>
    <cellStyle name="Input 2 2 17" xfId="970"/>
    <cellStyle name="Input 2 2 18" xfId="971"/>
    <cellStyle name="Input 2 2 19" xfId="972"/>
    <cellStyle name="Input 2 2 2" xfId="973"/>
    <cellStyle name="Input 2 2 20" xfId="974"/>
    <cellStyle name="Input 2 2 21" xfId="975"/>
    <cellStyle name="Input 2 2 22" xfId="976"/>
    <cellStyle name="Input 2 2 23" xfId="977"/>
    <cellStyle name="Input 2 2 24" xfId="978"/>
    <cellStyle name="Input 2 2 25" xfId="979"/>
    <cellStyle name="Input 2 2 26" xfId="980"/>
    <cellStyle name="Input 2 2 27" xfId="981"/>
    <cellStyle name="Input 2 2 28" xfId="982"/>
    <cellStyle name="Input 2 2 29" xfId="983"/>
    <cellStyle name="Input 2 2 3" xfId="984"/>
    <cellStyle name="Input 2 2 30" xfId="985"/>
    <cellStyle name="Input 2 2 31" xfId="986"/>
    <cellStyle name="Input 2 2 32" xfId="987"/>
    <cellStyle name="Input 2 2 33" xfId="988"/>
    <cellStyle name="Input 2 2 4" xfId="989"/>
    <cellStyle name="Input 2 2 5" xfId="990"/>
    <cellStyle name="Input 2 2 6" xfId="991"/>
    <cellStyle name="Input 2 2 7" xfId="992"/>
    <cellStyle name="Input 2 2 8" xfId="993"/>
    <cellStyle name="Input 2 2 9" xfId="994"/>
    <cellStyle name="KPMG Heading 1" xfId="234"/>
    <cellStyle name="KPMG Heading 2" xfId="235"/>
    <cellStyle name="KPMG Heading 3" xfId="236"/>
    <cellStyle name="KPMG Heading 4" xfId="237"/>
    <cellStyle name="KPMG Normal" xfId="238"/>
    <cellStyle name="KPMG Normal Text" xfId="239"/>
    <cellStyle name="KPMG Normal_123" xfId="240"/>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0 3" xfId="208"/>
    <cellStyle name="Normal 11" xfId="164"/>
    <cellStyle name="Normal 11 2" xfId="186"/>
    <cellStyle name="Normal 11 3" xfId="209"/>
    <cellStyle name="Normal 12" xfId="165"/>
    <cellStyle name="Normal 12 2" xfId="241"/>
    <cellStyle name="Normal 12 3" xfId="2024"/>
    <cellStyle name="Normal 13" xfId="242"/>
    <cellStyle name="Normal 14" xfId="243"/>
    <cellStyle name="Normal 14 2" xfId="244"/>
    <cellStyle name="Normal 15" xfId="245"/>
    <cellStyle name="Normal 16" xfId="246"/>
    <cellStyle name="Normal 17" xfId="247"/>
    <cellStyle name="Normal 18" xfId="299"/>
    <cellStyle name="Normal 19" xfId="2029"/>
    <cellStyle name="Normal 2" xfId="1"/>
    <cellStyle name="Normal 2 2" xfId="146"/>
    <cellStyle name="Normal 2 2 2" xfId="163"/>
    <cellStyle name="Normal 2 2 3" xfId="248"/>
    <cellStyle name="Normal 2 3" xfId="147"/>
    <cellStyle name="Normal 2 3 2" xfId="249"/>
    <cellStyle name="Normal 2 3 3" xfId="250"/>
    <cellStyle name="Normal 2 4" xfId="96"/>
    <cellStyle name="Normal 2 4 2" xfId="251"/>
    <cellStyle name="Normal 2 5" xfId="252"/>
    <cellStyle name="Normal 2 6" xfId="253"/>
    <cellStyle name="Normal 20" xfId="2032"/>
    <cellStyle name="Normal 3" xfId="3"/>
    <cellStyle name="Normal 3 2" xfId="104"/>
    <cellStyle name="Normal 3 2 2" xfId="148"/>
    <cellStyle name="Normal 3 2 3" xfId="254"/>
    <cellStyle name="Normal 3 3" xfId="98"/>
    <cellStyle name="Normal 3 4" xfId="255"/>
    <cellStyle name="Normal 3 5" xfId="256"/>
    <cellStyle name="Normal 3_HavelvacN2axjusakN3" xfId="106"/>
    <cellStyle name="Normal 4" xfId="5"/>
    <cellStyle name="Normal 4 2" xfId="9"/>
    <cellStyle name="Normal 4 3" xfId="101"/>
    <cellStyle name="Normal 5" xfId="107"/>
    <cellStyle name="Normal 5 2" xfId="149"/>
    <cellStyle name="Normal 5 2 2" xfId="189"/>
    <cellStyle name="Normal 5 2 2 2" xfId="212"/>
    <cellStyle name="Normal 5 2 3" xfId="182"/>
    <cellStyle name="Normal 5 2 4" xfId="206"/>
    <cellStyle name="Normal 5 3" xfId="257"/>
    <cellStyle name="Normal 6" xfId="150"/>
    <cellStyle name="Normal 6 2" xfId="213"/>
    <cellStyle name="Normal 6 3" xfId="258"/>
    <cellStyle name="Normal 7" xfId="151"/>
    <cellStyle name="Normal 7 2" xfId="259"/>
    <cellStyle name="Normal 8" xfId="8"/>
    <cellStyle name="Normal 8 2" xfId="162"/>
    <cellStyle name="Normal 8 3" xfId="179"/>
    <cellStyle name="Normal 8 4" xfId="203"/>
    <cellStyle name="Normal 9" xfId="94"/>
    <cellStyle name="Normal 9 2" xfId="184"/>
    <cellStyle name="Normal 9 3" xfId="207"/>
    <cellStyle name="Note" xfId="25" builtinId="10" customBuiltin="1"/>
    <cellStyle name="Note 2" xfId="54"/>
    <cellStyle name="Note 2 2" xfId="152"/>
    <cellStyle name="Note 2 2 10" xfId="995"/>
    <cellStyle name="Note 2 2 11" xfId="996"/>
    <cellStyle name="Note 2 2 12" xfId="997"/>
    <cellStyle name="Note 2 2 13" xfId="998"/>
    <cellStyle name="Note 2 2 14" xfId="999"/>
    <cellStyle name="Note 2 2 15" xfId="1000"/>
    <cellStyle name="Note 2 2 16" xfId="1001"/>
    <cellStyle name="Note 2 2 17" xfId="1002"/>
    <cellStyle name="Note 2 2 18" xfId="1003"/>
    <cellStyle name="Note 2 2 19" xfId="1004"/>
    <cellStyle name="Note 2 2 2" xfId="1005"/>
    <cellStyle name="Note 2 2 20" xfId="1006"/>
    <cellStyle name="Note 2 2 21" xfId="1007"/>
    <cellStyle name="Note 2 2 22" xfId="1008"/>
    <cellStyle name="Note 2 2 23" xfId="1009"/>
    <cellStyle name="Note 2 2 24" xfId="1010"/>
    <cellStyle name="Note 2 2 25" xfId="1011"/>
    <cellStyle name="Note 2 2 26" xfId="1012"/>
    <cellStyle name="Note 2 2 27" xfId="1013"/>
    <cellStyle name="Note 2 2 28" xfId="1014"/>
    <cellStyle name="Note 2 2 29" xfId="1015"/>
    <cellStyle name="Note 2 2 3" xfId="1016"/>
    <cellStyle name="Note 2 2 30" xfId="1017"/>
    <cellStyle name="Note 2 2 31" xfId="1018"/>
    <cellStyle name="Note 2 2 32" xfId="1019"/>
    <cellStyle name="Note 2 2 33" xfId="1020"/>
    <cellStyle name="Note 2 2 34" xfId="1021"/>
    <cellStyle name="Note 2 2 4" xfId="1022"/>
    <cellStyle name="Note 2 2 5" xfId="1023"/>
    <cellStyle name="Note 2 2 6" xfId="1024"/>
    <cellStyle name="Note 2 2 7" xfId="1025"/>
    <cellStyle name="Note 2 2 8" xfId="1026"/>
    <cellStyle name="Note 2 2 9" xfId="1027"/>
    <cellStyle name="Note 2 3" xfId="260"/>
    <cellStyle name="Note 3" xfId="166"/>
    <cellStyle name="Note 4" xfId="190"/>
    <cellStyle name="Output" xfId="20" builtinId="21" customBuiltin="1"/>
    <cellStyle name="Output 2" xfId="81"/>
    <cellStyle name="Output 2 2" xfId="153"/>
    <cellStyle name="Output 2 2 10" xfId="1028"/>
    <cellStyle name="Output 2 2 11" xfId="1029"/>
    <cellStyle name="Output 2 2 12" xfId="1030"/>
    <cellStyle name="Output 2 2 13" xfId="1031"/>
    <cellStyle name="Output 2 2 14" xfId="1032"/>
    <cellStyle name="Output 2 2 15" xfId="1033"/>
    <cellStyle name="Output 2 2 16" xfId="1034"/>
    <cellStyle name="Output 2 2 17" xfId="1035"/>
    <cellStyle name="Output 2 2 18" xfId="1036"/>
    <cellStyle name="Output 2 2 19" xfId="1037"/>
    <cellStyle name="Output 2 2 2" xfId="1038"/>
    <cellStyle name="Output 2 2 20" xfId="1039"/>
    <cellStyle name="Output 2 2 21" xfId="1040"/>
    <cellStyle name="Output 2 2 22" xfId="1041"/>
    <cellStyle name="Output 2 2 23" xfId="1042"/>
    <cellStyle name="Output 2 2 24" xfId="1043"/>
    <cellStyle name="Output 2 2 25" xfId="1044"/>
    <cellStyle name="Output 2 2 26" xfId="1045"/>
    <cellStyle name="Output 2 2 27" xfId="1046"/>
    <cellStyle name="Output 2 2 28" xfId="1047"/>
    <cellStyle name="Output 2 2 29" xfId="1048"/>
    <cellStyle name="Output 2 2 3" xfId="1049"/>
    <cellStyle name="Output 2 2 30" xfId="1050"/>
    <cellStyle name="Output 2 2 31" xfId="1051"/>
    <cellStyle name="Output 2 2 32" xfId="1052"/>
    <cellStyle name="Output 2 2 33" xfId="1053"/>
    <cellStyle name="Output 2 2 34" xfId="1054"/>
    <cellStyle name="Output 2 2 4" xfId="1055"/>
    <cellStyle name="Output 2 2 5" xfId="1056"/>
    <cellStyle name="Output 2 2 6" xfId="1057"/>
    <cellStyle name="Output 2 2 7" xfId="1058"/>
    <cellStyle name="Output 2 2 8" xfId="1059"/>
    <cellStyle name="Output 2 2 9" xfId="1060"/>
    <cellStyle name="Percent 2" xfId="2"/>
    <cellStyle name="Percent 2 2" xfId="97"/>
    <cellStyle name="Percent 2 2 2" xfId="261"/>
    <cellStyle name="Percent 2 3" xfId="262"/>
    <cellStyle name="Percent 2 4" xfId="263"/>
    <cellStyle name="Percent 3" xfId="264"/>
    <cellStyle name="Percent 3 2" xfId="265"/>
    <cellStyle name="Percent 4" xfId="266"/>
    <cellStyle name="Percent 4 2" xfId="267"/>
    <cellStyle name="Percent 5" xfId="268"/>
    <cellStyle name="Percent 5 2" xfId="269"/>
    <cellStyle name="Percent 5 2 2" xfId="270"/>
    <cellStyle name="Percent 5 3" xfId="271"/>
    <cellStyle name="Percent 6" xfId="2030"/>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Total 2 2 10" xfId="1061"/>
    <cellStyle name="Total 2 2 11" xfId="1062"/>
    <cellStyle name="Total 2 2 12" xfId="1063"/>
    <cellStyle name="Total 2 2 13" xfId="1064"/>
    <cellStyle name="Total 2 2 14" xfId="1065"/>
    <cellStyle name="Total 2 2 15" xfId="1066"/>
    <cellStyle name="Total 2 2 16" xfId="1067"/>
    <cellStyle name="Total 2 2 17" xfId="1068"/>
    <cellStyle name="Total 2 2 18" xfId="1069"/>
    <cellStyle name="Total 2 2 19" xfId="1070"/>
    <cellStyle name="Total 2 2 2" xfId="1071"/>
    <cellStyle name="Total 2 2 20" xfId="1072"/>
    <cellStyle name="Total 2 2 21" xfId="1073"/>
    <cellStyle name="Total 2 2 22" xfId="1074"/>
    <cellStyle name="Total 2 2 23" xfId="1075"/>
    <cellStyle name="Total 2 2 24" xfId="1076"/>
    <cellStyle name="Total 2 2 25" xfId="1077"/>
    <cellStyle name="Total 2 2 26" xfId="1078"/>
    <cellStyle name="Total 2 2 27" xfId="1079"/>
    <cellStyle name="Total 2 2 28" xfId="1080"/>
    <cellStyle name="Total 2 2 29" xfId="1081"/>
    <cellStyle name="Total 2 2 3" xfId="1082"/>
    <cellStyle name="Total 2 2 30" xfId="1083"/>
    <cellStyle name="Total 2 2 31" xfId="1084"/>
    <cellStyle name="Total 2 2 32" xfId="1085"/>
    <cellStyle name="Total 2 2 33" xfId="1086"/>
    <cellStyle name="Total 2 2 34" xfId="1087"/>
    <cellStyle name="Total 2 2 4" xfId="1088"/>
    <cellStyle name="Total 2 2 5" xfId="1089"/>
    <cellStyle name="Total 2 2 6" xfId="1090"/>
    <cellStyle name="Total 2 2 7" xfId="1091"/>
    <cellStyle name="Total 2 2 8" xfId="1092"/>
    <cellStyle name="Total 2 2 9" xfId="1093"/>
    <cellStyle name="Warning Text" xfId="24" builtinId="11" customBuiltin="1"/>
    <cellStyle name="Warning Text 2" xfId="68"/>
    <cellStyle name="Warning Text 2 2" xfId="159"/>
    <cellStyle name="Акцент1 10" xfId="1094"/>
    <cellStyle name="Акцент1 11" xfId="1095"/>
    <cellStyle name="Акцент1 12" xfId="1096"/>
    <cellStyle name="Акцент1 13" xfId="1097"/>
    <cellStyle name="Акцент1 14" xfId="1098"/>
    <cellStyle name="Акцент1 15" xfId="1099"/>
    <cellStyle name="Акцент1 16" xfId="1100"/>
    <cellStyle name="Акцент1 17" xfId="1101"/>
    <cellStyle name="Акцент1 18" xfId="1102"/>
    <cellStyle name="Акцент1 19" xfId="1103"/>
    <cellStyle name="Акцент1 2" xfId="1104"/>
    <cellStyle name="Акцент1 20" xfId="1105"/>
    <cellStyle name="Акцент1 21" xfId="1106"/>
    <cellStyle name="Акцент1 22" xfId="1107"/>
    <cellStyle name="Акцент1 23" xfId="1108"/>
    <cellStyle name="Акцент1 24" xfId="1109"/>
    <cellStyle name="Акцент1 25" xfId="1110"/>
    <cellStyle name="Акцент1 26" xfId="1111"/>
    <cellStyle name="Акцент1 27" xfId="1112"/>
    <cellStyle name="Акцент1 28" xfId="1113"/>
    <cellStyle name="Акцент1 29" xfId="1114"/>
    <cellStyle name="Акцент1 3" xfId="1115"/>
    <cellStyle name="Акцент1 30" xfId="1116"/>
    <cellStyle name="Акцент1 31" xfId="1117"/>
    <cellStyle name="Акцент1 32" xfId="1118"/>
    <cellStyle name="Акцент1 33" xfId="1119"/>
    <cellStyle name="Акцент1 34" xfId="1120"/>
    <cellStyle name="Акцент1 35" xfId="1121"/>
    <cellStyle name="Акцент1 36" xfId="1122"/>
    <cellStyle name="Акцент1 4" xfId="1123"/>
    <cellStyle name="Акцент1 5" xfId="1124"/>
    <cellStyle name="Акцент1 6" xfId="1125"/>
    <cellStyle name="Акцент1 7" xfId="1126"/>
    <cellStyle name="Акцент1 8" xfId="1127"/>
    <cellStyle name="Акцент1 9" xfId="1128"/>
    <cellStyle name="Акцент2 10" xfId="1129"/>
    <cellStyle name="Акцент2 11" xfId="1130"/>
    <cellStyle name="Акцент2 12" xfId="1131"/>
    <cellStyle name="Акцент2 13" xfId="1132"/>
    <cellStyle name="Акцент2 14" xfId="1133"/>
    <cellStyle name="Акцент2 15" xfId="1134"/>
    <cellStyle name="Акцент2 16" xfId="1135"/>
    <cellStyle name="Акцент2 17" xfId="1136"/>
    <cellStyle name="Акцент2 18" xfId="1137"/>
    <cellStyle name="Акцент2 19" xfId="1138"/>
    <cellStyle name="Акцент2 2" xfId="1139"/>
    <cellStyle name="Акцент2 20" xfId="1140"/>
    <cellStyle name="Акцент2 21" xfId="1141"/>
    <cellStyle name="Акцент2 22" xfId="1142"/>
    <cellStyle name="Акцент2 23" xfId="1143"/>
    <cellStyle name="Акцент2 24" xfId="1144"/>
    <cellStyle name="Акцент2 25" xfId="1145"/>
    <cellStyle name="Акцент2 26" xfId="1146"/>
    <cellStyle name="Акцент2 27" xfId="1147"/>
    <cellStyle name="Акцент2 28" xfId="1148"/>
    <cellStyle name="Акцент2 29" xfId="1149"/>
    <cellStyle name="Акцент2 3" xfId="1150"/>
    <cellStyle name="Акцент2 30" xfId="1151"/>
    <cellStyle name="Акцент2 31" xfId="1152"/>
    <cellStyle name="Акцент2 32" xfId="1153"/>
    <cellStyle name="Акцент2 33" xfId="1154"/>
    <cellStyle name="Акцент2 34" xfId="1155"/>
    <cellStyle name="Акцент2 35" xfId="1156"/>
    <cellStyle name="Акцент2 36" xfId="1157"/>
    <cellStyle name="Акцент2 4" xfId="1158"/>
    <cellStyle name="Акцент2 5" xfId="1159"/>
    <cellStyle name="Акцент2 6" xfId="1160"/>
    <cellStyle name="Акцент2 7" xfId="1161"/>
    <cellStyle name="Акцент2 8" xfId="1162"/>
    <cellStyle name="Акцент2 9" xfId="1163"/>
    <cellStyle name="Акцент3 10" xfId="1164"/>
    <cellStyle name="Акцент3 11" xfId="1165"/>
    <cellStyle name="Акцент3 12" xfId="1166"/>
    <cellStyle name="Акцент3 13" xfId="1167"/>
    <cellStyle name="Акцент3 14" xfId="1168"/>
    <cellStyle name="Акцент3 15" xfId="1169"/>
    <cellStyle name="Акцент3 16" xfId="1170"/>
    <cellStyle name="Акцент3 17" xfId="1171"/>
    <cellStyle name="Акцент3 18" xfId="1172"/>
    <cellStyle name="Акцент3 19" xfId="1173"/>
    <cellStyle name="Акцент3 2" xfId="1174"/>
    <cellStyle name="Акцент3 20" xfId="1175"/>
    <cellStyle name="Акцент3 21" xfId="1176"/>
    <cellStyle name="Акцент3 22" xfId="1177"/>
    <cellStyle name="Акцент3 23" xfId="1178"/>
    <cellStyle name="Акцент3 24" xfId="1179"/>
    <cellStyle name="Акцент3 25" xfId="1180"/>
    <cellStyle name="Акцент3 26" xfId="1181"/>
    <cellStyle name="Акцент3 27" xfId="1182"/>
    <cellStyle name="Акцент3 28" xfId="1183"/>
    <cellStyle name="Акцент3 29" xfId="1184"/>
    <cellStyle name="Акцент3 3" xfId="1185"/>
    <cellStyle name="Акцент3 30" xfId="1186"/>
    <cellStyle name="Акцент3 31" xfId="1187"/>
    <cellStyle name="Акцент3 32" xfId="1188"/>
    <cellStyle name="Акцент3 33" xfId="1189"/>
    <cellStyle name="Акцент3 34" xfId="1190"/>
    <cellStyle name="Акцент3 35" xfId="1191"/>
    <cellStyle name="Акцент3 36" xfId="1192"/>
    <cellStyle name="Акцент3 4" xfId="1193"/>
    <cellStyle name="Акцент3 5" xfId="1194"/>
    <cellStyle name="Акцент3 6" xfId="1195"/>
    <cellStyle name="Акцент3 7" xfId="1196"/>
    <cellStyle name="Акцент3 8" xfId="1197"/>
    <cellStyle name="Акцент3 9" xfId="1198"/>
    <cellStyle name="Акцент4 10" xfId="1199"/>
    <cellStyle name="Акцент4 11" xfId="1200"/>
    <cellStyle name="Акцент4 12" xfId="1201"/>
    <cellStyle name="Акцент4 13" xfId="1202"/>
    <cellStyle name="Акцент4 14" xfId="1203"/>
    <cellStyle name="Акцент4 15" xfId="1204"/>
    <cellStyle name="Акцент4 16" xfId="1205"/>
    <cellStyle name="Акцент4 17" xfId="1206"/>
    <cellStyle name="Акцент4 18" xfId="1207"/>
    <cellStyle name="Акцент4 19" xfId="1208"/>
    <cellStyle name="Акцент4 2" xfId="1209"/>
    <cellStyle name="Акцент4 20" xfId="1210"/>
    <cellStyle name="Акцент4 21" xfId="1211"/>
    <cellStyle name="Акцент4 22" xfId="1212"/>
    <cellStyle name="Акцент4 23" xfId="1213"/>
    <cellStyle name="Акцент4 24" xfId="1214"/>
    <cellStyle name="Акцент4 25" xfId="1215"/>
    <cellStyle name="Акцент4 26" xfId="1216"/>
    <cellStyle name="Акцент4 27" xfId="1217"/>
    <cellStyle name="Акцент4 28" xfId="1218"/>
    <cellStyle name="Акцент4 29" xfId="1219"/>
    <cellStyle name="Акцент4 3" xfId="1220"/>
    <cellStyle name="Акцент4 30" xfId="1221"/>
    <cellStyle name="Акцент4 31" xfId="1222"/>
    <cellStyle name="Акцент4 32" xfId="1223"/>
    <cellStyle name="Акцент4 33" xfId="1224"/>
    <cellStyle name="Акцент4 34" xfId="1225"/>
    <cellStyle name="Акцент4 35" xfId="1226"/>
    <cellStyle name="Акцент4 36" xfId="1227"/>
    <cellStyle name="Акцент4 4" xfId="1228"/>
    <cellStyle name="Акцент4 5" xfId="1229"/>
    <cellStyle name="Акцент4 6" xfId="1230"/>
    <cellStyle name="Акцент4 7" xfId="1231"/>
    <cellStyle name="Акцент4 8" xfId="1232"/>
    <cellStyle name="Акцент4 9" xfId="1233"/>
    <cellStyle name="Акцент5 10" xfId="1234"/>
    <cellStyle name="Акцент5 11" xfId="1235"/>
    <cellStyle name="Акцент5 12" xfId="1236"/>
    <cellStyle name="Акцент5 13" xfId="1237"/>
    <cellStyle name="Акцент5 14" xfId="1238"/>
    <cellStyle name="Акцент5 15" xfId="1239"/>
    <cellStyle name="Акцент5 16" xfId="1240"/>
    <cellStyle name="Акцент5 17" xfId="1241"/>
    <cellStyle name="Акцент5 18" xfId="1242"/>
    <cellStyle name="Акцент5 19" xfId="1243"/>
    <cellStyle name="Акцент5 2" xfId="1244"/>
    <cellStyle name="Акцент5 20" xfId="1245"/>
    <cellStyle name="Акцент5 21" xfId="1246"/>
    <cellStyle name="Акцент5 22" xfId="1247"/>
    <cellStyle name="Акцент5 23" xfId="1248"/>
    <cellStyle name="Акцент5 24" xfId="1249"/>
    <cellStyle name="Акцент5 25" xfId="1250"/>
    <cellStyle name="Акцент5 26" xfId="1251"/>
    <cellStyle name="Акцент5 27" xfId="1252"/>
    <cellStyle name="Акцент5 28" xfId="1253"/>
    <cellStyle name="Акцент5 29" xfId="1254"/>
    <cellStyle name="Акцент5 3" xfId="1255"/>
    <cellStyle name="Акцент5 30" xfId="1256"/>
    <cellStyle name="Акцент5 31" xfId="1257"/>
    <cellStyle name="Акцент5 32" xfId="1258"/>
    <cellStyle name="Акцент5 33" xfId="1259"/>
    <cellStyle name="Акцент5 34" xfId="1260"/>
    <cellStyle name="Акцент5 35" xfId="1261"/>
    <cellStyle name="Акцент5 36" xfId="1262"/>
    <cellStyle name="Акцент5 4" xfId="1263"/>
    <cellStyle name="Акцент5 5" xfId="1264"/>
    <cellStyle name="Акцент5 6" xfId="1265"/>
    <cellStyle name="Акцент5 7" xfId="1266"/>
    <cellStyle name="Акцент5 8" xfId="1267"/>
    <cellStyle name="Акцент5 9" xfId="1268"/>
    <cellStyle name="Акцент6 10" xfId="1269"/>
    <cellStyle name="Акцент6 11" xfId="1270"/>
    <cellStyle name="Акцент6 12" xfId="1271"/>
    <cellStyle name="Акцент6 13" xfId="1272"/>
    <cellStyle name="Акцент6 14" xfId="1273"/>
    <cellStyle name="Акцент6 15" xfId="1274"/>
    <cellStyle name="Акцент6 16" xfId="1275"/>
    <cellStyle name="Акцент6 17" xfId="1276"/>
    <cellStyle name="Акцент6 18" xfId="1277"/>
    <cellStyle name="Акцент6 19" xfId="1278"/>
    <cellStyle name="Акцент6 2" xfId="1279"/>
    <cellStyle name="Акцент6 20" xfId="1280"/>
    <cellStyle name="Акцент6 21" xfId="1281"/>
    <cellStyle name="Акцент6 22" xfId="1282"/>
    <cellStyle name="Акцент6 23" xfId="1283"/>
    <cellStyle name="Акцент6 24" xfId="1284"/>
    <cellStyle name="Акцент6 25" xfId="1285"/>
    <cellStyle name="Акцент6 26" xfId="1286"/>
    <cellStyle name="Акцент6 27" xfId="1287"/>
    <cellStyle name="Акцент6 28" xfId="1288"/>
    <cellStyle name="Акцент6 29" xfId="1289"/>
    <cellStyle name="Акцент6 3" xfId="1290"/>
    <cellStyle name="Акцент6 30" xfId="1291"/>
    <cellStyle name="Акцент6 31" xfId="1292"/>
    <cellStyle name="Акцент6 32" xfId="1293"/>
    <cellStyle name="Акцент6 33" xfId="1294"/>
    <cellStyle name="Акцент6 34" xfId="1295"/>
    <cellStyle name="Акцент6 35" xfId="1296"/>
    <cellStyle name="Акцент6 36" xfId="1297"/>
    <cellStyle name="Акцент6 4" xfId="1298"/>
    <cellStyle name="Акцент6 5" xfId="1299"/>
    <cellStyle name="Акцент6 6" xfId="1300"/>
    <cellStyle name="Акцент6 7" xfId="1301"/>
    <cellStyle name="Акцент6 8" xfId="1302"/>
    <cellStyle name="Акцент6 9" xfId="1303"/>
    <cellStyle name="Беззащитный" xfId="272"/>
    <cellStyle name="Ввод  10" xfId="1304"/>
    <cellStyle name="Ввод  11" xfId="1305"/>
    <cellStyle name="Ввод  12" xfId="1306"/>
    <cellStyle name="Ввод  13" xfId="1307"/>
    <cellStyle name="Ввод  14" xfId="1308"/>
    <cellStyle name="Ввод  15" xfId="1309"/>
    <cellStyle name="Ввод  16" xfId="1310"/>
    <cellStyle name="Ввод  17" xfId="1311"/>
    <cellStyle name="Ввод  18" xfId="1312"/>
    <cellStyle name="Ввод  19" xfId="1313"/>
    <cellStyle name="Ввод  2" xfId="1314"/>
    <cellStyle name="Ввод  20" xfId="1315"/>
    <cellStyle name="Ввод  21" xfId="1316"/>
    <cellStyle name="Ввод  22" xfId="1317"/>
    <cellStyle name="Ввод  23" xfId="1318"/>
    <cellStyle name="Ввод  24" xfId="1319"/>
    <cellStyle name="Ввод  25" xfId="1320"/>
    <cellStyle name="Ввод  26" xfId="1321"/>
    <cellStyle name="Ввод  27" xfId="1322"/>
    <cellStyle name="Ввод  28" xfId="1323"/>
    <cellStyle name="Ввод  29" xfId="1324"/>
    <cellStyle name="Ввод  3" xfId="1325"/>
    <cellStyle name="Ввод  30" xfId="1326"/>
    <cellStyle name="Ввод  31" xfId="1327"/>
    <cellStyle name="Ввод  32" xfId="1328"/>
    <cellStyle name="Ввод  33" xfId="1329"/>
    <cellStyle name="Ввод  34" xfId="1330"/>
    <cellStyle name="Ввод  35" xfId="1331"/>
    <cellStyle name="Ввод  36" xfId="1332"/>
    <cellStyle name="Ввод  4" xfId="1333"/>
    <cellStyle name="Ввод  5" xfId="1334"/>
    <cellStyle name="Ввод  6" xfId="1335"/>
    <cellStyle name="Ввод  7" xfId="1336"/>
    <cellStyle name="Ввод  8" xfId="1337"/>
    <cellStyle name="Ввод  9" xfId="1338"/>
    <cellStyle name="Вывод 10" xfId="1339"/>
    <cellStyle name="Вывод 11" xfId="1340"/>
    <cellStyle name="Вывод 12" xfId="1341"/>
    <cellStyle name="Вывод 13" xfId="1342"/>
    <cellStyle name="Вывод 14" xfId="1343"/>
    <cellStyle name="Вывод 15" xfId="1344"/>
    <cellStyle name="Вывод 16" xfId="1345"/>
    <cellStyle name="Вывод 17" xfId="1346"/>
    <cellStyle name="Вывод 18" xfId="1347"/>
    <cellStyle name="Вывод 19" xfId="1348"/>
    <cellStyle name="Вывод 2" xfId="1349"/>
    <cellStyle name="Вывод 20" xfId="1350"/>
    <cellStyle name="Вывод 21" xfId="1351"/>
    <cellStyle name="Вывод 22" xfId="1352"/>
    <cellStyle name="Вывод 23" xfId="1353"/>
    <cellStyle name="Вывод 24" xfId="1354"/>
    <cellStyle name="Вывод 25" xfId="1355"/>
    <cellStyle name="Вывод 26" xfId="1356"/>
    <cellStyle name="Вывод 27" xfId="1357"/>
    <cellStyle name="Вывод 28" xfId="1358"/>
    <cellStyle name="Вывод 29" xfId="1359"/>
    <cellStyle name="Вывод 3" xfId="1360"/>
    <cellStyle name="Вывод 30" xfId="1361"/>
    <cellStyle name="Вывод 31" xfId="1362"/>
    <cellStyle name="Вывод 32" xfId="1363"/>
    <cellStyle name="Вывод 33" xfId="1364"/>
    <cellStyle name="Вывод 34" xfId="1365"/>
    <cellStyle name="Вывод 35" xfId="1366"/>
    <cellStyle name="Вывод 36" xfId="1367"/>
    <cellStyle name="Вывод 4" xfId="1368"/>
    <cellStyle name="Вывод 5" xfId="1369"/>
    <cellStyle name="Вывод 6" xfId="1370"/>
    <cellStyle name="Вывод 7" xfId="1371"/>
    <cellStyle name="Вывод 8" xfId="1372"/>
    <cellStyle name="Вывод 9" xfId="1373"/>
    <cellStyle name="Вычисление 10" xfId="1374"/>
    <cellStyle name="Вычисление 11" xfId="1375"/>
    <cellStyle name="Вычисление 12" xfId="1376"/>
    <cellStyle name="Вычисление 13" xfId="1377"/>
    <cellStyle name="Вычисление 14" xfId="1378"/>
    <cellStyle name="Вычисление 15" xfId="1379"/>
    <cellStyle name="Вычисление 16" xfId="1380"/>
    <cellStyle name="Вычисление 17" xfId="1381"/>
    <cellStyle name="Вычисление 18" xfId="1382"/>
    <cellStyle name="Вычисление 19" xfId="1383"/>
    <cellStyle name="Вычисление 2" xfId="1384"/>
    <cellStyle name="Вычисление 20" xfId="1385"/>
    <cellStyle name="Вычисление 21" xfId="1386"/>
    <cellStyle name="Вычисление 22" xfId="1387"/>
    <cellStyle name="Вычисление 23" xfId="1388"/>
    <cellStyle name="Вычисление 24" xfId="1389"/>
    <cellStyle name="Вычисление 25" xfId="1390"/>
    <cellStyle name="Вычисление 26" xfId="1391"/>
    <cellStyle name="Вычисление 27" xfId="1392"/>
    <cellStyle name="Вычисление 28" xfId="1393"/>
    <cellStyle name="Вычисление 29" xfId="1394"/>
    <cellStyle name="Вычисление 3" xfId="1395"/>
    <cellStyle name="Вычисление 30" xfId="1396"/>
    <cellStyle name="Вычисление 31" xfId="1397"/>
    <cellStyle name="Вычисление 32" xfId="1398"/>
    <cellStyle name="Вычисление 33" xfId="1399"/>
    <cellStyle name="Вычисление 34" xfId="1400"/>
    <cellStyle name="Вычисление 35" xfId="1401"/>
    <cellStyle name="Вычисление 36" xfId="1402"/>
    <cellStyle name="Вычисление 4" xfId="1403"/>
    <cellStyle name="Вычисление 5" xfId="1404"/>
    <cellStyle name="Вычисление 6" xfId="1405"/>
    <cellStyle name="Вычисление 7" xfId="1406"/>
    <cellStyle name="Вычисление 8" xfId="1407"/>
    <cellStyle name="Вычисление 9" xfId="1408"/>
    <cellStyle name="Заголовок 1 10" xfId="1409"/>
    <cellStyle name="Заголовок 1 11" xfId="1410"/>
    <cellStyle name="Заголовок 1 12" xfId="1411"/>
    <cellStyle name="Заголовок 1 13" xfId="1412"/>
    <cellStyle name="Заголовок 1 14" xfId="1413"/>
    <cellStyle name="Заголовок 1 15" xfId="1414"/>
    <cellStyle name="Заголовок 1 16" xfId="1415"/>
    <cellStyle name="Заголовок 1 17" xfId="1416"/>
    <cellStyle name="Заголовок 1 18" xfId="1417"/>
    <cellStyle name="Заголовок 1 19" xfId="1418"/>
    <cellStyle name="Заголовок 1 2" xfId="1419"/>
    <cellStyle name="Заголовок 1 20" xfId="1420"/>
    <cellStyle name="Заголовок 1 21" xfId="1421"/>
    <cellStyle name="Заголовок 1 22" xfId="1422"/>
    <cellStyle name="Заголовок 1 23" xfId="1423"/>
    <cellStyle name="Заголовок 1 24" xfId="1424"/>
    <cellStyle name="Заголовок 1 25" xfId="1425"/>
    <cellStyle name="Заголовок 1 26" xfId="1426"/>
    <cellStyle name="Заголовок 1 27" xfId="1427"/>
    <cellStyle name="Заголовок 1 28" xfId="1428"/>
    <cellStyle name="Заголовок 1 29" xfId="1429"/>
    <cellStyle name="Заголовок 1 3" xfId="1430"/>
    <cellStyle name="Заголовок 1 30" xfId="1431"/>
    <cellStyle name="Заголовок 1 31" xfId="1432"/>
    <cellStyle name="Заголовок 1 32" xfId="1433"/>
    <cellStyle name="Заголовок 1 33" xfId="1434"/>
    <cellStyle name="Заголовок 1 34" xfId="1435"/>
    <cellStyle name="Заголовок 1 35" xfId="1436"/>
    <cellStyle name="Заголовок 1 36" xfId="1437"/>
    <cellStyle name="Заголовок 1 4" xfId="1438"/>
    <cellStyle name="Заголовок 1 5" xfId="1439"/>
    <cellStyle name="Заголовок 1 6" xfId="1440"/>
    <cellStyle name="Заголовок 1 7" xfId="1441"/>
    <cellStyle name="Заголовок 1 8" xfId="1442"/>
    <cellStyle name="Заголовок 1 9" xfId="1443"/>
    <cellStyle name="Заголовок 2 10" xfId="1444"/>
    <cellStyle name="Заголовок 2 11" xfId="1445"/>
    <cellStyle name="Заголовок 2 12" xfId="1446"/>
    <cellStyle name="Заголовок 2 13" xfId="1447"/>
    <cellStyle name="Заголовок 2 14" xfId="1448"/>
    <cellStyle name="Заголовок 2 15" xfId="1449"/>
    <cellStyle name="Заголовок 2 16" xfId="1450"/>
    <cellStyle name="Заголовок 2 17" xfId="1451"/>
    <cellStyle name="Заголовок 2 18" xfId="1452"/>
    <cellStyle name="Заголовок 2 19" xfId="1453"/>
    <cellStyle name="Заголовок 2 2" xfId="1454"/>
    <cellStyle name="Заголовок 2 20" xfId="1455"/>
    <cellStyle name="Заголовок 2 21" xfId="1456"/>
    <cellStyle name="Заголовок 2 22" xfId="1457"/>
    <cellStyle name="Заголовок 2 23" xfId="1458"/>
    <cellStyle name="Заголовок 2 24" xfId="1459"/>
    <cellStyle name="Заголовок 2 25" xfId="1460"/>
    <cellStyle name="Заголовок 2 26" xfId="1461"/>
    <cellStyle name="Заголовок 2 27" xfId="1462"/>
    <cellStyle name="Заголовок 2 28" xfId="1463"/>
    <cellStyle name="Заголовок 2 29" xfId="1464"/>
    <cellStyle name="Заголовок 2 3" xfId="1465"/>
    <cellStyle name="Заголовок 2 30" xfId="1466"/>
    <cellStyle name="Заголовок 2 31" xfId="1467"/>
    <cellStyle name="Заголовок 2 32" xfId="1468"/>
    <cellStyle name="Заголовок 2 33" xfId="1469"/>
    <cellStyle name="Заголовок 2 34" xfId="1470"/>
    <cellStyle name="Заголовок 2 35" xfId="1471"/>
    <cellStyle name="Заголовок 2 36" xfId="1472"/>
    <cellStyle name="Заголовок 2 4" xfId="1473"/>
    <cellStyle name="Заголовок 2 5" xfId="1474"/>
    <cellStyle name="Заголовок 2 6" xfId="1475"/>
    <cellStyle name="Заголовок 2 7" xfId="1476"/>
    <cellStyle name="Заголовок 2 8" xfId="1477"/>
    <cellStyle name="Заголовок 2 9" xfId="1478"/>
    <cellStyle name="Заголовок 3 10" xfId="1479"/>
    <cellStyle name="Заголовок 3 11" xfId="1480"/>
    <cellStyle name="Заголовок 3 12" xfId="1481"/>
    <cellStyle name="Заголовок 3 13" xfId="1482"/>
    <cellStyle name="Заголовок 3 14" xfId="1483"/>
    <cellStyle name="Заголовок 3 15" xfId="1484"/>
    <cellStyle name="Заголовок 3 16" xfId="1485"/>
    <cellStyle name="Заголовок 3 17" xfId="1486"/>
    <cellStyle name="Заголовок 3 18" xfId="1487"/>
    <cellStyle name="Заголовок 3 19" xfId="1488"/>
    <cellStyle name="Заголовок 3 2" xfId="1489"/>
    <cellStyle name="Заголовок 3 20" xfId="1490"/>
    <cellStyle name="Заголовок 3 21" xfId="1491"/>
    <cellStyle name="Заголовок 3 22" xfId="1492"/>
    <cellStyle name="Заголовок 3 23" xfId="1493"/>
    <cellStyle name="Заголовок 3 24" xfId="1494"/>
    <cellStyle name="Заголовок 3 25" xfId="1495"/>
    <cellStyle name="Заголовок 3 26" xfId="1496"/>
    <cellStyle name="Заголовок 3 27" xfId="1497"/>
    <cellStyle name="Заголовок 3 28" xfId="1498"/>
    <cellStyle name="Заголовок 3 29" xfId="1499"/>
    <cellStyle name="Заголовок 3 3" xfId="1500"/>
    <cellStyle name="Заголовок 3 30" xfId="1501"/>
    <cellStyle name="Заголовок 3 31" xfId="1502"/>
    <cellStyle name="Заголовок 3 32" xfId="1503"/>
    <cellStyle name="Заголовок 3 33" xfId="1504"/>
    <cellStyle name="Заголовок 3 34" xfId="1505"/>
    <cellStyle name="Заголовок 3 35" xfId="1506"/>
    <cellStyle name="Заголовок 3 36" xfId="1507"/>
    <cellStyle name="Заголовок 3 4" xfId="1508"/>
    <cellStyle name="Заголовок 3 5" xfId="1509"/>
    <cellStyle name="Заголовок 3 6" xfId="1510"/>
    <cellStyle name="Заголовок 3 7" xfId="1511"/>
    <cellStyle name="Заголовок 3 8" xfId="1512"/>
    <cellStyle name="Заголовок 3 9" xfId="1513"/>
    <cellStyle name="Заголовок 4 10" xfId="1514"/>
    <cellStyle name="Заголовок 4 11" xfId="1515"/>
    <cellStyle name="Заголовок 4 12" xfId="1516"/>
    <cellStyle name="Заголовок 4 13" xfId="1517"/>
    <cellStyle name="Заголовок 4 14" xfId="1518"/>
    <cellStyle name="Заголовок 4 15" xfId="1519"/>
    <cellStyle name="Заголовок 4 16" xfId="1520"/>
    <cellStyle name="Заголовок 4 17" xfId="1521"/>
    <cellStyle name="Заголовок 4 18" xfId="1522"/>
    <cellStyle name="Заголовок 4 19" xfId="1523"/>
    <cellStyle name="Заголовок 4 2" xfId="1524"/>
    <cellStyle name="Заголовок 4 20" xfId="1525"/>
    <cellStyle name="Заголовок 4 21" xfId="1526"/>
    <cellStyle name="Заголовок 4 22" xfId="1527"/>
    <cellStyle name="Заголовок 4 23" xfId="1528"/>
    <cellStyle name="Заголовок 4 24" xfId="1529"/>
    <cellStyle name="Заголовок 4 25" xfId="1530"/>
    <cellStyle name="Заголовок 4 26" xfId="1531"/>
    <cellStyle name="Заголовок 4 27" xfId="1532"/>
    <cellStyle name="Заголовок 4 28" xfId="1533"/>
    <cellStyle name="Заголовок 4 29" xfId="1534"/>
    <cellStyle name="Заголовок 4 3" xfId="1535"/>
    <cellStyle name="Заголовок 4 30" xfId="1536"/>
    <cellStyle name="Заголовок 4 31" xfId="1537"/>
    <cellStyle name="Заголовок 4 32" xfId="1538"/>
    <cellStyle name="Заголовок 4 33" xfId="1539"/>
    <cellStyle name="Заголовок 4 34" xfId="1540"/>
    <cellStyle name="Заголовок 4 35" xfId="1541"/>
    <cellStyle name="Заголовок 4 36" xfId="1542"/>
    <cellStyle name="Заголовок 4 4" xfId="1543"/>
    <cellStyle name="Заголовок 4 5" xfId="1544"/>
    <cellStyle name="Заголовок 4 6" xfId="1545"/>
    <cellStyle name="Заголовок 4 7" xfId="1546"/>
    <cellStyle name="Заголовок 4 8" xfId="1547"/>
    <cellStyle name="Заголовок 4 9" xfId="1548"/>
    <cellStyle name="Защитный" xfId="273"/>
    <cellStyle name="Итог 10" xfId="1549"/>
    <cellStyle name="Итог 11" xfId="1550"/>
    <cellStyle name="Итог 12" xfId="1551"/>
    <cellStyle name="Итог 13" xfId="1552"/>
    <cellStyle name="Итог 14" xfId="1553"/>
    <cellStyle name="Итог 15" xfId="1554"/>
    <cellStyle name="Итог 16" xfId="1555"/>
    <cellStyle name="Итог 17" xfId="1556"/>
    <cellStyle name="Итог 18" xfId="1557"/>
    <cellStyle name="Итог 19" xfId="1558"/>
    <cellStyle name="Итог 2" xfId="1559"/>
    <cellStyle name="Итог 20" xfId="1560"/>
    <cellStyle name="Итог 21" xfId="1561"/>
    <cellStyle name="Итог 22" xfId="1562"/>
    <cellStyle name="Итог 23" xfId="1563"/>
    <cellStyle name="Итог 24" xfId="1564"/>
    <cellStyle name="Итог 25" xfId="1565"/>
    <cellStyle name="Итог 26" xfId="1566"/>
    <cellStyle name="Итог 27" xfId="1567"/>
    <cellStyle name="Итог 28" xfId="1568"/>
    <cellStyle name="Итог 29" xfId="1569"/>
    <cellStyle name="Итог 3" xfId="1570"/>
    <cellStyle name="Итог 30" xfId="1571"/>
    <cellStyle name="Итог 31" xfId="1572"/>
    <cellStyle name="Итог 32" xfId="1573"/>
    <cellStyle name="Итог 33" xfId="1574"/>
    <cellStyle name="Итог 34" xfId="1575"/>
    <cellStyle name="Итог 35" xfId="1576"/>
    <cellStyle name="Итог 36" xfId="1577"/>
    <cellStyle name="Итог 4" xfId="1578"/>
    <cellStyle name="Итог 5" xfId="1579"/>
    <cellStyle name="Итог 6" xfId="1580"/>
    <cellStyle name="Итог 7" xfId="1581"/>
    <cellStyle name="Итог 8" xfId="1582"/>
    <cellStyle name="Итог 9" xfId="1583"/>
    <cellStyle name="Контрольная ячейка 10" xfId="1584"/>
    <cellStyle name="Контрольная ячейка 11" xfId="1585"/>
    <cellStyle name="Контрольная ячейка 12" xfId="1586"/>
    <cellStyle name="Контрольная ячейка 13" xfId="1587"/>
    <cellStyle name="Контрольная ячейка 14" xfId="1588"/>
    <cellStyle name="Контрольная ячейка 15" xfId="1589"/>
    <cellStyle name="Контрольная ячейка 16" xfId="1590"/>
    <cellStyle name="Контрольная ячейка 17" xfId="1591"/>
    <cellStyle name="Контрольная ячейка 18" xfId="1592"/>
    <cellStyle name="Контрольная ячейка 19" xfId="1593"/>
    <cellStyle name="Контрольная ячейка 2" xfId="1594"/>
    <cellStyle name="Контрольная ячейка 20" xfId="1595"/>
    <cellStyle name="Контрольная ячейка 21" xfId="1596"/>
    <cellStyle name="Контрольная ячейка 22" xfId="1597"/>
    <cellStyle name="Контрольная ячейка 23" xfId="1598"/>
    <cellStyle name="Контрольная ячейка 24" xfId="1599"/>
    <cellStyle name="Контрольная ячейка 25" xfId="1600"/>
    <cellStyle name="Контрольная ячейка 26" xfId="1601"/>
    <cellStyle name="Контрольная ячейка 27" xfId="1602"/>
    <cellStyle name="Контрольная ячейка 28" xfId="1603"/>
    <cellStyle name="Контрольная ячейка 29" xfId="1604"/>
    <cellStyle name="Контрольная ячейка 3" xfId="1605"/>
    <cellStyle name="Контрольная ячейка 30" xfId="1606"/>
    <cellStyle name="Контрольная ячейка 31" xfId="1607"/>
    <cellStyle name="Контрольная ячейка 32" xfId="1608"/>
    <cellStyle name="Контрольная ячейка 33" xfId="1609"/>
    <cellStyle name="Контрольная ячейка 34" xfId="1610"/>
    <cellStyle name="Контрольная ячейка 35" xfId="1611"/>
    <cellStyle name="Контрольная ячейка 36" xfId="1612"/>
    <cellStyle name="Контрольная ячейка 4" xfId="1613"/>
    <cellStyle name="Контрольная ячейка 5" xfId="1614"/>
    <cellStyle name="Контрольная ячейка 6" xfId="1615"/>
    <cellStyle name="Контрольная ячейка 7" xfId="1616"/>
    <cellStyle name="Контрольная ячейка 8" xfId="1617"/>
    <cellStyle name="Контрольная ячейка 9" xfId="1618"/>
    <cellStyle name="Нейтральный 10" xfId="1619"/>
    <cellStyle name="Нейтральный 11" xfId="1620"/>
    <cellStyle name="Нейтральный 12" xfId="1621"/>
    <cellStyle name="Нейтральный 13" xfId="1622"/>
    <cellStyle name="Нейтральный 14" xfId="1623"/>
    <cellStyle name="Нейтральный 15" xfId="1624"/>
    <cellStyle name="Нейтральный 16" xfId="1625"/>
    <cellStyle name="Нейтральный 17" xfId="1626"/>
    <cellStyle name="Нейтральный 18" xfId="1627"/>
    <cellStyle name="Нейтральный 19" xfId="1628"/>
    <cellStyle name="Нейтральный 2" xfId="1629"/>
    <cellStyle name="Нейтральный 20" xfId="1630"/>
    <cellStyle name="Нейтральный 21" xfId="1631"/>
    <cellStyle name="Нейтральный 22" xfId="1632"/>
    <cellStyle name="Нейтральный 23" xfId="1633"/>
    <cellStyle name="Нейтральный 24" xfId="1634"/>
    <cellStyle name="Нейтральный 25" xfId="1635"/>
    <cellStyle name="Нейтральный 26" xfId="1636"/>
    <cellStyle name="Нейтральный 27" xfId="1637"/>
    <cellStyle name="Нейтральный 28" xfId="1638"/>
    <cellStyle name="Нейтральный 29" xfId="1639"/>
    <cellStyle name="Нейтральный 3" xfId="1640"/>
    <cellStyle name="Нейтральный 30" xfId="1641"/>
    <cellStyle name="Нейтральный 31" xfId="1642"/>
    <cellStyle name="Нейтральный 32" xfId="1643"/>
    <cellStyle name="Нейтральный 33" xfId="1644"/>
    <cellStyle name="Нейтральный 34" xfId="1645"/>
    <cellStyle name="Нейтральный 35" xfId="1646"/>
    <cellStyle name="Нейтральный 36" xfId="1647"/>
    <cellStyle name="Нейтральный 4" xfId="1648"/>
    <cellStyle name="Нейтральный 5" xfId="1649"/>
    <cellStyle name="Нейтральный 6" xfId="1650"/>
    <cellStyle name="Нейтральный 7" xfId="1651"/>
    <cellStyle name="Нейтральный 8" xfId="1652"/>
    <cellStyle name="Нейтральный 9" xfId="1653"/>
    <cellStyle name="Обычный 13" xfId="1654"/>
    <cellStyle name="Обычный 14" xfId="1655"/>
    <cellStyle name="Обычный 15" xfId="1656"/>
    <cellStyle name="Обычный 16" xfId="1657"/>
    <cellStyle name="Обычный 17" xfId="1658"/>
    <cellStyle name="Обычный 18" xfId="1659"/>
    <cellStyle name="Обычный 19" xfId="1660"/>
    <cellStyle name="Обычный 2" xfId="11"/>
    <cellStyle name="Обычный 2 10" xfId="274"/>
    <cellStyle name="Обычный 2 10 2" xfId="1661"/>
    <cellStyle name="Обычный 2 11" xfId="275"/>
    <cellStyle name="Обычный 2 11 2" xfId="1662"/>
    <cellStyle name="Обычный 2 12" xfId="276"/>
    <cellStyle name="Обычный 2 12 2" xfId="1663"/>
    <cellStyle name="Обычный 2 13" xfId="277"/>
    <cellStyle name="Обычный 2 13 2" xfId="1664"/>
    <cellStyle name="Обычный 2 14" xfId="278"/>
    <cellStyle name="Обычный 2 14 2" xfId="1665"/>
    <cellStyle name="Обычный 2 15" xfId="1666"/>
    <cellStyle name="Обычный 2 16" xfId="1667"/>
    <cellStyle name="Обычный 2 17" xfId="1668"/>
    <cellStyle name="Обычный 2 18" xfId="1669"/>
    <cellStyle name="Обычный 2 19" xfId="1670"/>
    <cellStyle name="Обычный 2 2" xfId="161"/>
    <cellStyle name="Обычный 2 2 10" xfId="1671"/>
    <cellStyle name="Обычный 2 2 11" xfId="1672"/>
    <cellStyle name="Обычный 2 2 12" xfId="1673"/>
    <cellStyle name="Обычный 2 2 13" xfId="1674"/>
    <cellStyle name="Обычный 2 2 14" xfId="1675"/>
    <cellStyle name="Обычный 2 2 15" xfId="1676"/>
    <cellStyle name="Обычный 2 2 16" xfId="1677"/>
    <cellStyle name="Обычный 2 2 17" xfId="1678"/>
    <cellStyle name="Обычный 2 2 18" xfId="1679"/>
    <cellStyle name="Обычный 2 2 19" xfId="1680"/>
    <cellStyle name="Обычный 2 2 2" xfId="279"/>
    <cellStyle name="Обычный 2 2 2 2" xfId="1681"/>
    <cellStyle name="Обычный 2 2 20" xfId="1682"/>
    <cellStyle name="Обычный 2 2 21" xfId="1683"/>
    <cellStyle name="Обычный 2 2 22" xfId="1684"/>
    <cellStyle name="Обычный 2 2 23" xfId="1685"/>
    <cellStyle name="Обычный 2 2 24" xfId="1686"/>
    <cellStyle name="Обычный 2 2 25" xfId="1687"/>
    <cellStyle name="Обычный 2 2 26" xfId="1688"/>
    <cellStyle name="Обычный 2 2 27" xfId="1689"/>
    <cellStyle name="Обычный 2 2 28" xfId="1690"/>
    <cellStyle name="Обычный 2 2 29" xfId="1691"/>
    <cellStyle name="Обычный 2 2 3" xfId="280"/>
    <cellStyle name="Обычный 2 2 3 2" xfId="1692"/>
    <cellStyle name="Обычный 2 2 30" xfId="1693"/>
    <cellStyle name="Обычный 2 2 31" xfId="1694"/>
    <cellStyle name="Обычный 2 2 32" xfId="1695"/>
    <cellStyle name="Обычный 2 2 33" xfId="1696"/>
    <cellStyle name="Обычный 2 2 34" xfId="1697"/>
    <cellStyle name="Обычный 2 2 35" xfId="1698"/>
    <cellStyle name="Обычный 2 2 36" xfId="1699"/>
    <cellStyle name="Обычный 2 2 4" xfId="1700"/>
    <cellStyle name="Обычный 2 2 5" xfId="1701"/>
    <cellStyle name="Обычный 2 2 6" xfId="1702"/>
    <cellStyle name="Обычный 2 2 7" xfId="1703"/>
    <cellStyle name="Обычный 2 2 8" xfId="1704"/>
    <cellStyle name="Обычный 2 2 9" xfId="1705"/>
    <cellStyle name="Обычный 2 20" xfId="1706"/>
    <cellStyle name="Обычный 2 21" xfId="1707"/>
    <cellStyle name="Обычный 2 22" xfId="1708"/>
    <cellStyle name="Обычный 2 23" xfId="1709"/>
    <cellStyle name="Обычный 2 24" xfId="1710"/>
    <cellStyle name="Обычный 2 25" xfId="1711"/>
    <cellStyle name="Обычный 2 26" xfId="1712"/>
    <cellStyle name="Обычный 2 27" xfId="1713"/>
    <cellStyle name="Обычный 2 28" xfId="1714"/>
    <cellStyle name="Обычный 2 29" xfId="1715"/>
    <cellStyle name="Обычный 2 3" xfId="160"/>
    <cellStyle name="Обычный 2 30" xfId="1716"/>
    <cellStyle name="Обычный 2 31" xfId="1717"/>
    <cellStyle name="Обычный 2 32" xfId="1718"/>
    <cellStyle name="Обычный 2 33" xfId="1719"/>
    <cellStyle name="Обычный 2 34" xfId="1720"/>
    <cellStyle name="Обычный 2 35" xfId="1721"/>
    <cellStyle name="Обычный 2 36" xfId="1722"/>
    <cellStyle name="Обычный 2 37" xfId="1723"/>
    <cellStyle name="Обычный 2 4" xfId="281"/>
    <cellStyle name="Обычный 2 4 2" xfId="282"/>
    <cellStyle name="Обычный 2 5" xfId="283"/>
    <cellStyle name="Обычный 2 5 2" xfId="284"/>
    <cellStyle name="Обычный 2 6" xfId="285"/>
    <cellStyle name="Обычный 2 6 2" xfId="286"/>
    <cellStyle name="Обычный 2 7" xfId="287"/>
    <cellStyle name="Обычный 2 7 2" xfId="288"/>
    <cellStyle name="Обычный 2 8" xfId="289"/>
    <cellStyle name="Обычный 2 8 2" xfId="290"/>
    <cellStyle name="Обычный 2 9" xfId="291"/>
    <cellStyle name="Обычный 2 9 2" xfId="1724"/>
    <cellStyle name="Обычный 2_900005052015" xfId="292"/>
    <cellStyle name="Обычный 23" xfId="1725"/>
    <cellStyle name="Обычный 24" xfId="1726"/>
    <cellStyle name="Обычный 25" xfId="1727"/>
    <cellStyle name="Обычный 27" xfId="1728"/>
    <cellStyle name="Обычный 28" xfId="1729"/>
    <cellStyle name="Обычный 29" xfId="1730"/>
    <cellStyle name="Обычный 3" xfId="293"/>
    <cellStyle name="Обычный 3 2" xfId="294"/>
    <cellStyle name="Обычный 3 2 2" xfId="1731"/>
    <cellStyle name="Обычный 3 3" xfId="2031"/>
    <cellStyle name="Обычный 30" xfId="1732"/>
    <cellStyle name="Обычный 31" xfId="1733"/>
    <cellStyle name="Обычный 32" xfId="1734"/>
    <cellStyle name="Обычный 34" xfId="1735"/>
    <cellStyle name="Обычный 35" xfId="1736"/>
    <cellStyle name="Обычный 36" xfId="1737"/>
    <cellStyle name="Обычный 4" xfId="295"/>
    <cellStyle name="Обычный 4 2" xfId="1738"/>
    <cellStyle name="Обычный 5" xfId="1739"/>
    <cellStyle name="Обычный 6" xfId="1740"/>
    <cellStyle name="Обычный 7" xfId="1741"/>
    <cellStyle name="Обычный 8" xfId="2025"/>
    <cellStyle name="Плохой 10" xfId="1742"/>
    <cellStyle name="Плохой 11" xfId="1743"/>
    <cellStyle name="Плохой 12" xfId="1744"/>
    <cellStyle name="Плохой 13" xfId="1745"/>
    <cellStyle name="Плохой 14" xfId="1746"/>
    <cellStyle name="Плохой 15" xfId="1747"/>
    <cellStyle name="Плохой 16" xfId="1748"/>
    <cellStyle name="Плохой 17" xfId="1749"/>
    <cellStyle name="Плохой 18" xfId="1750"/>
    <cellStyle name="Плохой 19" xfId="1751"/>
    <cellStyle name="Плохой 2" xfId="1752"/>
    <cellStyle name="Плохой 20" xfId="1753"/>
    <cellStyle name="Плохой 21" xfId="1754"/>
    <cellStyle name="Плохой 22" xfId="1755"/>
    <cellStyle name="Плохой 23" xfId="1756"/>
    <cellStyle name="Плохой 24" xfId="1757"/>
    <cellStyle name="Плохой 25" xfId="1758"/>
    <cellStyle name="Плохой 26" xfId="1759"/>
    <cellStyle name="Плохой 27" xfId="1760"/>
    <cellStyle name="Плохой 28" xfId="1761"/>
    <cellStyle name="Плохой 29" xfId="1762"/>
    <cellStyle name="Плохой 3" xfId="1763"/>
    <cellStyle name="Плохой 30" xfId="1764"/>
    <cellStyle name="Плохой 31" xfId="1765"/>
    <cellStyle name="Плохой 32" xfId="1766"/>
    <cellStyle name="Плохой 33" xfId="1767"/>
    <cellStyle name="Плохой 34" xfId="1768"/>
    <cellStyle name="Плохой 35" xfId="1769"/>
    <cellStyle name="Плохой 36" xfId="1770"/>
    <cellStyle name="Плохой 4" xfId="1771"/>
    <cellStyle name="Плохой 5" xfId="1772"/>
    <cellStyle name="Плохой 6" xfId="1773"/>
    <cellStyle name="Плохой 7" xfId="1774"/>
    <cellStyle name="Плохой 8" xfId="1775"/>
    <cellStyle name="Плохой 9" xfId="1776"/>
    <cellStyle name="Пояснение 10" xfId="1777"/>
    <cellStyle name="Пояснение 11" xfId="1778"/>
    <cellStyle name="Пояснение 12" xfId="1779"/>
    <cellStyle name="Пояснение 13" xfId="1780"/>
    <cellStyle name="Пояснение 14" xfId="1781"/>
    <cellStyle name="Пояснение 15" xfId="1782"/>
    <cellStyle name="Пояснение 16" xfId="1783"/>
    <cellStyle name="Пояснение 17" xfId="1784"/>
    <cellStyle name="Пояснение 18" xfId="1785"/>
    <cellStyle name="Пояснение 19" xfId="1786"/>
    <cellStyle name="Пояснение 2" xfId="1787"/>
    <cellStyle name="Пояснение 20" xfId="1788"/>
    <cellStyle name="Пояснение 21" xfId="1789"/>
    <cellStyle name="Пояснение 22" xfId="1790"/>
    <cellStyle name="Пояснение 23" xfId="1791"/>
    <cellStyle name="Пояснение 24" xfId="1792"/>
    <cellStyle name="Пояснение 25" xfId="1793"/>
    <cellStyle name="Пояснение 26" xfId="1794"/>
    <cellStyle name="Пояснение 27" xfId="1795"/>
    <cellStyle name="Пояснение 28" xfId="1796"/>
    <cellStyle name="Пояснение 29" xfId="1797"/>
    <cellStyle name="Пояснение 3" xfId="1798"/>
    <cellStyle name="Пояснение 30" xfId="1799"/>
    <cellStyle name="Пояснение 31" xfId="1800"/>
    <cellStyle name="Пояснение 32" xfId="1801"/>
    <cellStyle name="Пояснение 33" xfId="1802"/>
    <cellStyle name="Пояснение 34" xfId="1803"/>
    <cellStyle name="Пояснение 35" xfId="1804"/>
    <cellStyle name="Пояснение 36" xfId="1805"/>
    <cellStyle name="Пояснение 4" xfId="1806"/>
    <cellStyle name="Пояснение 5" xfId="1807"/>
    <cellStyle name="Пояснение 6" xfId="1808"/>
    <cellStyle name="Пояснение 7" xfId="1809"/>
    <cellStyle name="Пояснение 8" xfId="1810"/>
    <cellStyle name="Пояснение 9" xfId="1811"/>
    <cellStyle name="Примечание 10" xfId="1812"/>
    <cellStyle name="Примечание 11" xfId="1813"/>
    <cellStyle name="Примечание 12" xfId="1814"/>
    <cellStyle name="Примечание 13" xfId="1815"/>
    <cellStyle name="Примечание 14" xfId="1816"/>
    <cellStyle name="Примечание 15" xfId="1817"/>
    <cellStyle name="Примечание 16" xfId="1818"/>
    <cellStyle name="Примечание 17" xfId="1819"/>
    <cellStyle name="Примечание 18" xfId="1820"/>
    <cellStyle name="Примечание 19" xfId="1821"/>
    <cellStyle name="Примечание 2" xfId="1822"/>
    <cellStyle name="Примечание 20" xfId="1823"/>
    <cellStyle name="Примечание 21" xfId="1824"/>
    <cellStyle name="Примечание 22" xfId="1825"/>
    <cellStyle name="Примечание 23" xfId="1826"/>
    <cellStyle name="Примечание 24" xfId="1827"/>
    <cellStyle name="Примечание 25" xfId="1828"/>
    <cellStyle name="Примечание 26" xfId="1829"/>
    <cellStyle name="Примечание 27" xfId="1830"/>
    <cellStyle name="Примечание 28" xfId="1831"/>
    <cellStyle name="Примечание 29" xfId="1832"/>
    <cellStyle name="Примечание 3" xfId="1833"/>
    <cellStyle name="Примечание 30" xfId="1834"/>
    <cellStyle name="Примечание 31" xfId="1835"/>
    <cellStyle name="Примечание 32" xfId="1836"/>
    <cellStyle name="Примечание 33" xfId="1837"/>
    <cellStyle name="Примечание 34" xfId="1838"/>
    <cellStyle name="Примечание 35" xfId="1839"/>
    <cellStyle name="Примечание 36" xfId="1840"/>
    <cellStyle name="Примечание 4" xfId="1841"/>
    <cellStyle name="Примечание 5" xfId="1842"/>
    <cellStyle name="Примечание 6" xfId="1843"/>
    <cellStyle name="Примечание 7" xfId="1844"/>
    <cellStyle name="Примечание 8" xfId="1845"/>
    <cellStyle name="Примечание 9" xfId="1846"/>
    <cellStyle name="Связанная ячейка 10" xfId="1847"/>
    <cellStyle name="Связанная ячейка 11" xfId="1848"/>
    <cellStyle name="Связанная ячейка 12" xfId="1849"/>
    <cellStyle name="Связанная ячейка 13" xfId="1850"/>
    <cellStyle name="Связанная ячейка 14" xfId="1851"/>
    <cellStyle name="Связанная ячейка 15" xfId="1852"/>
    <cellStyle name="Связанная ячейка 16" xfId="1853"/>
    <cellStyle name="Связанная ячейка 17" xfId="1854"/>
    <cellStyle name="Связанная ячейка 18" xfId="1855"/>
    <cellStyle name="Связанная ячейка 19" xfId="1856"/>
    <cellStyle name="Связанная ячейка 2" xfId="1857"/>
    <cellStyle name="Связанная ячейка 20" xfId="1858"/>
    <cellStyle name="Связанная ячейка 21" xfId="1859"/>
    <cellStyle name="Связанная ячейка 22" xfId="1860"/>
    <cellStyle name="Связанная ячейка 23" xfId="1861"/>
    <cellStyle name="Связанная ячейка 24" xfId="1862"/>
    <cellStyle name="Связанная ячейка 25" xfId="1863"/>
    <cellStyle name="Связанная ячейка 26" xfId="1864"/>
    <cellStyle name="Связанная ячейка 27" xfId="1865"/>
    <cellStyle name="Связанная ячейка 28" xfId="1866"/>
    <cellStyle name="Связанная ячейка 29" xfId="1867"/>
    <cellStyle name="Связанная ячейка 3" xfId="1868"/>
    <cellStyle name="Связанная ячейка 30" xfId="1869"/>
    <cellStyle name="Связанная ячейка 31" xfId="1870"/>
    <cellStyle name="Связанная ячейка 32" xfId="1871"/>
    <cellStyle name="Связанная ячейка 33" xfId="1872"/>
    <cellStyle name="Связанная ячейка 34" xfId="1873"/>
    <cellStyle name="Связанная ячейка 35" xfId="1874"/>
    <cellStyle name="Связанная ячейка 36" xfId="1875"/>
    <cellStyle name="Связанная ячейка 4" xfId="1876"/>
    <cellStyle name="Связанная ячейка 5" xfId="1877"/>
    <cellStyle name="Связанная ячейка 6" xfId="1878"/>
    <cellStyle name="Связанная ячейка 7" xfId="1879"/>
    <cellStyle name="Связанная ячейка 8" xfId="1880"/>
    <cellStyle name="Связанная ячейка 9" xfId="1881"/>
    <cellStyle name="Стиль 1" xfId="296"/>
    <cellStyle name="Текст предупреждения 10" xfId="1882"/>
    <cellStyle name="Текст предупреждения 11" xfId="1883"/>
    <cellStyle name="Текст предупреждения 12" xfId="1884"/>
    <cellStyle name="Текст предупреждения 13" xfId="1885"/>
    <cellStyle name="Текст предупреждения 14" xfId="1886"/>
    <cellStyle name="Текст предупреждения 15" xfId="1887"/>
    <cellStyle name="Текст предупреждения 16" xfId="1888"/>
    <cellStyle name="Текст предупреждения 17" xfId="1889"/>
    <cellStyle name="Текст предупреждения 18" xfId="1890"/>
    <cellStyle name="Текст предупреждения 19" xfId="1891"/>
    <cellStyle name="Текст предупреждения 2" xfId="1892"/>
    <cellStyle name="Текст предупреждения 20" xfId="1893"/>
    <cellStyle name="Текст предупреждения 21" xfId="1894"/>
    <cellStyle name="Текст предупреждения 22" xfId="1895"/>
    <cellStyle name="Текст предупреждения 23" xfId="1896"/>
    <cellStyle name="Текст предупреждения 24" xfId="1897"/>
    <cellStyle name="Текст предупреждения 25" xfId="1898"/>
    <cellStyle name="Текст предупреждения 26" xfId="1899"/>
    <cellStyle name="Текст предупреждения 27" xfId="1900"/>
    <cellStyle name="Текст предупреждения 28" xfId="1901"/>
    <cellStyle name="Текст предупреждения 29" xfId="1902"/>
    <cellStyle name="Текст предупреждения 3" xfId="1903"/>
    <cellStyle name="Текст предупреждения 30" xfId="1904"/>
    <cellStyle name="Текст предупреждения 31" xfId="1905"/>
    <cellStyle name="Текст предупреждения 32" xfId="1906"/>
    <cellStyle name="Текст предупреждения 33" xfId="1907"/>
    <cellStyle name="Текст предупреждения 34" xfId="1908"/>
    <cellStyle name="Текст предупреждения 35" xfId="1909"/>
    <cellStyle name="Текст предупреждения 36" xfId="1910"/>
    <cellStyle name="Текст предупреждения 4" xfId="1911"/>
    <cellStyle name="Текст предупреждения 5" xfId="1912"/>
    <cellStyle name="Текст предупреждения 6" xfId="1913"/>
    <cellStyle name="Текст предупреждения 7" xfId="1914"/>
    <cellStyle name="Текст предупреждения 8" xfId="1915"/>
    <cellStyle name="Текст предупреждения 9" xfId="1916"/>
    <cellStyle name="Финансовый 16" xfId="300"/>
    <cellStyle name="Финансовый 2" xfId="214"/>
    <cellStyle name="Финансовый 2 10" xfId="1917"/>
    <cellStyle name="Финансовый 2 11" xfId="1918"/>
    <cellStyle name="Финансовый 2 12" xfId="1919"/>
    <cellStyle name="Финансовый 2 13" xfId="1920"/>
    <cellStyle name="Финансовый 2 14" xfId="1921"/>
    <cellStyle name="Финансовый 2 15" xfId="1922"/>
    <cellStyle name="Финансовый 2 16" xfId="1923"/>
    <cellStyle name="Финансовый 2 17" xfId="1924"/>
    <cellStyle name="Финансовый 2 18" xfId="1925"/>
    <cellStyle name="Финансовый 2 19" xfId="1926"/>
    <cellStyle name="Финансовый 2 2" xfId="215"/>
    <cellStyle name="Финансовый 2 2 10" xfId="1927"/>
    <cellStyle name="Финансовый 2 2 11" xfId="1928"/>
    <cellStyle name="Финансовый 2 2 12" xfId="1929"/>
    <cellStyle name="Финансовый 2 2 13" xfId="1930"/>
    <cellStyle name="Финансовый 2 2 14" xfId="1931"/>
    <cellStyle name="Финансовый 2 2 15" xfId="1932"/>
    <cellStyle name="Финансовый 2 2 16" xfId="1933"/>
    <cellStyle name="Финансовый 2 2 17" xfId="1934"/>
    <cellStyle name="Финансовый 2 2 18" xfId="1935"/>
    <cellStyle name="Финансовый 2 2 19" xfId="1936"/>
    <cellStyle name="Финансовый 2 2 2" xfId="1937"/>
    <cellStyle name="Финансовый 2 2 20" xfId="1938"/>
    <cellStyle name="Финансовый 2 2 21" xfId="1939"/>
    <cellStyle name="Финансовый 2 2 22" xfId="1940"/>
    <cellStyle name="Финансовый 2 2 23" xfId="1941"/>
    <cellStyle name="Финансовый 2 2 24" xfId="1942"/>
    <cellStyle name="Финансовый 2 2 25" xfId="1943"/>
    <cellStyle name="Финансовый 2 2 26" xfId="1944"/>
    <cellStyle name="Финансовый 2 2 27" xfId="1945"/>
    <cellStyle name="Финансовый 2 2 28" xfId="1946"/>
    <cellStyle name="Финансовый 2 2 29" xfId="1947"/>
    <cellStyle name="Финансовый 2 2 3" xfId="1948"/>
    <cellStyle name="Финансовый 2 2 30" xfId="1949"/>
    <cellStyle name="Финансовый 2 2 31" xfId="1950"/>
    <cellStyle name="Финансовый 2 2 32" xfId="1951"/>
    <cellStyle name="Финансовый 2 2 33" xfId="1952"/>
    <cellStyle name="Финансовый 2 2 34" xfId="1953"/>
    <cellStyle name="Финансовый 2 2 35" xfId="1954"/>
    <cellStyle name="Финансовый 2 2 36" xfId="1955"/>
    <cellStyle name="Финансовый 2 2 4" xfId="1956"/>
    <cellStyle name="Финансовый 2 2 5" xfId="1957"/>
    <cellStyle name="Финансовый 2 2 6" xfId="1958"/>
    <cellStyle name="Финансовый 2 2 7" xfId="1959"/>
    <cellStyle name="Финансовый 2 2 8" xfId="1960"/>
    <cellStyle name="Финансовый 2 2 9" xfId="1961"/>
    <cellStyle name="Финансовый 2 20" xfId="1962"/>
    <cellStyle name="Финансовый 2 21" xfId="1963"/>
    <cellStyle name="Финансовый 2 22" xfId="1964"/>
    <cellStyle name="Финансовый 2 23" xfId="1965"/>
    <cellStyle name="Финансовый 2 24" xfId="1966"/>
    <cellStyle name="Финансовый 2 25" xfId="1967"/>
    <cellStyle name="Финансовый 2 26" xfId="1968"/>
    <cellStyle name="Финансовый 2 27" xfId="1969"/>
    <cellStyle name="Финансовый 2 28" xfId="1970"/>
    <cellStyle name="Финансовый 2 29" xfId="1971"/>
    <cellStyle name="Финансовый 2 3" xfId="1972"/>
    <cellStyle name="Финансовый 2 30" xfId="1973"/>
    <cellStyle name="Финансовый 2 31" xfId="1974"/>
    <cellStyle name="Финансовый 2 32" xfId="1975"/>
    <cellStyle name="Финансовый 2 33" xfId="1976"/>
    <cellStyle name="Финансовый 2 34" xfId="1977"/>
    <cellStyle name="Финансовый 2 35" xfId="1978"/>
    <cellStyle name="Финансовый 2 36" xfId="1979"/>
    <cellStyle name="Финансовый 2 4" xfId="1980"/>
    <cellStyle name="Финансовый 2 5" xfId="1981"/>
    <cellStyle name="Финансовый 2 6" xfId="1982"/>
    <cellStyle name="Финансовый 2 7" xfId="1983"/>
    <cellStyle name="Финансовый 2 8" xfId="1984"/>
    <cellStyle name="Финансовый 2 9" xfId="1985"/>
    <cellStyle name="Финансовый 3" xfId="216"/>
    <cellStyle name="Финансовый 4" xfId="297"/>
    <cellStyle name="Финансовый 4 2" xfId="298"/>
    <cellStyle name="Финансовый 5" xfId="2026"/>
    <cellStyle name="Хороший 10" xfId="1986"/>
    <cellStyle name="Хороший 11" xfId="1987"/>
    <cellStyle name="Хороший 12" xfId="1988"/>
    <cellStyle name="Хороший 13" xfId="1989"/>
    <cellStyle name="Хороший 14" xfId="1990"/>
    <cellStyle name="Хороший 15" xfId="1991"/>
    <cellStyle name="Хороший 16" xfId="1992"/>
    <cellStyle name="Хороший 17" xfId="1993"/>
    <cellStyle name="Хороший 18" xfId="1994"/>
    <cellStyle name="Хороший 19" xfId="1995"/>
    <cellStyle name="Хороший 2" xfId="1996"/>
    <cellStyle name="Хороший 20" xfId="1997"/>
    <cellStyle name="Хороший 21" xfId="1998"/>
    <cellStyle name="Хороший 22" xfId="1999"/>
    <cellStyle name="Хороший 23" xfId="2000"/>
    <cellStyle name="Хороший 24" xfId="2001"/>
    <cellStyle name="Хороший 25" xfId="2002"/>
    <cellStyle name="Хороший 26" xfId="2003"/>
    <cellStyle name="Хороший 27" xfId="2004"/>
    <cellStyle name="Хороший 28" xfId="2005"/>
    <cellStyle name="Хороший 29" xfId="2006"/>
    <cellStyle name="Хороший 3" xfId="2007"/>
    <cellStyle name="Хороший 30" xfId="2008"/>
    <cellStyle name="Хороший 31" xfId="2009"/>
    <cellStyle name="Хороший 32" xfId="2010"/>
    <cellStyle name="Хороший 33" xfId="2011"/>
    <cellStyle name="Хороший 34" xfId="2012"/>
    <cellStyle name="Хороший 35" xfId="2013"/>
    <cellStyle name="Хороший 36" xfId="2014"/>
    <cellStyle name="Хороший 4" xfId="2015"/>
    <cellStyle name="Хороший 5" xfId="2016"/>
    <cellStyle name="Хороший 6" xfId="2017"/>
    <cellStyle name="Хороший 7" xfId="2018"/>
    <cellStyle name="Хороший 8" xfId="2019"/>
    <cellStyle name="Хороший 9" xfId="20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CAPITAL/2022/GOV%20DECREES/1812-&#1350;,%2024.11.22&#1385;/havelvatsner..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Հավելված N 1"/>
      <sheetName val="Հավելված N 2"/>
      <sheetName val="Հավելված N 3"/>
      <sheetName val="Հավելված N 4"/>
      <sheetName val="Հավելված N 5"/>
      <sheetName val="Հավելված N 6"/>
      <sheetName val="Հավելված N 7"/>
      <sheetName val="Հավելված N 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pageSetUpPr fitToPage="1"/>
  </sheetPr>
  <dimension ref="A1:E299"/>
  <sheetViews>
    <sheetView tabSelected="1" topLeftCell="A103" zoomScale="85" zoomScaleNormal="85" zoomScaleSheetLayoutView="100" workbookViewId="0">
      <selection activeCell="E12" sqref="E12"/>
    </sheetView>
  </sheetViews>
  <sheetFormatPr defaultColWidth="9.09765625" defaultRowHeight="18"/>
  <cols>
    <col min="1" max="1" width="9.69921875" style="7" customWidth="1"/>
    <col min="2" max="2" width="24.69921875" style="7" customWidth="1"/>
    <col min="3" max="3" width="64.3984375" style="7" customWidth="1"/>
    <col min="4" max="4" width="28.5" style="7" customWidth="1"/>
    <col min="5" max="5" width="15.8984375" style="7" customWidth="1"/>
    <col min="6" max="6" width="15.69921875" style="7" customWidth="1"/>
    <col min="7" max="7" width="13.8984375" style="7" customWidth="1"/>
    <col min="8" max="9" width="12.296875" style="7" customWidth="1"/>
    <col min="10" max="16384" width="9.09765625" style="7"/>
  </cols>
  <sheetData>
    <row r="1" spans="1:5" ht="37.1" customHeight="1">
      <c r="C1" s="453" t="s">
        <v>94</v>
      </c>
      <c r="D1" s="453"/>
    </row>
    <row r="2" spans="1:5" ht="17.45" customHeight="1">
      <c r="C2" s="454" t="s">
        <v>161</v>
      </c>
      <c r="D2" s="454"/>
    </row>
    <row r="3" spans="1:5" ht="17.45" customHeight="1">
      <c r="C3" s="454" t="s">
        <v>9</v>
      </c>
      <c r="D3" s="454"/>
    </row>
    <row r="6" spans="1:5" ht="75.95" customHeight="1">
      <c r="A6" s="457" t="s">
        <v>174</v>
      </c>
      <c r="B6" s="457"/>
      <c r="C6" s="457"/>
      <c r="D6" s="457"/>
    </row>
    <row r="7" spans="1:5">
      <c r="A7" s="104"/>
      <c r="B7" s="104"/>
      <c r="C7" s="104"/>
      <c r="D7" s="104"/>
    </row>
    <row r="9" spans="1:5">
      <c r="D9" s="103" t="s">
        <v>28</v>
      </c>
    </row>
    <row r="10" spans="1:5" s="66" customFormat="1" ht="108">
      <c r="A10" s="458" t="s">
        <v>13</v>
      </c>
      <c r="B10" s="459"/>
      <c r="C10" s="455" t="s">
        <v>14</v>
      </c>
      <c r="D10" s="214" t="s">
        <v>138</v>
      </c>
    </row>
    <row r="11" spans="1:5" s="66" customFormat="1" ht="44.45" customHeight="1">
      <c r="A11" s="112" t="s">
        <v>64</v>
      </c>
      <c r="B11" s="113" t="s">
        <v>17</v>
      </c>
      <c r="C11" s="456"/>
      <c r="D11" s="8" t="s">
        <v>15</v>
      </c>
    </row>
    <row r="12" spans="1:5" s="66" customFormat="1" ht="34.950000000000003" customHeight="1">
      <c r="A12" s="114" t="s">
        <v>62</v>
      </c>
      <c r="B12" s="115"/>
      <c r="C12" s="107" t="s">
        <v>27</v>
      </c>
      <c r="D12" s="57">
        <f>+D14+D281</f>
        <v>0</v>
      </c>
    </row>
    <row r="13" spans="1:5" s="66" customFormat="1" ht="18" customHeight="1">
      <c r="A13" s="114"/>
      <c r="B13" s="115"/>
      <c r="C13" s="16" t="s">
        <v>51</v>
      </c>
      <c r="D13" s="9"/>
    </row>
    <row r="14" spans="1:5" s="66" customFormat="1" ht="33.85">
      <c r="A14" s="129"/>
      <c r="B14" s="116"/>
      <c r="C14" s="18" t="s">
        <v>67</v>
      </c>
      <c r="D14" s="6">
        <f>+D16+D35+D60+D79+D122+D135+D148+D161+D180+D193+D236+D255+D268</f>
        <v>0</v>
      </c>
    </row>
    <row r="15" spans="1:5" s="66" customFormat="1">
      <c r="A15" s="448">
        <v>1041</v>
      </c>
      <c r="B15" s="450"/>
      <c r="C15" s="85" t="s">
        <v>35</v>
      </c>
      <c r="D15" s="10"/>
    </row>
    <row r="16" spans="1:5" s="66" customFormat="1">
      <c r="A16" s="441"/>
      <c r="B16" s="451"/>
      <c r="C16" s="76" t="s">
        <v>279</v>
      </c>
      <c r="D16" s="6">
        <f>+D23+D29</f>
        <v>-9366.7000000000007</v>
      </c>
      <c r="E16" s="130"/>
    </row>
    <row r="17" spans="1:5" s="66" customFormat="1">
      <c r="A17" s="441"/>
      <c r="B17" s="451"/>
      <c r="C17" s="131" t="s">
        <v>36</v>
      </c>
      <c r="D17" s="10"/>
    </row>
    <row r="18" spans="1:5" s="66" customFormat="1" ht="54">
      <c r="A18" s="441"/>
      <c r="B18" s="451"/>
      <c r="C18" s="132" t="s">
        <v>350</v>
      </c>
      <c r="D18" s="133"/>
    </row>
    <row r="19" spans="1:5" s="66" customFormat="1">
      <c r="A19" s="441"/>
      <c r="B19" s="451"/>
      <c r="C19" s="131" t="s">
        <v>37</v>
      </c>
      <c r="D19" s="133"/>
    </row>
    <row r="20" spans="1:5" s="66" customFormat="1" ht="54">
      <c r="A20" s="441"/>
      <c r="B20" s="451"/>
      <c r="C20" s="132" t="s">
        <v>351</v>
      </c>
      <c r="D20" s="133"/>
    </row>
    <row r="21" spans="1:5" s="66" customFormat="1" ht="23.9" customHeight="1">
      <c r="A21" s="441"/>
      <c r="B21" s="133"/>
      <c r="C21" s="134" t="s">
        <v>61</v>
      </c>
      <c r="D21" s="134"/>
    </row>
    <row r="22" spans="1:5" s="66" customFormat="1">
      <c r="A22" s="441"/>
      <c r="B22" s="452">
        <v>11003</v>
      </c>
      <c r="C22" s="131" t="s">
        <v>38</v>
      </c>
      <c r="D22" s="133"/>
    </row>
    <row r="23" spans="1:5" s="66" customFormat="1">
      <c r="A23" s="441"/>
      <c r="B23" s="452"/>
      <c r="C23" s="11" t="s">
        <v>280</v>
      </c>
      <c r="D23" s="69">
        <f>+'Հավելված N 2'!G23</f>
        <v>-7051.9</v>
      </c>
      <c r="E23" s="135"/>
    </row>
    <row r="24" spans="1:5" s="66" customFormat="1">
      <c r="A24" s="441"/>
      <c r="B24" s="452"/>
      <c r="C24" s="131" t="s">
        <v>39</v>
      </c>
      <c r="D24" s="133"/>
    </row>
    <row r="25" spans="1:5" s="66" customFormat="1" ht="72">
      <c r="A25" s="441"/>
      <c r="B25" s="452"/>
      <c r="C25" s="132" t="s">
        <v>352</v>
      </c>
      <c r="D25" s="133"/>
    </row>
    <row r="26" spans="1:5" s="66" customFormat="1">
      <c r="A26" s="441"/>
      <c r="B26" s="452"/>
      <c r="C26" s="131" t="s">
        <v>40</v>
      </c>
      <c r="D26" s="133"/>
    </row>
    <row r="27" spans="1:5" s="66" customFormat="1">
      <c r="A27" s="441"/>
      <c r="B27" s="452"/>
      <c r="C27" s="132" t="s">
        <v>41</v>
      </c>
      <c r="D27" s="133"/>
    </row>
    <row r="28" spans="1:5" s="66" customFormat="1">
      <c r="A28" s="441"/>
      <c r="B28" s="452">
        <v>11034</v>
      </c>
      <c r="C28" s="131" t="s">
        <v>38</v>
      </c>
      <c r="D28" s="133"/>
    </row>
    <row r="29" spans="1:5" s="66" customFormat="1" ht="33.85">
      <c r="A29" s="441"/>
      <c r="B29" s="452"/>
      <c r="C29" s="11" t="s">
        <v>353</v>
      </c>
      <c r="D29" s="69">
        <f>+'Հավելված N 2'!G32</f>
        <v>-2314.8000000000002</v>
      </c>
      <c r="E29" s="135"/>
    </row>
    <row r="30" spans="1:5" s="66" customFormat="1">
      <c r="A30" s="441"/>
      <c r="B30" s="452"/>
      <c r="C30" s="131" t="s">
        <v>39</v>
      </c>
      <c r="D30" s="133"/>
    </row>
    <row r="31" spans="1:5" s="66" customFormat="1" ht="54">
      <c r="A31" s="441"/>
      <c r="B31" s="452"/>
      <c r="C31" s="132" t="s">
        <v>354</v>
      </c>
      <c r="D31" s="133"/>
    </row>
    <row r="32" spans="1:5" s="66" customFormat="1">
      <c r="A32" s="441"/>
      <c r="B32" s="452"/>
      <c r="C32" s="131" t="s">
        <v>40</v>
      </c>
      <c r="D32" s="133"/>
    </row>
    <row r="33" spans="1:5" s="66" customFormat="1">
      <c r="A33" s="442"/>
      <c r="B33" s="452"/>
      <c r="C33" s="132" t="s">
        <v>355</v>
      </c>
      <c r="D33" s="133"/>
    </row>
    <row r="34" spans="1:5" s="66" customFormat="1">
      <c r="A34" s="448">
        <v>1045</v>
      </c>
      <c r="B34" s="450"/>
      <c r="C34" s="85" t="s">
        <v>35</v>
      </c>
      <c r="D34" s="10"/>
    </row>
    <row r="35" spans="1:5" s="66" customFormat="1" ht="33.85">
      <c r="A35" s="441"/>
      <c r="B35" s="451"/>
      <c r="C35" s="76" t="s">
        <v>98</v>
      </c>
      <c r="D35" s="6">
        <f>+D42+D48+D54</f>
        <v>-37454.299999999988</v>
      </c>
      <c r="E35" s="130"/>
    </row>
    <row r="36" spans="1:5" s="66" customFormat="1">
      <c r="A36" s="441"/>
      <c r="B36" s="451"/>
      <c r="C36" s="131" t="s">
        <v>36</v>
      </c>
      <c r="D36" s="10"/>
    </row>
    <row r="37" spans="1:5" s="66" customFormat="1" ht="90">
      <c r="A37" s="441"/>
      <c r="B37" s="451"/>
      <c r="C37" s="132" t="s">
        <v>99</v>
      </c>
      <c r="D37" s="133"/>
    </row>
    <row r="38" spans="1:5" s="66" customFormat="1">
      <c r="A38" s="441"/>
      <c r="B38" s="451"/>
      <c r="C38" s="131" t="s">
        <v>37</v>
      </c>
      <c r="D38" s="133"/>
    </row>
    <row r="39" spans="1:5" s="66" customFormat="1" ht="72">
      <c r="A39" s="441"/>
      <c r="B39" s="451"/>
      <c r="C39" s="132" t="s">
        <v>100</v>
      </c>
      <c r="D39" s="133"/>
    </row>
    <row r="40" spans="1:5" s="66" customFormat="1" ht="23.9" customHeight="1">
      <c r="A40" s="441"/>
      <c r="B40" s="133"/>
      <c r="C40" s="134" t="s">
        <v>61</v>
      </c>
      <c r="D40" s="134"/>
    </row>
    <row r="41" spans="1:5" s="66" customFormat="1">
      <c r="A41" s="441"/>
      <c r="B41" s="452">
        <v>12001</v>
      </c>
      <c r="C41" s="131" t="s">
        <v>38</v>
      </c>
      <c r="D41" s="133"/>
    </row>
    <row r="42" spans="1:5" s="66" customFormat="1" ht="33.85">
      <c r="A42" s="441"/>
      <c r="B42" s="452"/>
      <c r="C42" s="11" t="s">
        <v>202</v>
      </c>
      <c r="D42" s="69">
        <f>+'Հավելված N 2'!G250</f>
        <v>-46174.2</v>
      </c>
      <c r="E42" s="135"/>
    </row>
    <row r="43" spans="1:5" s="66" customFormat="1">
      <c r="A43" s="441"/>
      <c r="B43" s="452"/>
      <c r="C43" s="131" t="s">
        <v>39</v>
      </c>
      <c r="D43" s="133"/>
    </row>
    <row r="44" spans="1:5" s="66" customFormat="1" ht="54">
      <c r="A44" s="441"/>
      <c r="B44" s="452"/>
      <c r="C44" s="132" t="s">
        <v>265</v>
      </c>
      <c r="D44" s="133"/>
    </row>
    <row r="45" spans="1:5" s="66" customFormat="1">
      <c r="A45" s="441"/>
      <c r="B45" s="452"/>
      <c r="C45" s="131" t="s">
        <v>40</v>
      </c>
      <c r="D45" s="133"/>
    </row>
    <row r="46" spans="1:5" s="66" customFormat="1">
      <c r="A46" s="441"/>
      <c r="B46" s="452"/>
      <c r="C46" s="132" t="s">
        <v>266</v>
      </c>
      <c r="D46" s="133"/>
    </row>
    <row r="47" spans="1:5" s="66" customFormat="1">
      <c r="A47" s="441"/>
      <c r="B47" s="439">
        <v>12004</v>
      </c>
      <c r="C47" s="243" t="s">
        <v>38</v>
      </c>
      <c r="D47" s="133"/>
    </row>
    <row r="48" spans="1:5" s="66" customFormat="1" ht="33.85">
      <c r="A48" s="441"/>
      <c r="B48" s="439"/>
      <c r="C48" s="422" t="s">
        <v>542</v>
      </c>
      <c r="D48" s="69">
        <f>+'Հավելված N 2'!G265</f>
        <v>-54586.7</v>
      </c>
      <c r="E48" s="135"/>
    </row>
    <row r="49" spans="1:5" s="66" customFormat="1">
      <c r="A49" s="441"/>
      <c r="B49" s="439"/>
      <c r="C49" s="243" t="s">
        <v>39</v>
      </c>
      <c r="D49" s="133"/>
    </row>
    <row r="50" spans="1:5" s="66" customFormat="1" ht="36">
      <c r="A50" s="441"/>
      <c r="B50" s="439"/>
      <c r="C50" s="244" t="s">
        <v>542</v>
      </c>
      <c r="D50" s="133"/>
    </row>
    <row r="51" spans="1:5" s="66" customFormat="1">
      <c r="A51" s="441"/>
      <c r="B51" s="439"/>
      <c r="C51" s="243" t="s">
        <v>40</v>
      </c>
      <c r="D51" s="133"/>
    </row>
    <row r="52" spans="1:5" s="66" customFormat="1">
      <c r="A52" s="441"/>
      <c r="B52" s="439"/>
      <c r="C52" s="244" t="s">
        <v>266</v>
      </c>
      <c r="D52" s="133"/>
    </row>
    <row r="53" spans="1:5" s="66" customFormat="1">
      <c r="A53" s="441"/>
      <c r="B53" s="452">
        <v>32004</v>
      </c>
      <c r="C53" s="131" t="s">
        <v>38</v>
      </c>
      <c r="D53" s="133"/>
    </row>
    <row r="54" spans="1:5" s="66" customFormat="1" ht="67.650000000000006">
      <c r="A54" s="441"/>
      <c r="B54" s="452"/>
      <c r="C54" s="11" t="s">
        <v>145</v>
      </c>
      <c r="D54" s="69">
        <f>+'Հավելված N 2'!G299</f>
        <v>63306.600000000006</v>
      </c>
      <c r="E54" s="135"/>
    </row>
    <row r="55" spans="1:5" s="66" customFormat="1">
      <c r="A55" s="441"/>
      <c r="B55" s="452"/>
      <c r="C55" s="131" t="s">
        <v>39</v>
      </c>
      <c r="D55" s="133"/>
    </row>
    <row r="56" spans="1:5" s="66" customFormat="1" ht="36">
      <c r="A56" s="441"/>
      <c r="B56" s="452"/>
      <c r="C56" s="132" t="s">
        <v>146</v>
      </c>
      <c r="D56" s="133"/>
    </row>
    <row r="57" spans="1:5" s="66" customFormat="1">
      <c r="A57" s="441"/>
      <c r="B57" s="452"/>
      <c r="C57" s="131" t="s">
        <v>40</v>
      </c>
      <c r="D57" s="133"/>
    </row>
    <row r="58" spans="1:5" s="66" customFormat="1" ht="54">
      <c r="A58" s="442"/>
      <c r="B58" s="452"/>
      <c r="C58" s="132" t="s">
        <v>72</v>
      </c>
      <c r="D58" s="133"/>
    </row>
    <row r="59" spans="1:5" s="66" customFormat="1">
      <c r="A59" s="440">
        <v>1056</v>
      </c>
      <c r="B59" s="450"/>
      <c r="C59" s="85" t="s">
        <v>35</v>
      </c>
      <c r="D59" s="10"/>
    </row>
    <row r="60" spans="1:5" s="66" customFormat="1" ht="19.95" customHeight="1">
      <c r="A60" s="441"/>
      <c r="B60" s="451"/>
      <c r="C60" s="76" t="s">
        <v>288</v>
      </c>
      <c r="D60" s="6">
        <f>+D67+D73</f>
        <v>-3767.3999999999996</v>
      </c>
      <c r="E60" s="130"/>
    </row>
    <row r="61" spans="1:5" s="66" customFormat="1">
      <c r="A61" s="441"/>
      <c r="B61" s="451"/>
      <c r="C61" s="131" t="s">
        <v>36</v>
      </c>
      <c r="D61" s="69"/>
    </row>
    <row r="62" spans="1:5" s="66" customFormat="1" ht="72">
      <c r="A62" s="441"/>
      <c r="B62" s="451"/>
      <c r="C62" s="132" t="s">
        <v>356</v>
      </c>
      <c r="D62" s="69"/>
    </row>
    <row r="63" spans="1:5" s="66" customFormat="1">
      <c r="A63" s="441"/>
      <c r="B63" s="451"/>
      <c r="C63" s="131" t="s">
        <v>37</v>
      </c>
      <c r="D63" s="69"/>
    </row>
    <row r="64" spans="1:5" s="66" customFormat="1" ht="36">
      <c r="A64" s="441"/>
      <c r="B64" s="451"/>
      <c r="C64" s="132" t="s">
        <v>357</v>
      </c>
      <c r="D64" s="69"/>
    </row>
    <row r="65" spans="1:5" s="66" customFormat="1" ht="24" customHeight="1">
      <c r="A65" s="441"/>
      <c r="B65" s="133"/>
      <c r="C65" s="134" t="s">
        <v>61</v>
      </c>
      <c r="D65" s="69"/>
    </row>
    <row r="66" spans="1:5" s="66" customFormat="1">
      <c r="A66" s="441"/>
      <c r="B66" s="452">
        <v>11003</v>
      </c>
      <c r="C66" s="131" t="s">
        <v>38</v>
      </c>
      <c r="D66" s="69"/>
    </row>
    <row r="67" spans="1:5" s="66" customFormat="1">
      <c r="A67" s="441"/>
      <c r="B67" s="452"/>
      <c r="C67" s="265" t="s">
        <v>291</v>
      </c>
      <c r="D67" s="69">
        <f>+'Հավելված N 2'!G199</f>
        <v>-2465</v>
      </c>
      <c r="E67" s="135"/>
    </row>
    <row r="68" spans="1:5" s="66" customFormat="1">
      <c r="A68" s="441"/>
      <c r="B68" s="452"/>
      <c r="C68" s="131" t="s">
        <v>39</v>
      </c>
      <c r="D68" s="133"/>
    </row>
    <row r="69" spans="1:5" s="66" customFormat="1" ht="36">
      <c r="A69" s="441"/>
      <c r="B69" s="452"/>
      <c r="C69" s="132" t="s">
        <v>358</v>
      </c>
      <c r="D69" s="133"/>
    </row>
    <row r="70" spans="1:5" s="66" customFormat="1">
      <c r="A70" s="441"/>
      <c r="B70" s="452"/>
      <c r="C70" s="131" t="s">
        <v>40</v>
      </c>
      <c r="D70" s="133"/>
    </row>
    <row r="71" spans="1:5" s="66" customFormat="1">
      <c r="A71" s="441"/>
      <c r="B71" s="452"/>
      <c r="C71" s="132" t="s">
        <v>41</v>
      </c>
      <c r="D71" s="133"/>
    </row>
    <row r="72" spans="1:5" s="66" customFormat="1">
      <c r="A72" s="441"/>
      <c r="B72" s="439">
        <v>11005</v>
      </c>
      <c r="C72" s="243" t="s">
        <v>38</v>
      </c>
      <c r="D72" s="69"/>
    </row>
    <row r="73" spans="1:5" s="66" customFormat="1">
      <c r="A73" s="441"/>
      <c r="B73" s="439"/>
      <c r="C73" s="270" t="s">
        <v>289</v>
      </c>
      <c r="D73" s="69">
        <f>+'Հավելված N 2'!G98</f>
        <v>-1302.3999999999999</v>
      </c>
      <c r="E73" s="135"/>
    </row>
    <row r="74" spans="1:5" s="66" customFormat="1">
      <c r="A74" s="441"/>
      <c r="B74" s="439"/>
      <c r="C74" s="243" t="s">
        <v>39</v>
      </c>
      <c r="D74" s="133"/>
    </row>
    <row r="75" spans="1:5" s="66" customFormat="1" ht="36">
      <c r="A75" s="441"/>
      <c r="B75" s="439"/>
      <c r="C75" s="244" t="s">
        <v>359</v>
      </c>
      <c r="D75" s="133"/>
    </row>
    <row r="76" spans="1:5" s="66" customFormat="1">
      <c r="A76" s="441"/>
      <c r="B76" s="439"/>
      <c r="C76" s="243" t="s">
        <v>40</v>
      </c>
      <c r="D76" s="133"/>
    </row>
    <row r="77" spans="1:5" s="66" customFormat="1">
      <c r="A77" s="442"/>
      <c r="B77" s="439"/>
      <c r="C77" s="244" t="s">
        <v>41</v>
      </c>
      <c r="D77" s="133"/>
    </row>
    <row r="78" spans="1:5" s="66" customFormat="1">
      <c r="A78" s="440">
        <v>1075</v>
      </c>
      <c r="B78" s="450"/>
      <c r="C78" s="85" t="s">
        <v>35</v>
      </c>
      <c r="D78" s="10"/>
    </row>
    <row r="79" spans="1:5" s="66" customFormat="1" ht="19.95" customHeight="1">
      <c r="A79" s="441"/>
      <c r="B79" s="451"/>
      <c r="C79" s="76" t="s">
        <v>116</v>
      </c>
      <c r="D79" s="6">
        <f>+D86+D92+D98+D104+D110+D116</f>
        <v>189104.8</v>
      </c>
      <c r="E79" s="130"/>
    </row>
    <row r="80" spans="1:5" s="66" customFormat="1">
      <c r="A80" s="441"/>
      <c r="B80" s="451"/>
      <c r="C80" s="131" t="s">
        <v>36</v>
      </c>
      <c r="D80" s="69"/>
    </row>
    <row r="81" spans="1:5" s="66" customFormat="1" ht="36">
      <c r="A81" s="441"/>
      <c r="B81" s="451"/>
      <c r="C81" s="132" t="s">
        <v>117</v>
      </c>
      <c r="D81" s="69"/>
    </row>
    <row r="82" spans="1:5" s="66" customFormat="1">
      <c r="A82" s="441"/>
      <c r="B82" s="451"/>
      <c r="C82" s="131" t="s">
        <v>37</v>
      </c>
      <c r="D82" s="69"/>
    </row>
    <row r="83" spans="1:5" s="66" customFormat="1" ht="36">
      <c r="A83" s="441"/>
      <c r="B83" s="451"/>
      <c r="C83" s="132" t="s">
        <v>118</v>
      </c>
      <c r="D83" s="69"/>
    </row>
    <row r="84" spans="1:5" s="66" customFormat="1" ht="24" customHeight="1">
      <c r="A84" s="441"/>
      <c r="B84" s="133"/>
      <c r="C84" s="134" t="s">
        <v>61</v>
      </c>
      <c r="D84" s="69"/>
    </row>
    <row r="85" spans="1:5" s="66" customFormat="1">
      <c r="A85" s="441"/>
      <c r="B85" s="452">
        <v>11004</v>
      </c>
      <c r="C85" s="131" t="s">
        <v>38</v>
      </c>
      <c r="D85" s="69"/>
    </row>
    <row r="86" spans="1:5" s="66" customFormat="1">
      <c r="A86" s="441"/>
      <c r="B86" s="452"/>
      <c r="C86" s="265" t="s">
        <v>293</v>
      </c>
      <c r="D86" s="69">
        <f>+'Հավելված N 2'!G49</f>
        <v>-5875.9</v>
      </c>
      <c r="E86" s="135"/>
    </row>
    <row r="87" spans="1:5" s="66" customFormat="1">
      <c r="A87" s="441"/>
      <c r="B87" s="452"/>
      <c r="C87" s="131" t="s">
        <v>39</v>
      </c>
      <c r="D87" s="133"/>
    </row>
    <row r="88" spans="1:5" s="66" customFormat="1" ht="54">
      <c r="A88" s="441"/>
      <c r="B88" s="452"/>
      <c r="C88" s="132" t="s">
        <v>361</v>
      </c>
      <c r="D88" s="133"/>
    </row>
    <row r="89" spans="1:5" s="66" customFormat="1">
      <c r="A89" s="441"/>
      <c r="B89" s="452"/>
      <c r="C89" s="131" t="s">
        <v>40</v>
      </c>
      <c r="D89" s="133"/>
    </row>
    <row r="90" spans="1:5" s="66" customFormat="1">
      <c r="A90" s="441"/>
      <c r="B90" s="452"/>
      <c r="C90" s="132" t="s">
        <v>41</v>
      </c>
      <c r="D90" s="133"/>
    </row>
    <row r="91" spans="1:5" s="66" customFormat="1">
      <c r="A91" s="441"/>
      <c r="B91" s="452">
        <v>11005</v>
      </c>
      <c r="C91" s="131" t="s">
        <v>38</v>
      </c>
      <c r="D91" s="69"/>
    </row>
    <row r="92" spans="1:5" s="66" customFormat="1" ht="33.85">
      <c r="A92" s="441"/>
      <c r="B92" s="452"/>
      <c r="C92" s="265" t="s">
        <v>362</v>
      </c>
      <c r="D92" s="69">
        <f>+'Հավելված N 2'!G112</f>
        <v>-3056.8</v>
      </c>
      <c r="E92" s="135"/>
    </row>
    <row r="93" spans="1:5" s="66" customFormat="1">
      <c r="A93" s="441"/>
      <c r="B93" s="452"/>
      <c r="C93" s="131" t="s">
        <v>39</v>
      </c>
      <c r="D93" s="133"/>
    </row>
    <row r="94" spans="1:5" s="66" customFormat="1" ht="72">
      <c r="A94" s="441"/>
      <c r="B94" s="452"/>
      <c r="C94" s="132" t="s">
        <v>363</v>
      </c>
      <c r="D94" s="133"/>
    </row>
    <row r="95" spans="1:5" s="66" customFormat="1">
      <c r="A95" s="441"/>
      <c r="B95" s="452"/>
      <c r="C95" s="131" t="s">
        <v>40</v>
      </c>
      <c r="D95" s="133"/>
    </row>
    <row r="96" spans="1:5" s="66" customFormat="1">
      <c r="A96" s="441"/>
      <c r="B96" s="452"/>
      <c r="C96" s="132" t="s">
        <v>41</v>
      </c>
      <c r="D96" s="133"/>
    </row>
    <row r="97" spans="1:5" s="66" customFormat="1">
      <c r="A97" s="441"/>
      <c r="B97" s="452">
        <v>21001</v>
      </c>
      <c r="C97" s="131" t="s">
        <v>38</v>
      </c>
      <c r="D97" s="69"/>
    </row>
    <row r="98" spans="1:5" s="66" customFormat="1" ht="18" customHeight="1">
      <c r="A98" s="441"/>
      <c r="B98" s="452"/>
      <c r="C98" s="265" t="s">
        <v>141</v>
      </c>
      <c r="D98" s="69">
        <f>+'Հավելված N 2'!G214</f>
        <v>29335.3</v>
      </c>
      <c r="E98" s="135"/>
    </row>
    <row r="99" spans="1:5" s="66" customFormat="1">
      <c r="A99" s="441"/>
      <c r="B99" s="452"/>
      <c r="C99" s="131" t="s">
        <v>39</v>
      </c>
      <c r="D99" s="133"/>
    </row>
    <row r="100" spans="1:5" s="66" customFormat="1" ht="90">
      <c r="A100" s="441"/>
      <c r="B100" s="452"/>
      <c r="C100" s="132" t="s">
        <v>147</v>
      </c>
      <c r="D100" s="133"/>
    </row>
    <row r="101" spans="1:5" s="66" customFormat="1">
      <c r="A101" s="441"/>
      <c r="B101" s="452"/>
      <c r="C101" s="131" t="s">
        <v>40</v>
      </c>
      <c r="D101" s="133"/>
    </row>
    <row r="102" spans="1:5" s="66" customFormat="1" ht="36">
      <c r="A102" s="441"/>
      <c r="B102" s="452"/>
      <c r="C102" s="132" t="s">
        <v>148</v>
      </c>
      <c r="D102" s="133"/>
    </row>
    <row r="103" spans="1:5" s="66" customFormat="1">
      <c r="A103" s="441"/>
      <c r="B103" s="439">
        <v>32001</v>
      </c>
      <c r="C103" s="243" t="s">
        <v>38</v>
      </c>
      <c r="D103" s="69"/>
    </row>
    <row r="104" spans="1:5" s="66" customFormat="1" ht="33.85">
      <c r="A104" s="441"/>
      <c r="B104" s="439"/>
      <c r="C104" s="436" t="s">
        <v>566</v>
      </c>
      <c r="D104" s="69">
        <f>+'Հավելված N 2'!G59</f>
        <v>19292.2</v>
      </c>
      <c r="E104" s="135"/>
    </row>
    <row r="105" spans="1:5" s="66" customFormat="1">
      <c r="A105" s="441"/>
      <c r="B105" s="439"/>
      <c r="C105" s="243" t="s">
        <v>39</v>
      </c>
      <c r="D105" s="133"/>
    </row>
    <row r="106" spans="1:5" s="66" customFormat="1" ht="72">
      <c r="A106" s="441"/>
      <c r="B106" s="439"/>
      <c r="C106" s="244" t="s">
        <v>567</v>
      </c>
      <c r="D106" s="133"/>
    </row>
    <row r="107" spans="1:5" s="66" customFormat="1">
      <c r="A107" s="441"/>
      <c r="B107" s="439"/>
      <c r="C107" s="243" t="s">
        <v>40</v>
      </c>
      <c r="D107" s="133"/>
    </row>
    <row r="108" spans="1:5" s="66" customFormat="1" ht="54">
      <c r="A108" s="441"/>
      <c r="B108" s="439"/>
      <c r="C108" s="244" t="s">
        <v>72</v>
      </c>
      <c r="D108" s="133"/>
    </row>
    <row r="109" spans="1:5" s="66" customFormat="1">
      <c r="A109" s="441"/>
      <c r="B109" s="439">
        <v>32008</v>
      </c>
      <c r="C109" s="243" t="s">
        <v>38</v>
      </c>
      <c r="D109" s="69"/>
    </row>
    <row r="110" spans="1:5" s="66" customFormat="1" ht="33.85">
      <c r="A110" s="441"/>
      <c r="B110" s="439"/>
      <c r="C110" s="212" t="s">
        <v>182</v>
      </c>
      <c r="D110" s="69">
        <f>+'Հավելված N 2'!G68</f>
        <v>80310</v>
      </c>
      <c r="E110" s="135"/>
    </row>
    <row r="111" spans="1:5" s="66" customFormat="1">
      <c r="A111" s="441"/>
      <c r="B111" s="439"/>
      <c r="C111" s="243" t="s">
        <v>39</v>
      </c>
      <c r="D111" s="133"/>
    </row>
    <row r="112" spans="1:5" s="66" customFormat="1" ht="54">
      <c r="A112" s="441"/>
      <c r="B112" s="439"/>
      <c r="C112" s="244" t="s">
        <v>185</v>
      </c>
      <c r="D112" s="133"/>
    </row>
    <row r="113" spans="1:5" s="66" customFormat="1">
      <c r="A113" s="441"/>
      <c r="B113" s="439"/>
      <c r="C113" s="243" t="s">
        <v>40</v>
      </c>
      <c r="D113" s="133"/>
    </row>
    <row r="114" spans="1:5" s="66" customFormat="1" ht="54">
      <c r="A114" s="441"/>
      <c r="B114" s="439"/>
      <c r="C114" s="244" t="s">
        <v>72</v>
      </c>
      <c r="D114" s="133"/>
    </row>
    <row r="115" spans="1:5" s="66" customFormat="1">
      <c r="A115" s="441"/>
      <c r="B115" s="439">
        <v>32009</v>
      </c>
      <c r="C115" s="243" t="s">
        <v>38</v>
      </c>
      <c r="D115" s="69"/>
    </row>
    <row r="116" spans="1:5" s="66" customFormat="1" ht="50.75">
      <c r="A116" s="441"/>
      <c r="B116" s="439"/>
      <c r="C116" s="253" t="s">
        <v>259</v>
      </c>
      <c r="D116" s="69">
        <f>+'Հավելված N 2'!G83</f>
        <v>69100</v>
      </c>
      <c r="E116" s="135"/>
    </row>
    <row r="117" spans="1:5" s="66" customFormat="1">
      <c r="A117" s="441"/>
      <c r="B117" s="439"/>
      <c r="C117" s="243" t="s">
        <v>39</v>
      </c>
      <c r="D117" s="133"/>
    </row>
    <row r="118" spans="1:5" s="66" customFormat="1" ht="36">
      <c r="A118" s="441"/>
      <c r="B118" s="439"/>
      <c r="C118" s="244" t="s">
        <v>260</v>
      </c>
      <c r="D118" s="133"/>
    </row>
    <row r="119" spans="1:5" s="66" customFormat="1">
      <c r="A119" s="441"/>
      <c r="B119" s="439"/>
      <c r="C119" s="243" t="s">
        <v>40</v>
      </c>
      <c r="D119" s="133"/>
    </row>
    <row r="120" spans="1:5" s="66" customFormat="1" ht="54">
      <c r="A120" s="442"/>
      <c r="B120" s="439"/>
      <c r="C120" s="244" t="s">
        <v>72</v>
      </c>
      <c r="D120" s="133"/>
    </row>
    <row r="121" spans="1:5">
      <c r="A121" s="446">
        <v>1111</v>
      </c>
      <c r="B121" s="443"/>
      <c r="C121" s="117" t="s">
        <v>35</v>
      </c>
      <c r="D121" s="12"/>
    </row>
    <row r="122" spans="1:5" ht="33.85">
      <c r="A122" s="446"/>
      <c r="B122" s="444"/>
      <c r="C122" s="76" t="s">
        <v>498</v>
      </c>
      <c r="D122" s="6">
        <f>+D129</f>
        <v>7743.6</v>
      </c>
      <c r="E122" s="118"/>
    </row>
    <row r="123" spans="1:5" ht="17.899999999999999" customHeight="1">
      <c r="A123" s="446"/>
      <c r="B123" s="444"/>
      <c r="C123" s="119" t="s">
        <v>36</v>
      </c>
      <c r="D123" s="13"/>
    </row>
    <row r="124" spans="1:5" ht="36">
      <c r="A124" s="446"/>
      <c r="B124" s="444"/>
      <c r="C124" s="122" t="s">
        <v>499</v>
      </c>
      <c r="D124" s="13"/>
    </row>
    <row r="125" spans="1:5" ht="18" customHeight="1">
      <c r="A125" s="446"/>
      <c r="B125" s="444"/>
      <c r="C125" s="119" t="s">
        <v>37</v>
      </c>
      <c r="D125" s="13"/>
    </row>
    <row r="126" spans="1:5" ht="72">
      <c r="A126" s="446"/>
      <c r="B126" s="445"/>
      <c r="C126" s="136" t="s">
        <v>500</v>
      </c>
      <c r="D126" s="13"/>
    </row>
    <row r="127" spans="1:5" ht="24" customHeight="1">
      <c r="A127" s="446"/>
      <c r="B127" s="352"/>
      <c r="C127" s="120" t="s">
        <v>18</v>
      </c>
      <c r="D127" s="14"/>
    </row>
    <row r="128" spans="1:5" ht="17.899999999999999" customHeight="1">
      <c r="A128" s="446"/>
      <c r="B128" s="446">
        <v>32003</v>
      </c>
      <c r="C128" s="195" t="s">
        <v>38</v>
      </c>
      <c r="D128" s="15"/>
    </row>
    <row r="129" spans="1:5" ht="67.650000000000006">
      <c r="A129" s="446"/>
      <c r="B129" s="446"/>
      <c r="C129" s="351" t="s">
        <v>501</v>
      </c>
      <c r="D129" s="69">
        <f>+'Հավելված N 2'!G315</f>
        <v>7743.6</v>
      </c>
      <c r="E129" s="118"/>
    </row>
    <row r="130" spans="1:5" ht="16.95" customHeight="1">
      <c r="A130" s="446"/>
      <c r="B130" s="446"/>
      <c r="C130" s="195" t="s">
        <v>39</v>
      </c>
      <c r="D130" s="355"/>
    </row>
    <row r="131" spans="1:5" ht="72">
      <c r="A131" s="446"/>
      <c r="B131" s="446"/>
      <c r="C131" s="222" t="s">
        <v>502</v>
      </c>
      <c r="D131" s="355"/>
    </row>
    <row r="132" spans="1:5" ht="16.95" customHeight="1">
      <c r="A132" s="446"/>
      <c r="B132" s="446"/>
      <c r="C132" s="195" t="s">
        <v>40</v>
      </c>
      <c r="D132" s="16"/>
    </row>
    <row r="133" spans="1:5" ht="54">
      <c r="A133" s="446"/>
      <c r="B133" s="446"/>
      <c r="C133" s="222" t="s">
        <v>503</v>
      </c>
      <c r="D133" s="16"/>
    </row>
    <row r="134" spans="1:5">
      <c r="A134" s="446">
        <v>1115</v>
      </c>
      <c r="B134" s="443"/>
      <c r="C134" s="117" t="s">
        <v>35</v>
      </c>
      <c r="D134" s="12"/>
    </row>
    <row r="135" spans="1:5" ht="19.399999999999999" customHeight="1">
      <c r="A135" s="446"/>
      <c r="B135" s="444"/>
      <c r="C135" s="76" t="s">
        <v>235</v>
      </c>
      <c r="D135" s="6">
        <f>+D142</f>
        <v>-16061.7</v>
      </c>
      <c r="E135" s="118"/>
    </row>
    <row r="136" spans="1:5" ht="17.899999999999999" customHeight="1">
      <c r="A136" s="446"/>
      <c r="B136" s="444"/>
      <c r="C136" s="119" t="s">
        <v>36</v>
      </c>
      <c r="D136" s="13"/>
    </row>
    <row r="137" spans="1:5" ht="72">
      <c r="A137" s="446"/>
      <c r="B137" s="444"/>
      <c r="C137" s="122" t="s">
        <v>267</v>
      </c>
      <c r="D137" s="13"/>
    </row>
    <row r="138" spans="1:5" ht="18" customHeight="1">
      <c r="A138" s="446"/>
      <c r="B138" s="444"/>
      <c r="C138" s="119" t="s">
        <v>37</v>
      </c>
      <c r="D138" s="13"/>
    </row>
    <row r="139" spans="1:5" ht="36">
      <c r="A139" s="446"/>
      <c r="B139" s="445"/>
      <c r="C139" s="136" t="s">
        <v>268</v>
      </c>
      <c r="D139" s="13"/>
    </row>
    <row r="140" spans="1:5" ht="24" customHeight="1">
      <c r="A140" s="446"/>
      <c r="B140" s="255"/>
      <c r="C140" s="120" t="s">
        <v>18</v>
      </c>
      <c r="D140" s="14"/>
    </row>
    <row r="141" spans="1:5" ht="17.899999999999999" customHeight="1">
      <c r="A141" s="446"/>
      <c r="B141" s="446">
        <v>11001</v>
      </c>
      <c r="C141" s="195" t="s">
        <v>38</v>
      </c>
      <c r="D141" s="15"/>
    </row>
    <row r="142" spans="1:5" ht="33.85">
      <c r="A142" s="446"/>
      <c r="B142" s="446"/>
      <c r="C142" s="253" t="s">
        <v>218</v>
      </c>
      <c r="D142" s="69">
        <f>+'Հավելված N 2'!G231</f>
        <v>-16061.7</v>
      </c>
      <c r="E142" s="118"/>
    </row>
    <row r="143" spans="1:5" ht="16.95" customHeight="1">
      <c r="A143" s="446"/>
      <c r="B143" s="446"/>
      <c r="C143" s="195" t="s">
        <v>39</v>
      </c>
      <c r="D143" s="259"/>
    </row>
    <row r="144" spans="1:5" ht="90">
      <c r="A144" s="446"/>
      <c r="B144" s="446"/>
      <c r="C144" s="222" t="s">
        <v>269</v>
      </c>
      <c r="D144" s="259"/>
    </row>
    <row r="145" spans="1:5" ht="16.95" customHeight="1">
      <c r="A145" s="446"/>
      <c r="B145" s="446"/>
      <c r="C145" s="195" t="s">
        <v>40</v>
      </c>
      <c r="D145" s="16"/>
    </row>
    <row r="146" spans="1:5">
      <c r="A146" s="446"/>
      <c r="B146" s="446"/>
      <c r="C146" s="222" t="s">
        <v>41</v>
      </c>
      <c r="D146" s="16"/>
    </row>
    <row r="147" spans="1:5">
      <c r="A147" s="440">
        <v>1124</v>
      </c>
      <c r="B147" s="443"/>
      <c r="C147" s="117" t="s">
        <v>35</v>
      </c>
      <c r="D147" s="12"/>
    </row>
    <row r="148" spans="1:5" ht="19.399999999999999" customHeight="1">
      <c r="A148" s="441"/>
      <c r="B148" s="444"/>
      <c r="C148" s="76" t="s">
        <v>364</v>
      </c>
      <c r="D148" s="6">
        <f>+D155</f>
        <v>-9226</v>
      </c>
      <c r="E148" s="118"/>
    </row>
    <row r="149" spans="1:5" ht="17.899999999999999" customHeight="1">
      <c r="A149" s="441"/>
      <c r="B149" s="444"/>
      <c r="C149" s="119" t="s">
        <v>36</v>
      </c>
      <c r="D149" s="13"/>
    </row>
    <row r="150" spans="1:5" ht="36">
      <c r="A150" s="441"/>
      <c r="B150" s="444"/>
      <c r="C150" s="122" t="s">
        <v>365</v>
      </c>
      <c r="D150" s="13"/>
    </row>
    <row r="151" spans="1:5" ht="18" customHeight="1">
      <c r="A151" s="441"/>
      <c r="B151" s="444"/>
      <c r="C151" s="119" t="s">
        <v>37</v>
      </c>
      <c r="D151" s="13"/>
    </row>
    <row r="152" spans="1:5" ht="54">
      <c r="A152" s="441"/>
      <c r="B152" s="445"/>
      <c r="C152" s="136" t="s">
        <v>366</v>
      </c>
      <c r="D152" s="13"/>
    </row>
    <row r="153" spans="1:5" ht="24" customHeight="1">
      <c r="A153" s="441"/>
      <c r="B153" s="272"/>
      <c r="C153" s="120" t="s">
        <v>18</v>
      </c>
      <c r="D153" s="14"/>
    </row>
    <row r="154" spans="1:5" ht="17.899999999999999" customHeight="1">
      <c r="A154" s="441"/>
      <c r="B154" s="446">
        <v>11005</v>
      </c>
      <c r="C154" s="195" t="s">
        <v>38</v>
      </c>
      <c r="D154" s="15"/>
    </row>
    <row r="155" spans="1:5" ht="50.75">
      <c r="A155" s="441"/>
      <c r="B155" s="446"/>
      <c r="C155" s="270" t="s">
        <v>319</v>
      </c>
      <c r="D155" s="69">
        <f>+'Հավելված N 2'!G124</f>
        <v>-9226</v>
      </c>
      <c r="E155" s="118"/>
    </row>
    <row r="156" spans="1:5" ht="16.95" customHeight="1">
      <c r="A156" s="441"/>
      <c r="B156" s="446"/>
      <c r="C156" s="195" t="s">
        <v>39</v>
      </c>
      <c r="D156" s="274"/>
    </row>
    <row r="157" spans="1:5" ht="36">
      <c r="A157" s="441"/>
      <c r="B157" s="446"/>
      <c r="C157" s="222" t="s">
        <v>367</v>
      </c>
      <c r="D157" s="274"/>
    </row>
    <row r="158" spans="1:5" ht="16.95" customHeight="1">
      <c r="A158" s="441"/>
      <c r="B158" s="446"/>
      <c r="C158" s="195" t="s">
        <v>40</v>
      </c>
      <c r="D158" s="16"/>
    </row>
    <row r="159" spans="1:5">
      <c r="A159" s="442"/>
      <c r="B159" s="446"/>
      <c r="C159" s="222" t="s">
        <v>41</v>
      </c>
      <c r="D159" s="16"/>
    </row>
    <row r="160" spans="1:5">
      <c r="A160" s="446">
        <v>1130</v>
      </c>
      <c r="B160" s="443"/>
      <c r="C160" s="117" t="s">
        <v>35</v>
      </c>
      <c r="D160" s="12"/>
    </row>
    <row r="161" spans="1:5" ht="50.75">
      <c r="A161" s="446"/>
      <c r="B161" s="444"/>
      <c r="C161" s="76" t="s">
        <v>270</v>
      </c>
      <c r="D161" s="6">
        <f>+D168+D174</f>
        <v>-4060.7000000000007</v>
      </c>
      <c r="E161" s="118"/>
    </row>
    <row r="162" spans="1:5" ht="17.899999999999999" customHeight="1">
      <c r="A162" s="446"/>
      <c r="B162" s="444"/>
      <c r="C162" s="119" t="s">
        <v>36</v>
      </c>
      <c r="D162" s="13"/>
    </row>
    <row r="163" spans="1:5" ht="72">
      <c r="A163" s="446"/>
      <c r="B163" s="444"/>
      <c r="C163" s="122" t="s">
        <v>271</v>
      </c>
      <c r="D163" s="13"/>
    </row>
    <row r="164" spans="1:5" ht="18" customHeight="1">
      <c r="A164" s="446"/>
      <c r="B164" s="444"/>
      <c r="C164" s="119" t="s">
        <v>37</v>
      </c>
      <c r="D164" s="13"/>
    </row>
    <row r="165" spans="1:5" ht="54">
      <c r="A165" s="446"/>
      <c r="B165" s="445"/>
      <c r="C165" s="136" t="s">
        <v>272</v>
      </c>
      <c r="D165" s="13"/>
    </row>
    <row r="166" spans="1:5" ht="24" customHeight="1">
      <c r="A166" s="446"/>
      <c r="B166" s="255"/>
      <c r="C166" s="120" t="s">
        <v>18</v>
      </c>
      <c r="D166" s="14"/>
    </row>
    <row r="167" spans="1:5" ht="17.899999999999999" customHeight="1">
      <c r="A167" s="446"/>
      <c r="B167" s="449">
        <v>11001</v>
      </c>
      <c r="C167" s="195" t="s">
        <v>38</v>
      </c>
      <c r="D167" s="15"/>
    </row>
    <row r="168" spans="1:5" ht="67.650000000000006">
      <c r="A168" s="446"/>
      <c r="B168" s="449"/>
      <c r="C168" s="270" t="s">
        <v>349</v>
      </c>
      <c r="D168" s="69">
        <f>+'Հավելված N 2'!G374</f>
        <v>-28199.200000000001</v>
      </c>
      <c r="E168" s="118"/>
    </row>
    <row r="169" spans="1:5" ht="16.95" customHeight="1">
      <c r="A169" s="446"/>
      <c r="B169" s="449"/>
      <c r="C169" s="195" t="s">
        <v>39</v>
      </c>
      <c r="D169" s="274"/>
    </row>
    <row r="170" spans="1:5" ht="72">
      <c r="A170" s="446"/>
      <c r="B170" s="449"/>
      <c r="C170" s="222" t="s">
        <v>368</v>
      </c>
      <c r="D170" s="274"/>
    </row>
    <row r="171" spans="1:5" ht="16.95" customHeight="1">
      <c r="A171" s="446"/>
      <c r="B171" s="449"/>
      <c r="C171" s="195" t="s">
        <v>40</v>
      </c>
      <c r="D171" s="16"/>
    </row>
    <row r="172" spans="1:5">
      <c r="A172" s="446"/>
      <c r="B172" s="449"/>
      <c r="C172" s="222" t="s">
        <v>41</v>
      </c>
      <c r="D172" s="16"/>
    </row>
    <row r="173" spans="1:5" ht="17.899999999999999" customHeight="1">
      <c r="A173" s="446"/>
      <c r="B173" s="449">
        <v>32001</v>
      </c>
      <c r="C173" s="195" t="s">
        <v>38</v>
      </c>
      <c r="D173" s="15"/>
    </row>
    <row r="174" spans="1:5" ht="67.650000000000006">
      <c r="A174" s="446"/>
      <c r="B174" s="449"/>
      <c r="C174" s="402" t="s">
        <v>559</v>
      </c>
      <c r="D174" s="69">
        <f>+'Հավելված N 2'!G383</f>
        <v>24138.5</v>
      </c>
      <c r="E174" s="118"/>
    </row>
    <row r="175" spans="1:5" ht="16.95" customHeight="1">
      <c r="A175" s="446"/>
      <c r="B175" s="449"/>
      <c r="C175" s="195" t="s">
        <v>39</v>
      </c>
      <c r="D175" s="259"/>
    </row>
    <row r="176" spans="1:5" ht="72">
      <c r="A176" s="446"/>
      <c r="B176" s="449"/>
      <c r="C176" s="222" t="s">
        <v>273</v>
      </c>
      <c r="D176" s="259"/>
    </row>
    <row r="177" spans="1:5" ht="16.95" customHeight="1">
      <c r="A177" s="446"/>
      <c r="B177" s="449"/>
      <c r="C177" s="195" t="s">
        <v>40</v>
      </c>
      <c r="D177" s="16"/>
    </row>
    <row r="178" spans="1:5" ht="54">
      <c r="A178" s="446"/>
      <c r="B178" s="449"/>
      <c r="C178" s="222" t="s">
        <v>72</v>
      </c>
      <c r="D178" s="16"/>
    </row>
    <row r="179" spans="1:5">
      <c r="A179" s="440">
        <v>1148</v>
      </c>
      <c r="B179" s="443"/>
      <c r="C179" s="117" t="s">
        <v>35</v>
      </c>
      <c r="D179" s="12"/>
    </row>
    <row r="180" spans="1:5" ht="19.399999999999999" customHeight="1">
      <c r="A180" s="441"/>
      <c r="B180" s="444"/>
      <c r="C180" s="76" t="s">
        <v>328</v>
      </c>
      <c r="D180" s="6">
        <f>+D187</f>
        <v>-12225.1</v>
      </c>
      <c r="E180" s="118"/>
    </row>
    <row r="181" spans="1:5" ht="17.899999999999999" customHeight="1">
      <c r="A181" s="441"/>
      <c r="B181" s="444"/>
      <c r="C181" s="119" t="s">
        <v>36</v>
      </c>
      <c r="D181" s="13"/>
    </row>
    <row r="182" spans="1:5" ht="72">
      <c r="A182" s="441"/>
      <c r="B182" s="444"/>
      <c r="C182" s="122" t="s">
        <v>369</v>
      </c>
      <c r="D182" s="13"/>
    </row>
    <row r="183" spans="1:5" ht="18" customHeight="1">
      <c r="A183" s="441"/>
      <c r="B183" s="444"/>
      <c r="C183" s="119" t="s">
        <v>37</v>
      </c>
      <c r="D183" s="13"/>
    </row>
    <row r="184" spans="1:5" ht="54">
      <c r="A184" s="441"/>
      <c r="B184" s="445"/>
      <c r="C184" s="136" t="s">
        <v>370</v>
      </c>
      <c r="D184" s="13"/>
    </row>
    <row r="185" spans="1:5" ht="24" customHeight="1">
      <c r="A185" s="441"/>
      <c r="B185" s="272"/>
      <c r="C185" s="120" t="s">
        <v>18</v>
      </c>
      <c r="D185" s="14"/>
    </row>
    <row r="186" spans="1:5" ht="17.899999999999999" customHeight="1">
      <c r="A186" s="441"/>
      <c r="B186" s="449">
        <v>11013</v>
      </c>
      <c r="C186" s="195" t="s">
        <v>38</v>
      </c>
      <c r="D186" s="15"/>
    </row>
    <row r="187" spans="1:5">
      <c r="A187" s="441"/>
      <c r="B187" s="449"/>
      <c r="C187" s="270" t="s">
        <v>329</v>
      </c>
      <c r="D187" s="69">
        <f>+'Հավելված N 2'!G282</f>
        <v>-12225.1</v>
      </c>
      <c r="E187" s="118"/>
    </row>
    <row r="188" spans="1:5" ht="16.95" customHeight="1">
      <c r="A188" s="441"/>
      <c r="B188" s="449"/>
      <c r="C188" s="195" t="s">
        <v>39</v>
      </c>
      <c r="D188" s="274"/>
    </row>
    <row r="189" spans="1:5" ht="54">
      <c r="A189" s="441"/>
      <c r="B189" s="449"/>
      <c r="C189" s="222" t="s">
        <v>371</v>
      </c>
      <c r="D189" s="274"/>
    </row>
    <row r="190" spans="1:5" ht="16.95" customHeight="1">
      <c r="A190" s="441"/>
      <c r="B190" s="449"/>
      <c r="C190" s="195" t="s">
        <v>40</v>
      </c>
      <c r="D190" s="16"/>
    </row>
    <row r="191" spans="1:5">
      <c r="A191" s="442"/>
      <c r="B191" s="449"/>
      <c r="C191" s="222" t="s">
        <v>41</v>
      </c>
      <c r="D191" s="16"/>
    </row>
    <row r="192" spans="1:5">
      <c r="A192" s="448">
        <v>1168</v>
      </c>
      <c r="B192" s="443"/>
      <c r="C192" s="117" t="s">
        <v>35</v>
      </c>
      <c r="D192" s="12"/>
    </row>
    <row r="193" spans="1:5" ht="19.399999999999999" customHeight="1">
      <c r="A193" s="441"/>
      <c r="B193" s="444"/>
      <c r="C193" s="76" t="s">
        <v>119</v>
      </c>
      <c r="D193" s="6">
        <f>+D200+D206+D212+D218+D224+D230</f>
        <v>2707.5000000000291</v>
      </c>
      <c r="E193" s="118"/>
    </row>
    <row r="194" spans="1:5" ht="17.899999999999999" customHeight="1">
      <c r="A194" s="441"/>
      <c r="B194" s="444"/>
      <c r="C194" s="119" t="s">
        <v>36</v>
      </c>
      <c r="D194" s="13"/>
    </row>
    <row r="195" spans="1:5" ht="54">
      <c r="A195" s="441"/>
      <c r="B195" s="444"/>
      <c r="C195" s="122" t="s">
        <v>120</v>
      </c>
      <c r="D195" s="13"/>
    </row>
    <row r="196" spans="1:5" ht="18" customHeight="1">
      <c r="A196" s="441"/>
      <c r="B196" s="444"/>
      <c r="C196" s="119" t="s">
        <v>37</v>
      </c>
      <c r="D196" s="13"/>
    </row>
    <row r="197" spans="1:5" ht="72">
      <c r="A197" s="441"/>
      <c r="B197" s="445"/>
      <c r="C197" s="136" t="s">
        <v>121</v>
      </c>
      <c r="D197" s="13"/>
    </row>
    <row r="198" spans="1:5" ht="24" customHeight="1">
      <c r="A198" s="441"/>
      <c r="B198" s="105"/>
      <c r="C198" s="120" t="s">
        <v>18</v>
      </c>
      <c r="D198" s="14"/>
    </row>
    <row r="199" spans="1:5" ht="17.899999999999999" customHeight="1">
      <c r="A199" s="441"/>
      <c r="B199" s="446">
        <v>11001</v>
      </c>
      <c r="C199" s="195" t="s">
        <v>38</v>
      </c>
      <c r="D199" s="15"/>
    </row>
    <row r="200" spans="1:5">
      <c r="A200" s="441"/>
      <c r="B200" s="446"/>
      <c r="C200" s="270" t="s">
        <v>333</v>
      </c>
      <c r="D200" s="69">
        <f>+'Հավելված N 2'!G135</f>
        <v>-15472.8</v>
      </c>
      <c r="E200" s="118"/>
    </row>
    <row r="201" spans="1:5" ht="16.95" customHeight="1">
      <c r="A201" s="441"/>
      <c r="B201" s="446"/>
      <c r="C201" s="195" t="s">
        <v>39</v>
      </c>
      <c r="D201" s="274"/>
    </row>
    <row r="202" spans="1:5" ht="54">
      <c r="A202" s="441"/>
      <c r="B202" s="446"/>
      <c r="C202" s="222" t="s">
        <v>372</v>
      </c>
      <c r="D202" s="274"/>
    </row>
    <row r="203" spans="1:5" ht="16.95" customHeight="1">
      <c r="A203" s="441"/>
      <c r="B203" s="446"/>
      <c r="C203" s="195" t="s">
        <v>40</v>
      </c>
      <c r="D203" s="16"/>
    </row>
    <row r="204" spans="1:5">
      <c r="A204" s="441"/>
      <c r="B204" s="446"/>
      <c r="C204" s="222" t="s">
        <v>41</v>
      </c>
      <c r="D204" s="16"/>
    </row>
    <row r="205" spans="1:5" ht="17.899999999999999" customHeight="1">
      <c r="A205" s="441"/>
      <c r="B205" s="446">
        <v>11002</v>
      </c>
      <c r="C205" s="195" t="s">
        <v>38</v>
      </c>
      <c r="D205" s="15"/>
    </row>
    <row r="206" spans="1:5" ht="33.85">
      <c r="A206" s="441"/>
      <c r="B206" s="446"/>
      <c r="C206" s="270" t="s">
        <v>373</v>
      </c>
      <c r="D206" s="69">
        <f>+'Հավելված N 2'!G144</f>
        <v>-1346.5</v>
      </c>
      <c r="E206" s="118"/>
    </row>
    <row r="207" spans="1:5" ht="16.95" customHeight="1">
      <c r="A207" s="441"/>
      <c r="B207" s="446"/>
      <c r="C207" s="195" t="s">
        <v>39</v>
      </c>
      <c r="D207" s="274"/>
    </row>
    <row r="208" spans="1:5" ht="54">
      <c r="A208" s="441"/>
      <c r="B208" s="446"/>
      <c r="C208" s="222" t="s">
        <v>374</v>
      </c>
      <c r="D208" s="274"/>
    </row>
    <row r="209" spans="1:5" ht="16.95" customHeight="1">
      <c r="A209" s="441"/>
      <c r="B209" s="446"/>
      <c r="C209" s="195" t="s">
        <v>40</v>
      </c>
      <c r="D209" s="16"/>
    </row>
    <row r="210" spans="1:5">
      <c r="A210" s="441"/>
      <c r="B210" s="446"/>
      <c r="C210" s="222" t="s">
        <v>41</v>
      </c>
      <c r="D210" s="16"/>
    </row>
    <row r="211" spans="1:5" ht="17.899999999999999" customHeight="1">
      <c r="A211" s="441"/>
      <c r="B211" s="446">
        <v>11003</v>
      </c>
      <c r="C211" s="195" t="s">
        <v>38</v>
      </c>
      <c r="D211" s="15"/>
    </row>
    <row r="212" spans="1:5">
      <c r="A212" s="441"/>
      <c r="B212" s="446"/>
      <c r="C212" s="253" t="s">
        <v>263</v>
      </c>
      <c r="D212" s="69">
        <f>+'Հավելված N 2'!G153</f>
        <v>-31022.1</v>
      </c>
      <c r="E212" s="118"/>
    </row>
    <row r="213" spans="1:5" ht="16.95" customHeight="1">
      <c r="A213" s="441"/>
      <c r="B213" s="446"/>
      <c r="C213" s="195" t="s">
        <v>39</v>
      </c>
      <c r="D213" s="259"/>
    </row>
    <row r="214" spans="1:5" ht="36">
      <c r="A214" s="441"/>
      <c r="B214" s="446"/>
      <c r="C214" s="222" t="s">
        <v>264</v>
      </c>
      <c r="D214" s="259"/>
    </row>
    <row r="215" spans="1:5" ht="16.95" customHeight="1">
      <c r="A215" s="441"/>
      <c r="B215" s="446"/>
      <c r="C215" s="195" t="s">
        <v>40</v>
      </c>
      <c r="D215" s="16"/>
    </row>
    <row r="216" spans="1:5">
      <c r="A216" s="441"/>
      <c r="B216" s="446"/>
      <c r="C216" s="222" t="s">
        <v>41</v>
      </c>
      <c r="D216" s="16"/>
    </row>
    <row r="217" spans="1:5" ht="17.899999999999999" customHeight="1">
      <c r="A217" s="441"/>
      <c r="B217" s="446">
        <v>11005</v>
      </c>
      <c r="C217" s="195" t="s">
        <v>38</v>
      </c>
      <c r="D217" s="15"/>
    </row>
    <row r="218" spans="1:5">
      <c r="A218" s="441"/>
      <c r="B218" s="446"/>
      <c r="C218" s="253" t="s">
        <v>261</v>
      </c>
      <c r="D218" s="69">
        <f>+'Հավելված N 2'!G162</f>
        <v>-160373.70000000001</v>
      </c>
      <c r="E218" s="118"/>
    </row>
    <row r="219" spans="1:5" ht="16.95" customHeight="1">
      <c r="A219" s="441"/>
      <c r="B219" s="446"/>
      <c r="C219" s="195" t="s">
        <v>39</v>
      </c>
      <c r="D219" s="259"/>
    </row>
    <row r="220" spans="1:5" ht="36">
      <c r="A220" s="441"/>
      <c r="B220" s="446"/>
      <c r="C220" s="222" t="s">
        <v>262</v>
      </c>
      <c r="D220" s="259"/>
    </row>
    <row r="221" spans="1:5" ht="16.95" customHeight="1">
      <c r="A221" s="441"/>
      <c r="B221" s="446"/>
      <c r="C221" s="195" t="s">
        <v>40</v>
      </c>
      <c r="D221" s="16"/>
    </row>
    <row r="222" spans="1:5">
      <c r="A222" s="441"/>
      <c r="B222" s="446"/>
      <c r="C222" s="222" t="s">
        <v>41</v>
      </c>
      <c r="D222" s="16"/>
    </row>
    <row r="223" spans="1:5" ht="17.899999999999999" customHeight="1">
      <c r="A223" s="441"/>
      <c r="B223" s="447">
        <v>32001</v>
      </c>
      <c r="C223" s="119" t="s">
        <v>38</v>
      </c>
      <c r="D223" s="15"/>
    </row>
    <row r="224" spans="1:5" ht="33.85">
      <c r="A224" s="441"/>
      <c r="B224" s="447"/>
      <c r="C224" s="18" t="s">
        <v>109</v>
      </c>
      <c r="D224" s="69">
        <f>+'Հավելված N 2'!G171</f>
        <v>210319.60000000003</v>
      </c>
      <c r="E224" s="118"/>
    </row>
    <row r="225" spans="1:5" ht="16.95" customHeight="1">
      <c r="A225" s="441"/>
      <c r="B225" s="447"/>
      <c r="C225" s="119" t="s">
        <v>39</v>
      </c>
      <c r="D225" s="109"/>
    </row>
    <row r="226" spans="1:5" ht="72">
      <c r="A226" s="441"/>
      <c r="B226" s="447"/>
      <c r="C226" s="122" t="s">
        <v>125</v>
      </c>
      <c r="D226" s="109"/>
    </row>
    <row r="227" spans="1:5" ht="16.95" customHeight="1">
      <c r="A227" s="441"/>
      <c r="B227" s="447"/>
      <c r="C227" s="119" t="s">
        <v>40</v>
      </c>
      <c r="D227" s="16"/>
    </row>
    <row r="228" spans="1:5" ht="54">
      <c r="A228" s="441"/>
      <c r="B228" s="447"/>
      <c r="C228" s="122" t="s">
        <v>72</v>
      </c>
      <c r="D228" s="16"/>
    </row>
    <row r="229" spans="1:5" ht="17.899999999999999" customHeight="1">
      <c r="A229" s="441"/>
      <c r="B229" s="447">
        <v>32007</v>
      </c>
      <c r="C229" s="119" t="s">
        <v>38</v>
      </c>
      <c r="D229" s="15"/>
    </row>
    <row r="230" spans="1:5" ht="33.85">
      <c r="A230" s="441"/>
      <c r="B230" s="447"/>
      <c r="C230" s="347" t="s">
        <v>455</v>
      </c>
      <c r="D230" s="69">
        <f>+'Հավելված N 2'!G180</f>
        <v>603</v>
      </c>
      <c r="E230" s="118"/>
    </row>
    <row r="231" spans="1:5" ht="16.95" customHeight="1">
      <c r="A231" s="441"/>
      <c r="B231" s="447"/>
      <c r="C231" s="119" t="s">
        <v>39</v>
      </c>
      <c r="D231" s="355"/>
    </row>
    <row r="232" spans="1:5" ht="36">
      <c r="A232" s="441"/>
      <c r="B232" s="447"/>
      <c r="C232" s="122" t="s">
        <v>487</v>
      </c>
      <c r="D232" s="355"/>
    </row>
    <row r="233" spans="1:5" ht="16.95" customHeight="1">
      <c r="A233" s="441"/>
      <c r="B233" s="447"/>
      <c r="C233" s="119" t="s">
        <v>40</v>
      </c>
      <c r="D233" s="16"/>
    </row>
    <row r="234" spans="1:5" ht="54">
      <c r="A234" s="442"/>
      <c r="B234" s="447"/>
      <c r="C234" s="122" t="s">
        <v>72</v>
      </c>
      <c r="D234" s="16"/>
    </row>
    <row r="235" spans="1:5" ht="17.899999999999999" customHeight="1">
      <c r="A235" s="440">
        <v>1183</v>
      </c>
      <c r="B235" s="443"/>
      <c r="C235" s="117" t="s">
        <v>35</v>
      </c>
      <c r="D235" s="12"/>
    </row>
    <row r="236" spans="1:5" ht="19.399999999999999" customHeight="1">
      <c r="A236" s="441"/>
      <c r="B236" s="444"/>
      <c r="C236" s="76" t="s">
        <v>122</v>
      </c>
      <c r="D236" s="6">
        <f>+D243+D249</f>
        <v>-5976.4</v>
      </c>
      <c r="E236" s="118"/>
    </row>
    <row r="237" spans="1:5" ht="17.899999999999999" customHeight="1">
      <c r="A237" s="441"/>
      <c r="B237" s="444"/>
      <c r="C237" s="119" t="s">
        <v>36</v>
      </c>
      <c r="D237" s="13"/>
    </row>
    <row r="238" spans="1:5" ht="90">
      <c r="A238" s="441"/>
      <c r="B238" s="444"/>
      <c r="C238" s="122" t="s">
        <v>123</v>
      </c>
      <c r="D238" s="13"/>
    </row>
    <row r="239" spans="1:5" ht="17.899999999999999" customHeight="1">
      <c r="A239" s="441"/>
      <c r="B239" s="444"/>
      <c r="C239" s="119" t="s">
        <v>37</v>
      </c>
      <c r="D239" s="13"/>
    </row>
    <row r="240" spans="1:5">
      <c r="A240" s="441"/>
      <c r="B240" s="445"/>
      <c r="C240" s="136" t="s">
        <v>124</v>
      </c>
      <c r="D240" s="13"/>
    </row>
    <row r="241" spans="1:5" ht="24" customHeight="1">
      <c r="A241" s="441"/>
      <c r="B241" s="105"/>
      <c r="C241" s="120" t="s">
        <v>18</v>
      </c>
      <c r="D241" s="14"/>
    </row>
    <row r="242" spans="1:5" ht="17.899999999999999" customHeight="1">
      <c r="A242" s="441"/>
      <c r="B242" s="446">
        <v>11001</v>
      </c>
      <c r="C242" s="195" t="s">
        <v>38</v>
      </c>
      <c r="D242" s="15"/>
    </row>
    <row r="243" spans="1:5">
      <c r="A243" s="441"/>
      <c r="B243" s="446"/>
      <c r="C243" s="402" t="s">
        <v>543</v>
      </c>
      <c r="D243" s="69">
        <f>+'Հավելված N 2'!G326</f>
        <v>-9030</v>
      </c>
      <c r="E243" s="118"/>
    </row>
    <row r="244" spans="1:5" ht="17.45" customHeight="1">
      <c r="A244" s="441"/>
      <c r="B244" s="446"/>
      <c r="C244" s="195" t="s">
        <v>39</v>
      </c>
      <c r="D244" s="406"/>
    </row>
    <row r="245" spans="1:5" ht="36">
      <c r="A245" s="441"/>
      <c r="B245" s="446"/>
      <c r="C245" s="222" t="s">
        <v>545</v>
      </c>
      <c r="D245" s="406"/>
    </row>
    <row r="246" spans="1:5" ht="17.45" customHeight="1">
      <c r="A246" s="441"/>
      <c r="B246" s="446"/>
      <c r="C246" s="195" t="s">
        <v>40</v>
      </c>
      <c r="D246" s="16"/>
    </row>
    <row r="247" spans="1:5">
      <c r="A247" s="441"/>
      <c r="B247" s="446"/>
      <c r="C247" s="222" t="s">
        <v>41</v>
      </c>
      <c r="D247" s="16"/>
    </row>
    <row r="248" spans="1:5" ht="17.899999999999999" customHeight="1">
      <c r="A248" s="441"/>
      <c r="B248" s="460">
        <v>32004</v>
      </c>
      <c r="C248" s="195" t="s">
        <v>38</v>
      </c>
      <c r="D248" s="15"/>
    </row>
    <row r="249" spans="1:5" ht="50.75">
      <c r="A249" s="441"/>
      <c r="B249" s="460"/>
      <c r="C249" s="212" t="s">
        <v>172</v>
      </c>
      <c r="D249" s="69">
        <f>+'Հավելված N 2'!G335</f>
        <v>3053.6000000000004</v>
      </c>
      <c r="E249" s="118"/>
    </row>
    <row r="250" spans="1:5" ht="17.45" customHeight="1">
      <c r="A250" s="441"/>
      <c r="B250" s="460"/>
      <c r="C250" s="195" t="s">
        <v>39</v>
      </c>
      <c r="D250" s="189"/>
    </row>
    <row r="251" spans="1:5">
      <c r="A251" s="441"/>
      <c r="B251" s="460"/>
      <c r="C251" s="222" t="s">
        <v>173</v>
      </c>
      <c r="D251" s="189"/>
    </row>
    <row r="252" spans="1:5" ht="17.45" customHeight="1">
      <c r="A252" s="441"/>
      <c r="B252" s="460"/>
      <c r="C252" s="195" t="s">
        <v>40</v>
      </c>
      <c r="D252" s="16"/>
    </row>
    <row r="253" spans="1:5" ht="54">
      <c r="A253" s="441"/>
      <c r="B253" s="460"/>
      <c r="C253" s="222" t="s">
        <v>72</v>
      </c>
      <c r="D253" s="16"/>
    </row>
    <row r="254" spans="1:5" ht="17.45" customHeight="1">
      <c r="A254" s="440">
        <v>1192</v>
      </c>
      <c r="B254" s="443"/>
      <c r="C254" s="117" t="s">
        <v>35</v>
      </c>
      <c r="D254" s="12"/>
    </row>
    <row r="255" spans="1:5">
      <c r="A255" s="441"/>
      <c r="B255" s="444"/>
      <c r="C255" s="76" t="s">
        <v>497</v>
      </c>
      <c r="D255" s="6">
        <f>+D262</f>
        <v>-7743.6</v>
      </c>
      <c r="E255" s="118"/>
    </row>
    <row r="256" spans="1:5" ht="17.899999999999999" customHeight="1">
      <c r="A256" s="441"/>
      <c r="B256" s="444"/>
      <c r="C256" s="119" t="s">
        <v>36</v>
      </c>
      <c r="D256" s="13"/>
    </row>
    <row r="257" spans="1:5" ht="90">
      <c r="A257" s="441"/>
      <c r="B257" s="444"/>
      <c r="C257" s="122" t="s">
        <v>504</v>
      </c>
      <c r="D257" s="13"/>
    </row>
    <row r="258" spans="1:5" ht="17.899999999999999" customHeight="1">
      <c r="A258" s="441"/>
      <c r="B258" s="444"/>
      <c r="C258" s="119" t="s">
        <v>37</v>
      </c>
      <c r="D258" s="13"/>
    </row>
    <row r="259" spans="1:5" ht="90">
      <c r="A259" s="441"/>
      <c r="B259" s="445"/>
      <c r="C259" s="136" t="s">
        <v>505</v>
      </c>
      <c r="D259" s="13"/>
    </row>
    <row r="260" spans="1:5" ht="24" customHeight="1">
      <c r="A260" s="441"/>
      <c r="B260" s="352"/>
      <c r="C260" s="120" t="s">
        <v>18</v>
      </c>
      <c r="D260" s="14"/>
    </row>
    <row r="261" spans="1:5" ht="17.899999999999999" customHeight="1">
      <c r="A261" s="441"/>
      <c r="B261" s="446">
        <v>11001</v>
      </c>
      <c r="C261" s="195" t="s">
        <v>38</v>
      </c>
      <c r="D261" s="15"/>
    </row>
    <row r="262" spans="1:5" ht="50.75">
      <c r="A262" s="441"/>
      <c r="B262" s="446"/>
      <c r="C262" s="351" t="s">
        <v>495</v>
      </c>
      <c r="D262" s="69">
        <f>+'Հավելված N 2'!G346</f>
        <v>-7743.6</v>
      </c>
      <c r="E262" s="118"/>
    </row>
    <row r="263" spans="1:5" ht="17.45" customHeight="1">
      <c r="A263" s="441"/>
      <c r="B263" s="446"/>
      <c r="C263" s="195" t="s">
        <v>39</v>
      </c>
      <c r="D263" s="355"/>
    </row>
    <row r="264" spans="1:5" ht="90">
      <c r="A264" s="441"/>
      <c r="B264" s="446"/>
      <c r="C264" s="222" t="s">
        <v>506</v>
      </c>
      <c r="D264" s="355"/>
    </row>
    <row r="265" spans="1:5" ht="17.45" customHeight="1">
      <c r="A265" s="441"/>
      <c r="B265" s="446"/>
      <c r="C265" s="195" t="s">
        <v>40</v>
      </c>
      <c r="D265" s="16"/>
    </row>
    <row r="266" spans="1:5">
      <c r="A266" s="442"/>
      <c r="B266" s="446"/>
      <c r="C266" s="222" t="s">
        <v>41</v>
      </c>
      <c r="D266" s="16"/>
    </row>
    <row r="267" spans="1:5" ht="17.899999999999999" customHeight="1">
      <c r="A267" s="440">
        <v>1215</v>
      </c>
      <c r="B267" s="443"/>
      <c r="C267" s="117" t="s">
        <v>35</v>
      </c>
      <c r="D267" s="12"/>
    </row>
    <row r="268" spans="1:5" ht="50.75">
      <c r="A268" s="441"/>
      <c r="B268" s="444"/>
      <c r="C268" s="76" t="s">
        <v>256</v>
      </c>
      <c r="D268" s="6">
        <f>+D275</f>
        <v>-93674</v>
      </c>
      <c r="E268" s="118"/>
    </row>
    <row r="269" spans="1:5" ht="17.899999999999999" customHeight="1">
      <c r="A269" s="441"/>
      <c r="B269" s="444"/>
      <c r="C269" s="119" t="s">
        <v>36</v>
      </c>
      <c r="D269" s="13"/>
    </row>
    <row r="270" spans="1:5" ht="72">
      <c r="A270" s="441"/>
      <c r="B270" s="444"/>
      <c r="C270" s="122" t="s">
        <v>274</v>
      </c>
      <c r="D270" s="13"/>
    </row>
    <row r="271" spans="1:5" ht="17.899999999999999" customHeight="1">
      <c r="A271" s="441"/>
      <c r="B271" s="444"/>
      <c r="C271" s="119" t="s">
        <v>37</v>
      </c>
      <c r="D271" s="13"/>
    </row>
    <row r="272" spans="1:5" ht="108">
      <c r="A272" s="441"/>
      <c r="B272" s="445"/>
      <c r="C272" s="136" t="s">
        <v>275</v>
      </c>
      <c r="D272" s="13"/>
    </row>
    <row r="273" spans="1:5" ht="24" customHeight="1">
      <c r="A273" s="441"/>
      <c r="B273" s="255"/>
      <c r="C273" s="120" t="s">
        <v>18</v>
      </c>
      <c r="D273" s="14"/>
    </row>
    <row r="274" spans="1:5" ht="17.899999999999999" customHeight="1">
      <c r="A274" s="441"/>
      <c r="B274" s="460">
        <v>12009</v>
      </c>
      <c r="C274" s="195" t="s">
        <v>38</v>
      </c>
      <c r="D274" s="15"/>
    </row>
    <row r="275" spans="1:5" ht="33.85">
      <c r="A275" s="441"/>
      <c r="B275" s="460"/>
      <c r="C275" s="253" t="s">
        <v>255</v>
      </c>
      <c r="D275" s="69">
        <f>+'Հավելված N 2'!G357</f>
        <v>-93674</v>
      </c>
      <c r="E275" s="118"/>
    </row>
    <row r="276" spans="1:5" ht="17.45" customHeight="1">
      <c r="A276" s="441"/>
      <c r="B276" s="460"/>
      <c r="C276" s="195" t="s">
        <v>39</v>
      </c>
      <c r="D276" s="259"/>
    </row>
    <row r="277" spans="1:5" ht="36">
      <c r="A277" s="441"/>
      <c r="B277" s="460"/>
      <c r="C277" s="222" t="s">
        <v>276</v>
      </c>
      <c r="D277" s="259"/>
    </row>
    <row r="278" spans="1:5" ht="17.45" customHeight="1">
      <c r="A278" s="441"/>
      <c r="B278" s="460"/>
      <c r="C278" s="195" t="s">
        <v>40</v>
      </c>
      <c r="D278" s="16"/>
    </row>
    <row r="279" spans="1:5">
      <c r="A279" s="442"/>
      <c r="B279" s="460"/>
      <c r="C279" s="222" t="s">
        <v>266</v>
      </c>
      <c r="D279" s="16"/>
    </row>
    <row r="280" spans="1:5" ht="9.4499999999999993" customHeight="1">
      <c r="A280" s="123"/>
      <c r="B280" s="106"/>
      <c r="C280" s="124"/>
      <c r="D280" s="110"/>
    </row>
    <row r="281" spans="1:5" s="66" customFormat="1" ht="34.950000000000003" customHeight="1">
      <c r="A281" s="137"/>
      <c r="B281" s="116"/>
      <c r="C281" s="18" t="s">
        <v>108</v>
      </c>
      <c r="D281" s="125">
        <f t="shared" ref="D281" si="0">+D283</f>
        <v>0</v>
      </c>
    </row>
    <row r="282" spans="1:5">
      <c r="A282" s="446">
        <v>1139</v>
      </c>
      <c r="B282" s="461"/>
      <c r="C282" s="117" t="s">
        <v>35</v>
      </c>
      <c r="D282" s="125"/>
    </row>
    <row r="283" spans="1:5" ht="19.399999999999999" customHeight="1">
      <c r="A283" s="446"/>
      <c r="B283" s="461"/>
      <c r="C283" s="18" t="s">
        <v>20</v>
      </c>
      <c r="D283" s="125">
        <f>+D289+D295</f>
        <v>0</v>
      </c>
    </row>
    <row r="284" spans="1:5">
      <c r="A284" s="446"/>
      <c r="B284" s="461"/>
      <c r="C284" s="119" t="s">
        <v>36</v>
      </c>
      <c r="D284" s="126"/>
    </row>
    <row r="285" spans="1:5" ht="54">
      <c r="A285" s="446"/>
      <c r="B285" s="461"/>
      <c r="C285" s="122" t="s">
        <v>74</v>
      </c>
      <c r="D285" s="126"/>
    </row>
    <row r="286" spans="1:5">
      <c r="A286" s="446"/>
      <c r="B286" s="461"/>
      <c r="C286" s="119" t="s">
        <v>37</v>
      </c>
      <c r="D286" s="126"/>
    </row>
    <row r="287" spans="1:5" ht="36">
      <c r="A287" s="446"/>
      <c r="B287" s="461"/>
      <c r="C287" s="136" t="s">
        <v>83</v>
      </c>
      <c r="D287" s="126"/>
    </row>
    <row r="288" spans="1:5" ht="18" customHeight="1">
      <c r="A288" s="446"/>
      <c r="B288" s="446" t="s">
        <v>75</v>
      </c>
      <c r="C288" s="119" t="s">
        <v>38</v>
      </c>
      <c r="D288" s="17"/>
    </row>
    <row r="289" spans="1:4" ht="19.399999999999999" customHeight="1">
      <c r="A289" s="446"/>
      <c r="B289" s="446"/>
      <c r="C289" s="121" t="s">
        <v>20</v>
      </c>
      <c r="D289" s="127">
        <f>+'Հավելված N 2'!G404</f>
        <v>31882.1</v>
      </c>
    </row>
    <row r="290" spans="1:4">
      <c r="A290" s="446"/>
      <c r="B290" s="446"/>
      <c r="C290" s="119" t="s">
        <v>39</v>
      </c>
      <c r="D290" s="128"/>
    </row>
    <row r="291" spans="1:4" ht="72">
      <c r="A291" s="446"/>
      <c r="B291" s="446"/>
      <c r="C291" s="122" t="s">
        <v>76</v>
      </c>
      <c r="D291" s="128"/>
    </row>
    <row r="292" spans="1:4">
      <c r="A292" s="446"/>
      <c r="B292" s="446"/>
      <c r="C292" s="119" t="s">
        <v>40</v>
      </c>
      <c r="D292" s="128"/>
    </row>
    <row r="293" spans="1:4">
      <c r="A293" s="446"/>
      <c r="B293" s="446"/>
      <c r="C293" s="122" t="s">
        <v>41</v>
      </c>
      <c r="D293" s="128"/>
    </row>
    <row r="294" spans="1:4" ht="18" customHeight="1">
      <c r="A294" s="446"/>
      <c r="B294" s="446" t="s">
        <v>75</v>
      </c>
      <c r="C294" s="119" t="s">
        <v>38</v>
      </c>
      <c r="D294" s="17"/>
    </row>
    <row r="295" spans="1:4" ht="19.399999999999999" customHeight="1">
      <c r="A295" s="446"/>
      <c r="B295" s="446"/>
      <c r="C295" s="121" t="s">
        <v>20</v>
      </c>
      <c r="D295" s="127">
        <f>+'Հավելված N 2'!G412</f>
        <v>-31882.1</v>
      </c>
    </row>
    <row r="296" spans="1:4">
      <c r="A296" s="446"/>
      <c r="B296" s="446"/>
      <c r="C296" s="119" t="s">
        <v>39</v>
      </c>
      <c r="D296" s="128"/>
    </row>
    <row r="297" spans="1:4" ht="72">
      <c r="A297" s="446"/>
      <c r="B297" s="446"/>
      <c r="C297" s="122" t="s">
        <v>76</v>
      </c>
      <c r="D297" s="128"/>
    </row>
    <row r="298" spans="1:4">
      <c r="A298" s="446"/>
      <c r="B298" s="446"/>
      <c r="C298" s="119" t="s">
        <v>40</v>
      </c>
      <c r="D298" s="128"/>
    </row>
    <row r="299" spans="1:4">
      <c r="A299" s="446"/>
      <c r="B299" s="446"/>
      <c r="C299" s="122" t="s">
        <v>41</v>
      </c>
      <c r="D299" s="128"/>
    </row>
  </sheetData>
  <mergeCells count="65">
    <mergeCell ref="B294:B299"/>
    <mergeCell ref="A282:A299"/>
    <mergeCell ref="A78:A120"/>
    <mergeCell ref="B173:B178"/>
    <mergeCell ref="A267:A279"/>
    <mergeCell ref="B267:B272"/>
    <mergeCell ref="B274:B279"/>
    <mergeCell ref="B288:B293"/>
    <mergeCell ref="B282:B287"/>
    <mergeCell ref="B235:B240"/>
    <mergeCell ref="B248:B253"/>
    <mergeCell ref="B109:B114"/>
    <mergeCell ref="B85:B90"/>
    <mergeCell ref="B91:B96"/>
    <mergeCell ref="A134:A146"/>
    <mergeCell ref="B147:B152"/>
    <mergeCell ref="C1:D1"/>
    <mergeCell ref="C2:D2"/>
    <mergeCell ref="C3:D3"/>
    <mergeCell ref="C10:C11"/>
    <mergeCell ref="B97:B102"/>
    <mergeCell ref="B78:B83"/>
    <mergeCell ref="A6:D6"/>
    <mergeCell ref="A10:B10"/>
    <mergeCell ref="B34:B39"/>
    <mergeCell ref="B53:B58"/>
    <mergeCell ref="A34:A58"/>
    <mergeCell ref="B41:B46"/>
    <mergeCell ref="A15:A33"/>
    <mergeCell ref="B15:B20"/>
    <mergeCell ref="B22:B27"/>
    <mergeCell ref="B28:B33"/>
    <mergeCell ref="B47:B52"/>
    <mergeCell ref="B59:B64"/>
    <mergeCell ref="B66:B71"/>
    <mergeCell ref="B72:B77"/>
    <mergeCell ref="A59:A77"/>
    <mergeCell ref="B115:B120"/>
    <mergeCell ref="B134:B139"/>
    <mergeCell ref="B141:B146"/>
    <mergeCell ref="B154:B159"/>
    <mergeCell ref="A121:A133"/>
    <mergeCell ref="B121:B126"/>
    <mergeCell ref="B128:B133"/>
    <mergeCell ref="B186:B191"/>
    <mergeCell ref="A160:A178"/>
    <mergeCell ref="B160:B165"/>
    <mergeCell ref="B167:B172"/>
    <mergeCell ref="A147:A159"/>
    <mergeCell ref="B103:B108"/>
    <mergeCell ref="A254:A266"/>
    <mergeCell ref="B254:B259"/>
    <mergeCell ref="B261:B266"/>
    <mergeCell ref="B229:B234"/>
    <mergeCell ref="A192:A234"/>
    <mergeCell ref="B199:B204"/>
    <mergeCell ref="A235:A253"/>
    <mergeCell ref="B192:B197"/>
    <mergeCell ref="B223:B228"/>
    <mergeCell ref="B217:B222"/>
    <mergeCell ref="B211:B216"/>
    <mergeCell ref="B205:B210"/>
    <mergeCell ref="B242:B247"/>
    <mergeCell ref="A179:A191"/>
    <mergeCell ref="B179:B184"/>
  </mergeCells>
  <pageMargins left="0" right="0" top="0" bottom="0" header="0.3" footer="0.3"/>
  <pageSetup paperSize="9" scale="6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O419"/>
  <sheetViews>
    <sheetView zoomScale="82" zoomScaleNormal="82" zoomScaleSheetLayoutView="100" workbookViewId="0">
      <selection activeCell="G274" sqref="G274"/>
    </sheetView>
  </sheetViews>
  <sheetFormatPr defaultColWidth="9.09765625" defaultRowHeight="18"/>
  <cols>
    <col min="1" max="3" width="8.09765625" style="7" customWidth="1"/>
    <col min="4" max="4" width="11.59765625" style="7" customWidth="1"/>
    <col min="5" max="5" width="13.8984375" style="7" customWidth="1"/>
    <col min="6" max="6" width="62.09765625" style="7" customWidth="1"/>
    <col min="7" max="7" width="28.59765625" style="7" customWidth="1"/>
    <col min="8" max="10" width="15" style="7" customWidth="1"/>
    <col min="11" max="16384" width="9.09765625" style="7"/>
  </cols>
  <sheetData>
    <row r="1" spans="1:9" s="263" customFormat="1" ht="37.5" customHeight="1">
      <c r="F1" s="453" t="s">
        <v>95</v>
      </c>
      <c r="G1" s="453"/>
    </row>
    <row r="2" spans="1:9" s="264" customFormat="1" ht="17.45" customHeight="1">
      <c r="F2" s="454" t="s">
        <v>161</v>
      </c>
      <c r="G2" s="454"/>
    </row>
    <row r="3" spans="1:9" s="264" customFormat="1" ht="17.45" customHeight="1">
      <c r="F3" s="454" t="s">
        <v>9</v>
      </c>
      <c r="G3" s="454"/>
    </row>
    <row r="4" spans="1:9" ht="13.5" customHeight="1"/>
    <row r="5" spans="1:9" ht="52.5" customHeight="1">
      <c r="A5" s="457" t="s">
        <v>175</v>
      </c>
      <c r="B5" s="457"/>
      <c r="C5" s="457"/>
      <c r="D5" s="457"/>
      <c r="E5" s="457"/>
      <c r="F5" s="457"/>
      <c r="G5" s="457"/>
    </row>
    <row r="7" spans="1:9">
      <c r="G7" s="264" t="s">
        <v>28</v>
      </c>
    </row>
    <row r="8" spans="1:9" s="66" customFormat="1" ht="108">
      <c r="A8" s="476" t="s">
        <v>29</v>
      </c>
      <c r="B8" s="476"/>
      <c r="C8" s="476"/>
      <c r="D8" s="476" t="s">
        <v>13</v>
      </c>
      <c r="E8" s="476"/>
      <c r="F8" s="476" t="s">
        <v>19</v>
      </c>
      <c r="G8" s="428" t="s">
        <v>138</v>
      </c>
    </row>
    <row r="9" spans="1:9" s="66" customFormat="1">
      <c r="A9" s="267" t="s">
        <v>139</v>
      </c>
      <c r="B9" s="267" t="s">
        <v>140</v>
      </c>
      <c r="C9" s="267" t="s">
        <v>30</v>
      </c>
      <c r="D9" s="267" t="s">
        <v>16</v>
      </c>
      <c r="E9" s="267" t="s">
        <v>65</v>
      </c>
      <c r="F9" s="476"/>
      <c r="G9" s="267" t="s">
        <v>15</v>
      </c>
    </row>
    <row r="10" spans="1:9" s="66" customFormat="1" ht="34.950000000000003" customHeight="1">
      <c r="A10" s="274"/>
      <c r="B10" s="274"/>
      <c r="C10" s="274"/>
      <c r="D10" s="267"/>
      <c r="E10" s="267"/>
      <c r="F10" s="265" t="s">
        <v>27</v>
      </c>
      <c r="G10" s="57">
        <f>+G12+G393</f>
        <v>0</v>
      </c>
      <c r="H10" s="102"/>
    </row>
    <row r="11" spans="1:9" s="66" customFormat="1">
      <c r="A11" s="274"/>
      <c r="B11" s="274"/>
      <c r="C11" s="274"/>
      <c r="D11" s="267"/>
      <c r="E11" s="267"/>
      <c r="F11" s="274" t="s">
        <v>51</v>
      </c>
      <c r="G11" s="6"/>
    </row>
    <row r="12" spans="1:9" s="66" customFormat="1" ht="33.85">
      <c r="A12" s="274"/>
      <c r="B12" s="274"/>
      <c r="C12" s="274"/>
      <c r="D12" s="267"/>
      <c r="E12" s="267"/>
      <c r="F12" s="265" t="s">
        <v>67</v>
      </c>
      <c r="G12" s="6">
        <f>+G13+G240</f>
        <v>0</v>
      </c>
      <c r="H12" s="102"/>
      <c r="I12" s="102"/>
    </row>
    <row r="13" spans="1:9" s="66" customFormat="1" ht="17.45" customHeight="1">
      <c r="A13" s="463" t="s">
        <v>110</v>
      </c>
      <c r="B13" s="475"/>
      <c r="C13" s="61"/>
      <c r="D13" s="310"/>
      <c r="E13" s="61"/>
      <c r="F13" s="265" t="s">
        <v>111</v>
      </c>
      <c r="G13" s="6">
        <f>+G15+G41+G223</f>
        <v>153390.49999999997</v>
      </c>
      <c r="H13" s="102"/>
    </row>
    <row r="14" spans="1:9" s="66" customFormat="1" ht="16.95" customHeight="1">
      <c r="A14" s="464"/>
      <c r="B14" s="475"/>
      <c r="C14" s="62"/>
      <c r="D14" s="311"/>
      <c r="E14" s="62"/>
      <c r="F14" s="274" t="s">
        <v>21</v>
      </c>
      <c r="G14" s="19"/>
    </row>
    <row r="15" spans="1:9" s="66" customFormat="1">
      <c r="A15" s="464"/>
      <c r="B15" s="462" t="s">
        <v>198</v>
      </c>
      <c r="C15" s="62"/>
      <c r="D15" s="311"/>
      <c r="E15" s="62"/>
      <c r="F15" s="23" t="s">
        <v>278</v>
      </c>
      <c r="G15" s="20">
        <f>+G17</f>
        <v>-9366.7000000000007</v>
      </c>
    </row>
    <row r="16" spans="1:9" s="66" customFormat="1" ht="16.95" customHeight="1">
      <c r="A16" s="464"/>
      <c r="B16" s="462"/>
      <c r="C16" s="62"/>
      <c r="D16" s="311"/>
      <c r="E16" s="62"/>
      <c r="F16" s="274" t="s">
        <v>21</v>
      </c>
      <c r="G16" s="19"/>
    </row>
    <row r="17" spans="1:15" s="66" customFormat="1">
      <c r="A17" s="464"/>
      <c r="B17" s="462"/>
      <c r="C17" s="463" t="s">
        <v>198</v>
      </c>
      <c r="D17" s="311"/>
      <c r="E17" s="62"/>
      <c r="F17" s="232" t="s">
        <v>278</v>
      </c>
      <c r="G17" s="230">
        <f>+G19</f>
        <v>-9366.7000000000007</v>
      </c>
      <c r="H17" s="67"/>
      <c r="I17" s="67"/>
      <c r="J17" s="67"/>
      <c r="K17" s="67"/>
      <c r="L17" s="67"/>
      <c r="M17" s="67"/>
      <c r="N17" s="67"/>
      <c r="O17" s="67"/>
    </row>
    <row r="18" spans="1:15" s="66" customFormat="1" ht="16.95" customHeight="1">
      <c r="A18" s="464"/>
      <c r="B18" s="462"/>
      <c r="C18" s="464"/>
      <c r="D18" s="311"/>
      <c r="E18" s="62"/>
      <c r="F18" s="258" t="s">
        <v>21</v>
      </c>
      <c r="G18" s="230"/>
      <c r="H18" s="67"/>
      <c r="I18" s="67"/>
      <c r="J18" s="67"/>
      <c r="K18" s="67"/>
      <c r="L18" s="67"/>
      <c r="M18" s="67"/>
      <c r="N18" s="67"/>
      <c r="O18" s="67"/>
    </row>
    <row r="19" spans="1:15" s="66" customFormat="1" ht="36">
      <c r="A19" s="464"/>
      <c r="B19" s="462"/>
      <c r="C19" s="464"/>
      <c r="D19" s="311"/>
      <c r="E19" s="62"/>
      <c r="F19" s="273" t="s">
        <v>52</v>
      </c>
      <c r="G19" s="230">
        <f>+G21</f>
        <v>-9366.7000000000007</v>
      </c>
      <c r="H19" s="67"/>
      <c r="I19" s="67"/>
      <c r="J19" s="67"/>
      <c r="K19" s="67"/>
      <c r="L19" s="67"/>
      <c r="M19" s="67"/>
      <c r="N19" s="67"/>
      <c r="O19" s="67"/>
    </row>
    <row r="20" spans="1:15" s="66" customFormat="1">
      <c r="A20" s="464"/>
      <c r="B20" s="462"/>
      <c r="C20" s="464"/>
      <c r="D20" s="311"/>
      <c r="E20" s="62"/>
      <c r="F20" s="234" t="s">
        <v>21</v>
      </c>
      <c r="G20" s="230"/>
      <c r="H20" s="67"/>
      <c r="I20" s="67"/>
      <c r="J20" s="67"/>
      <c r="K20" s="67"/>
      <c r="L20" s="67"/>
      <c r="M20" s="67"/>
      <c r="N20" s="67"/>
      <c r="O20" s="67"/>
    </row>
    <row r="21" spans="1:15" s="66" customFormat="1">
      <c r="A21" s="464"/>
      <c r="B21" s="462"/>
      <c r="C21" s="464"/>
      <c r="D21" s="260">
        <v>1041</v>
      </c>
      <c r="E21" s="474" t="s">
        <v>279</v>
      </c>
      <c r="F21" s="474"/>
      <c r="G21" s="235">
        <f>+G23+G32</f>
        <v>-9366.7000000000007</v>
      </c>
      <c r="H21" s="67"/>
      <c r="I21" s="67"/>
      <c r="J21" s="67"/>
      <c r="K21" s="67"/>
      <c r="L21" s="67"/>
      <c r="M21" s="67"/>
      <c r="N21" s="67"/>
      <c r="O21" s="67"/>
    </row>
    <row r="22" spans="1:15" s="66" customFormat="1" ht="16.95" customHeight="1">
      <c r="A22" s="464"/>
      <c r="B22" s="462"/>
      <c r="C22" s="464"/>
      <c r="D22" s="311"/>
      <c r="E22" s="184"/>
      <c r="F22" s="258" t="s">
        <v>21</v>
      </c>
      <c r="G22" s="233"/>
      <c r="H22" s="67"/>
      <c r="I22" s="67"/>
      <c r="J22" s="67"/>
      <c r="K22" s="67"/>
      <c r="L22" s="67"/>
      <c r="M22" s="67"/>
      <c r="N22" s="67"/>
      <c r="O22" s="67"/>
    </row>
    <row r="23" spans="1:15" s="66" customFormat="1">
      <c r="A23" s="464"/>
      <c r="B23" s="462"/>
      <c r="C23" s="464"/>
      <c r="D23" s="439"/>
      <c r="E23" s="261">
        <v>11003</v>
      </c>
      <c r="F23" s="270" t="s">
        <v>280</v>
      </c>
      <c r="G23" s="237">
        <f t="shared" ref="G23" si="0">+G25</f>
        <v>-7051.9</v>
      </c>
      <c r="H23" s="67"/>
      <c r="I23" s="67"/>
      <c r="J23" s="67"/>
      <c r="K23" s="67"/>
      <c r="L23" s="67"/>
      <c r="M23" s="67"/>
      <c r="N23" s="67"/>
      <c r="O23" s="67"/>
    </row>
    <row r="24" spans="1:15" s="66" customFormat="1" ht="16.95" customHeight="1">
      <c r="A24" s="464"/>
      <c r="B24" s="462"/>
      <c r="C24" s="464"/>
      <c r="D24" s="439"/>
      <c r="E24" s="461"/>
      <c r="F24" s="258" t="s">
        <v>66</v>
      </c>
      <c r="G24" s="231"/>
    </row>
    <row r="25" spans="1:15" s="70" customFormat="1" ht="36">
      <c r="A25" s="464"/>
      <c r="B25" s="462"/>
      <c r="C25" s="464"/>
      <c r="D25" s="439"/>
      <c r="E25" s="461"/>
      <c r="F25" s="238" t="s">
        <v>52</v>
      </c>
      <c r="G25" s="240">
        <f t="shared" ref="G25" si="1">+G27</f>
        <v>-7051.9</v>
      </c>
    </row>
    <row r="26" spans="1:15" s="66" customFormat="1" ht="54">
      <c r="A26" s="464"/>
      <c r="B26" s="462"/>
      <c r="C26" s="464"/>
      <c r="D26" s="439"/>
      <c r="E26" s="461"/>
      <c r="F26" s="258" t="s">
        <v>58</v>
      </c>
      <c r="G26" s="231"/>
    </row>
    <row r="27" spans="1:15" s="66" customFormat="1" ht="16.95" customHeight="1">
      <c r="A27" s="464"/>
      <c r="B27" s="462"/>
      <c r="C27" s="464"/>
      <c r="D27" s="439"/>
      <c r="E27" s="461"/>
      <c r="F27" s="266" t="s">
        <v>24</v>
      </c>
      <c r="G27" s="242">
        <f t="shared" ref="G27:G30" si="2">+G28</f>
        <v>-7051.9</v>
      </c>
    </row>
    <row r="28" spans="1:15" s="66" customFormat="1" ht="16.95" customHeight="1">
      <c r="A28" s="464"/>
      <c r="B28" s="462"/>
      <c r="C28" s="464"/>
      <c r="D28" s="439"/>
      <c r="E28" s="461"/>
      <c r="F28" s="258" t="s">
        <v>25</v>
      </c>
      <c r="G28" s="241">
        <f t="shared" si="2"/>
        <v>-7051.9</v>
      </c>
    </row>
    <row r="29" spans="1:15" s="66" customFormat="1" ht="16.95" customHeight="1">
      <c r="A29" s="464"/>
      <c r="B29" s="462"/>
      <c r="C29" s="464"/>
      <c r="D29" s="439"/>
      <c r="E29" s="461"/>
      <c r="F29" s="258" t="s">
        <v>165</v>
      </c>
      <c r="G29" s="241">
        <f t="shared" si="2"/>
        <v>-7051.9</v>
      </c>
    </row>
    <row r="30" spans="1:15" s="66" customFormat="1" ht="16.95" customHeight="1">
      <c r="A30" s="464"/>
      <c r="B30" s="462"/>
      <c r="C30" s="464"/>
      <c r="D30" s="439"/>
      <c r="E30" s="461"/>
      <c r="F30" s="258" t="s">
        <v>281</v>
      </c>
      <c r="G30" s="241">
        <f t="shared" si="2"/>
        <v>-7051.9</v>
      </c>
      <c r="H30" s="71"/>
    </row>
    <row r="31" spans="1:15" s="66" customFormat="1">
      <c r="A31" s="464"/>
      <c r="B31" s="462"/>
      <c r="C31" s="464"/>
      <c r="D31" s="439"/>
      <c r="E31" s="461"/>
      <c r="F31" s="258" t="s">
        <v>282</v>
      </c>
      <c r="G31" s="241">
        <f>+'Հավելված N 5'!G12</f>
        <v>-7051.9</v>
      </c>
      <c r="H31" s="72"/>
    </row>
    <row r="32" spans="1:15" s="66" customFormat="1" ht="33.85" customHeight="1">
      <c r="A32" s="464"/>
      <c r="B32" s="462"/>
      <c r="C32" s="464"/>
      <c r="D32" s="439"/>
      <c r="E32" s="261">
        <v>11034</v>
      </c>
      <c r="F32" s="270" t="s">
        <v>285</v>
      </c>
      <c r="G32" s="237">
        <f t="shared" ref="G32" si="3">+G34</f>
        <v>-2314.8000000000002</v>
      </c>
      <c r="H32" s="67"/>
      <c r="I32" s="67"/>
      <c r="J32" s="67"/>
      <c r="K32" s="67"/>
      <c r="L32" s="67"/>
      <c r="M32" s="67"/>
      <c r="N32" s="67"/>
      <c r="O32" s="67"/>
    </row>
    <row r="33" spans="1:15" s="66" customFormat="1" ht="16.95" customHeight="1">
      <c r="A33" s="464"/>
      <c r="B33" s="462"/>
      <c r="C33" s="464"/>
      <c r="D33" s="439"/>
      <c r="E33" s="461"/>
      <c r="F33" s="258" t="s">
        <v>66</v>
      </c>
      <c r="G33" s="231"/>
    </row>
    <row r="34" spans="1:15" s="70" customFormat="1" ht="36">
      <c r="A34" s="464"/>
      <c r="B34" s="462"/>
      <c r="C34" s="464"/>
      <c r="D34" s="439"/>
      <c r="E34" s="461"/>
      <c r="F34" s="238" t="s">
        <v>52</v>
      </c>
      <c r="G34" s="240">
        <f t="shared" ref="G34" si="4">+G36</f>
        <v>-2314.8000000000002</v>
      </c>
    </row>
    <row r="35" spans="1:15" s="66" customFormat="1" ht="54">
      <c r="A35" s="464"/>
      <c r="B35" s="462"/>
      <c r="C35" s="464"/>
      <c r="D35" s="439"/>
      <c r="E35" s="461"/>
      <c r="F35" s="258" t="s">
        <v>58</v>
      </c>
      <c r="G35" s="231"/>
    </row>
    <row r="36" spans="1:15" s="66" customFormat="1" ht="16.95" customHeight="1">
      <c r="A36" s="464"/>
      <c r="B36" s="462"/>
      <c r="C36" s="464"/>
      <c r="D36" s="439"/>
      <c r="E36" s="461"/>
      <c r="F36" s="266" t="s">
        <v>24</v>
      </c>
      <c r="G36" s="242">
        <f t="shared" ref="G36:G39" si="5">+G37</f>
        <v>-2314.8000000000002</v>
      </c>
    </row>
    <row r="37" spans="1:15" s="66" customFormat="1" ht="16.95" customHeight="1">
      <c r="A37" s="464"/>
      <c r="B37" s="462"/>
      <c r="C37" s="464"/>
      <c r="D37" s="439"/>
      <c r="E37" s="461"/>
      <c r="F37" s="258" t="s">
        <v>25</v>
      </c>
      <c r="G37" s="241">
        <f t="shared" si="5"/>
        <v>-2314.8000000000002</v>
      </c>
    </row>
    <row r="38" spans="1:15" s="66" customFormat="1" ht="16.95" customHeight="1">
      <c r="A38" s="464"/>
      <c r="B38" s="462"/>
      <c r="C38" s="464"/>
      <c r="D38" s="439"/>
      <c r="E38" s="461"/>
      <c r="F38" s="258" t="s">
        <v>165</v>
      </c>
      <c r="G38" s="241">
        <f t="shared" si="5"/>
        <v>-2314.8000000000002</v>
      </c>
    </row>
    <row r="39" spans="1:15" s="66" customFormat="1" ht="16.95" customHeight="1">
      <c r="A39" s="464"/>
      <c r="B39" s="462"/>
      <c r="C39" s="464"/>
      <c r="D39" s="439"/>
      <c r="E39" s="461"/>
      <c r="F39" s="258" t="s">
        <v>281</v>
      </c>
      <c r="G39" s="241">
        <f t="shared" si="5"/>
        <v>-2314.8000000000002</v>
      </c>
      <c r="H39" s="71"/>
    </row>
    <row r="40" spans="1:15" s="66" customFormat="1">
      <c r="A40" s="464"/>
      <c r="B40" s="462"/>
      <c r="C40" s="465"/>
      <c r="D40" s="439"/>
      <c r="E40" s="461"/>
      <c r="F40" s="258" t="s">
        <v>282</v>
      </c>
      <c r="G40" s="241">
        <f>+'Հավելված N 5'!G15</f>
        <v>-2314.8000000000002</v>
      </c>
      <c r="H40" s="72"/>
    </row>
    <row r="41" spans="1:15" s="66" customFormat="1">
      <c r="A41" s="464"/>
      <c r="B41" s="463" t="s">
        <v>34</v>
      </c>
      <c r="C41" s="62"/>
      <c r="D41" s="311"/>
      <c r="E41" s="62"/>
      <c r="F41" s="23" t="s">
        <v>113</v>
      </c>
      <c r="G41" s="20">
        <f>+G43+G77+G92+G193+G208</f>
        <v>178818.9</v>
      </c>
    </row>
    <row r="42" spans="1:15" s="66" customFormat="1" ht="16.95" customHeight="1">
      <c r="A42" s="464"/>
      <c r="B42" s="464"/>
      <c r="C42" s="309"/>
      <c r="D42" s="311"/>
      <c r="E42" s="62"/>
      <c r="F42" s="274" t="s">
        <v>21</v>
      </c>
      <c r="G42" s="19"/>
    </row>
    <row r="43" spans="1:15" s="66" customFormat="1">
      <c r="A43" s="464"/>
      <c r="B43" s="464"/>
      <c r="C43" s="462" t="s">
        <v>34</v>
      </c>
      <c r="D43" s="311"/>
      <c r="E43" s="62"/>
      <c r="F43" s="232" t="s">
        <v>183</v>
      </c>
      <c r="G43" s="230">
        <f>+G45</f>
        <v>93726.3</v>
      </c>
      <c r="H43" s="67"/>
      <c r="I43" s="67"/>
      <c r="J43" s="67"/>
      <c r="K43" s="67"/>
      <c r="L43" s="67"/>
      <c r="M43" s="67"/>
      <c r="N43" s="67"/>
      <c r="O43" s="67"/>
    </row>
    <row r="44" spans="1:15" s="66" customFormat="1" ht="16.95" customHeight="1">
      <c r="A44" s="464"/>
      <c r="B44" s="464"/>
      <c r="C44" s="462"/>
      <c r="D44" s="311"/>
      <c r="E44" s="62"/>
      <c r="F44" s="258" t="s">
        <v>21</v>
      </c>
      <c r="G44" s="230"/>
      <c r="H44" s="67"/>
      <c r="I44" s="67"/>
      <c r="J44" s="67"/>
      <c r="K44" s="67"/>
      <c r="L44" s="67"/>
      <c r="M44" s="67"/>
      <c r="N44" s="67"/>
      <c r="O44" s="67"/>
    </row>
    <row r="45" spans="1:15" s="66" customFormat="1" ht="36">
      <c r="A45" s="464"/>
      <c r="B45" s="464"/>
      <c r="C45" s="462"/>
      <c r="D45" s="311"/>
      <c r="E45" s="62"/>
      <c r="F45" s="273" t="s">
        <v>52</v>
      </c>
      <c r="G45" s="230">
        <f>+G47</f>
        <v>93726.3</v>
      </c>
      <c r="H45" s="67"/>
      <c r="I45" s="67"/>
      <c r="J45" s="67"/>
      <c r="K45" s="67"/>
      <c r="L45" s="67"/>
      <c r="M45" s="67"/>
      <c r="N45" s="67"/>
      <c r="O45" s="67"/>
    </row>
    <row r="46" spans="1:15" s="66" customFormat="1">
      <c r="A46" s="464"/>
      <c r="B46" s="464"/>
      <c r="C46" s="462"/>
      <c r="D46" s="312"/>
      <c r="E46" s="62"/>
      <c r="F46" s="234" t="s">
        <v>21</v>
      </c>
      <c r="G46" s="230"/>
      <c r="H46" s="67"/>
      <c r="I46" s="67"/>
      <c r="J46" s="67"/>
      <c r="K46" s="67"/>
      <c r="L46" s="67"/>
      <c r="M46" s="67"/>
      <c r="N46" s="67"/>
      <c r="O46" s="67"/>
    </row>
    <row r="47" spans="1:15" s="66" customFormat="1">
      <c r="A47" s="464"/>
      <c r="B47" s="464"/>
      <c r="C47" s="462"/>
      <c r="D47" s="261">
        <v>1075</v>
      </c>
      <c r="E47" s="474" t="s">
        <v>184</v>
      </c>
      <c r="F47" s="474"/>
      <c r="G47" s="235">
        <f>+G49+G59+G68</f>
        <v>93726.3</v>
      </c>
      <c r="H47" s="67"/>
      <c r="I47" s="67"/>
      <c r="J47" s="67"/>
      <c r="K47" s="67"/>
      <c r="L47" s="67"/>
      <c r="M47" s="67"/>
      <c r="N47" s="67"/>
      <c r="O47" s="67"/>
    </row>
    <row r="48" spans="1:15" s="66" customFormat="1" ht="16.95" customHeight="1">
      <c r="A48" s="464"/>
      <c r="B48" s="464"/>
      <c r="C48" s="462"/>
      <c r="D48" s="261"/>
      <c r="E48" s="184"/>
      <c r="F48" s="258" t="s">
        <v>21</v>
      </c>
      <c r="G48" s="233"/>
      <c r="H48" s="67"/>
      <c r="I48" s="67"/>
      <c r="J48" s="67"/>
      <c r="K48" s="67"/>
      <c r="L48" s="67"/>
      <c r="M48" s="67"/>
      <c r="N48" s="67"/>
      <c r="O48" s="67"/>
    </row>
    <row r="49" spans="1:15" s="66" customFormat="1">
      <c r="A49" s="464"/>
      <c r="B49" s="464"/>
      <c r="C49" s="462"/>
      <c r="D49" s="440"/>
      <c r="E49" s="261">
        <v>11004</v>
      </c>
      <c r="F49" s="270" t="s">
        <v>293</v>
      </c>
      <c r="G49" s="237">
        <f t="shared" ref="G49" si="6">+G51</f>
        <v>-5875.9</v>
      </c>
      <c r="H49" s="67"/>
      <c r="I49" s="67"/>
      <c r="J49" s="67"/>
      <c r="K49" s="67"/>
      <c r="L49" s="67"/>
      <c r="M49" s="67"/>
      <c r="N49" s="67"/>
      <c r="O49" s="67"/>
    </row>
    <row r="50" spans="1:15" s="66" customFormat="1" ht="16.95" customHeight="1">
      <c r="A50" s="464"/>
      <c r="B50" s="464"/>
      <c r="C50" s="462"/>
      <c r="D50" s="441"/>
      <c r="E50" s="469"/>
      <c r="F50" s="258" t="s">
        <v>66</v>
      </c>
      <c r="G50" s="231"/>
    </row>
    <row r="51" spans="1:15" s="70" customFormat="1" ht="36">
      <c r="A51" s="464"/>
      <c r="B51" s="464"/>
      <c r="C51" s="462"/>
      <c r="D51" s="441"/>
      <c r="E51" s="470"/>
      <c r="F51" s="238" t="s">
        <v>52</v>
      </c>
      <c r="G51" s="240">
        <f t="shared" ref="G51" si="7">+G53</f>
        <v>-5875.9</v>
      </c>
    </row>
    <row r="52" spans="1:15" s="66" customFormat="1" ht="54">
      <c r="A52" s="464"/>
      <c r="B52" s="464"/>
      <c r="C52" s="462"/>
      <c r="D52" s="441"/>
      <c r="E52" s="470"/>
      <c r="F52" s="258" t="s">
        <v>58</v>
      </c>
      <c r="G52" s="231"/>
    </row>
    <row r="53" spans="1:15" s="66" customFormat="1" ht="16.95" customHeight="1">
      <c r="A53" s="464"/>
      <c r="B53" s="464"/>
      <c r="C53" s="462"/>
      <c r="D53" s="441"/>
      <c r="E53" s="470"/>
      <c r="F53" s="266" t="s">
        <v>24</v>
      </c>
      <c r="G53" s="242">
        <f t="shared" ref="G53:G55" si="8">+G54</f>
        <v>-5875.9</v>
      </c>
    </row>
    <row r="54" spans="1:15" s="66" customFormat="1" ht="16.95" customHeight="1">
      <c r="A54" s="464"/>
      <c r="B54" s="464"/>
      <c r="C54" s="462"/>
      <c r="D54" s="441"/>
      <c r="E54" s="470"/>
      <c r="F54" s="275" t="s">
        <v>25</v>
      </c>
      <c r="G54" s="241">
        <f t="shared" si="8"/>
        <v>-5875.9</v>
      </c>
    </row>
    <row r="55" spans="1:15" s="66" customFormat="1" ht="16.95" customHeight="1">
      <c r="A55" s="464"/>
      <c r="B55" s="464"/>
      <c r="C55" s="462"/>
      <c r="D55" s="441"/>
      <c r="E55" s="470"/>
      <c r="F55" s="275" t="s">
        <v>165</v>
      </c>
      <c r="G55" s="241">
        <f t="shared" si="8"/>
        <v>-5875.9</v>
      </c>
    </row>
    <row r="56" spans="1:15" s="66" customFormat="1" ht="16.95" customHeight="1">
      <c r="A56" s="464"/>
      <c r="B56" s="464"/>
      <c r="C56" s="462"/>
      <c r="D56" s="441"/>
      <c r="E56" s="470"/>
      <c r="F56" s="275" t="s">
        <v>206</v>
      </c>
      <c r="G56" s="241">
        <f>+G57+G58</f>
        <v>-5875.9</v>
      </c>
      <c r="H56" s="71"/>
    </row>
    <row r="57" spans="1:15" s="66" customFormat="1" ht="36">
      <c r="A57" s="464"/>
      <c r="B57" s="464"/>
      <c r="C57" s="462"/>
      <c r="D57" s="441"/>
      <c r="E57" s="470"/>
      <c r="F57" s="275" t="s">
        <v>207</v>
      </c>
      <c r="G57" s="241">
        <v>-5761.2</v>
      </c>
      <c r="H57" s="72"/>
    </row>
    <row r="58" spans="1:15" s="66" customFormat="1">
      <c r="A58" s="464"/>
      <c r="B58" s="464"/>
      <c r="C58" s="462"/>
      <c r="D58" s="441"/>
      <c r="E58" s="443"/>
      <c r="F58" s="275" t="s">
        <v>282</v>
      </c>
      <c r="G58" s="241">
        <v>-114.7</v>
      </c>
      <c r="H58" s="72"/>
    </row>
    <row r="59" spans="1:15" s="66" customFormat="1" ht="33.85">
      <c r="A59" s="464"/>
      <c r="B59" s="464"/>
      <c r="C59" s="462"/>
      <c r="D59" s="441"/>
      <c r="E59" s="434">
        <v>32001</v>
      </c>
      <c r="F59" s="436" t="s">
        <v>565</v>
      </c>
      <c r="G59" s="237">
        <f t="shared" ref="G59" si="9">+G61</f>
        <v>19292.2</v>
      </c>
      <c r="H59" s="67"/>
      <c r="I59" s="67"/>
      <c r="J59" s="67"/>
      <c r="K59" s="67"/>
      <c r="L59" s="67"/>
      <c r="M59" s="67"/>
      <c r="N59" s="67"/>
      <c r="O59" s="67"/>
    </row>
    <row r="60" spans="1:15" s="66" customFormat="1" ht="16.95" customHeight="1">
      <c r="A60" s="464"/>
      <c r="B60" s="464"/>
      <c r="C60" s="462"/>
      <c r="D60" s="441"/>
      <c r="E60" s="461"/>
      <c r="F60" s="258" t="s">
        <v>66</v>
      </c>
      <c r="G60" s="231"/>
    </row>
    <row r="61" spans="1:15" s="70" customFormat="1" ht="36">
      <c r="A61" s="464"/>
      <c r="B61" s="464"/>
      <c r="C61" s="462"/>
      <c r="D61" s="441"/>
      <c r="E61" s="461"/>
      <c r="F61" s="238" t="s">
        <v>52</v>
      </c>
      <c r="G61" s="240">
        <f t="shared" ref="G61" si="10">+G63</f>
        <v>19292.2</v>
      </c>
    </row>
    <row r="62" spans="1:15" s="66" customFormat="1" ht="54">
      <c r="A62" s="464"/>
      <c r="B62" s="464"/>
      <c r="C62" s="462"/>
      <c r="D62" s="441"/>
      <c r="E62" s="461"/>
      <c r="F62" s="258" t="s">
        <v>58</v>
      </c>
      <c r="G62" s="231"/>
    </row>
    <row r="63" spans="1:15" s="66" customFormat="1" ht="16.95" customHeight="1">
      <c r="A63" s="464"/>
      <c r="B63" s="464"/>
      <c r="C63" s="462"/>
      <c r="D63" s="441"/>
      <c r="E63" s="461"/>
      <c r="F63" s="435" t="s">
        <v>24</v>
      </c>
      <c r="G63" s="242">
        <f t="shared" ref="G63:G66" si="11">+G64</f>
        <v>19292.2</v>
      </c>
    </row>
    <row r="64" spans="1:15" s="66" customFormat="1" ht="16.95" customHeight="1">
      <c r="A64" s="464"/>
      <c r="B64" s="464"/>
      <c r="C64" s="462"/>
      <c r="D64" s="441"/>
      <c r="E64" s="461"/>
      <c r="F64" s="258" t="s">
        <v>25</v>
      </c>
      <c r="G64" s="241">
        <f t="shared" si="11"/>
        <v>19292.2</v>
      </c>
    </row>
    <row r="65" spans="1:15" s="66" customFormat="1" ht="16.95" customHeight="1">
      <c r="A65" s="464"/>
      <c r="B65" s="464"/>
      <c r="C65" s="462"/>
      <c r="D65" s="441"/>
      <c r="E65" s="461"/>
      <c r="F65" s="258" t="s">
        <v>165</v>
      </c>
      <c r="G65" s="241">
        <f t="shared" si="11"/>
        <v>19292.2</v>
      </c>
    </row>
    <row r="66" spans="1:15" s="66" customFormat="1" ht="16.95" customHeight="1">
      <c r="A66" s="464"/>
      <c r="B66" s="464"/>
      <c r="C66" s="462"/>
      <c r="D66" s="441"/>
      <c r="E66" s="461"/>
      <c r="F66" s="258" t="s">
        <v>166</v>
      </c>
      <c r="G66" s="241">
        <f t="shared" si="11"/>
        <v>19292.2</v>
      </c>
      <c r="H66" s="71"/>
    </row>
    <row r="67" spans="1:15" s="66" customFormat="1" ht="36">
      <c r="A67" s="464"/>
      <c r="B67" s="464"/>
      <c r="C67" s="462"/>
      <c r="D67" s="441"/>
      <c r="E67" s="461"/>
      <c r="F67" s="258" t="s">
        <v>167</v>
      </c>
      <c r="G67" s="241">
        <f>+'Հավելված N 5'!G52</f>
        <v>19292.2</v>
      </c>
      <c r="H67" s="72"/>
    </row>
    <row r="68" spans="1:15" s="66" customFormat="1" ht="33.85">
      <c r="A68" s="464"/>
      <c r="B68" s="464"/>
      <c r="C68" s="462"/>
      <c r="D68" s="441"/>
      <c r="E68" s="261">
        <v>32008</v>
      </c>
      <c r="F68" s="270" t="s">
        <v>182</v>
      </c>
      <c r="G68" s="237">
        <f t="shared" ref="G68" si="12">+G70</f>
        <v>80310</v>
      </c>
      <c r="H68" s="67"/>
      <c r="I68" s="67"/>
      <c r="J68" s="67"/>
      <c r="K68" s="67"/>
      <c r="L68" s="67"/>
      <c r="M68" s="67"/>
      <c r="N68" s="67"/>
      <c r="O68" s="67"/>
    </row>
    <row r="69" spans="1:15" s="66" customFormat="1" ht="16.95" customHeight="1">
      <c r="A69" s="464"/>
      <c r="B69" s="464"/>
      <c r="C69" s="462"/>
      <c r="D69" s="441"/>
      <c r="E69" s="461"/>
      <c r="F69" s="258" t="s">
        <v>66</v>
      </c>
      <c r="G69" s="231"/>
    </row>
    <row r="70" spans="1:15" s="70" customFormat="1" ht="36">
      <c r="A70" s="464"/>
      <c r="B70" s="464"/>
      <c r="C70" s="462"/>
      <c r="D70" s="441"/>
      <c r="E70" s="461"/>
      <c r="F70" s="238" t="s">
        <v>52</v>
      </c>
      <c r="G70" s="240">
        <f t="shared" ref="G70" si="13">+G72</f>
        <v>80310</v>
      </c>
    </row>
    <row r="71" spans="1:15" s="66" customFormat="1" ht="54">
      <c r="A71" s="464"/>
      <c r="B71" s="464"/>
      <c r="C71" s="462"/>
      <c r="D71" s="441"/>
      <c r="E71" s="461"/>
      <c r="F71" s="258" t="s">
        <v>58</v>
      </c>
      <c r="G71" s="231"/>
    </row>
    <row r="72" spans="1:15" s="66" customFormat="1" ht="16.95" customHeight="1">
      <c r="A72" s="464"/>
      <c r="B72" s="464"/>
      <c r="C72" s="462"/>
      <c r="D72" s="441"/>
      <c r="E72" s="461"/>
      <c r="F72" s="266" t="s">
        <v>24</v>
      </c>
      <c r="G72" s="242">
        <f t="shared" ref="G72:G75" si="14">+G73</f>
        <v>80310</v>
      </c>
    </row>
    <row r="73" spans="1:15" s="66" customFormat="1" ht="16.95" customHeight="1">
      <c r="A73" s="464"/>
      <c r="B73" s="464"/>
      <c r="C73" s="462"/>
      <c r="D73" s="441"/>
      <c r="E73" s="461"/>
      <c r="F73" s="258" t="s">
        <v>25</v>
      </c>
      <c r="G73" s="241">
        <f t="shared" si="14"/>
        <v>80310</v>
      </c>
    </row>
    <row r="74" spans="1:15" s="66" customFormat="1" ht="16.95" customHeight="1">
      <c r="A74" s="464"/>
      <c r="B74" s="464"/>
      <c r="C74" s="462"/>
      <c r="D74" s="441"/>
      <c r="E74" s="461"/>
      <c r="F74" s="258" t="s">
        <v>165</v>
      </c>
      <c r="G74" s="241">
        <f t="shared" si="14"/>
        <v>80310</v>
      </c>
    </row>
    <row r="75" spans="1:15" s="66" customFormat="1" ht="16.95" customHeight="1">
      <c r="A75" s="464"/>
      <c r="B75" s="464"/>
      <c r="C75" s="462"/>
      <c r="D75" s="441"/>
      <c r="E75" s="461"/>
      <c r="F75" s="258" t="s">
        <v>166</v>
      </c>
      <c r="G75" s="241">
        <f t="shared" si="14"/>
        <v>80310</v>
      </c>
      <c r="H75" s="71"/>
    </row>
    <row r="76" spans="1:15" s="66" customFormat="1" ht="36">
      <c r="A76" s="464"/>
      <c r="B76" s="464"/>
      <c r="C76" s="462"/>
      <c r="D76" s="442"/>
      <c r="E76" s="461"/>
      <c r="F76" s="258" t="s">
        <v>167</v>
      </c>
      <c r="G76" s="241">
        <f>+'Հավելված N 5'!G54</f>
        <v>80310</v>
      </c>
      <c r="H76" s="72"/>
    </row>
    <row r="77" spans="1:15" s="66" customFormat="1">
      <c r="A77" s="464"/>
      <c r="B77" s="464"/>
      <c r="C77" s="463" t="s">
        <v>211</v>
      </c>
      <c r="D77" s="446"/>
      <c r="E77" s="62"/>
      <c r="F77" s="232" t="s">
        <v>212</v>
      </c>
      <c r="G77" s="230">
        <f>+G79</f>
        <v>69100</v>
      </c>
      <c r="H77" s="67"/>
      <c r="I77" s="67"/>
      <c r="J77" s="67"/>
      <c r="K77" s="67"/>
      <c r="L77" s="67"/>
      <c r="M77" s="67"/>
      <c r="N77" s="67"/>
      <c r="O77" s="67"/>
    </row>
    <row r="78" spans="1:15" s="66" customFormat="1" ht="16.95" customHeight="1">
      <c r="A78" s="464"/>
      <c r="B78" s="464"/>
      <c r="C78" s="464"/>
      <c r="D78" s="446"/>
      <c r="E78" s="62"/>
      <c r="F78" s="258" t="s">
        <v>21</v>
      </c>
      <c r="G78" s="230"/>
      <c r="H78" s="67"/>
      <c r="I78" s="67"/>
      <c r="J78" s="67"/>
      <c r="K78" s="67"/>
      <c r="L78" s="67"/>
      <c r="M78" s="67"/>
      <c r="N78" s="67"/>
      <c r="O78" s="67"/>
    </row>
    <row r="79" spans="1:15" s="66" customFormat="1" ht="36">
      <c r="A79" s="464"/>
      <c r="B79" s="464"/>
      <c r="C79" s="464"/>
      <c r="D79" s="446"/>
      <c r="E79" s="62"/>
      <c r="F79" s="273" t="s">
        <v>52</v>
      </c>
      <c r="G79" s="230">
        <f>+G83</f>
        <v>69100</v>
      </c>
      <c r="H79" s="67"/>
      <c r="I79" s="67"/>
      <c r="J79" s="67"/>
      <c r="K79" s="67"/>
      <c r="L79" s="67"/>
      <c r="M79" s="67"/>
      <c r="N79" s="67"/>
      <c r="O79" s="67"/>
    </row>
    <row r="80" spans="1:15" s="66" customFormat="1">
      <c r="A80" s="464"/>
      <c r="B80" s="464"/>
      <c r="C80" s="464"/>
      <c r="D80" s="446"/>
      <c r="E80" s="62"/>
      <c r="F80" s="234" t="s">
        <v>21</v>
      </c>
      <c r="G80" s="230"/>
      <c r="H80" s="67"/>
      <c r="I80" s="67"/>
      <c r="J80" s="67"/>
      <c r="K80" s="67"/>
      <c r="L80" s="67"/>
      <c r="M80" s="67"/>
      <c r="N80" s="67"/>
      <c r="O80" s="67"/>
    </row>
    <row r="81" spans="1:15" s="66" customFormat="1">
      <c r="A81" s="464"/>
      <c r="B81" s="464"/>
      <c r="C81" s="464"/>
      <c r="D81" s="261">
        <v>1075</v>
      </c>
      <c r="E81" s="474" t="s">
        <v>184</v>
      </c>
      <c r="F81" s="474"/>
      <c r="G81" s="235">
        <f>+G83</f>
        <v>69100</v>
      </c>
      <c r="H81" s="67"/>
      <c r="I81" s="67"/>
      <c r="J81" s="67"/>
      <c r="K81" s="67"/>
      <c r="L81" s="67"/>
      <c r="M81" s="67"/>
      <c r="N81" s="67"/>
      <c r="O81" s="67"/>
    </row>
    <row r="82" spans="1:15" s="66" customFormat="1" ht="16.95" customHeight="1">
      <c r="A82" s="464"/>
      <c r="B82" s="464"/>
      <c r="C82" s="464"/>
      <c r="D82" s="261"/>
      <c r="E82" s="184"/>
      <c r="F82" s="258" t="s">
        <v>21</v>
      </c>
      <c r="G82" s="233"/>
      <c r="H82" s="67"/>
      <c r="I82" s="67"/>
      <c r="J82" s="67"/>
      <c r="K82" s="67"/>
      <c r="L82" s="67"/>
      <c r="M82" s="67"/>
      <c r="N82" s="67"/>
      <c r="O82" s="67"/>
    </row>
    <row r="83" spans="1:15" s="66" customFormat="1" ht="50.75">
      <c r="A83" s="464"/>
      <c r="B83" s="464"/>
      <c r="C83" s="464"/>
      <c r="D83" s="440"/>
      <c r="E83" s="261">
        <v>32009</v>
      </c>
      <c r="F83" s="270" t="s">
        <v>192</v>
      </c>
      <c r="G83" s="237">
        <f t="shared" ref="G83" si="15">+G85</f>
        <v>69100</v>
      </c>
      <c r="H83" s="67"/>
      <c r="I83" s="67"/>
      <c r="J83" s="67"/>
      <c r="K83" s="67"/>
      <c r="L83" s="67"/>
      <c r="M83" s="67"/>
      <c r="N83" s="67"/>
      <c r="O83" s="67"/>
    </row>
    <row r="84" spans="1:15" s="66" customFormat="1" ht="16.95" customHeight="1">
      <c r="A84" s="464"/>
      <c r="B84" s="464"/>
      <c r="C84" s="464"/>
      <c r="D84" s="441"/>
      <c r="E84" s="469"/>
      <c r="F84" s="258" t="s">
        <v>66</v>
      </c>
      <c r="G84" s="231"/>
    </row>
    <row r="85" spans="1:15" s="70" customFormat="1" ht="36">
      <c r="A85" s="464"/>
      <c r="B85" s="464"/>
      <c r="C85" s="464"/>
      <c r="D85" s="441"/>
      <c r="E85" s="470"/>
      <c r="F85" s="238" t="s">
        <v>52</v>
      </c>
      <c r="G85" s="240">
        <f t="shared" ref="G85" si="16">+G87</f>
        <v>69100</v>
      </c>
    </row>
    <row r="86" spans="1:15" s="66" customFormat="1" ht="54">
      <c r="A86" s="464"/>
      <c r="B86" s="464"/>
      <c r="C86" s="464"/>
      <c r="D86" s="441"/>
      <c r="E86" s="470"/>
      <c r="F86" s="258" t="s">
        <v>58</v>
      </c>
      <c r="G86" s="231"/>
    </row>
    <row r="87" spans="1:15" s="66" customFormat="1" ht="16.95" customHeight="1">
      <c r="A87" s="464"/>
      <c r="B87" s="464"/>
      <c r="C87" s="464"/>
      <c r="D87" s="441"/>
      <c r="E87" s="470"/>
      <c r="F87" s="266" t="s">
        <v>24</v>
      </c>
      <c r="G87" s="242">
        <f t="shared" ref="G87:G90" si="17">+G88</f>
        <v>69100</v>
      </c>
    </row>
    <row r="88" spans="1:15" s="66" customFormat="1" ht="16.95" customHeight="1">
      <c r="A88" s="464"/>
      <c r="B88" s="464"/>
      <c r="C88" s="464"/>
      <c r="D88" s="441"/>
      <c r="E88" s="470"/>
      <c r="F88" s="258" t="s">
        <v>25</v>
      </c>
      <c r="G88" s="241">
        <f t="shared" si="17"/>
        <v>69100</v>
      </c>
    </row>
    <row r="89" spans="1:15" s="66" customFormat="1" ht="16.95" customHeight="1">
      <c r="A89" s="464"/>
      <c r="B89" s="464"/>
      <c r="C89" s="464"/>
      <c r="D89" s="441"/>
      <c r="E89" s="470"/>
      <c r="F89" s="258" t="s">
        <v>165</v>
      </c>
      <c r="G89" s="241">
        <f t="shared" si="17"/>
        <v>69100</v>
      </c>
    </row>
    <row r="90" spans="1:15" s="66" customFormat="1" ht="16.95" customHeight="1">
      <c r="A90" s="464"/>
      <c r="B90" s="464"/>
      <c r="C90" s="464"/>
      <c r="D90" s="441"/>
      <c r="E90" s="470"/>
      <c r="F90" s="258" t="s">
        <v>166</v>
      </c>
      <c r="G90" s="241">
        <f t="shared" si="17"/>
        <v>69100</v>
      </c>
      <c r="H90" s="71"/>
    </row>
    <row r="91" spans="1:15" s="66" customFormat="1" ht="36">
      <c r="A91" s="464"/>
      <c r="B91" s="464"/>
      <c r="C91" s="464"/>
      <c r="D91" s="441"/>
      <c r="E91" s="470"/>
      <c r="F91" s="258" t="s">
        <v>167</v>
      </c>
      <c r="G91" s="241">
        <f>+'Հավելված N 5'!G56</f>
        <v>69100</v>
      </c>
      <c r="H91" s="72"/>
    </row>
    <row r="92" spans="1:15" s="66" customFormat="1">
      <c r="A92" s="464"/>
      <c r="B92" s="464"/>
      <c r="C92" s="268" t="s">
        <v>60</v>
      </c>
      <c r="D92" s="439"/>
      <c r="E92" s="469"/>
      <c r="F92" s="270" t="s">
        <v>114</v>
      </c>
      <c r="G92" s="20">
        <f t="shared" ref="G92" si="18">+G94</f>
        <v>-10877.699999999972</v>
      </c>
      <c r="H92" s="67"/>
      <c r="I92" s="67"/>
      <c r="J92" s="67"/>
      <c r="K92" s="67"/>
      <c r="L92" s="67"/>
      <c r="M92" s="67"/>
      <c r="N92" s="67"/>
      <c r="O92" s="67"/>
    </row>
    <row r="93" spans="1:15" s="66" customFormat="1" ht="16.95" customHeight="1">
      <c r="A93" s="464"/>
      <c r="B93" s="464"/>
      <c r="C93" s="277"/>
      <c r="D93" s="439"/>
      <c r="E93" s="470"/>
      <c r="F93" s="274" t="s">
        <v>21</v>
      </c>
      <c r="G93" s="68"/>
      <c r="H93" s="67"/>
      <c r="I93" s="67"/>
      <c r="J93" s="67"/>
      <c r="K93" s="67"/>
      <c r="L93" s="67"/>
      <c r="M93" s="67"/>
      <c r="N93" s="67"/>
      <c r="O93" s="67"/>
    </row>
    <row r="94" spans="1:15" s="66" customFormat="1" ht="36">
      <c r="A94" s="464"/>
      <c r="B94" s="464"/>
      <c r="C94" s="277"/>
      <c r="D94" s="439"/>
      <c r="E94" s="470"/>
      <c r="F94" s="213" t="s">
        <v>52</v>
      </c>
      <c r="G94" s="68">
        <f>+G96+G110+G122+G133</f>
        <v>-10877.699999999972</v>
      </c>
      <c r="H94" s="67"/>
      <c r="I94" s="67"/>
      <c r="J94" s="67"/>
      <c r="K94" s="67"/>
      <c r="L94" s="67"/>
      <c r="M94" s="67"/>
      <c r="N94" s="67"/>
      <c r="O94" s="67"/>
    </row>
    <row r="95" spans="1:15" s="66" customFormat="1" ht="16.95" customHeight="1">
      <c r="A95" s="464"/>
      <c r="B95" s="464"/>
      <c r="C95" s="277"/>
      <c r="D95" s="439"/>
      <c r="E95" s="443"/>
      <c r="F95" s="274" t="s">
        <v>21</v>
      </c>
      <c r="G95" s="68"/>
      <c r="H95" s="67"/>
      <c r="I95" s="67"/>
      <c r="J95" s="67"/>
      <c r="K95" s="67"/>
      <c r="L95" s="67"/>
      <c r="M95" s="67"/>
      <c r="N95" s="67"/>
      <c r="O95" s="67"/>
    </row>
    <row r="96" spans="1:15" s="66" customFormat="1">
      <c r="A96" s="464"/>
      <c r="B96" s="464"/>
      <c r="C96" s="277"/>
      <c r="D96" s="261">
        <v>1056</v>
      </c>
      <c r="E96" s="473" t="s">
        <v>288</v>
      </c>
      <c r="F96" s="451"/>
      <c r="G96" s="6">
        <f>+G98</f>
        <v>-1302.3999999999999</v>
      </c>
      <c r="H96" s="67"/>
      <c r="I96" s="67"/>
      <c r="J96" s="67"/>
      <c r="K96" s="67"/>
      <c r="L96" s="67"/>
      <c r="M96" s="67"/>
      <c r="N96" s="67"/>
      <c r="O96" s="67"/>
    </row>
    <row r="97" spans="1:15" s="66" customFormat="1" ht="16.95" customHeight="1">
      <c r="A97" s="464"/>
      <c r="B97" s="464"/>
      <c r="C97" s="277"/>
      <c r="D97" s="261"/>
      <c r="E97" s="73"/>
      <c r="F97" s="274" t="s">
        <v>21</v>
      </c>
      <c r="G97" s="68"/>
      <c r="H97" s="67"/>
      <c r="I97" s="67"/>
      <c r="J97" s="67"/>
      <c r="K97" s="67"/>
      <c r="L97" s="67"/>
      <c r="M97" s="67"/>
      <c r="N97" s="67"/>
      <c r="O97" s="67"/>
    </row>
    <row r="98" spans="1:15" s="66" customFormat="1">
      <c r="A98" s="464"/>
      <c r="B98" s="464"/>
      <c r="C98" s="277"/>
      <c r="D98" s="493"/>
      <c r="E98" s="293">
        <v>11005</v>
      </c>
      <c r="F98" s="270" t="s">
        <v>289</v>
      </c>
      <c r="G98" s="69">
        <f>+G100</f>
        <v>-1302.3999999999999</v>
      </c>
      <c r="H98" s="67"/>
      <c r="I98" s="67"/>
      <c r="J98" s="67"/>
      <c r="K98" s="67"/>
      <c r="L98" s="67"/>
      <c r="M98" s="67"/>
      <c r="N98" s="67"/>
      <c r="O98" s="67"/>
    </row>
    <row r="99" spans="1:15" s="66" customFormat="1" ht="16.95" customHeight="1">
      <c r="A99" s="464"/>
      <c r="B99" s="464"/>
      <c r="C99" s="277"/>
      <c r="D99" s="493"/>
      <c r="E99" s="467"/>
      <c r="F99" s="258" t="s">
        <v>66</v>
      </c>
      <c r="G99" s="19"/>
    </row>
    <row r="100" spans="1:15" s="70" customFormat="1" ht="36">
      <c r="A100" s="464"/>
      <c r="B100" s="464"/>
      <c r="C100" s="277"/>
      <c r="D100" s="493"/>
      <c r="E100" s="468"/>
      <c r="F100" s="238" t="s">
        <v>52</v>
      </c>
      <c r="G100" s="21">
        <f t="shared" ref="G100" si="19">+G102</f>
        <v>-1302.3999999999999</v>
      </c>
    </row>
    <row r="101" spans="1:15" s="66" customFormat="1" ht="54">
      <c r="A101" s="464"/>
      <c r="B101" s="464"/>
      <c r="C101" s="277"/>
      <c r="D101" s="493"/>
      <c r="E101" s="468"/>
      <c r="F101" s="258" t="s">
        <v>58</v>
      </c>
      <c r="G101" s="19"/>
    </row>
    <row r="102" spans="1:15" s="66" customFormat="1" ht="16.95" customHeight="1">
      <c r="A102" s="464"/>
      <c r="B102" s="464"/>
      <c r="C102" s="277"/>
      <c r="D102" s="493"/>
      <c r="E102" s="468"/>
      <c r="F102" s="266" t="s">
        <v>24</v>
      </c>
      <c r="G102" s="22">
        <f>+G103</f>
        <v>-1302.3999999999999</v>
      </c>
    </row>
    <row r="103" spans="1:15" s="66" customFormat="1" ht="16.95" customHeight="1">
      <c r="A103" s="464"/>
      <c r="B103" s="464"/>
      <c r="C103" s="277"/>
      <c r="D103" s="493"/>
      <c r="E103" s="468"/>
      <c r="F103" s="275" t="s">
        <v>25</v>
      </c>
      <c r="G103" s="22">
        <f>+G104+G107</f>
        <v>-1302.3999999999999</v>
      </c>
    </row>
    <row r="104" spans="1:15" s="66" customFormat="1" ht="16.95" customHeight="1">
      <c r="A104" s="464"/>
      <c r="B104" s="464"/>
      <c r="C104" s="277"/>
      <c r="D104" s="493"/>
      <c r="E104" s="468"/>
      <c r="F104" s="275" t="s">
        <v>165</v>
      </c>
      <c r="G104" s="22">
        <f>+G105</f>
        <v>-210.6</v>
      </c>
    </row>
    <row r="105" spans="1:15" s="66" customFormat="1" ht="16.95" customHeight="1">
      <c r="A105" s="464"/>
      <c r="B105" s="464"/>
      <c r="C105" s="277"/>
      <c r="D105" s="493"/>
      <c r="E105" s="468"/>
      <c r="F105" s="275" t="s">
        <v>206</v>
      </c>
      <c r="G105" s="22">
        <f t="shared" ref="G105" si="20">+G106</f>
        <v>-210.6</v>
      </c>
      <c r="H105" s="71"/>
    </row>
    <row r="106" spans="1:15" s="66" customFormat="1">
      <c r="A106" s="464"/>
      <c r="B106" s="464"/>
      <c r="C106" s="277"/>
      <c r="D106" s="493"/>
      <c r="E106" s="468"/>
      <c r="F106" s="275" t="s">
        <v>282</v>
      </c>
      <c r="G106" s="22">
        <f>+'Հավելված N 5'!G25</f>
        <v>-210.6</v>
      </c>
      <c r="H106" s="72"/>
    </row>
    <row r="107" spans="1:15" s="66" customFormat="1" ht="16.95" customHeight="1">
      <c r="A107" s="464"/>
      <c r="B107" s="464"/>
      <c r="C107" s="277"/>
      <c r="D107" s="493"/>
      <c r="E107" s="271"/>
      <c r="F107" s="275" t="s">
        <v>203</v>
      </c>
      <c r="G107" s="22">
        <f>+G108</f>
        <v>-1091.8</v>
      </c>
    </row>
    <row r="108" spans="1:15" s="66" customFormat="1" ht="16.95" customHeight="1">
      <c r="A108" s="464"/>
      <c r="B108" s="464"/>
      <c r="C108" s="277"/>
      <c r="D108" s="493"/>
      <c r="E108" s="271"/>
      <c r="F108" s="275" t="s">
        <v>204</v>
      </c>
      <c r="G108" s="22">
        <f t="shared" ref="G108" si="21">+G109</f>
        <v>-1091.8</v>
      </c>
      <c r="H108" s="71"/>
    </row>
    <row r="109" spans="1:15" s="66" customFormat="1">
      <c r="A109" s="464"/>
      <c r="B109" s="464"/>
      <c r="C109" s="277"/>
      <c r="D109" s="494"/>
      <c r="E109" s="271"/>
      <c r="F109" s="275" t="s">
        <v>290</v>
      </c>
      <c r="G109" s="22">
        <v>-1091.8</v>
      </c>
      <c r="H109" s="72"/>
    </row>
    <row r="110" spans="1:15" s="66" customFormat="1">
      <c r="A110" s="464"/>
      <c r="B110" s="464"/>
      <c r="C110" s="277"/>
      <c r="D110" s="261">
        <v>1075</v>
      </c>
      <c r="E110" s="474" t="s">
        <v>184</v>
      </c>
      <c r="F110" s="474"/>
      <c r="G110" s="235">
        <f>+G112+G134</f>
        <v>-3056.8</v>
      </c>
      <c r="H110" s="67"/>
      <c r="I110" s="67"/>
      <c r="J110" s="67"/>
      <c r="K110" s="67"/>
      <c r="L110" s="67"/>
      <c r="M110" s="67"/>
      <c r="N110" s="67"/>
      <c r="O110" s="67"/>
    </row>
    <row r="111" spans="1:15" s="66" customFormat="1" ht="16.95" customHeight="1">
      <c r="A111" s="464"/>
      <c r="B111" s="464"/>
      <c r="C111" s="277"/>
      <c r="D111" s="261"/>
      <c r="E111" s="184"/>
      <c r="F111" s="258" t="s">
        <v>21</v>
      </c>
      <c r="G111" s="233"/>
      <c r="H111" s="67"/>
      <c r="I111" s="67"/>
      <c r="J111" s="67"/>
      <c r="K111" s="67"/>
      <c r="L111" s="67"/>
      <c r="M111" s="67"/>
      <c r="N111" s="67"/>
      <c r="O111" s="67"/>
    </row>
    <row r="112" spans="1:15" s="66" customFormat="1" ht="33.85">
      <c r="A112" s="464"/>
      <c r="B112" s="464"/>
      <c r="C112" s="277"/>
      <c r="D112" s="492"/>
      <c r="E112" s="261">
        <v>11005</v>
      </c>
      <c r="F112" s="270" t="s">
        <v>308</v>
      </c>
      <c r="G112" s="237">
        <f t="shared" ref="G112" si="22">+G114</f>
        <v>-3056.8</v>
      </c>
      <c r="H112" s="67"/>
      <c r="I112" s="67"/>
      <c r="J112" s="67"/>
      <c r="K112" s="67"/>
      <c r="L112" s="67"/>
      <c r="M112" s="67"/>
      <c r="N112" s="67"/>
      <c r="O112" s="67"/>
    </row>
    <row r="113" spans="1:15" s="66" customFormat="1" ht="16.95" customHeight="1">
      <c r="A113" s="464"/>
      <c r="B113" s="464"/>
      <c r="C113" s="277"/>
      <c r="D113" s="493"/>
      <c r="E113" s="471"/>
      <c r="F113" s="258" t="s">
        <v>66</v>
      </c>
      <c r="G113" s="231"/>
    </row>
    <row r="114" spans="1:15" s="70" customFormat="1" ht="36">
      <c r="A114" s="464"/>
      <c r="B114" s="464"/>
      <c r="C114" s="277"/>
      <c r="D114" s="493"/>
      <c r="E114" s="468"/>
      <c r="F114" s="238" t="s">
        <v>52</v>
      </c>
      <c r="G114" s="240">
        <f t="shared" ref="G114" si="23">+G116</f>
        <v>-3056.8</v>
      </c>
    </row>
    <row r="115" spans="1:15" s="66" customFormat="1" ht="54">
      <c r="A115" s="464"/>
      <c r="B115" s="464"/>
      <c r="C115" s="277"/>
      <c r="D115" s="493"/>
      <c r="E115" s="468"/>
      <c r="F115" s="258" t="s">
        <v>58</v>
      </c>
      <c r="G115" s="231"/>
    </row>
    <row r="116" spans="1:15" s="66" customFormat="1" ht="16.95" customHeight="1">
      <c r="A116" s="464"/>
      <c r="B116" s="464"/>
      <c r="C116" s="277"/>
      <c r="D116" s="493"/>
      <c r="E116" s="468"/>
      <c r="F116" s="266" t="s">
        <v>24</v>
      </c>
      <c r="G116" s="242">
        <f t="shared" ref="G116:G118" si="24">+G117</f>
        <v>-3056.8</v>
      </c>
    </row>
    <row r="117" spans="1:15" s="66" customFormat="1" ht="16.95" customHeight="1">
      <c r="A117" s="464"/>
      <c r="B117" s="464"/>
      <c r="C117" s="277"/>
      <c r="D117" s="493"/>
      <c r="E117" s="468"/>
      <c r="F117" s="275" t="s">
        <v>25</v>
      </c>
      <c r="G117" s="241">
        <f t="shared" si="24"/>
        <v>-3056.8</v>
      </c>
    </row>
    <row r="118" spans="1:15" s="66" customFormat="1" ht="16.95" customHeight="1">
      <c r="A118" s="464"/>
      <c r="B118" s="464"/>
      <c r="C118" s="277"/>
      <c r="D118" s="493"/>
      <c r="E118" s="468"/>
      <c r="F118" s="275" t="s">
        <v>165</v>
      </c>
      <c r="G118" s="241">
        <f t="shared" si="24"/>
        <v>-3056.8</v>
      </c>
    </row>
    <row r="119" spans="1:15" s="66" customFormat="1" ht="16.95" customHeight="1">
      <c r="A119" s="464"/>
      <c r="B119" s="464"/>
      <c r="C119" s="277"/>
      <c r="D119" s="493"/>
      <c r="E119" s="468"/>
      <c r="F119" s="275" t="s">
        <v>206</v>
      </c>
      <c r="G119" s="241">
        <f>+G120+G121</f>
        <v>-3056.8</v>
      </c>
      <c r="H119" s="71"/>
    </row>
    <row r="120" spans="1:15" s="66" customFormat="1" ht="36">
      <c r="A120" s="464"/>
      <c r="B120" s="464"/>
      <c r="C120" s="277"/>
      <c r="D120" s="493"/>
      <c r="E120" s="468"/>
      <c r="F120" s="275" t="s">
        <v>207</v>
      </c>
      <c r="G120" s="241">
        <v>-2250</v>
      </c>
      <c r="H120" s="72"/>
    </row>
    <row r="121" spans="1:15" s="66" customFormat="1">
      <c r="A121" s="464"/>
      <c r="B121" s="464"/>
      <c r="C121" s="277"/>
      <c r="D121" s="494"/>
      <c r="E121" s="472"/>
      <c r="F121" s="275" t="s">
        <v>282</v>
      </c>
      <c r="G121" s="241">
        <v>-806.8</v>
      </c>
      <c r="H121" s="72"/>
    </row>
    <row r="122" spans="1:15" s="66" customFormat="1">
      <c r="A122" s="464"/>
      <c r="B122" s="464"/>
      <c r="C122" s="277"/>
      <c r="D122" s="261">
        <v>1124</v>
      </c>
      <c r="E122" s="474" t="s">
        <v>313</v>
      </c>
      <c r="F122" s="474"/>
      <c r="G122" s="235">
        <f>+G124</f>
        <v>-9226</v>
      </c>
      <c r="H122" s="67"/>
      <c r="I122" s="67"/>
      <c r="J122" s="67"/>
      <c r="K122" s="67"/>
      <c r="L122" s="67"/>
      <c r="M122" s="67"/>
      <c r="N122" s="67"/>
      <c r="O122" s="67"/>
    </row>
    <row r="123" spans="1:15" s="66" customFormat="1" ht="16.95" customHeight="1">
      <c r="A123" s="464"/>
      <c r="B123" s="464"/>
      <c r="C123" s="277"/>
      <c r="D123" s="261"/>
      <c r="E123" s="184"/>
      <c r="F123" s="258" t="s">
        <v>21</v>
      </c>
      <c r="G123" s="233"/>
      <c r="H123" s="67"/>
      <c r="I123" s="67"/>
      <c r="J123" s="67"/>
      <c r="K123" s="67"/>
      <c r="L123" s="67"/>
      <c r="M123" s="67"/>
      <c r="N123" s="67"/>
      <c r="O123" s="67"/>
    </row>
    <row r="124" spans="1:15" s="66" customFormat="1" ht="50.75">
      <c r="A124" s="464"/>
      <c r="B124" s="464"/>
      <c r="C124" s="277"/>
      <c r="D124" s="492"/>
      <c r="E124" s="261">
        <v>11005</v>
      </c>
      <c r="F124" s="270" t="s">
        <v>319</v>
      </c>
      <c r="G124" s="237">
        <f t="shared" ref="G124" si="25">+G126</f>
        <v>-9226</v>
      </c>
      <c r="H124" s="67"/>
      <c r="I124" s="67"/>
      <c r="J124" s="67"/>
      <c r="K124" s="67"/>
      <c r="L124" s="67"/>
      <c r="M124" s="67"/>
      <c r="N124" s="67"/>
      <c r="O124" s="67"/>
    </row>
    <row r="125" spans="1:15" s="66" customFormat="1" ht="16.95" customHeight="1">
      <c r="A125" s="464"/>
      <c r="B125" s="464"/>
      <c r="C125" s="277"/>
      <c r="D125" s="493"/>
      <c r="E125" s="471"/>
      <c r="F125" s="258" t="s">
        <v>66</v>
      </c>
      <c r="G125" s="231"/>
    </row>
    <row r="126" spans="1:15" s="70" customFormat="1" ht="36">
      <c r="A126" s="464"/>
      <c r="B126" s="464"/>
      <c r="C126" s="277"/>
      <c r="D126" s="493"/>
      <c r="E126" s="468"/>
      <c r="F126" s="238" t="s">
        <v>52</v>
      </c>
      <c r="G126" s="240">
        <f t="shared" ref="G126" si="26">+G128</f>
        <v>-9226</v>
      </c>
    </row>
    <row r="127" spans="1:15" s="66" customFormat="1" ht="54">
      <c r="A127" s="464"/>
      <c r="B127" s="464"/>
      <c r="C127" s="277"/>
      <c r="D127" s="493"/>
      <c r="E127" s="468"/>
      <c r="F127" s="258" t="s">
        <v>58</v>
      </c>
      <c r="G127" s="231"/>
    </row>
    <row r="128" spans="1:15" s="66" customFormat="1" ht="16.95" customHeight="1">
      <c r="A128" s="464"/>
      <c r="B128" s="464"/>
      <c r="C128" s="277"/>
      <c r="D128" s="493"/>
      <c r="E128" s="468"/>
      <c r="F128" s="266" t="s">
        <v>24</v>
      </c>
      <c r="G128" s="242">
        <f t="shared" ref="G128:G130" si="27">+G129</f>
        <v>-9226</v>
      </c>
    </row>
    <row r="129" spans="1:15" s="66" customFormat="1" ht="16.95" customHeight="1">
      <c r="A129" s="464"/>
      <c r="B129" s="464"/>
      <c r="C129" s="277"/>
      <c r="D129" s="493"/>
      <c r="E129" s="468"/>
      <c r="F129" s="275" t="s">
        <v>25</v>
      </c>
      <c r="G129" s="241">
        <f t="shared" si="27"/>
        <v>-9226</v>
      </c>
    </row>
    <row r="130" spans="1:15" s="66" customFormat="1" ht="16.95" customHeight="1">
      <c r="A130" s="464"/>
      <c r="B130" s="464"/>
      <c r="C130" s="277"/>
      <c r="D130" s="493"/>
      <c r="E130" s="468"/>
      <c r="F130" s="275" t="s">
        <v>165</v>
      </c>
      <c r="G130" s="241">
        <f t="shared" si="27"/>
        <v>-9226</v>
      </c>
    </row>
    <row r="131" spans="1:15" s="66" customFormat="1" ht="16.95" customHeight="1">
      <c r="A131" s="464"/>
      <c r="B131" s="464"/>
      <c r="C131" s="277"/>
      <c r="D131" s="493"/>
      <c r="E131" s="468"/>
      <c r="F131" s="275" t="s">
        <v>206</v>
      </c>
      <c r="G131" s="241">
        <f>+G132</f>
        <v>-9226</v>
      </c>
      <c r="H131" s="71"/>
    </row>
    <row r="132" spans="1:15" s="66" customFormat="1" ht="36">
      <c r="A132" s="464"/>
      <c r="B132" s="464"/>
      <c r="C132" s="277"/>
      <c r="D132" s="493"/>
      <c r="E132" s="468"/>
      <c r="F132" s="275" t="s">
        <v>207</v>
      </c>
      <c r="G132" s="241">
        <f>+'Հավելված N 5'!G61</f>
        <v>-9226</v>
      </c>
      <c r="H132" s="72"/>
    </row>
    <row r="133" spans="1:15" s="66" customFormat="1">
      <c r="A133" s="464"/>
      <c r="B133" s="464"/>
      <c r="C133" s="277"/>
      <c r="D133" s="261">
        <v>1168</v>
      </c>
      <c r="E133" s="473" t="s">
        <v>115</v>
      </c>
      <c r="F133" s="451"/>
      <c r="G133" s="6">
        <f>+G135+G144+G153+G162+G171+G180</f>
        <v>2707.5000000000291</v>
      </c>
      <c r="H133" s="67"/>
      <c r="I133" s="67"/>
      <c r="J133" s="67"/>
      <c r="K133" s="67"/>
      <c r="L133" s="67"/>
      <c r="M133" s="67"/>
      <c r="N133" s="67"/>
      <c r="O133" s="67"/>
    </row>
    <row r="134" spans="1:15" s="66" customFormat="1" ht="16.95" customHeight="1">
      <c r="A134" s="464"/>
      <c r="B134" s="464"/>
      <c r="C134" s="277"/>
      <c r="D134" s="261"/>
      <c r="E134" s="73"/>
      <c r="F134" s="274" t="s">
        <v>21</v>
      </c>
      <c r="G134" s="68"/>
      <c r="H134" s="67"/>
      <c r="I134" s="67"/>
      <c r="J134" s="67"/>
      <c r="K134" s="67"/>
      <c r="L134" s="67"/>
      <c r="M134" s="67"/>
      <c r="N134" s="67"/>
      <c r="O134" s="67"/>
    </row>
    <row r="135" spans="1:15" s="66" customFormat="1">
      <c r="A135" s="464"/>
      <c r="B135" s="464"/>
      <c r="C135" s="277"/>
      <c r="D135" s="448"/>
      <c r="E135" s="293">
        <v>11001</v>
      </c>
      <c r="F135" s="270" t="s">
        <v>333</v>
      </c>
      <c r="G135" s="69">
        <f>+G137</f>
        <v>-15472.8</v>
      </c>
      <c r="H135" s="67"/>
      <c r="I135" s="67"/>
      <c r="J135" s="67"/>
      <c r="K135" s="67"/>
      <c r="L135" s="67"/>
      <c r="M135" s="67"/>
      <c r="N135" s="67"/>
      <c r="O135" s="67"/>
    </row>
    <row r="136" spans="1:15" s="66" customFormat="1" ht="16.95" customHeight="1">
      <c r="A136" s="464"/>
      <c r="B136" s="464"/>
      <c r="C136" s="277"/>
      <c r="D136" s="441"/>
      <c r="E136" s="467"/>
      <c r="F136" s="258" t="s">
        <v>66</v>
      </c>
      <c r="G136" s="19"/>
    </row>
    <row r="137" spans="1:15" s="70" customFormat="1" ht="36">
      <c r="A137" s="464"/>
      <c r="B137" s="464"/>
      <c r="C137" s="277"/>
      <c r="D137" s="441"/>
      <c r="E137" s="468"/>
      <c r="F137" s="238" t="s">
        <v>52</v>
      </c>
      <c r="G137" s="21">
        <f t="shared" ref="G137" si="28">+G139</f>
        <v>-15472.8</v>
      </c>
    </row>
    <row r="138" spans="1:15" s="66" customFormat="1" ht="54">
      <c r="A138" s="464"/>
      <c r="B138" s="464"/>
      <c r="C138" s="277"/>
      <c r="D138" s="441"/>
      <c r="E138" s="468"/>
      <c r="F138" s="258" t="s">
        <v>58</v>
      </c>
      <c r="G138" s="19"/>
    </row>
    <row r="139" spans="1:15" s="66" customFormat="1" ht="16.95" customHeight="1">
      <c r="A139" s="464"/>
      <c r="B139" s="464"/>
      <c r="C139" s="277"/>
      <c r="D139" s="441"/>
      <c r="E139" s="468"/>
      <c r="F139" s="266" t="s">
        <v>24</v>
      </c>
      <c r="G139" s="22">
        <f>+G140</f>
        <v>-15472.8</v>
      </c>
    </row>
    <row r="140" spans="1:15" s="66" customFormat="1" ht="16.95" customHeight="1">
      <c r="A140" s="464"/>
      <c r="B140" s="464"/>
      <c r="C140" s="277"/>
      <c r="D140" s="441"/>
      <c r="E140" s="468"/>
      <c r="F140" s="275" t="s">
        <v>25</v>
      </c>
      <c r="G140" s="22">
        <f t="shared" ref="G140" si="29">+G141</f>
        <v>-15472.8</v>
      </c>
    </row>
    <row r="141" spans="1:15" s="66" customFormat="1" ht="16.95" customHeight="1">
      <c r="A141" s="464"/>
      <c r="B141" s="464"/>
      <c r="C141" s="277"/>
      <c r="D141" s="441"/>
      <c r="E141" s="468"/>
      <c r="F141" s="275" t="s">
        <v>165</v>
      </c>
      <c r="G141" s="22">
        <f>+G142</f>
        <v>-15472.8</v>
      </c>
    </row>
    <row r="142" spans="1:15" s="66" customFormat="1" ht="16.95" customHeight="1">
      <c r="A142" s="464"/>
      <c r="B142" s="464"/>
      <c r="C142" s="277"/>
      <c r="D142" s="441"/>
      <c r="E142" s="468"/>
      <c r="F142" s="275" t="s">
        <v>206</v>
      </c>
      <c r="G142" s="22">
        <f t="shared" ref="G142" si="30">+G143</f>
        <v>-15472.8</v>
      </c>
      <c r="H142" s="71"/>
    </row>
    <row r="143" spans="1:15" s="66" customFormat="1" ht="36">
      <c r="A143" s="464"/>
      <c r="B143" s="464"/>
      <c r="C143" s="277"/>
      <c r="D143" s="441"/>
      <c r="E143" s="468"/>
      <c r="F143" s="275" t="s">
        <v>207</v>
      </c>
      <c r="G143" s="22">
        <f>+'Հավելված N 5'!G74</f>
        <v>-15472.8</v>
      </c>
      <c r="H143" s="72"/>
    </row>
    <row r="144" spans="1:15" s="66" customFormat="1" ht="33.85">
      <c r="A144" s="464"/>
      <c r="B144" s="464"/>
      <c r="C144" s="277"/>
      <c r="D144" s="441"/>
      <c r="E144" s="293">
        <v>11002</v>
      </c>
      <c r="F144" s="270" t="s">
        <v>336</v>
      </c>
      <c r="G144" s="69">
        <f>+G146</f>
        <v>-1346.5</v>
      </c>
      <c r="H144" s="67"/>
      <c r="I144" s="67"/>
      <c r="J144" s="67"/>
      <c r="K144" s="67"/>
      <c r="L144" s="67"/>
      <c r="M144" s="67"/>
      <c r="N144" s="67"/>
      <c r="O144" s="67"/>
    </row>
    <row r="145" spans="1:15" s="66" customFormat="1" ht="16.95" customHeight="1">
      <c r="A145" s="464"/>
      <c r="B145" s="464"/>
      <c r="C145" s="277"/>
      <c r="D145" s="441"/>
      <c r="E145" s="467"/>
      <c r="F145" s="258" t="s">
        <v>66</v>
      </c>
      <c r="G145" s="19"/>
    </row>
    <row r="146" spans="1:15" s="70" customFormat="1" ht="36">
      <c r="A146" s="464"/>
      <c r="B146" s="464"/>
      <c r="C146" s="277"/>
      <c r="D146" s="441"/>
      <c r="E146" s="468"/>
      <c r="F146" s="238" t="s">
        <v>52</v>
      </c>
      <c r="G146" s="21">
        <f t="shared" ref="G146" si="31">+G148</f>
        <v>-1346.5</v>
      </c>
    </row>
    <row r="147" spans="1:15" s="66" customFormat="1" ht="54">
      <c r="A147" s="464"/>
      <c r="B147" s="464"/>
      <c r="C147" s="277"/>
      <c r="D147" s="441"/>
      <c r="E147" s="468"/>
      <c r="F147" s="258" t="s">
        <v>58</v>
      </c>
      <c r="G147" s="19"/>
    </row>
    <row r="148" spans="1:15" s="66" customFormat="1" ht="16.95" customHeight="1">
      <c r="A148" s="464"/>
      <c r="B148" s="464"/>
      <c r="C148" s="277"/>
      <c r="D148" s="441"/>
      <c r="E148" s="468"/>
      <c r="F148" s="266" t="s">
        <v>24</v>
      </c>
      <c r="G148" s="22">
        <f>+G149</f>
        <v>-1346.5</v>
      </c>
    </row>
    <row r="149" spans="1:15" s="66" customFormat="1" ht="16.95" customHeight="1">
      <c r="A149" s="464"/>
      <c r="B149" s="464"/>
      <c r="C149" s="277"/>
      <c r="D149" s="441"/>
      <c r="E149" s="468"/>
      <c r="F149" s="275" t="s">
        <v>25</v>
      </c>
      <c r="G149" s="22">
        <f t="shared" ref="G149" si="32">+G150</f>
        <v>-1346.5</v>
      </c>
    </row>
    <row r="150" spans="1:15" s="66" customFormat="1" ht="16.95" customHeight="1">
      <c r="A150" s="464"/>
      <c r="B150" s="464"/>
      <c r="C150" s="277"/>
      <c r="D150" s="441"/>
      <c r="E150" s="468"/>
      <c r="F150" s="275" t="s">
        <v>165</v>
      </c>
      <c r="G150" s="22">
        <f>+G151</f>
        <v>-1346.5</v>
      </c>
    </row>
    <row r="151" spans="1:15" s="66" customFormat="1" ht="16.95" customHeight="1">
      <c r="A151" s="464"/>
      <c r="B151" s="464"/>
      <c r="C151" s="277"/>
      <c r="D151" s="441"/>
      <c r="E151" s="468"/>
      <c r="F151" s="275" t="s">
        <v>206</v>
      </c>
      <c r="G151" s="22">
        <f t="shared" ref="G151" si="33">+G152</f>
        <v>-1346.5</v>
      </c>
      <c r="H151" s="71"/>
    </row>
    <row r="152" spans="1:15" s="66" customFormat="1" ht="36">
      <c r="A152" s="464"/>
      <c r="B152" s="464"/>
      <c r="C152" s="277"/>
      <c r="D152" s="441"/>
      <c r="E152" s="468"/>
      <c r="F152" s="275" t="s">
        <v>207</v>
      </c>
      <c r="G152" s="22">
        <f>+'Հավելված N 5'!G76</f>
        <v>-1346.5</v>
      </c>
      <c r="H152" s="72"/>
    </row>
    <row r="153" spans="1:15" s="66" customFormat="1">
      <c r="A153" s="464"/>
      <c r="B153" s="464"/>
      <c r="C153" s="277"/>
      <c r="D153" s="441"/>
      <c r="E153" s="293">
        <v>11003</v>
      </c>
      <c r="F153" s="270" t="s">
        <v>253</v>
      </c>
      <c r="G153" s="69">
        <f>+G155</f>
        <v>-31022.1</v>
      </c>
      <c r="H153" s="67"/>
      <c r="I153" s="67"/>
      <c r="J153" s="67"/>
      <c r="K153" s="67"/>
      <c r="L153" s="67"/>
      <c r="M153" s="67"/>
      <c r="N153" s="67"/>
      <c r="O153" s="67"/>
    </row>
    <row r="154" spans="1:15" s="66" customFormat="1" ht="16.95" customHeight="1">
      <c r="A154" s="464"/>
      <c r="B154" s="464"/>
      <c r="C154" s="277"/>
      <c r="D154" s="441"/>
      <c r="E154" s="467"/>
      <c r="F154" s="258" t="s">
        <v>66</v>
      </c>
      <c r="G154" s="19"/>
    </row>
    <row r="155" spans="1:15" s="70" customFormat="1" ht="36">
      <c r="A155" s="464"/>
      <c r="B155" s="464"/>
      <c r="C155" s="277"/>
      <c r="D155" s="441"/>
      <c r="E155" s="468"/>
      <c r="F155" s="238" t="s">
        <v>52</v>
      </c>
      <c r="G155" s="21">
        <f t="shared" ref="G155" si="34">+G157</f>
        <v>-31022.1</v>
      </c>
    </row>
    <row r="156" spans="1:15" s="66" customFormat="1" ht="54">
      <c r="A156" s="464"/>
      <c r="B156" s="464"/>
      <c r="C156" s="277"/>
      <c r="D156" s="441"/>
      <c r="E156" s="468"/>
      <c r="F156" s="258" t="s">
        <v>58</v>
      </c>
      <c r="G156" s="19"/>
    </row>
    <row r="157" spans="1:15" s="66" customFormat="1" ht="16.95" customHeight="1">
      <c r="A157" s="464"/>
      <c r="B157" s="464"/>
      <c r="C157" s="277"/>
      <c r="D157" s="441"/>
      <c r="E157" s="468"/>
      <c r="F157" s="266" t="s">
        <v>24</v>
      </c>
      <c r="G157" s="22">
        <f>+G158</f>
        <v>-31022.1</v>
      </c>
    </row>
    <row r="158" spans="1:15" s="66" customFormat="1" ht="16.95" customHeight="1">
      <c r="A158" s="464"/>
      <c r="B158" s="464"/>
      <c r="C158" s="277"/>
      <c r="D158" s="441"/>
      <c r="E158" s="468"/>
      <c r="F158" s="275" t="s">
        <v>25</v>
      </c>
      <c r="G158" s="22">
        <f t="shared" ref="G158" si="35">+G159</f>
        <v>-31022.1</v>
      </c>
    </row>
    <row r="159" spans="1:15" s="66" customFormat="1" ht="16.95" customHeight="1">
      <c r="A159" s="464"/>
      <c r="B159" s="464"/>
      <c r="C159" s="277"/>
      <c r="D159" s="441"/>
      <c r="E159" s="468"/>
      <c r="F159" s="275" t="s">
        <v>165</v>
      </c>
      <c r="G159" s="22">
        <f>+G160</f>
        <v>-31022.1</v>
      </c>
    </row>
    <row r="160" spans="1:15" s="66" customFormat="1" ht="16.95" customHeight="1">
      <c r="A160" s="464"/>
      <c r="B160" s="464"/>
      <c r="C160" s="277"/>
      <c r="D160" s="441"/>
      <c r="E160" s="468"/>
      <c r="F160" s="275" t="s">
        <v>206</v>
      </c>
      <c r="G160" s="22">
        <f t="shared" ref="G160" si="36">+G161</f>
        <v>-31022.1</v>
      </c>
      <c r="H160" s="71"/>
    </row>
    <row r="161" spans="1:15" s="66" customFormat="1" ht="36">
      <c r="A161" s="464"/>
      <c r="B161" s="464"/>
      <c r="C161" s="277"/>
      <c r="D161" s="441"/>
      <c r="E161" s="468"/>
      <c r="F161" s="275" t="s">
        <v>207</v>
      </c>
      <c r="G161" s="22">
        <f>+'Հավելված N 5'!G78</f>
        <v>-31022.1</v>
      </c>
      <c r="H161" s="72"/>
    </row>
    <row r="162" spans="1:15" s="66" customFormat="1">
      <c r="A162" s="464"/>
      <c r="B162" s="464"/>
      <c r="C162" s="277"/>
      <c r="D162" s="441"/>
      <c r="E162" s="293">
        <v>11005</v>
      </c>
      <c r="F162" s="270" t="s">
        <v>240</v>
      </c>
      <c r="G162" s="69">
        <f>+G164</f>
        <v>-160373.70000000001</v>
      </c>
      <c r="H162" s="67"/>
      <c r="I162" s="67"/>
      <c r="J162" s="67"/>
      <c r="K162" s="67"/>
      <c r="L162" s="67"/>
      <c r="M162" s="67"/>
      <c r="N162" s="67"/>
      <c r="O162" s="67"/>
    </row>
    <row r="163" spans="1:15" s="66" customFormat="1" ht="16.95" customHeight="1">
      <c r="A163" s="464"/>
      <c r="B163" s="464"/>
      <c r="C163" s="277"/>
      <c r="D163" s="441"/>
      <c r="E163" s="467"/>
      <c r="F163" s="258" t="s">
        <v>66</v>
      </c>
      <c r="G163" s="19"/>
    </row>
    <row r="164" spans="1:15" s="70" customFormat="1" ht="36">
      <c r="A164" s="464"/>
      <c r="B164" s="464"/>
      <c r="C164" s="277"/>
      <c r="D164" s="441"/>
      <c r="E164" s="468"/>
      <c r="F164" s="238" t="s">
        <v>52</v>
      </c>
      <c r="G164" s="21">
        <f t="shared" ref="G164" si="37">+G166</f>
        <v>-160373.70000000001</v>
      </c>
    </row>
    <row r="165" spans="1:15" s="66" customFormat="1" ht="54">
      <c r="A165" s="464"/>
      <c r="B165" s="464"/>
      <c r="C165" s="277"/>
      <c r="D165" s="441"/>
      <c r="E165" s="468"/>
      <c r="F165" s="258" t="s">
        <v>58</v>
      </c>
      <c r="G165" s="19"/>
    </row>
    <row r="166" spans="1:15" s="66" customFormat="1" ht="16.95" customHeight="1">
      <c r="A166" s="464"/>
      <c r="B166" s="464"/>
      <c r="C166" s="277"/>
      <c r="D166" s="441"/>
      <c r="E166" s="468"/>
      <c r="F166" s="266" t="s">
        <v>24</v>
      </c>
      <c r="G166" s="22">
        <f>+G167</f>
        <v>-160373.70000000001</v>
      </c>
    </row>
    <row r="167" spans="1:15" s="66" customFormat="1" ht="16.95" customHeight="1">
      <c r="A167" s="464"/>
      <c r="B167" s="464"/>
      <c r="C167" s="277"/>
      <c r="D167" s="441"/>
      <c r="E167" s="468"/>
      <c r="F167" s="275" t="s">
        <v>25</v>
      </c>
      <c r="G167" s="22">
        <f t="shared" ref="G167" si="38">+G168</f>
        <v>-160373.70000000001</v>
      </c>
    </row>
    <row r="168" spans="1:15" s="66" customFormat="1" ht="16.95" customHeight="1">
      <c r="A168" s="464"/>
      <c r="B168" s="464"/>
      <c r="C168" s="277"/>
      <c r="D168" s="441"/>
      <c r="E168" s="468"/>
      <c r="F168" s="275" t="s">
        <v>165</v>
      </c>
      <c r="G168" s="22">
        <f>+G169</f>
        <v>-160373.70000000001</v>
      </c>
    </row>
    <row r="169" spans="1:15" s="66" customFormat="1" ht="16.95" customHeight="1">
      <c r="A169" s="464"/>
      <c r="B169" s="464"/>
      <c r="C169" s="277"/>
      <c r="D169" s="441"/>
      <c r="E169" s="468"/>
      <c r="F169" s="275" t="s">
        <v>206</v>
      </c>
      <c r="G169" s="22">
        <f t="shared" ref="G169" si="39">+G170</f>
        <v>-160373.70000000001</v>
      </c>
      <c r="H169" s="71"/>
    </row>
    <row r="170" spans="1:15" s="66" customFormat="1" ht="36">
      <c r="A170" s="464"/>
      <c r="B170" s="464"/>
      <c r="C170" s="277"/>
      <c r="D170" s="441"/>
      <c r="E170" s="468"/>
      <c r="F170" s="275" t="s">
        <v>207</v>
      </c>
      <c r="G170" s="22">
        <f>+'Հավելված N 5'!G91</f>
        <v>-160373.70000000001</v>
      </c>
      <c r="H170" s="72"/>
    </row>
    <row r="171" spans="1:15" s="66" customFormat="1" ht="33.85">
      <c r="A171" s="464"/>
      <c r="B171" s="464"/>
      <c r="C171" s="277"/>
      <c r="D171" s="441"/>
      <c r="E171" s="293">
        <v>32001</v>
      </c>
      <c r="F171" s="265" t="s">
        <v>109</v>
      </c>
      <c r="G171" s="69">
        <f>+G173</f>
        <v>210319.60000000003</v>
      </c>
      <c r="H171" s="67"/>
      <c r="I171" s="67"/>
      <c r="J171" s="67"/>
      <c r="K171" s="67"/>
      <c r="L171" s="67"/>
      <c r="M171" s="67"/>
      <c r="N171" s="67"/>
      <c r="O171" s="67"/>
    </row>
    <row r="172" spans="1:15" s="66" customFormat="1" ht="16.95" customHeight="1">
      <c r="A172" s="464"/>
      <c r="B172" s="464"/>
      <c r="C172" s="277"/>
      <c r="D172" s="441"/>
      <c r="E172" s="467"/>
      <c r="F172" s="274" t="s">
        <v>66</v>
      </c>
      <c r="G172" s="19"/>
    </row>
    <row r="173" spans="1:15" s="70" customFormat="1" ht="36">
      <c r="A173" s="464"/>
      <c r="B173" s="464"/>
      <c r="C173" s="277"/>
      <c r="D173" s="441"/>
      <c r="E173" s="468"/>
      <c r="F173" s="74" t="s">
        <v>52</v>
      </c>
      <c r="G173" s="21">
        <f t="shared" ref="G173" si="40">+G175</f>
        <v>210319.60000000003</v>
      </c>
    </row>
    <row r="174" spans="1:15" s="66" customFormat="1" ht="54">
      <c r="A174" s="464"/>
      <c r="B174" s="464"/>
      <c r="C174" s="277"/>
      <c r="D174" s="441"/>
      <c r="E174" s="468"/>
      <c r="F174" s="274" t="s">
        <v>58</v>
      </c>
      <c r="G174" s="19"/>
    </row>
    <row r="175" spans="1:15" s="66" customFormat="1" ht="16.95" customHeight="1">
      <c r="A175" s="464"/>
      <c r="B175" s="464"/>
      <c r="C175" s="277"/>
      <c r="D175" s="441"/>
      <c r="E175" s="468"/>
      <c r="F175" s="75" t="s">
        <v>24</v>
      </c>
      <c r="G175" s="22">
        <f>+G176</f>
        <v>210319.60000000003</v>
      </c>
    </row>
    <row r="176" spans="1:15" s="66" customFormat="1" ht="16.95" customHeight="1">
      <c r="A176" s="464"/>
      <c r="B176" s="464"/>
      <c r="C176" s="277"/>
      <c r="D176" s="441"/>
      <c r="E176" s="468"/>
      <c r="F176" s="274" t="s">
        <v>25</v>
      </c>
      <c r="G176" s="22">
        <f t="shared" ref="G176" si="41">+G177</f>
        <v>210319.60000000003</v>
      </c>
    </row>
    <row r="177" spans="1:15" s="66" customFormat="1" ht="16.95" customHeight="1">
      <c r="A177" s="464"/>
      <c r="B177" s="464"/>
      <c r="C177" s="277"/>
      <c r="D177" s="441"/>
      <c r="E177" s="468"/>
      <c r="F177" s="274" t="s">
        <v>165</v>
      </c>
      <c r="G177" s="22">
        <f>+G178</f>
        <v>210319.60000000003</v>
      </c>
    </row>
    <row r="178" spans="1:15" s="66" customFormat="1" ht="16.95" customHeight="1">
      <c r="A178" s="464"/>
      <c r="B178" s="464"/>
      <c r="C178" s="277"/>
      <c r="D178" s="441"/>
      <c r="E178" s="468"/>
      <c r="F178" s="274" t="s">
        <v>166</v>
      </c>
      <c r="G178" s="22">
        <f t="shared" ref="G178" si="42">+G179</f>
        <v>210319.60000000003</v>
      </c>
      <c r="H178" s="71"/>
    </row>
    <row r="179" spans="1:15" s="66" customFormat="1" ht="36">
      <c r="A179" s="464"/>
      <c r="B179" s="464"/>
      <c r="C179" s="277"/>
      <c r="D179" s="441"/>
      <c r="E179" s="468"/>
      <c r="F179" s="274" t="s">
        <v>167</v>
      </c>
      <c r="G179" s="22">
        <f>+'Հավելված N 5'!G100</f>
        <v>210319.60000000003</v>
      </c>
      <c r="H179" s="72"/>
    </row>
    <row r="180" spans="1:15" s="66" customFormat="1" ht="33.85">
      <c r="A180" s="464"/>
      <c r="B180" s="464"/>
      <c r="C180" s="277"/>
      <c r="D180" s="441"/>
      <c r="E180" s="353">
        <v>32007</v>
      </c>
      <c r="F180" s="374" t="s">
        <v>455</v>
      </c>
      <c r="G180" s="69">
        <f>+G182</f>
        <v>603</v>
      </c>
      <c r="H180" s="67"/>
      <c r="I180" s="67"/>
      <c r="J180" s="67"/>
      <c r="K180" s="67"/>
      <c r="L180" s="67"/>
      <c r="M180" s="67"/>
      <c r="N180" s="67"/>
      <c r="O180" s="67"/>
    </row>
    <row r="181" spans="1:15" s="66" customFormat="1" ht="16.95" customHeight="1">
      <c r="A181" s="464"/>
      <c r="B181" s="464"/>
      <c r="C181" s="277"/>
      <c r="D181" s="441"/>
      <c r="E181" s="467"/>
      <c r="F181" s="355" t="s">
        <v>66</v>
      </c>
      <c r="G181" s="19"/>
    </row>
    <row r="182" spans="1:15" s="70" customFormat="1" ht="36">
      <c r="A182" s="464"/>
      <c r="B182" s="464"/>
      <c r="C182" s="277"/>
      <c r="D182" s="441"/>
      <c r="E182" s="468"/>
      <c r="F182" s="74" t="s">
        <v>52</v>
      </c>
      <c r="G182" s="21">
        <f t="shared" ref="G182" si="43">+G184</f>
        <v>603</v>
      </c>
    </row>
    <row r="183" spans="1:15" s="66" customFormat="1" ht="54">
      <c r="A183" s="464"/>
      <c r="B183" s="464"/>
      <c r="C183" s="277"/>
      <c r="D183" s="441"/>
      <c r="E183" s="468"/>
      <c r="F183" s="355" t="s">
        <v>58</v>
      </c>
      <c r="G183" s="19"/>
    </row>
    <row r="184" spans="1:15" s="66" customFormat="1" ht="16.95" customHeight="1">
      <c r="A184" s="464"/>
      <c r="B184" s="464"/>
      <c r="C184" s="277"/>
      <c r="D184" s="441"/>
      <c r="E184" s="468"/>
      <c r="F184" s="75" t="s">
        <v>24</v>
      </c>
      <c r="G184" s="22">
        <f>+G185+G189</f>
        <v>603</v>
      </c>
    </row>
    <row r="185" spans="1:15" s="66" customFormat="1" ht="16.95" customHeight="1">
      <c r="A185" s="464"/>
      <c r="B185" s="464"/>
      <c r="C185" s="277"/>
      <c r="D185" s="441"/>
      <c r="E185" s="468"/>
      <c r="F185" s="355" t="s">
        <v>25</v>
      </c>
      <c r="G185" s="22">
        <f t="shared" ref="G185" si="44">+G186</f>
        <v>290207.09999999998</v>
      </c>
    </row>
    <row r="186" spans="1:15" s="66" customFormat="1" ht="16.95" customHeight="1">
      <c r="A186" s="464"/>
      <c r="B186" s="464"/>
      <c r="C186" s="277"/>
      <c r="D186" s="441"/>
      <c r="E186" s="468"/>
      <c r="F186" s="355" t="s">
        <v>165</v>
      </c>
      <c r="G186" s="22">
        <f>+G187</f>
        <v>290207.09999999998</v>
      </c>
    </row>
    <row r="187" spans="1:15" s="66" customFormat="1" ht="16.95" customHeight="1">
      <c r="A187" s="464"/>
      <c r="B187" s="464"/>
      <c r="C187" s="277"/>
      <c r="D187" s="441"/>
      <c r="E187" s="468"/>
      <c r="F187" s="355" t="s">
        <v>166</v>
      </c>
      <c r="G187" s="22">
        <f t="shared" ref="G187" si="45">+G188</f>
        <v>290207.09999999998</v>
      </c>
      <c r="H187" s="71"/>
    </row>
    <row r="188" spans="1:15" s="66" customFormat="1" ht="36">
      <c r="A188" s="464"/>
      <c r="B188" s="464"/>
      <c r="C188" s="277"/>
      <c r="D188" s="441"/>
      <c r="E188" s="468"/>
      <c r="F188" s="355" t="s">
        <v>167</v>
      </c>
      <c r="G188" s="22">
        <f>+'Հավելված N 5'!G104</f>
        <v>290207.09999999998</v>
      </c>
      <c r="H188" s="72"/>
    </row>
    <row r="189" spans="1:15" s="66" customFormat="1" ht="16.95" customHeight="1">
      <c r="A189" s="464"/>
      <c r="B189" s="464"/>
      <c r="C189" s="277"/>
      <c r="D189" s="441"/>
      <c r="E189" s="468"/>
      <c r="F189" s="258" t="s">
        <v>482</v>
      </c>
      <c r="G189" s="22">
        <f t="shared" ref="G189" si="46">+G190</f>
        <v>-289604.09999999998</v>
      </c>
    </row>
    <row r="190" spans="1:15" s="66" customFormat="1" ht="16.95" customHeight="1">
      <c r="A190" s="464"/>
      <c r="B190" s="464"/>
      <c r="C190" s="277"/>
      <c r="D190" s="441"/>
      <c r="E190" s="468"/>
      <c r="F190" s="258" t="s">
        <v>483</v>
      </c>
      <c r="G190" s="22">
        <f>+G191</f>
        <v>-289604.09999999998</v>
      </c>
    </row>
    <row r="191" spans="1:15" s="66" customFormat="1" ht="16.95" customHeight="1">
      <c r="A191" s="464"/>
      <c r="B191" s="464"/>
      <c r="C191" s="277"/>
      <c r="D191" s="441"/>
      <c r="E191" s="468"/>
      <c r="F191" s="258" t="s">
        <v>484</v>
      </c>
      <c r="G191" s="22">
        <f t="shared" ref="G191" si="47">+G192</f>
        <v>-289604.09999999998</v>
      </c>
      <c r="H191" s="71"/>
    </row>
    <row r="192" spans="1:15" s="66" customFormat="1">
      <c r="A192" s="464"/>
      <c r="B192" s="464"/>
      <c r="C192" s="277"/>
      <c r="D192" s="442"/>
      <c r="E192" s="468"/>
      <c r="F192" s="395" t="s">
        <v>485</v>
      </c>
      <c r="G192" s="22">
        <f>+'Հավելված N 4'!E24</f>
        <v>-289604.09999999998</v>
      </c>
      <c r="H192" s="72"/>
    </row>
    <row r="193" spans="1:15" s="66" customFormat="1">
      <c r="A193" s="464"/>
      <c r="B193" s="464"/>
      <c r="C193" s="463" t="s">
        <v>57</v>
      </c>
      <c r="D193" s="446"/>
      <c r="E193" s="477"/>
      <c r="F193" s="23" t="s">
        <v>360</v>
      </c>
      <c r="G193" s="20">
        <f t="shared" ref="G193" si="48">+G195</f>
        <v>-2465</v>
      </c>
      <c r="H193" s="67"/>
      <c r="I193" s="67"/>
      <c r="J193" s="67"/>
      <c r="K193" s="67"/>
      <c r="L193" s="67"/>
      <c r="M193" s="67"/>
      <c r="N193" s="67"/>
      <c r="O193" s="67"/>
    </row>
    <row r="194" spans="1:15" s="66" customFormat="1" ht="16.95" customHeight="1">
      <c r="A194" s="464"/>
      <c r="B194" s="464"/>
      <c r="C194" s="464"/>
      <c r="D194" s="446"/>
      <c r="E194" s="478"/>
      <c r="F194" s="274" t="s">
        <v>21</v>
      </c>
      <c r="G194" s="68"/>
      <c r="H194" s="67"/>
      <c r="I194" s="67"/>
      <c r="J194" s="67"/>
      <c r="K194" s="67"/>
      <c r="L194" s="67"/>
      <c r="M194" s="67"/>
      <c r="N194" s="67"/>
      <c r="O194" s="67"/>
    </row>
    <row r="195" spans="1:15" s="66" customFormat="1" ht="36">
      <c r="A195" s="464"/>
      <c r="B195" s="464"/>
      <c r="C195" s="464"/>
      <c r="D195" s="446"/>
      <c r="E195" s="478"/>
      <c r="F195" s="213" t="s">
        <v>52</v>
      </c>
      <c r="G195" s="68">
        <f>+G197</f>
        <v>-2465</v>
      </c>
      <c r="H195" s="67"/>
      <c r="I195" s="67"/>
      <c r="J195" s="67"/>
      <c r="K195" s="67"/>
      <c r="L195" s="67"/>
      <c r="M195" s="67"/>
      <c r="N195" s="67"/>
      <c r="O195" s="67"/>
    </row>
    <row r="196" spans="1:15" s="66" customFormat="1" ht="16.95" customHeight="1">
      <c r="A196" s="464"/>
      <c r="B196" s="464"/>
      <c r="C196" s="464"/>
      <c r="D196" s="446"/>
      <c r="E196" s="479"/>
      <c r="F196" s="274" t="s">
        <v>21</v>
      </c>
      <c r="G196" s="68"/>
      <c r="H196" s="67"/>
      <c r="I196" s="67"/>
      <c r="J196" s="67"/>
      <c r="K196" s="67"/>
      <c r="L196" s="67"/>
      <c r="M196" s="67"/>
      <c r="N196" s="67"/>
      <c r="O196" s="67"/>
    </row>
    <row r="197" spans="1:15" s="66" customFormat="1">
      <c r="A197" s="464"/>
      <c r="B197" s="464"/>
      <c r="C197" s="464"/>
      <c r="D197" s="261">
        <v>1056</v>
      </c>
      <c r="E197" s="473" t="s">
        <v>288</v>
      </c>
      <c r="F197" s="451"/>
      <c r="G197" s="6">
        <f>+G199</f>
        <v>-2465</v>
      </c>
      <c r="H197" s="67"/>
      <c r="I197" s="67"/>
      <c r="J197" s="67"/>
      <c r="K197" s="67"/>
      <c r="L197" s="67"/>
      <c r="M197" s="67"/>
      <c r="N197" s="67"/>
      <c r="O197" s="67"/>
    </row>
    <row r="198" spans="1:15" s="66" customFormat="1" ht="16.95" customHeight="1">
      <c r="A198" s="464"/>
      <c r="B198" s="464"/>
      <c r="C198" s="464"/>
      <c r="D198" s="261"/>
      <c r="E198" s="73"/>
      <c r="F198" s="274" t="s">
        <v>21</v>
      </c>
      <c r="G198" s="68"/>
      <c r="H198" s="67"/>
      <c r="I198" s="67"/>
      <c r="J198" s="67"/>
      <c r="K198" s="67"/>
      <c r="L198" s="67"/>
      <c r="M198" s="67"/>
      <c r="N198" s="67"/>
      <c r="O198" s="67"/>
    </row>
    <row r="199" spans="1:15" s="66" customFormat="1">
      <c r="A199" s="464"/>
      <c r="B199" s="464"/>
      <c r="C199" s="464"/>
      <c r="D199" s="440"/>
      <c r="E199" s="293">
        <v>11003</v>
      </c>
      <c r="F199" s="270" t="s">
        <v>291</v>
      </c>
      <c r="G199" s="69">
        <f>+G201</f>
        <v>-2465</v>
      </c>
      <c r="H199" s="67"/>
      <c r="I199" s="67"/>
      <c r="J199" s="67"/>
      <c r="K199" s="67"/>
      <c r="L199" s="67"/>
      <c r="M199" s="67"/>
      <c r="N199" s="67"/>
      <c r="O199" s="67"/>
    </row>
    <row r="200" spans="1:15" s="66" customFormat="1" ht="16.95" customHeight="1">
      <c r="A200" s="464"/>
      <c r="B200" s="464"/>
      <c r="C200" s="464"/>
      <c r="D200" s="441"/>
      <c r="E200" s="467"/>
      <c r="F200" s="258" t="s">
        <v>66</v>
      </c>
      <c r="G200" s="19"/>
    </row>
    <row r="201" spans="1:15" s="70" customFormat="1" ht="36">
      <c r="A201" s="464"/>
      <c r="B201" s="464"/>
      <c r="C201" s="464"/>
      <c r="D201" s="441"/>
      <c r="E201" s="468"/>
      <c r="F201" s="238" t="s">
        <v>52</v>
      </c>
      <c r="G201" s="21">
        <f t="shared" ref="G201" si="49">+G203</f>
        <v>-2465</v>
      </c>
    </row>
    <row r="202" spans="1:15" s="66" customFormat="1" ht="54">
      <c r="A202" s="464"/>
      <c r="B202" s="464"/>
      <c r="C202" s="464"/>
      <c r="D202" s="441"/>
      <c r="E202" s="468"/>
      <c r="F202" s="258" t="s">
        <v>58</v>
      </c>
      <c r="G202" s="19"/>
    </row>
    <row r="203" spans="1:15" s="66" customFormat="1" ht="16.95" customHeight="1">
      <c r="A203" s="464"/>
      <c r="B203" s="464"/>
      <c r="C203" s="464"/>
      <c r="D203" s="441"/>
      <c r="E203" s="468"/>
      <c r="F203" s="266" t="s">
        <v>24</v>
      </c>
      <c r="G203" s="22">
        <f>+G204</f>
        <v>-2465</v>
      </c>
    </row>
    <row r="204" spans="1:15" s="66" customFormat="1" ht="16.95" customHeight="1">
      <c r="A204" s="464"/>
      <c r="B204" s="464"/>
      <c r="C204" s="464"/>
      <c r="D204" s="441"/>
      <c r="E204" s="468"/>
      <c r="F204" s="275" t="s">
        <v>25</v>
      </c>
      <c r="G204" s="22">
        <f t="shared" ref="G204" si="50">+G205</f>
        <v>-2465</v>
      </c>
    </row>
    <row r="205" spans="1:15" s="66" customFormat="1" ht="16.95" customHeight="1">
      <c r="A205" s="464"/>
      <c r="B205" s="464"/>
      <c r="C205" s="464"/>
      <c r="D205" s="441"/>
      <c r="E205" s="468"/>
      <c r="F205" s="275" t="s">
        <v>165</v>
      </c>
      <c r="G205" s="22">
        <f>+G206</f>
        <v>-2465</v>
      </c>
    </row>
    <row r="206" spans="1:15" s="66" customFormat="1" ht="16.95" customHeight="1">
      <c r="A206" s="464"/>
      <c r="B206" s="464"/>
      <c r="C206" s="464"/>
      <c r="D206" s="441"/>
      <c r="E206" s="468"/>
      <c r="F206" s="275" t="s">
        <v>206</v>
      </c>
      <c r="G206" s="22">
        <f t="shared" ref="G206" si="51">+G207</f>
        <v>-2465</v>
      </c>
      <c r="H206" s="71"/>
    </row>
    <row r="207" spans="1:15" s="66" customFormat="1" ht="36">
      <c r="A207" s="464"/>
      <c r="B207" s="464"/>
      <c r="C207" s="465"/>
      <c r="D207" s="442"/>
      <c r="E207" s="468"/>
      <c r="F207" s="275" t="s">
        <v>207</v>
      </c>
      <c r="G207" s="22">
        <f>+'Հավելված N 5'!G23</f>
        <v>-2465</v>
      </c>
      <c r="H207" s="72"/>
    </row>
    <row r="208" spans="1:15" s="66" customFormat="1" ht="33.85">
      <c r="A208" s="464"/>
      <c r="B208" s="464"/>
      <c r="C208" s="463" t="s">
        <v>143</v>
      </c>
      <c r="D208" s="446"/>
      <c r="E208" s="477"/>
      <c r="F208" s="23" t="s">
        <v>144</v>
      </c>
      <c r="G208" s="20">
        <f t="shared" ref="G208" si="52">+G210</f>
        <v>29335.3</v>
      </c>
      <c r="H208" s="67"/>
      <c r="I208" s="67"/>
      <c r="J208" s="67"/>
      <c r="K208" s="67"/>
      <c r="L208" s="67"/>
      <c r="M208" s="67"/>
      <c r="N208" s="67"/>
      <c r="O208" s="67"/>
    </row>
    <row r="209" spans="1:15" s="66" customFormat="1" ht="16.95" customHeight="1">
      <c r="A209" s="464"/>
      <c r="B209" s="464"/>
      <c r="C209" s="464"/>
      <c r="D209" s="446"/>
      <c r="E209" s="478"/>
      <c r="F209" s="274" t="s">
        <v>21</v>
      </c>
      <c r="G209" s="68"/>
      <c r="H209" s="67"/>
      <c r="I209" s="67"/>
      <c r="J209" s="67"/>
      <c r="K209" s="67"/>
      <c r="L209" s="67"/>
      <c r="M209" s="67"/>
      <c r="N209" s="67"/>
      <c r="O209" s="67"/>
    </row>
    <row r="210" spans="1:15" s="66" customFormat="1" ht="36">
      <c r="A210" s="464"/>
      <c r="B210" s="464"/>
      <c r="C210" s="464"/>
      <c r="D210" s="446"/>
      <c r="E210" s="478"/>
      <c r="F210" s="213" t="s">
        <v>52</v>
      </c>
      <c r="G210" s="68">
        <f t="shared" ref="G210" si="53">+G212</f>
        <v>29335.3</v>
      </c>
      <c r="H210" s="67"/>
      <c r="I210" s="67"/>
      <c r="J210" s="67"/>
      <c r="K210" s="67"/>
      <c r="L210" s="67"/>
      <c r="M210" s="67"/>
      <c r="N210" s="67"/>
      <c r="O210" s="67"/>
    </row>
    <row r="211" spans="1:15" s="66" customFormat="1" ht="16.95" customHeight="1">
      <c r="A211" s="464"/>
      <c r="B211" s="464"/>
      <c r="C211" s="464"/>
      <c r="D211" s="446"/>
      <c r="E211" s="479"/>
      <c r="F211" s="274" t="s">
        <v>21</v>
      </c>
      <c r="G211" s="68"/>
      <c r="H211" s="67"/>
      <c r="I211" s="67"/>
      <c r="J211" s="67"/>
      <c r="K211" s="67"/>
      <c r="L211" s="67"/>
      <c r="M211" s="67"/>
      <c r="N211" s="67"/>
      <c r="O211" s="67"/>
    </row>
    <row r="212" spans="1:15" s="66" customFormat="1">
      <c r="A212" s="464"/>
      <c r="B212" s="464"/>
      <c r="C212" s="464"/>
      <c r="D212" s="261">
        <v>1075</v>
      </c>
      <c r="E212" s="473" t="s">
        <v>116</v>
      </c>
      <c r="F212" s="451"/>
      <c r="G212" s="6">
        <f t="shared" ref="G212" si="54">+G214</f>
        <v>29335.3</v>
      </c>
      <c r="H212" s="67"/>
      <c r="I212" s="67"/>
      <c r="J212" s="67"/>
      <c r="K212" s="67"/>
      <c r="L212" s="67"/>
      <c r="M212" s="67"/>
      <c r="N212" s="67"/>
      <c r="O212" s="67"/>
    </row>
    <row r="213" spans="1:15" s="66" customFormat="1" ht="16.95" customHeight="1">
      <c r="A213" s="464"/>
      <c r="B213" s="464"/>
      <c r="C213" s="464"/>
      <c r="D213" s="245"/>
      <c r="E213" s="73"/>
      <c r="F213" s="274" t="s">
        <v>21</v>
      </c>
      <c r="G213" s="6"/>
      <c r="H213" s="67"/>
      <c r="I213" s="67"/>
      <c r="J213" s="67"/>
      <c r="K213" s="67"/>
      <c r="L213" s="67"/>
      <c r="M213" s="67"/>
      <c r="N213" s="67"/>
      <c r="O213" s="67"/>
    </row>
    <row r="214" spans="1:15" s="66" customFormat="1" ht="33.85">
      <c r="A214" s="464"/>
      <c r="B214" s="464"/>
      <c r="C214" s="464"/>
      <c r="D214" s="440"/>
      <c r="E214" s="262">
        <v>21001</v>
      </c>
      <c r="F214" s="265" t="s">
        <v>141</v>
      </c>
      <c r="G214" s="69">
        <f t="shared" ref="G214" si="55">+G216</f>
        <v>29335.3</v>
      </c>
      <c r="H214" s="67"/>
      <c r="I214" s="67"/>
      <c r="J214" s="67"/>
      <c r="K214" s="67"/>
      <c r="L214" s="67"/>
      <c r="M214" s="67"/>
      <c r="N214" s="67"/>
      <c r="O214" s="67"/>
    </row>
    <row r="215" spans="1:15" s="66" customFormat="1" ht="16.95" customHeight="1">
      <c r="A215" s="464"/>
      <c r="B215" s="464"/>
      <c r="C215" s="464"/>
      <c r="D215" s="441"/>
      <c r="E215" s="471"/>
      <c r="F215" s="274" t="s">
        <v>66</v>
      </c>
      <c r="G215" s="19"/>
    </row>
    <row r="216" spans="1:15" s="70" customFormat="1" ht="36">
      <c r="A216" s="464"/>
      <c r="B216" s="464"/>
      <c r="C216" s="464"/>
      <c r="D216" s="441"/>
      <c r="E216" s="468"/>
      <c r="F216" s="74" t="s">
        <v>52</v>
      </c>
      <c r="G216" s="21">
        <f t="shared" ref="G216" si="56">+G218</f>
        <v>29335.3</v>
      </c>
    </row>
    <row r="217" spans="1:15" s="66" customFormat="1" ht="54">
      <c r="A217" s="464"/>
      <c r="B217" s="464"/>
      <c r="C217" s="464"/>
      <c r="D217" s="441"/>
      <c r="E217" s="468"/>
      <c r="F217" s="274" t="s">
        <v>58</v>
      </c>
      <c r="G217" s="19"/>
    </row>
    <row r="218" spans="1:15" s="66" customFormat="1" ht="16.95" customHeight="1">
      <c r="A218" s="464"/>
      <c r="B218" s="464"/>
      <c r="C218" s="464"/>
      <c r="D218" s="441"/>
      <c r="E218" s="468"/>
      <c r="F218" s="75" t="s">
        <v>24</v>
      </c>
      <c r="G218" s="22">
        <f>+G219</f>
        <v>29335.3</v>
      </c>
    </row>
    <row r="219" spans="1:15" s="66" customFormat="1" ht="16.95" customHeight="1">
      <c r="A219" s="464"/>
      <c r="B219" s="464"/>
      <c r="C219" s="464"/>
      <c r="D219" s="441"/>
      <c r="E219" s="468"/>
      <c r="F219" s="274" t="s">
        <v>25</v>
      </c>
      <c r="G219" s="22">
        <f t="shared" ref="G219" si="57">+G220</f>
        <v>29335.3</v>
      </c>
    </row>
    <row r="220" spans="1:15" s="66" customFormat="1" ht="16.95" customHeight="1">
      <c r="A220" s="464"/>
      <c r="B220" s="464"/>
      <c r="C220" s="464"/>
      <c r="D220" s="441"/>
      <c r="E220" s="468"/>
      <c r="F220" s="274" t="s">
        <v>165</v>
      </c>
      <c r="G220" s="22">
        <f>+G221</f>
        <v>29335.3</v>
      </c>
    </row>
    <row r="221" spans="1:15" s="66" customFormat="1" ht="17.45" customHeight="1">
      <c r="A221" s="269"/>
      <c r="B221" s="464"/>
      <c r="C221" s="464"/>
      <c r="D221" s="441"/>
      <c r="E221" s="468"/>
      <c r="F221" s="258" t="s">
        <v>166</v>
      </c>
      <c r="G221" s="22">
        <f t="shared" ref="G221" si="58">+G222</f>
        <v>29335.3</v>
      </c>
      <c r="H221" s="71"/>
    </row>
    <row r="222" spans="1:15" s="66" customFormat="1" ht="36">
      <c r="A222" s="269"/>
      <c r="B222" s="465"/>
      <c r="C222" s="465"/>
      <c r="D222" s="442"/>
      <c r="E222" s="472"/>
      <c r="F222" s="258" t="s">
        <v>167</v>
      </c>
      <c r="G222" s="22">
        <f>+'Հավելված N 5'!G50</f>
        <v>29335.3</v>
      </c>
      <c r="H222" s="72"/>
    </row>
    <row r="223" spans="1:15" s="66" customFormat="1">
      <c r="A223" s="269"/>
      <c r="B223" s="463" t="s">
        <v>211</v>
      </c>
      <c r="C223" s="469"/>
      <c r="D223" s="492"/>
      <c r="E223" s="62"/>
      <c r="F223" s="23" t="s">
        <v>234</v>
      </c>
      <c r="G223" s="20">
        <f>+G225</f>
        <v>-16061.7</v>
      </c>
    </row>
    <row r="224" spans="1:15" s="66" customFormat="1" ht="16.95" customHeight="1">
      <c r="A224" s="269"/>
      <c r="B224" s="464"/>
      <c r="C224" s="443"/>
      <c r="D224" s="493"/>
      <c r="E224" s="62"/>
      <c r="F224" s="274" t="s">
        <v>21</v>
      </c>
      <c r="G224" s="19"/>
    </row>
    <row r="225" spans="1:15" s="66" customFormat="1">
      <c r="A225" s="269"/>
      <c r="B225" s="464"/>
      <c r="C225" s="269" t="s">
        <v>198</v>
      </c>
      <c r="D225" s="493"/>
      <c r="E225" s="62"/>
      <c r="F225" s="232" t="s">
        <v>216</v>
      </c>
      <c r="G225" s="230">
        <f>+G227</f>
        <v>-16061.7</v>
      </c>
      <c r="H225" s="67"/>
      <c r="I225" s="67"/>
      <c r="J225" s="67"/>
      <c r="K225" s="67"/>
      <c r="L225" s="67"/>
      <c r="M225" s="67"/>
      <c r="N225" s="67"/>
      <c r="O225" s="67"/>
    </row>
    <row r="226" spans="1:15" s="66" customFormat="1" ht="16.95" customHeight="1">
      <c r="A226" s="269"/>
      <c r="B226" s="464"/>
      <c r="C226" s="269"/>
      <c r="D226" s="493"/>
      <c r="E226" s="62"/>
      <c r="F226" s="258" t="s">
        <v>21</v>
      </c>
      <c r="G226" s="230"/>
      <c r="H226" s="67"/>
      <c r="I226" s="67"/>
      <c r="J226" s="67"/>
      <c r="K226" s="67"/>
      <c r="L226" s="67"/>
      <c r="M226" s="67"/>
      <c r="N226" s="67"/>
      <c r="O226" s="67"/>
    </row>
    <row r="227" spans="1:15" s="66" customFormat="1" ht="36">
      <c r="A227" s="269"/>
      <c r="B227" s="464"/>
      <c r="C227" s="269"/>
      <c r="D227" s="493"/>
      <c r="E227" s="62"/>
      <c r="F227" s="273" t="s">
        <v>52</v>
      </c>
      <c r="G227" s="230">
        <f>+G229</f>
        <v>-16061.7</v>
      </c>
      <c r="H227" s="67"/>
      <c r="I227" s="67"/>
      <c r="J227" s="67"/>
      <c r="K227" s="67"/>
      <c r="L227" s="67"/>
      <c r="M227" s="67"/>
      <c r="N227" s="67"/>
      <c r="O227" s="67"/>
    </row>
    <row r="228" spans="1:15" s="66" customFormat="1">
      <c r="A228" s="269"/>
      <c r="B228" s="464"/>
      <c r="C228" s="269"/>
      <c r="D228" s="494"/>
      <c r="E228" s="62"/>
      <c r="F228" s="234" t="s">
        <v>21</v>
      </c>
      <c r="G228" s="230"/>
      <c r="H228" s="67"/>
      <c r="I228" s="67"/>
      <c r="J228" s="67"/>
      <c r="K228" s="67"/>
      <c r="L228" s="67"/>
      <c r="M228" s="67"/>
      <c r="N228" s="67"/>
      <c r="O228" s="67"/>
    </row>
    <row r="229" spans="1:15" s="66" customFormat="1">
      <c r="A229" s="269"/>
      <c r="B229" s="464"/>
      <c r="C229" s="269"/>
      <c r="D229" s="261">
        <v>1115</v>
      </c>
      <c r="E229" s="473" t="s">
        <v>235</v>
      </c>
      <c r="F229" s="451"/>
      <c r="G229" s="6">
        <f>+G231</f>
        <v>-16061.7</v>
      </c>
      <c r="H229" s="67"/>
      <c r="I229" s="67"/>
      <c r="J229" s="67"/>
      <c r="K229" s="67"/>
      <c r="L229" s="67"/>
      <c r="M229" s="67"/>
      <c r="N229" s="67"/>
      <c r="O229" s="67"/>
    </row>
    <row r="230" spans="1:15" s="66" customFormat="1" ht="16.95" customHeight="1">
      <c r="A230" s="269"/>
      <c r="B230" s="464"/>
      <c r="C230" s="269"/>
      <c r="D230" s="245"/>
      <c r="E230" s="73"/>
      <c r="F230" s="274" t="s">
        <v>21</v>
      </c>
      <c r="G230" s="6"/>
      <c r="H230" s="67"/>
      <c r="I230" s="67"/>
      <c r="J230" s="67"/>
      <c r="K230" s="67"/>
      <c r="L230" s="67"/>
      <c r="M230" s="67"/>
      <c r="N230" s="67"/>
      <c r="O230" s="67"/>
    </row>
    <row r="231" spans="1:15" s="66" customFormat="1" ht="33.85">
      <c r="A231" s="269"/>
      <c r="B231" s="464"/>
      <c r="C231" s="269"/>
      <c r="D231" s="440"/>
      <c r="E231" s="262">
        <v>11001</v>
      </c>
      <c r="F231" s="265" t="s">
        <v>236</v>
      </c>
      <c r="G231" s="69">
        <f t="shared" ref="G231" si="59">+G233</f>
        <v>-16061.7</v>
      </c>
      <c r="H231" s="67"/>
      <c r="I231" s="67"/>
      <c r="J231" s="67"/>
      <c r="K231" s="67"/>
      <c r="L231" s="67"/>
      <c r="M231" s="67"/>
      <c r="N231" s="67"/>
      <c r="O231" s="67"/>
    </row>
    <row r="232" spans="1:15" s="66" customFormat="1" ht="16.95" customHeight="1">
      <c r="A232" s="269"/>
      <c r="B232" s="464"/>
      <c r="C232" s="269"/>
      <c r="D232" s="441"/>
      <c r="E232" s="471"/>
      <c r="F232" s="274" t="s">
        <v>66</v>
      </c>
      <c r="G232" s="19"/>
    </row>
    <row r="233" spans="1:15" s="70" customFormat="1" ht="36">
      <c r="A233" s="269"/>
      <c r="B233" s="464"/>
      <c r="C233" s="269"/>
      <c r="D233" s="441"/>
      <c r="E233" s="468"/>
      <c r="F233" s="74" t="s">
        <v>52</v>
      </c>
      <c r="G233" s="21">
        <f t="shared" ref="G233" si="60">+G235</f>
        <v>-16061.7</v>
      </c>
    </row>
    <row r="234" spans="1:15" s="66" customFormat="1" ht="54">
      <c r="A234" s="269"/>
      <c r="B234" s="464"/>
      <c r="C234" s="269"/>
      <c r="D234" s="441"/>
      <c r="E234" s="468"/>
      <c r="F234" s="274" t="s">
        <v>58</v>
      </c>
      <c r="G234" s="19"/>
    </row>
    <row r="235" spans="1:15" s="66" customFormat="1" ht="16.95" customHeight="1">
      <c r="A235" s="269"/>
      <c r="B235" s="464"/>
      <c r="C235" s="269"/>
      <c r="D235" s="441"/>
      <c r="E235" s="468"/>
      <c r="F235" s="75" t="s">
        <v>24</v>
      </c>
      <c r="G235" s="22">
        <f>+G236</f>
        <v>-16061.7</v>
      </c>
    </row>
    <row r="236" spans="1:15" s="66" customFormat="1" ht="16.95" customHeight="1">
      <c r="A236" s="269"/>
      <c r="B236" s="464"/>
      <c r="C236" s="269"/>
      <c r="D236" s="441"/>
      <c r="E236" s="468"/>
      <c r="F236" s="274" t="s">
        <v>25</v>
      </c>
      <c r="G236" s="22">
        <f t="shared" ref="G236" si="61">+G237</f>
        <v>-16061.7</v>
      </c>
    </row>
    <row r="237" spans="1:15" s="66" customFormat="1" ht="16.95" customHeight="1">
      <c r="A237" s="269"/>
      <c r="B237" s="464"/>
      <c r="C237" s="269"/>
      <c r="D237" s="441"/>
      <c r="E237" s="468"/>
      <c r="F237" s="274" t="s">
        <v>237</v>
      </c>
      <c r="G237" s="22">
        <f>+G238</f>
        <v>-16061.7</v>
      </c>
    </row>
    <row r="238" spans="1:15" s="66" customFormat="1" ht="17.45" customHeight="1">
      <c r="A238" s="269"/>
      <c r="B238" s="464"/>
      <c r="C238" s="269"/>
      <c r="D238" s="441"/>
      <c r="E238" s="468"/>
      <c r="F238" s="258" t="s">
        <v>238</v>
      </c>
      <c r="G238" s="22">
        <f t="shared" ref="G238" si="62">+G239</f>
        <v>-16061.7</v>
      </c>
      <c r="H238" s="71"/>
    </row>
    <row r="239" spans="1:15" s="66" customFormat="1">
      <c r="A239" s="269"/>
      <c r="B239" s="464"/>
      <c r="C239" s="269"/>
      <c r="D239" s="441"/>
      <c r="E239" s="472"/>
      <c r="F239" s="258" t="s">
        <v>239</v>
      </c>
      <c r="G239" s="22">
        <f>+'Հավելված N 8'!I12</f>
        <v>-16061.7</v>
      </c>
      <c r="H239" s="72"/>
    </row>
    <row r="240" spans="1:15" s="66" customFormat="1">
      <c r="A240" s="463" t="s">
        <v>56</v>
      </c>
      <c r="B240" s="466"/>
      <c r="C240" s="314"/>
      <c r="D240" s="310"/>
      <c r="E240" s="61"/>
      <c r="F240" s="270" t="s">
        <v>53</v>
      </c>
      <c r="G240" s="235">
        <f>G242+G274+G291+G366</f>
        <v>-153390.5</v>
      </c>
    </row>
    <row r="241" spans="1:15" s="66" customFormat="1" ht="16.95" customHeight="1">
      <c r="A241" s="464"/>
      <c r="B241" s="466"/>
      <c r="C241" s="278"/>
      <c r="D241" s="311"/>
      <c r="E241" s="62"/>
      <c r="F241" s="258" t="s">
        <v>21</v>
      </c>
      <c r="G241" s="230"/>
    </row>
    <row r="242" spans="1:15" s="66" customFormat="1" ht="33.85">
      <c r="A242" s="464"/>
      <c r="B242" s="462" t="s">
        <v>199</v>
      </c>
      <c r="C242" s="278"/>
      <c r="D242" s="311"/>
      <c r="E242" s="62"/>
      <c r="F242" s="270" t="s">
        <v>200</v>
      </c>
      <c r="G242" s="230">
        <f>+G244+G259</f>
        <v>-100760.9</v>
      </c>
    </row>
    <row r="243" spans="1:15" s="66" customFormat="1" ht="16.95" customHeight="1">
      <c r="A243" s="464"/>
      <c r="B243" s="462"/>
      <c r="C243" s="315"/>
      <c r="D243" s="311"/>
      <c r="E243" s="62"/>
      <c r="F243" s="258" t="s">
        <v>21</v>
      </c>
      <c r="G243" s="230"/>
    </row>
    <row r="244" spans="1:15" s="66" customFormat="1" ht="33.85">
      <c r="A244" s="464"/>
      <c r="B244" s="462"/>
      <c r="C244" s="463" t="s">
        <v>198</v>
      </c>
      <c r="D244" s="311"/>
      <c r="E244" s="62"/>
      <c r="F244" s="270" t="s">
        <v>201</v>
      </c>
      <c r="G244" s="230">
        <f t="shared" ref="G244" si="63">+G246</f>
        <v>-46174.2</v>
      </c>
      <c r="H244" s="67"/>
      <c r="I244" s="67"/>
      <c r="J244" s="67"/>
      <c r="K244" s="67"/>
      <c r="L244" s="67"/>
      <c r="M244" s="67"/>
      <c r="N244" s="67"/>
      <c r="O244" s="67"/>
    </row>
    <row r="245" spans="1:15" s="66" customFormat="1" ht="16.95" customHeight="1">
      <c r="A245" s="464"/>
      <c r="B245" s="462"/>
      <c r="C245" s="464"/>
      <c r="D245" s="311"/>
      <c r="E245" s="62"/>
      <c r="F245" s="258" t="s">
        <v>21</v>
      </c>
      <c r="G245" s="230"/>
      <c r="H245" s="67"/>
      <c r="I245" s="67"/>
      <c r="J245" s="67"/>
      <c r="K245" s="67"/>
      <c r="L245" s="67"/>
      <c r="M245" s="67"/>
      <c r="N245" s="67"/>
      <c r="O245" s="67"/>
    </row>
    <row r="246" spans="1:15" s="66" customFormat="1" ht="36">
      <c r="A246" s="464"/>
      <c r="B246" s="462"/>
      <c r="C246" s="464"/>
      <c r="D246" s="311"/>
      <c r="E246" s="62"/>
      <c r="F246" s="273" t="s">
        <v>52</v>
      </c>
      <c r="G246" s="279">
        <f>+G248</f>
        <v>-46174.2</v>
      </c>
      <c r="H246" s="67"/>
      <c r="I246" s="67"/>
      <c r="J246" s="67"/>
      <c r="K246" s="67"/>
      <c r="L246" s="67"/>
      <c r="M246" s="67"/>
      <c r="N246" s="67"/>
      <c r="O246" s="67"/>
    </row>
    <row r="247" spans="1:15" s="66" customFormat="1" ht="16.95" customHeight="1">
      <c r="A247" s="464"/>
      <c r="B247" s="462"/>
      <c r="C247" s="464"/>
      <c r="D247" s="312"/>
      <c r="E247" s="309"/>
      <c r="F247" s="273" t="s">
        <v>68</v>
      </c>
      <c r="G247" s="279"/>
      <c r="H247" s="67"/>
      <c r="I247" s="67"/>
      <c r="J247" s="67"/>
      <c r="K247" s="67"/>
      <c r="L247" s="67"/>
      <c r="M247" s="67"/>
      <c r="N247" s="67"/>
      <c r="O247" s="67"/>
    </row>
    <row r="248" spans="1:15" s="66" customFormat="1" ht="34.950000000000003" customHeight="1">
      <c r="A248" s="464"/>
      <c r="B248" s="462"/>
      <c r="C248" s="464"/>
      <c r="D248" s="261">
        <v>1045</v>
      </c>
      <c r="E248" s="480" t="s">
        <v>98</v>
      </c>
      <c r="F248" s="481"/>
      <c r="G248" s="280">
        <f>+G250</f>
        <v>-46174.2</v>
      </c>
      <c r="H248" s="67"/>
      <c r="I248" s="67"/>
      <c r="J248" s="67"/>
      <c r="K248" s="67"/>
      <c r="L248" s="67"/>
      <c r="M248" s="67"/>
      <c r="N248" s="67"/>
      <c r="O248" s="67"/>
    </row>
    <row r="249" spans="1:15" s="66" customFormat="1" ht="16.95" customHeight="1">
      <c r="A249" s="464"/>
      <c r="B249" s="462"/>
      <c r="C249" s="464"/>
      <c r="D249" s="261"/>
      <c r="E249" s="281"/>
      <c r="F249" s="258" t="s">
        <v>21</v>
      </c>
      <c r="G249" s="233"/>
      <c r="H249" s="67"/>
      <c r="I249" s="67"/>
      <c r="J249" s="67"/>
      <c r="K249" s="67"/>
      <c r="L249" s="67"/>
      <c r="M249" s="67"/>
      <c r="N249" s="67"/>
      <c r="O249" s="67"/>
    </row>
    <row r="250" spans="1:15" s="66" customFormat="1" ht="33.85">
      <c r="A250" s="464"/>
      <c r="B250" s="462"/>
      <c r="C250" s="464"/>
      <c r="D250" s="440"/>
      <c r="E250" s="111">
        <v>12001</v>
      </c>
      <c r="F250" s="192" t="s">
        <v>202</v>
      </c>
      <c r="G250" s="236">
        <f>+G252</f>
        <v>-46174.2</v>
      </c>
      <c r="H250" s="67"/>
      <c r="I250" s="67"/>
      <c r="J250" s="67"/>
      <c r="K250" s="67"/>
      <c r="L250" s="67"/>
      <c r="M250" s="67"/>
      <c r="N250" s="67"/>
      <c r="O250" s="67"/>
    </row>
    <row r="251" spans="1:15" s="66" customFormat="1" ht="16.95" customHeight="1">
      <c r="A251" s="464"/>
      <c r="B251" s="462"/>
      <c r="C251" s="464"/>
      <c r="D251" s="441"/>
      <c r="E251" s="471"/>
      <c r="F251" s="258" t="s">
        <v>66</v>
      </c>
      <c r="G251" s="231"/>
    </row>
    <row r="252" spans="1:15" s="70" customFormat="1" ht="36">
      <c r="A252" s="464"/>
      <c r="B252" s="462"/>
      <c r="C252" s="464"/>
      <c r="D252" s="441"/>
      <c r="E252" s="468"/>
      <c r="F252" s="283" t="s">
        <v>52</v>
      </c>
      <c r="G252" s="240">
        <f t="shared" ref="G252" si="64">G254</f>
        <v>-46174.2</v>
      </c>
    </row>
    <row r="253" spans="1:15" s="66" customFormat="1" ht="54">
      <c r="A253" s="464"/>
      <c r="B253" s="462"/>
      <c r="C253" s="464"/>
      <c r="D253" s="441"/>
      <c r="E253" s="468"/>
      <c r="F253" s="284" t="s">
        <v>58</v>
      </c>
      <c r="G253" s="231"/>
    </row>
    <row r="254" spans="1:15" s="66" customFormat="1" ht="16.95" customHeight="1">
      <c r="A254" s="464"/>
      <c r="B254" s="462"/>
      <c r="C254" s="464"/>
      <c r="D254" s="441"/>
      <c r="E254" s="468"/>
      <c r="F254" s="285" t="s">
        <v>24</v>
      </c>
      <c r="G254" s="231">
        <f>+G255</f>
        <v>-46174.2</v>
      </c>
    </row>
    <row r="255" spans="1:15" s="66" customFormat="1" ht="16.95" customHeight="1">
      <c r="A255" s="464"/>
      <c r="B255" s="462"/>
      <c r="C255" s="464"/>
      <c r="D255" s="441"/>
      <c r="E255" s="468"/>
      <c r="F255" s="275" t="s">
        <v>25</v>
      </c>
      <c r="G255" s="241">
        <f t="shared" ref="G255" si="65">G256</f>
        <v>-46174.2</v>
      </c>
    </row>
    <row r="256" spans="1:15" s="66" customFormat="1" ht="16.95" customHeight="1">
      <c r="A256" s="464"/>
      <c r="B256" s="462"/>
      <c r="C256" s="464"/>
      <c r="D256" s="441"/>
      <c r="E256" s="468"/>
      <c r="F256" s="275" t="s">
        <v>203</v>
      </c>
      <c r="G256" s="241">
        <f t="shared" ref="G256:G257" si="66">+G257</f>
        <v>-46174.2</v>
      </c>
    </row>
    <row r="257" spans="1:15" s="66" customFormat="1" ht="17.45" customHeight="1">
      <c r="A257" s="464"/>
      <c r="B257" s="462"/>
      <c r="C257" s="464"/>
      <c r="D257" s="441"/>
      <c r="E257" s="468"/>
      <c r="F257" s="275" t="s">
        <v>204</v>
      </c>
      <c r="G257" s="241">
        <f t="shared" si="66"/>
        <v>-46174.2</v>
      </c>
      <c r="H257" s="71"/>
    </row>
    <row r="258" spans="1:15" s="66" customFormat="1" ht="36">
      <c r="A258" s="464"/>
      <c r="B258" s="462"/>
      <c r="C258" s="465"/>
      <c r="D258" s="442"/>
      <c r="E258" s="472"/>
      <c r="F258" s="275" t="s">
        <v>205</v>
      </c>
      <c r="G258" s="241">
        <f>-100000+53825.8</f>
        <v>-46174.2</v>
      </c>
      <c r="H258" s="72"/>
    </row>
    <row r="259" spans="1:15" s="66" customFormat="1">
      <c r="A259" s="464"/>
      <c r="B259" s="462"/>
      <c r="C259" s="462" t="s">
        <v>34</v>
      </c>
      <c r="D259" s="439"/>
      <c r="E259" s="503"/>
      <c r="F259" s="402" t="s">
        <v>541</v>
      </c>
      <c r="G259" s="230">
        <f t="shared" ref="G259" si="67">+G261</f>
        <v>-54586.7</v>
      </c>
      <c r="H259" s="67"/>
      <c r="I259" s="67"/>
      <c r="J259" s="67"/>
      <c r="K259" s="67"/>
      <c r="L259" s="67"/>
      <c r="M259" s="67"/>
      <c r="N259" s="67"/>
      <c r="O259" s="67"/>
    </row>
    <row r="260" spans="1:15" s="66" customFormat="1" ht="16.95" customHeight="1">
      <c r="A260" s="464"/>
      <c r="B260" s="462"/>
      <c r="C260" s="462"/>
      <c r="D260" s="439"/>
      <c r="E260" s="470"/>
      <c r="F260" s="258" t="s">
        <v>21</v>
      </c>
      <c r="G260" s="230"/>
      <c r="H260" s="67"/>
      <c r="I260" s="67"/>
      <c r="J260" s="67"/>
      <c r="K260" s="67"/>
      <c r="L260" s="67"/>
      <c r="M260" s="67"/>
      <c r="N260" s="67"/>
      <c r="O260" s="67"/>
    </row>
    <row r="261" spans="1:15" s="66" customFormat="1" ht="36">
      <c r="A261" s="464"/>
      <c r="B261" s="462"/>
      <c r="C261" s="462"/>
      <c r="D261" s="439"/>
      <c r="E261" s="470"/>
      <c r="F261" s="407" t="s">
        <v>52</v>
      </c>
      <c r="G261" s="279">
        <f>+G263</f>
        <v>-54586.7</v>
      </c>
      <c r="H261" s="67"/>
      <c r="I261" s="67"/>
      <c r="J261" s="67"/>
      <c r="K261" s="67"/>
      <c r="L261" s="67"/>
      <c r="M261" s="67"/>
      <c r="N261" s="67"/>
      <c r="O261" s="67"/>
    </row>
    <row r="262" spans="1:15" s="66" customFormat="1" ht="16.95" customHeight="1">
      <c r="A262" s="464"/>
      <c r="B262" s="462"/>
      <c r="C262" s="462"/>
      <c r="D262" s="439"/>
      <c r="E262" s="443"/>
      <c r="F262" s="407" t="s">
        <v>68</v>
      </c>
      <c r="G262" s="279"/>
      <c r="H262" s="67"/>
      <c r="I262" s="67"/>
      <c r="J262" s="67"/>
      <c r="K262" s="67"/>
      <c r="L262" s="67"/>
      <c r="M262" s="67"/>
      <c r="N262" s="67"/>
      <c r="O262" s="67"/>
    </row>
    <row r="263" spans="1:15" s="66" customFormat="1" ht="34.950000000000003" customHeight="1">
      <c r="A263" s="464"/>
      <c r="B263" s="462"/>
      <c r="C263" s="462"/>
      <c r="D263" s="399">
        <v>1045</v>
      </c>
      <c r="E263" s="480" t="s">
        <v>98</v>
      </c>
      <c r="F263" s="481"/>
      <c r="G263" s="280">
        <f>+G265</f>
        <v>-54586.7</v>
      </c>
      <c r="H263" s="67"/>
      <c r="I263" s="67"/>
      <c r="J263" s="67"/>
      <c r="K263" s="67"/>
      <c r="L263" s="67"/>
      <c r="M263" s="67"/>
      <c r="N263" s="67"/>
      <c r="O263" s="67"/>
    </row>
    <row r="264" spans="1:15" s="66" customFormat="1" ht="16.95" customHeight="1">
      <c r="A264" s="464"/>
      <c r="B264" s="462"/>
      <c r="C264" s="462"/>
      <c r="D264" s="399"/>
      <c r="E264" s="281"/>
      <c r="F264" s="258" t="s">
        <v>21</v>
      </c>
      <c r="G264" s="233"/>
      <c r="H264" s="67"/>
      <c r="I264" s="67"/>
      <c r="J264" s="67"/>
      <c r="K264" s="67"/>
      <c r="L264" s="67"/>
      <c r="M264" s="67"/>
      <c r="N264" s="67"/>
      <c r="O264" s="67"/>
    </row>
    <row r="265" spans="1:15" s="66" customFormat="1" ht="33.85">
      <c r="A265" s="464"/>
      <c r="B265" s="462"/>
      <c r="C265" s="462"/>
      <c r="D265" s="439"/>
      <c r="E265" s="111">
        <v>12004</v>
      </c>
      <c r="F265" s="374" t="s">
        <v>542</v>
      </c>
      <c r="G265" s="236">
        <f>+G267</f>
        <v>-54586.7</v>
      </c>
      <c r="H265" s="67"/>
      <c r="I265" s="67"/>
      <c r="J265" s="67"/>
      <c r="K265" s="67"/>
      <c r="L265" s="67"/>
      <c r="M265" s="67"/>
      <c r="N265" s="67"/>
      <c r="O265" s="67"/>
    </row>
    <row r="266" spans="1:15" s="66" customFormat="1" ht="16.95" customHeight="1">
      <c r="A266" s="464"/>
      <c r="B266" s="462"/>
      <c r="C266" s="462"/>
      <c r="D266" s="439"/>
      <c r="E266" s="489"/>
      <c r="F266" s="258" t="s">
        <v>66</v>
      </c>
      <c r="G266" s="231"/>
    </row>
    <row r="267" spans="1:15" s="70" customFormat="1" ht="36">
      <c r="A267" s="464"/>
      <c r="B267" s="462"/>
      <c r="C267" s="462"/>
      <c r="D267" s="439"/>
      <c r="E267" s="489"/>
      <c r="F267" s="238" t="s">
        <v>52</v>
      </c>
      <c r="G267" s="240">
        <f t="shared" ref="G267" si="68">G269</f>
        <v>-54586.7</v>
      </c>
    </row>
    <row r="268" spans="1:15" s="66" customFormat="1" ht="54">
      <c r="A268" s="464"/>
      <c r="B268" s="462"/>
      <c r="C268" s="462"/>
      <c r="D268" s="439"/>
      <c r="E268" s="489"/>
      <c r="F268" s="417" t="s">
        <v>58</v>
      </c>
      <c r="G268" s="231"/>
    </row>
    <row r="269" spans="1:15" s="66" customFormat="1" ht="16.95" customHeight="1">
      <c r="A269" s="464"/>
      <c r="B269" s="462"/>
      <c r="C269" s="462"/>
      <c r="D269" s="439"/>
      <c r="E269" s="489"/>
      <c r="F269" s="418" t="s">
        <v>24</v>
      </c>
      <c r="G269" s="231">
        <f>+G270</f>
        <v>-54586.7</v>
      </c>
    </row>
    <row r="270" spans="1:15" s="66" customFormat="1" ht="16.95" customHeight="1">
      <c r="A270" s="464"/>
      <c r="B270" s="462"/>
      <c r="C270" s="462"/>
      <c r="D270" s="439"/>
      <c r="E270" s="489"/>
      <c r="F270" s="258" t="s">
        <v>25</v>
      </c>
      <c r="G270" s="241">
        <f t="shared" ref="G270" si="69">G271</f>
        <v>-54586.7</v>
      </c>
    </row>
    <row r="271" spans="1:15" s="66" customFormat="1" ht="16.95" customHeight="1">
      <c r="A271" s="464"/>
      <c r="B271" s="462"/>
      <c r="C271" s="462"/>
      <c r="D271" s="439"/>
      <c r="E271" s="489"/>
      <c r="F271" s="258" t="s">
        <v>203</v>
      </c>
      <c r="G271" s="241">
        <f t="shared" ref="G271:G272" si="70">+G272</f>
        <v>-54586.7</v>
      </c>
    </row>
    <row r="272" spans="1:15" s="66" customFormat="1" ht="17.45" customHeight="1">
      <c r="A272" s="464"/>
      <c r="B272" s="462"/>
      <c r="C272" s="462"/>
      <c r="D272" s="439"/>
      <c r="E272" s="489"/>
      <c r="F272" s="258" t="s">
        <v>204</v>
      </c>
      <c r="G272" s="241">
        <f t="shared" si="70"/>
        <v>-54586.7</v>
      </c>
      <c r="H272" s="71"/>
    </row>
    <row r="273" spans="1:15" s="66" customFormat="1">
      <c r="A273" s="464"/>
      <c r="B273" s="462"/>
      <c r="C273" s="462"/>
      <c r="D273" s="439"/>
      <c r="E273" s="489"/>
      <c r="F273" s="258" t="s">
        <v>290</v>
      </c>
      <c r="G273" s="241">
        <f>-35294.5-19292.2</f>
        <v>-54586.7</v>
      </c>
      <c r="H273" s="72"/>
    </row>
    <row r="274" spans="1:15" s="66" customFormat="1">
      <c r="A274" s="464"/>
      <c r="B274" s="463" t="s">
        <v>60</v>
      </c>
      <c r="C274" s="278"/>
      <c r="D274" s="311"/>
      <c r="E274" s="62"/>
      <c r="F274" s="270" t="s">
        <v>326</v>
      </c>
      <c r="G274" s="230">
        <f>+G276</f>
        <v>-12225.1</v>
      </c>
    </row>
    <row r="275" spans="1:15" s="66" customFormat="1" ht="16.95" customHeight="1">
      <c r="A275" s="464"/>
      <c r="B275" s="464"/>
      <c r="C275" s="315"/>
      <c r="D275" s="311"/>
      <c r="E275" s="62"/>
      <c r="F275" s="258" t="s">
        <v>21</v>
      </c>
      <c r="G275" s="230"/>
    </row>
    <row r="276" spans="1:15" s="66" customFormat="1">
      <c r="A276" s="464"/>
      <c r="B276" s="464"/>
      <c r="C276" s="463" t="s">
        <v>198</v>
      </c>
      <c r="D276" s="311"/>
      <c r="E276" s="62"/>
      <c r="F276" s="270" t="s">
        <v>327</v>
      </c>
      <c r="G276" s="230">
        <f t="shared" ref="G276" si="71">+G278</f>
        <v>-12225.1</v>
      </c>
      <c r="H276" s="67"/>
      <c r="I276" s="67"/>
      <c r="J276" s="67"/>
      <c r="K276" s="67"/>
      <c r="L276" s="67"/>
      <c r="M276" s="67"/>
      <c r="N276" s="67"/>
      <c r="O276" s="67"/>
    </row>
    <row r="277" spans="1:15" s="66" customFormat="1" ht="16.95" customHeight="1">
      <c r="A277" s="464"/>
      <c r="B277" s="464"/>
      <c r="C277" s="464"/>
      <c r="D277" s="311"/>
      <c r="E277" s="62"/>
      <c r="F277" s="258" t="s">
        <v>21</v>
      </c>
      <c r="G277" s="230"/>
      <c r="H277" s="67"/>
      <c r="I277" s="67"/>
      <c r="J277" s="67"/>
      <c r="K277" s="67"/>
      <c r="L277" s="67"/>
      <c r="M277" s="67"/>
      <c r="N277" s="67"/>
      <c r="O277" s="67"/>
    </row>
    <row r="278" spans="1:15" s="66" customFormat="1" ht="36">
      <c r="A278" s="464"/>
      <c r="B278" s="464"/>
      <c r="C278" s="464"/>
      <c r="D278" s="311"/>
      <c r="E278" s="62"/>
      <c r="F278" s="273" t="s">
        <v>52</v>
      </c>
      <c r="G278" s="279">
        <f>+G280</f>
        <v>-12225.1</v>
      </c>
      <c r="H278" s="67"/>
      <c r="I278" s="67"/>
      <c r="J278" s="67"/>
      <c r="K278" s="67"/>
      <c r="L278" s="67"/>
      <c r="M278" s="67"/>
      <c r="N278" s="67"/>
      <c r="O278" s="67"/>
    </row>
    <row r="279" spans="1:15" s="66" customFormat="1" ht="16.95" customHeight="1">
      <c r="A279" s="464"/>
      <c r="B279" s="464"/>
      <c r="C279" s="464"/>
      <c r="D279" s="312"/>
      <c r="E279" s="309"/>
      <c r="F279" s="273" t="s">
        <v>68</v>
      </c>
      <c r="G279" s="279"/>
      <c r="H279" s="67"/>
      <c r="I279" s="67"/>
      <c r="J279" s="67"/>
      <c r="K279" s="67"/>
      <c r="L279" s="67"/>
      <c r="M279" s="67"/>
      <c r="N279" s="67"/>
      <c r="O279" s="67"/>
    </row>
    <row r="280" spans="1:15" s="66" customFormat="1">
      <c r="A280" s="464"/>
      <c r="B280" s="464"/>
      <c r="C280" s="464"/>
      <c r="D280" s="261">
        <v>1148</v>
      </c>
      <c r="E280" s="480" t="s">
        <v>328</v>
      </c>
      <c r="F280" s="481"/>
      <c r="G280" s="280">
        <f>+G282</f>
        <v>-12225.1</v>
      </c>
      <c r="H280" s="67"/>
      <c r="I280" s="67"/>
      <c r="J280" s="67"/>
      <c r="K280" s="67"/>
      <c r="L280" s="67"/>
      <c r="M280" s="67"/>
      <c r="N280" s="67"/>
      <c r="O280" s="67"/>
    </row>
    <row r="281" spans="1:15" s="66" customFormat="1" ht="16.95" customHeight="1">
      <c r="A281" s="464"/>
      <c r="B281" s="464"/>
      <c r="C281" s="464"/>
      <c r="D281" s="261"/>
      <c r="E281" s="281"/>
      <c r="F281" s="258" t="s">
        <v>21</v>
      </c>
      <c r="G281" s="233"/>
      <c r="H281" s="67"/>
      <c r="I281" s="67"/>
      <c r="J281" s="67"/>
      <c r="K281" s="67"/>
      <c r="L281" s="67"/>
      <c r="M281" s="67"/>
      <c r="N281" s="67"/>
      <c r="O281" s="67"/>
    </row>
    <row r="282" spans="1:15" s="66" customFormat="1">
      <c r="A282" s="464"/>
      <c r="B282" s="464"/>
      <c r="C282" s="464"/>
      <c r="D282" s="440"/>
      <c r="E282" s="111">
        <v>11013</v>
      </c>
      <c r="F282" s="192" t="s">
        <v>329</v>
      </c>
      <c r="G282" s="236">
        <f>+G284</f>
        <v>-12225.1</v>
      </c>
      <c r="H282" s="67"/>
      <c r="I282" s="67"/>
      <c r="J282" s="67"/>
      <c r="K282" s="67"/>
      <c r="L282" s="67"/>
      <c r="M282" s="67"/>
      <c r="N282" s="67"/>
      <c r="O282" s="67"/>
    </row>
    <row r="283" spans="1:15" s="66" customFormat="1" ht="16.95" customHeight="1">
      <c r="A283" s="464"/>
      <c r="B283" s="464"/>
      <c r="C283" s="464"/>
      <c r="D283" s="441"/>
      <c r="E283" s="471"/>
      <c r="F283" s="258" t="s">
        <v>66</v>
      </c>
      <c r="G283" s="231"/>
    </row>
    <row r="284" spans="1:15" s="70" customFormat="1" ht="36">
      <c r="A284" s="464"/>
      <c r="B284" s="464"/>
      <c r="C284" s="464"/>
      <c r="D284" s="441"/>
      <c r="E284" s="468"/>
      <c r="F284" s="283" t="s">
        <v>52</v>
      </c>
      <c r="G284" s="240">
        <f t="shared" ref="G284" si="72">G286</f>
        <v>-12225.1</v>
      </c>
    </row>
    <row r="285" spans="1:15" s="66" customFormat="1" ht="54">
      <c r="A285" s="464"/>
      <c r="B285" s="464"/>
      <c r="C285" s="464"/>
      <c r="D285" s="441"/>
      <c r="E285" s="468"/>
      <c r="F285" s="284" t="s">
        <v>58</v>
      </c>
      <c r="G285" s="231"/>
    </row>
    <row r="286" spans="1:15" s="66" customFormat="1" ht="16.95" customHeight="1">
      <c r="A286" s="464"/>
      <c r="B286" s="464"/>
      <c r="C286" s="464"/>
      <c r="D286" s="441"/>
      <c r="E286" s="468"/>
      <c r="F286" s="285" t="s">
        <v>24</v>
      </c>
      <c r="G286" s="231">
        <f>+G287</f>
        <v>-12225.1</v>
      </c>
    </row>
    <row r="287" spans="1:15" s="66" customFormat="1" ht="16.95" customHeight="1">
      <c r="A287" s="464"/>
      <c r="B287" s="464"/>
      <c r="C287" s="464"/>
      <c r="D287" s="441"/>
      <c r="E287" s="468"/>
      <c r="F287" s="275" t="s">
        <v>25</v>
      </c>
      <c r="G287" s="241">
        <f t="shared" ref="G287" si="73">G288</f>
        <v>-12225.1</v>
      </c>
    </row>
    <row r="288" spans="1:15" s="66" customFormat="1" ht="16.95" customHeight="1">
      <c r="A288" s="464"/>
      <c r="B288" s="464"/>
      <c r="C288" s="464"/>
      <c r="D288" s="441"/>
      <c r="E288" s="468"/>
      <c r="F288" s="275" t="s">
        <v>165</v>
      </c>
      <c r="G288" s="241">
        <f t="shared" ref="G288:G289" si="74">+G289</f>
        <v>-12225.1</v>
      </c>
    </row>
    <row r="289" spans="1:15" s="66" customFormat="1" ht="17.45" customHeight="1">
      <c r="A289" s="464"/>
      <c r="B289" s="464"/>
      <c r="C289" s="464"/>
      <c r="D289" s="441"/>
      <c r="E289" s="468"/>
      <c r="F289" s="275" t="s">
        <v>281</v>
      </c>
      <c r="G289" s="241">
        <f t="shared" si="74"/>
        <v>-12225.1</v>
      </c>
      <c r="H289" s="71"/>
    </row>
    <row r="290" spans="1:15" s="66" customFormat="1" ht="36">
      <c r="A290" s="464"/>
      <c r="B290" s="465"/>
      <c r="C290" s="465"/>
      <c r="D290" s="442"/>
      <c r="E290" s="472"/>
      <c r="F290" s="275" t="s">
        <v>207</v>
      </c>
      <c r="G290" s="241">
        <f>+'Հավելված N 5'!G71</f>
        <v>-12225.1</v>
      </c>
      <c r="H290" s="72"/>
    </row>
    <row r="291" spans="1:15" s="66" customFormat="1">
      <c r="A291" s="464"/>
      <c r="B291" s="463" t="s">
        <v>57</v>
      </c>
      <c r="C291" s="463"/>
      <c r="D291" s="492"/>
      <c r="E291" s="469"/>
      <c r="F291" s="270" t="s">
        <v>54</v>
      </c>
      <c r="G291" s="230">
        <f t="shared" ref="G291" si="75">+G293</f>
        <v>-36343.799999999988</v>
      </c>
    </row>
    <row r="292" spans="1:15" s="66" customFormat="1" ht="16.95" customHeight="1">
      <c r="A292" s="464"/>
      <c r="B292" s="464"/>
      <c r="C292" s="465"/>
      <c r="D292" s="493"/>
      <c r="E292" s="470"/>
      <c r="F292" s="258" t="s">
        <v>21</v>
      </c>
      <c r="G292" s="230"/>
    </row>
    <row r="293" spans="1:15" s="66" customFormat="1">
      <c r="A293" s="464"/>
      <c r="B293" s="464"/>
      <c r="C293" s="440" t="s">
        <v>32</v>
      </c>
      <c r="D293" s="493"/>
      <c r="E293" s="470"/>
      <c r="F293" s="402" t="s">
        <v>54</v>
      </c>
      <c r="G293" s="230">
        <f t="shared" ref="G293" si="76">+G295</f>
        <v>-36343.799999999988</v>
      </c>
      <c r="H293" s="67"/>
      <c r="I293" s="67"/>
      <c r="J293" s="67"/>
      <c r="K293" s="67"/>
      <c r="L293" s="67"/>
      <c r="M293" s="67"/>
      <c r="N293" s="67"/>
      <c r="O293" s="67"/>
    </row>
    <row r="294" spans="1:15" s="66" customFormat="1" ht="16.95" customHeight="1">
      <c r="A294" s="464"/>
      <c r="B294" s="464"/>
      <c r="C294" s="441"/>
      <c r="D294" s="493"/>
      <c r="E294" s="470"/>
      <c r="F294" s="258" t="s">
        <v>21</v>
      </c>
      <c r="G294" s="230"/>
      <c r="H294" s="67"/>
      <c r="I294" s="67"/>
      <c r="J294" s="67"/>
      <c r="K294" s="67"/>
      <c r="L294" s="67"/>
      <c r="M294" s="67"/>
      <c r="N294" s="67"/>
      <c r="O294" s="67"/>
    </row>
    <row r="295" spans="1:15" s="66" customFormat="1" ht="36">
      <c r="A295" s="464"/>
      <c r="B295" s="464"/>
      <c r="C295" s="441"/>
      <c r="D295" s="493"/>
      <c r="E295" s="470"/>
      <c r="F295" s="273" t="s">
        <v>52</v>
      </c>
      <c r="G295" s="279">
        <f>+G297+G313+G324+G344+G355</f>
        <v>-36343.799999999988</v>
      </c>
      <c r="H295" s="67"/>
      <c r="I295" s="67"/>
      <c r="J295" s="67"/>
      <c r="K295" s="67"/>
      <c r="L295" s="67"/>
      <c r="M295" s="67"/>
      <c r="N295" s="67"/>
      <c r="O295" s="67"/>
    </row>
    <row r="296" spans="1:15" s="66" customFormat="1" ht="16.95" customHeight="1">
      <c r="A296" s="464"/>
      <c r="B296" s="464"/>
      <c r="C296" s="441"/>
      <c r="D296" s="494"/>
      <c r="E296" s="443"/>
      <c r="F296" s="273" t="s">
        <v>68</v>
      </c>
      <c r="G296" s="279"/>
      <c r="H296" s="67"/>
      <c r="I296" s="67"/>
      <c r="J296" s="67"/>
      <c r="K296" s="67"/>
      <c r="L296" s="67"/>
      <c r="M296" s="67"/>
      <c r="N296" s="67"/>
      <c r="O296" s="67"/>
    </row>
    <row r="297" spans="1:15" s="66" customFormat="1" ht="34.950000000000003" customHeight="1">
      <c r="A297" s="464"/>
      <c r="B297" s="464"/>
      <c r="C297" s="441"/>
      <c r="D297" s="261">
        <v>1045</v>
      </c>
      <c r="E297" s="480" t="s">
        <v>98</v>
      </c>
      <c r="F297" s="481"/>
      <c r="G297" s="280">
        <f>+G299</f>
        <v>63306.600000000006</v>
      </c>
      <c r="H297" s="67"/>
      <c r="I297" s="67"/>
      <c r="J297" s="67"/>
      <c r="K297" s="67"/>
      <c r="L297" s="67"/>
      <c r="M297" s="67"/>
      <c r="N297" s="67"/>
      <c r="O297" s="67"/>
    </row>
    <row r="298" spans="1:15" s="66" customFormat="1" ht="16.95" customHeight="1">
      <c r="A298" s="464"/>
      <c r="B298" s="464"/>
      <c r="C298" s="441"/>
      <c r="D298" s="448"/>
      <c r="E298" s="281"/>
      <c r="F298" s="258" t="s">
        <v>21</v>
      </c>
      <c r="G298" s="233"/>
      <c r="H298" s="67"/>
      <c r="I298" s="67"/>
      <c r="J298" s="67"/>
      <c r="K298" s="67"/>
      <c r="L298" s="67"/>
      <c r="M298" s="67"/>
      <c r="N298" s="67"/>
      <c r="O298" s="67"/>
    </row>
    <row r="299" spans="1:15" s="66" customFormat="1" ht="67.650000000000006">
      <c r="A299" s="464"/>
      <c r="B299" s="464"/>
      <c r="C299" s="441"/>
      <c r="D299" s="441"/>
      <c r="E299" s="111">
        <v>32004</v>
      </c>
      <c r="F299" s="192" t="s">
        <v>189</v>
      </c>
      <c r="G299" s="236">
        <f>+G301</f>
        <v>63306.600000000006</v>
      </c>
      <c r="H299" s="67"/>
      <c r="I299" s="67"/>
      <c r="J299" s="67"/>
      <c r="K299" s="67"/>
      <c r="L299" s="67"/>
      <c r="M299" s="67"/>
      <c r="N299" s="67"/>
      <c r="O299" s="67"/>
    </row>
    <row r="300" spans="1:15" s="66" customFormat="1" ht="16.95" customHeight="1">
      <c r="A300" s="464"/>
      <c r="B300" s="464"/>
      <c r="C300" s="441"/>
      <c r="D300" s="441"/>
      <c r="E300" s="467"/>
      <c r="F300" s="258" t="s">
        <v>66</v>
      </c>
      <c r="G300" s="231"/>
    </row>
    <row r="301" spans="1:15" s="70" customFormat="1" ht="36">
      <c r="A301" s="464"/>
      <c r="B301" s="464"/>
      <c r="C301" s="441"/>
      <c r="D301" s="441"/>
      <c r="E301" s="468"/>
      <c r="F301" s="283" t="s">
        <v>52</v>
      </c>
      <c r="G301" s="240">
        <f t="shared" ref="G301" si="77">G303</f>
        <v>63306.600000000006</v>
      </c>
    </row>
    <row r="302" spans="1:15" s="66" customFormat="1" ht="54">
      <c r="A302" s="464"/>
      <c r="B302" s="464"/>
      <c r="C302" s="441"/>
      <c r="D302" s="441"/>
      <c r="E302" s="468"/>
      <c r="F302" s="284" t="s">
        <v>58</v>
      </c>
      <c r="G302" s="231"/>
    </row>
    <row r="303" spans="1:15" s="66" customFormat="1" ht="16.95" customHeight="1">
      <c r="A303" s="464"/>
      <c r="B303" s="464"/>
      <c r="C303" s="441"/>
      <c r="D303" s="441"/>
      <c r="E303" s="468"/>
      <c r="F303" s="285" t="s">
        <v>24</v>
      </c>
      <c r="G303" s="231">
        <f>+G304+G309</f>
        <v>63306.600000000006</v>
      </c>
    </row>
    <row r="304" spans="1:15" s="66" customFormat="1" ht="16.95" customHeight="1">
      <c r="A304" s="464"/>
      <c r="B304" s="464"/>
      <c r="C304" s="441"/>
      <c r="D304" s="441"/>
      <c r="E304" s="468"/>
      <c r="F304" s="258" t="s">
        <v>25</v>
      </c>
      <c r="G304" s="241">
        <f t="shared" ref="G304" si="78">G305</f>
        <v>240820.5</v>
      </c>
    </row>
    <row r="305" spans="1:15" s="66" customFormat="1" ht="16.95" customHeight="1">
      <c r="A305" s="464"/>
      <c r="B305" s="464"/>
      <c r="C305" s="441"/>
      <c r="D305" s="441"/>
      <c r="E305" s="468"/>
      <c r="F305" s="258" t="s">
        <v>165</v>
      </c>
      <c r="G305" s="241">
        <f t="shared" ref="G305" si="79">+G306</f>
        <v>240820.5</v>
      </c>
    </row>
    <row r="306" spans="1:15" s="66" customFormat="1" ht="36">
      <c r="A306" s="464"/>
      <c r="B306" s="464"/>
      <c r="C306" s="441"/>
      <c r="D306" s="441"/>
      <c r="E306" s="468"/>
      <c r="F306" s="258" t="s">
        <v>210</v>
      </c>
      <c r="G306" s="241">
        <f>+G307+G308</f>
        <v>240820.5</v>
      </c>
      <c r="H306" s="71"/>
    </row>
    <row r="307" spans="1:15" s="66" customFormat="1" ht="36">
      <c r="A307" s="464"/>
      <c r="B307" s="464"/>
      <c r="C307" s="441"/>
      <c r="D307" s="441"/>
      <c r="E307" s="468"/>
      <c r="F307" s="258" t="s">
        <v>167</v>
      </c>
      <c r="G307" s="241">
        <f>+'Հավելված N 5'!G18+'Հավելված N 5'!G19+'Հավելված N 5'!G21</f>
        <v>84300.299999999988</v>
      </c>
      <c r="H307" s="72"/>
    </row>
    <row r="308" spans="1:15" s="66" customFormat="1">
      <c r="A308" s="464"/>
      <c r="B308" s="464"/>
      <c r="C308" s="441"/>
      <c r="D308" s="441"/>
      <c r="E308" s="468"/>
      <c r="F308" s="258" t="s">
        <v>562</v>
      </c>
      <c r="G308" s="241">
        <f>+'Հավելված N 5'!G20</f>
        <v>156520.20000000001</v>
      </c>
      <c r="H308" s="72"/>
    </row>
    <row r="309" spans="1:15" s="419" customFormat="1" ht="16.95" customHeight="1">
      <c r="A309" s="464"/>
      <c r="B309" s="464"/>
      <c r="C309" s="441"/>
      <c r="D309" s="441"/>
      <c r="E309" s="468"/>
      <c r="F309" s="258" t="s">
        <v>482</v>
      </c>
      <c r="G309" s="241">
        <f t="shared" ref="G309" si="80">G310</f>
        <v>-177513.9</v>
      </c>
    </row>
    <row r="310" spans="1:15" s="419" customFormat="1" ht="16.95" customHeight="1">
      <c r="A310" s="464"/>
      <c r="B310" s="464"/>
      <c r="C310" s="441"/>
      <c r="D310" s="441"/>
      <c r="E310" s="468"/>
      <c r="F310" s="258" t="s">
        <v>483</v>
      </c>
      <c r="G310" s="241">
        <f t="shared" ref="G310:G311" si="81">+G311</f>
        <v>-177513.9</v>
      </c>
    </row>
    <row r="311" spans="1:15" s="419" customFormat="1">
      <c r="A311" s="464"/>
      <c r="B311" s="464"/>
      <c r="C311" s="441"/>
      <c r="D311" s="441"/>
      <c r="E311" s="468"/>
      <c r="F311" s="258" t="s">
        <v>484</v>
      </c>
      <c r="G311" s="241">
        <f t="shared" si="81"/>
        <v>-177513.9</v>
      </c>
      <c r="H311" s="420"/>
    </row>
    <row r="312" spans="1:15" s="419" customFormat="1">
      <c r="A312" s="464"/>
      <c r="B312" s="464"/>
      <c r="C312" s="441"/>
      <c r="D312" s="442"/>
      <c r="E312" s="472"/>
      <c r="F312" s="258" t="s">
        <v>485</v>
      </c>
      <c r="G312" s="241">
        <f>+'Հավելված N 4'!E16</f>
        <v>-177513.9</v>
      </c>
      <c r="H312" s="421"/>
    </row>
    <row r="313" spans="1:15" s="66" customFormat="1">
      <c r="A313" s="464"/>
      <c r="B313" s="464"/>
      <c r="C313" s="441"/>
      <c r="D313" s="348">
        <v>1111</v>
      </c>
      <c r="E313" s="480" t="s">
        <v>491</v>
      </c>
      <c r="F313" s="481"/>
      <c r="G313" s="280">
        <f>+G315</f>
        <v>7743.6</v>
      </c>
      <c r="H313" s="67"/>
      <c r="I313" s="67"/>
      <c r="J313" s="67"/>
      <c r="K313" s="67"/>
      <c r="L313" s="67"/>
      <c r="M313" s="67"/>
      <c r="N313" s="67"/>
      <c r="O313" s="67"/>
    </row>
    <row r="314" spans="1:15" s="66" customFormat="1" ht="16.95" customHeight="1">
      <c r="A314" s="464"/>
      <c r="B314" s="464"/>
      <c r="C314" s="441"/>
      <c r="D314" s="278"/>
      <c r="E314" s="281"/>
      <c r="F314" s="258" t="s">
        <v>21</v>
      </c>
      <c r="G314" s="233"/>
      <c r="H314" s="67"/>
      <c r="I314" s="67"/>
      <c r="J314" s="67"/>
      <c r="K314" s="67"/>
      <c r="L314" s="67"/>
      <c r="M314" s="67"/>
      <c r="N314" s="67"/>
      <c r="O314" s="67"/>
    </row>
    <row r="315" spans="1:15" s="66" customFormat="1" ht="67.650000000000006">
      <c r="A315" s="464"/>
      <c r="B315" s="464"/>
      <c r="C315" s="441"/>
      <c r="D315" s="278"/>
      <c r="E315" s="111">
        <v>32003</v>
      </c>
      <c r="F315" s="192" t="s">
        <v>492</v>
      </c>
      <c r="G315" s="236">
        <f>+G317</f>
        <v>7743.6</v>
      </c>
      <c r="H315" s="67"/>
      <c r="I315" s="67"/>
      <c r="J315" s="67"/>
      <c r="K315" s="67"/>
      <c r="L315" s="67"/>
      <c r="M315" s="67"/>
      <c r="N315" s="67"/>
      <c r="O315" s="67"/>
    </row>
    <row r="316" spans="1:15" s="66" customFormat="1" ht="16.95" customHeight="1">
      <c r="A316" s="464"/>
      <c r="B316" s="464"/>
      <c r="C316" s="441"/>
      <c r="D316" s="278"/>
      <c r="E316" s="471"/>
      <c r="F316" s="258" t="s">
        <v>66</v>
      </c>
      <c r="G316" s="231"/>
    </row>
    <row r="317" spans="1:15" s="70" customFormat="1" ht="36">
      <c r="A317" s="464"/>
      <c r="B317" s="464"/>
      <c r="C317" s="441"/>
      <c r="D317" s="278"/>
      <c r="E317" s="468"/>
      <c r="F317" s="283" t="s">
        <v>52</v>
      </c>
      <c r="G317" s="240">
        <f t="shared" ref="G317" si="82">G319</f>
        <v>7743.6</v>
      </c>
    </row>
    <row r="318" spans="1:15" s="66" customFormat="1" ht="54">
      <c r="A318" s="464"/>
      <c r="B318" s="464"/>
      <c r="C318" s="441"/>
      <c r="D318" s="278"/>
      <c r="E318" s="468"/>
      <c r="F318" s="284" t="s">
        <v>58</v>
      </c>
      <c r="G318" s="231"/>
    </row>
    <row r="319" spans="1:15" s="66" customFormat="1" ht="16.95" customHeight="1">
      <c r="A319" s="464"/>
      <c r="B319" s="464"/>
      <c r="C319" s="441"/>
      <c r="D319" s="278"/>
      <c r="E319" s="468"/>
      <c r="F319" s="285" t="s">
        <v>24</v>
      </c>
      <c r="G319" s="231">
        <f>+G320</f>
        <v>7743.6</v>
      </c>
    </row>
    <row r="320" spans="1:15" s="66" customFormat="1" ht="16.95" customHeight="1">
      <c r="A320" s="464"/>
      <c r="B320" s="464"/>
      <c r="C320" s="441"/>
      <c r="D320" s="278"/>
      <c r="E320" s="468"/>
      <c r="F320" s="258" t="s">
        <v>25</v>
      </c>
      <c r="G320" s="241">
        <f t="shared" ref="G320" si="83">G321</f>
        <v>7743.6</v>
      </c>
    </row>
    <row r="321" spans="1:15" s="66" customFormat="1" ht="16.95" customHeight="1">
      <c r="A321" s="464"/>
      <c r="B321" s="464"/>
      <c r="C321" s="441"/>
      <c r="D321" s="278"/>
      <c r="E321" s="468"/>
      <c r="F321" s="258" t="s">
        <v>165</v>
      </c>
      <c r="G321" s="241">
        <f t="shared" ref="G321:G322" si="84">+G322</f>
        <v>7743.6</v>
      </c>
    </row>
    <row r="322" spans="1:15" s="66" customFormat="1" ht="36">
      <c r="A322" s="464"/>
      <c r="B322" s="464"/>
      <c r="C322" s="441"/>
      <c r="D322" s="278"/>
      <c r="E322" s="468"/>
      <c r="F322" s="258" t="s">
        <v>210</v>
      </c>
      <c r="G322" s="241">
        <f t="shared" si="84"/>
        <v>7743.6</v>
      </c>
      <c r="H322" s="71"/>
    </row>
    <row r="323" spans="1:15" s="66" customFormat="1" ht="36">
      <c r="A323" s="464"/>
      <c r="B323" s="464"/>
      <c r="C323" s="441"/>
      <c r="D323" s="278"/>
      <c r="E323" s="472"/>
      <c r="F323" s="258" t="s">
        <v>167</v>
      </c>
      <c r="G323" s="241">
        <f>+'Հավելված N 5'!G59</f>
        <v>7743.6</v>
      </c>
      <c r="H323" s="72"/>
    </row>
    <row r="324" spans="1:15" s="66" customFormat="1">
      <c r="A324" s="464"/>
      <c r="B324" s="464"/>
      <c r="C324" s="441"/>
      <c r="D324" s="261">
        <v>1183</v>
      </c>
      <c r="E324" s="480" t="s">
        <v>112</v>
      </c>
      <c r="F324" s="481"/>
      <c r="G324" s="235">
        <f>+G326+G335</f>
        <v>-5976.4</v>
      </c>
      <c r="H324" s="67"/>
      <c r="I324" s="67"/>
      <c r="J324" s="67"/>
      <c r="K324" s="67"/>
      <c r="L324" s="67"/>
      <c r="M324" s="67"/>
      <c r="N324" s="67"/>
      <c r="O324" s="67"/>
    </row>
    <row r="325" spans="1:15" s="66" customFormat="1" ht="16.95" customHeight="1">
      <c r="A325" s="464"/>
      <c r="B325" s="464"/>
      <c r="C325" s="441"/>
      <c r="D325" s="440"/>
      <c r="E325" s="281"/>
      <c r="F325" s="258" t="s">
        <v>21</v>
      </c>
      <c r="G325" s="233"/>
      <c r="H325" s="67"/>
      <c r="I325" s="67"/>
      <c r="J325" s="67"/>
      <c r="K325" s="67"/>
      <c r="L325" s="67"/>
      <c r="M325" s="67"/>
      <c r="N325" s="67"/>
      <c r="O325" s="67"/>
    </row>
    <row r="326" spans="1:15" s="66" customFormat="1">
      <c r="A326" s="464"/>
      <c r="B326" s="464"/>
      <c r="C326" s="441"/>
      <c r="D326" s="441"/>
      <c r="E326" s="400">
        <v>11001</v>
      </c>
      <c r="F326" s="402" t="s">
        <v>543</v>
      </c>
      <c r="G326" s="236">
        <f>+G328</f>
        <v>-9030</v>
      </c>
      <c r="H326" s="67"/>
      <c r="I326" s="67"/>
      <c r="J326" s="67"/>
      <c r="K326" s="67"/>
      <c r="L326" s="67"/>
      <c r="M326" s="67"/>
      <c r="N326" s="67"/>
      <c r="O326" s="67"/>
    </row>
    <row r="327" spans="1:15" s="66" customFormat="1" ht="17.45" customHeight="1">
      <c r="A327" s="464"/>
      <c r="B327" s="464"/>
      <c r="C327" s="441"/>
      <c r="D327" s="441"/>
      <c r="E327" s="489"/>
      <c r="F327" s="258" t="s">
        <v>66</v>
      </c>
      <c r="G327" s="231"/>
    </row>
    <row r="328" spans="1:15" s="70" customFormat="1" ht="36">
      <c r="A328" s="464"/>
      <c r="B328" s="464"/>
      <c r="C328" s="441"/>
      <c r="D328" s="441"/>
      <c r="E328" s="489"/>
      <c r="F328" s="238" t="s">
        <v>52</v>
      </c>
      <c r="G328" s="240">
        <f t="shared" ref="G328" si="85">G330</f>
        <v>-9030</v>
      </c>
    </row>
    <row r="329" spans="1:15" s="66" customFormat="1" ht="54">
      <c r="A329" s="464"/>
      <c r="B329" s="464"/>
      <c r="C329" s="441"/>
      <c r="D329" s="441"/>
      <c r="E329" s="489"/>
      <c r="F329" s="258" t="s">
        <v>58</v>
      </c>
      <c r="G329" s="231"/>
    </row>
    <row r="330" spans="1:15" s="66" customFormat="1" ht="17.45" customHeight="1">
      <c r="A330" s="464"/>
      <c r="B330" s="464"/>
      <c r="C330" s="441"/>
      <c r="D330" s="441"/>
      <c r="E330" s="489"/>
      <c r="F330" s="401" t="s">
        <v>59</v>
      </c>
      <c r="G330" s="231">
        <f>+G331</f>
        <v>-9030</v>
      </c>
    </row>
    <row r="331" spans="1:15" s="66" customFormat="1" ht="16.95" customHeight="1">
      <c r="A331" s="464"/>
      <c r="B331" s="464"/>
      <c r="C331" s="441"/>
      <c r="D331" s="441"/>
      <c r="E331" s="489"/>
      <c r="F331" s="258" t="s">
        <v>25</v>
      </c>
      <c r="G331" s="241">
        <f t="shared" ref="G331:G333" si="86">+G332</f>
        <v>-9030</v>
      </c>
    </row>
    <row r="332" spans="1:15" s="66" customFormat="1" ht="16.95" customHeight="1">
      <c r="A332" s="464"/>
      <c r="B332" s="464"/>
      <c r="C332" s="441"/>
      <c r="D332" s="441"/>
      <c r="E332" s="489"/>
      <c r="F332" s="258" t="s">
        <v>165</v>
      </c>
      <c r="G332" s="241">
        <f t="shared" si="86"/>
        <v>-9030</v>
      </c>
    </row>
    <row r="333" spans="1:15" s="66" customFormat="1" ht="17.45" customHeight="1">
      <c r="A333" s="464"/>
      <c r="B333" s="464"/>
      <c r="C333" s="441"/>
      <c r="D333" s="441"/>
      <c r="E333" s="489"/>
      <c r="F333" s="258" t="s">
        <v>281</v>
      </c>
      <c r="G333" s="241">
        <f t="shared" si="86"/>
        <v>-9030</v>
      </c>
      <c r="H333" s="71"/>
    </row>
    <row r="334" spans="1:15" s="66" customFormat="1" ht="36">
      <c r="A334" s="464"/>
      <c r="B334" s="464"/>
      <c r="C334" s="441"/>
      <c r="D334" s="441"/>
      <c r="E334" s="489"/>
      <c r="F334" s="258" t="s">
        <v>207</v>
      </c>
      <c r="G334" s="241">
        <f>+'Հավելված N 5'!G108</f>
        <v>-9030</v>
      </c>
      <c r="H334" s="72"/>
    </row>
    <row r="335" spans="1:15" s="66" customFormat="1" ht="50.75">
      <c r="A335" s="464"/>
      <c r="B335" s="464"/>
      <c r="C335" s="441"/>
      <c r="D335" s="441"/>
      <c r="E335" s="260">
        <v>32004</v>
      </c>
      <c r="F335" s="270" t="s">
        <v>168</v>
      </c>
      <c r="G335" s="236">
        <f>+G337</f>
        <v>3053.6000000000004</v>
      </c>
      <c r="H335" s="67"/>
      <c r="I335" s="67"/>
      <c r="J335" s="67"/>
      <c r="K335" s="67"/>
      <c r="L335" s="67"/>
      <c r="M335" s="67"/>
      <c r="N335" s="67"/>
      <c r="O335" s="67"/>
    </row>
    <row r="336" spans="1:15" s="66" customFormat="1" ht="17.45" customHeight="1">
      <c r="A336" s="464"/>
      <c r="B336" s="464"/>
      <c r="C336" s="441"/>
      <c r="D336" s="441"/>
      <c r="E336" s="489"/>
      <c r="F336" s="258" t="s">
        <v>66</v>
      </c>
      <c r="G336" s="231"/>
    </row>
    <row r="337" spans="1:15" s="70" customFormat="1" ht="36">
      <c r="A337" s="464"/>
      <c r="B337" s="464"/>
      <c r="C337" s="441"/>
      <c r="D337" s="441"/>
      <c r="E337" s="489"/>
      <c r="F337" s="238" t="s">
        <v>52</v>
      </c>
      <c r="G337" s="240">
        <f t="shared" ref="G337" si="87">G339</f>
        <v>3053.6000000000004</v>
      </c>
    </row>
    <row r="338" spans="1:15" s="66" customFormat="1" ht="54">
      <c r="A338" s="464"/>
      <c r="B338" s="464"/>
      <c r="C338" s="441"/>
      <c r="D338" s="441"/>
      <c r="E338" s="489"/>
      <c r="F338" s="258" t="s">
        <v>58</v>
      </c>
      <c r="G338" s="231"/>
    </row>
    <row r="339" spans="1:15" s="66" customFormat="1" ht="17.45" customHeight="1">
      <c r="A339" s="464"/>
      <c r="B339" s="464"/>
      <c r="C339" s="441"/>
      <c r="D339" s="441"/>
      <c r="E339" s="489"/>
      <c r="F339" s="266" t="s">
        <v>59</v>
      </c>
      <c r="G339" s="231">
        <f>+G340</f>
        <v>3053.6000000000004</v>
      </c>
    </row>
    <row r="340" spans="1:15" s="66" customFormat="1" ht="16.95" customHeight="1">
      <c r="A340" s="464"/>
      <c r="B340" s="464"/>
      <c r="C340" s="441"/>
      <c r="D340" s="441"/>
      <c r="E340" s="489"/>
      <c r="F340" s="258" t="s">
        <v>25</v>
      </c>
      <c r="G340" s="241">
        <f t="shared" ref="G340:G342" si="88">+G341</f>
        <v>3053.6000000000004</v>
      </c>
    </row>
    <row r="341" spans="1:15" s="66" customFormat="1" ht="16.95" customHeight="1">
      <c r="A341" s="464"/>
      <c r="B341" s="464"/>
      <c r="C341" s="441"/>
      <c r="D341" s="441"/>
      <c r="E341" s="489"/>
      <c r="F341" s="258" t="s">
        <v>165</v>
      </c>
      <c r="G341" s="241">
        <f t="shared" si="88"/>
        <v>3053.6000000000004</v>
      </c>
    </row>
    <row r="342" spans="1:15" s="66" customFormat="1" ht="17.45" customHeight="1">
      <c r="A342" s="464"/>
      <c r="B342" s="464"/>
      <c r="C342" s="441"/>
      <c r="D342" s="441"/>
      <c r="E342" s="489"/>
      <c r="F342" s="258" t="s">
        <v>166</v>
      </c>
      <c r="G342" s="241">
        <f t="shared" si="88"/>
        <v>3053.6000000000004</v>
      </c>
      <c r="H342" s="71"/>
    </row>
    <row r="343" spans="1:15" s="66" customFormat="1" ht="36">
      <c r="A343" s="464"/>
      <c r="B343" s="464"/>
      <c r="C343" s="441"/>
      <c r="D343" s="441"/>
      <c r="E343" s="489"/>
      <c r="F343" s="258" t="s">
        <v>167</v>
      </c>
      <c r="G343" s="241">
        <f>+'Հավելված N 5'!G110</f>
        <v>3053.6000000000004</v>
      </c>
      <c r="H343" s="72"/>
    </row>
    <row r="344" spans="1:15" s="66" customFormat="1" ht="18" customHeight="1">
      <c r="A344" s="464"/>
      <c r="B344" s="464"/>
      <c r="C344" s="441"/>
      <c r="D344" s="346">
        <v>1192</v>
      </c>
      <c r="E344" s="480" t="s">
        <v>497</v>
      </c>
      <c r="F344" s="481"/>
      <c r="G344" s="235">
        <f>+G346</f>
        <v>-7743.6</v>
      </c>
      <c r="H344" s="67"/>
      <c r="I344" s="67"/>
      <c r="J344" s="67"/>
      <c r="K344" s="67"/>
      <c r="L344" s="67"/>
      <c r="M344" s="67"/>
      <c r="N344" s="67"/>
      <c r="O344" s="67"/>
    </row>
    <row r="345" spans="1:15" s="66" customFormat="1" ht="16.95" customHeight="1">
      <c r="A345" s="464"/>
      <c r="B345" s="464"/>
      <c r="C345" s="441"/>
      <c r="D345" s="346"/>
      <c r="E345" s="281"/>
      <c r="F345" s="258" t="s">
        <v>21</v>
      </c>
      <c r="G345" s="233"/>
      <c r="H345" s="67"/>
      <c r="I345" s="67"/>
      <c r="J345" s="67"/>
      <c r="K345" s="67"/>
      <c r="L345" s="67"/>
      <c r="M345" s="67"/>
      <c r="N345" s="67"/>
      <c r="O345" s="67"/>
    </row>
    <row r="346" spans="1:15" s="66" customFormat="1" ht="50.75">
      <c r="A346" s="464"/>
      <c r="B346" s="464"/>
      <c r="C346" s="441"/>
      <c r="D346" s="440"/>
      <c r="E346" s="111">
        <v>11001</v>
      </c>
      <c r="F346" s="351" t="s">
        <v>495</v>
      </c>
      <c r="G346" s="236">
        <f>+G348</f>
        <v>-7743.6</v>
      </c>
      <c r="H346" s="67"/>
      <c r="I346" s="67"/>
      <c r="J346" s="67"/>
      <c r="K346" s="67"/>
      <c r="L346" s="67"/>
      <c r="M346" s="67"/>
      <c r="N346" s="67"/>
      <c r="O346" s="67"/>
    </row>
    <row r="347" spans="1:15" s="66" customFormat="1" ht="17.45" customHeight="1">
      <c r="A347" s="464"/>
      <c r="B347" s="464"/>
      <c r="C347" s="441"/>
      <c r="D347" s="441"/>
      <c r="E347" s="471"/>
      <c r="F347" s="258" t="s">
        <v>66</v>
      </c>
      <c r="G347" s="231"/>
    </row>
    <row r="348" spans="1:15" s="70" customFormat="1" ht="36">
      <c r="A348" s="464"/>
      <c r="B348" s="464"/>
      <c r="C348" s="441"/>
      <c r="D348" s="441"/>
      <c r="E348" s="468"/>
      <c r="F348" s="238" t="s">
        <v>52</v>
      </c>
      <c r="G348" s="240">
        <f t="shared" ref="G348" si="89">G350</f>
        <v>-7743.6</v>
      </c>
    </row>
    <row r="349" spans="1:15" s="66" customFormat="1" ht="54">
      <c r="A349" s="464"/>
      <c r="B349" s="464"/>
      <c r="C349" s="441"/>
      <c r="D349" s="441"/>
      <c r="E349" s="468"/>
      <c r="F349" s="258" t="s">
        <v>58</v>
      </c>
      <c r="G349" s="231"/>
    </row>
    <row r="350" spans="1:15" s="66" customFormat="1" ht="17.45" customHeight="1">
      <c r="A350" s="464"/>
      <c r="B350" s="464"/>
      <c r="C350" s="441"/>
      <c r="D350" s="441"/>
      <c r="E350" s="468"/>
      <c r="F350" s="350" t="s">
        <v>59</v>
      </c>
      <c r="G350" s="231">
        <f>+G351</f>
        <v>-7743.6</v>
      </c>
    </row>
    <row r="351" spans="1:15" s="66" customFormat="1" ht="16.95" customHeight="1">
      <c r="A351" s="464"/>
      <c r="B351" s="464"/>
      <c r="C351" s="441"/>
      <c r="D351" s="441"/>
      <c r="E351" s="468"/>
      <c r="F351" s="258" t="s">
        <v>25</v>
      </c>
      <c r="G351" s="241">
        <f t="shared" ref="G351" si="90">+G352</f>
        <v>-7743.6</v>
      </c>
    </row>
    <row r="352" spans="1:15" s="66" customFormat="1" ht="16.95" customHeight="1">
      <c r="A352" s="464"/>
      <c r="B352" s="464"/>
      <c r="C352" s="441"/>
      <c r="D352" s="441"/>
      <c r="E352" s="468"/>
      <c r="F352" s="258" t="s">
        <v>165</v>
      </c>
      <c r="G352" s="241">
        <f>+G353</f>
        <v>-7743.6</v>
      </c>
    </row>
    <row r="353" spans="1:15" s="66" customFormat="1" ht="17.45" customHeight="1">
      <c r="A353" s="464"/>
      <c r="B353" s="464"/>
      <c r="C353" s="441"/>
      <c r="D353" s="441"/>
      <c r="E353" s="468"/>
      <c r="F353" s="258" t="s">
        <v>206</v>
      </c>
      <c r="G353" s="241">
        <f>+G354</f>
        <v>-7743.6</v>
      </c>
      <c r="H353" s="71"/>
    </row>
    <row r="354" spans="1:15" s="66" customFormat="1">
      <c r="A354" s="464"/>
      <c r="B354" s="464"/>
      <c r="C354" s="441"/>
      <c r="D354" s="442"/>
      <c r="E354" s="472"/>
      <c r="F354" s="258" t="s">
        <v>208</v>
      </c>
      <c r="G354" s="241">
        <f>+'Հավելված N 5'!G114</f>
        <v>-7743.6</v>
      </c>
      <c r="H354" s="72"/>
    </row>
    <row r="355" spans="1:15" s="66" customFormat="1" ht="34.4" customHeight="1">
      <c r="A355" s="464"/>
      <c r="B355" s="464"/>
      <c r="C355" s="441"/>
      <c r="D355" s="261">
        <v>1215</v>
      </c>
      <c r="E355" s="501" t="s">
        <v>256</v>
      </c>
      <c r="F355" s="502"/>
      <c r="G355" s="235">
        <f>+G357</f>
        <v>-93674</v>
      </c>
      <c r="H355" s="67"/>
      <c r="I355" s="67"/>
      <c r="J355" s="67"/>
      <c r="K355" s="67"/>
      <c r="L355" s="67"/>
      <c r="M355" s="67"/>
      <c r="N355" s="67"/>
      <c r="O355" s="67"/>
    </row>
    <row r="356" spans="1:15" s="66" customFormat="1" ht="16.95" customHeight="1">
      <c r="A356" s="464"/>
      <c r="B356" s="464"/>
      <c r="C356" s="441"/>
      <c r="D356" s="261"/>
      <c r="E356" s="281"/>
      <c r="F356" s="258" t="s">
        <v>21</v>
      </c>
      <c r="G356" s="233"/>
      <c r="H356" s="67"/>
      <c r="I356" s="67"/>
      <c r="J356" s="67"/>
      <c r="K356" s="67"/>
      <c r="L356" s="67"/>
      <c r="M356" s="67"/>
      <c r="N356" s="67"/>
      <c r="O356" s="67"/>
    </row>
    <row r="357" spans="1:15" s="66" customFormat="1" ht="35.450000000000003" customHeight="1">
      <c r="A357" s="464"/>
      <c r="B357" s="464"/>
      <c r="C357" s="441"/>
      <c r="D357" s="440"/>
      <c r="E357" s="111">
        <v>12009</v>
      </c>
      <c r="F357" s="270" t="s">
        <v>255</v>
      </c>
      <c r="G357" s="236">
        <f>+G359</f>
        <v>-93674</v>
      </c>
      <c r="H357" s="67"/>
      <c r="I357" s="67"/>
      <c r="J357" s="67"/>
      <c r="K357" s="67"/>
      <c r="L357" s="67"/>
      <c r="M357" s="67"/>
      <c r="N357" s="67"/>
      <c r="O357" s="67"/>
    </row>
    <row r="358" spans="1:15" s="66" customFormat="1" ht="17.45" customHeight="1">
      <c r="A358" s="464"/>
      <c r="B358" s="464"/>
      <c r="C358" s="441"/>
      <c r="D358" s="441"/>
      <c r="E358" s="471"/>
      <c r="F358" s="258" t="s">
        <v>66</v>
      </c>
      <c r="G358" s="231"/>
    </row>
    <row r="359" spans="1:15" s="70" customFormat="1" ht="36">
      <c r="A359" s="464"/>
      <c r="B359" s="464"/>
      <c r="C359" s="441"/>
      <c r="D359" s="441"/>
      <c r="E359" s="468"/>
      <c r="F359" s="238" t="s">
        <v>52</v>
      </c>
      <c r="G359" s="240">
        <f t="shared" ref="G359" si="91">G361</f>
        <v>-93674</v>
      </c>
    </row>
    <row r="360" spans="1:15" s="66" customFormat="1" ht="54">
      <c r="A360" s="464"/>
      <c r="B360" s="464"/>
      <c r="C360" s="441"/>
      <c r="D360" s="441"/>
      <c r="E360" s="468"/>
      <c r="F360" s="258" t="s">
        <v>58</v>
      </c>
      <c r="G360" s="231"/>
    </row>
    <row r="361" spans="1:15" s="66" customFormat="1" ht="17.45" customHeight="1">
      <c r="A361" s="464"/>
      <c r="B361" s="464"/>
      <c r="C361" s="441"/>
      <c r="D361" s="441"/>
      <c r="E361" s="468"/>
      <c r="F361" s="266" t="s">
        <v>59</v>
      </c>
      <c r="G361" s="231">
        <f>+G362</f>
        <v>-93674</v>
      </c>
    </row>
    <row r="362" spans="1:15" s="66" customFormat="1" ht="16.95" customHeight="1">
      <c r="A362" s="464"/>
      <c r="B362" s="464"/>
      <c r="C362" s="441"/>
      <c r="D362" s="441"/>
      <c r="E362" s="468"/>
      <c r="F362" s="258" t="s">
        <v>25</v>
      </c>
      <c r="G362" s="241">
        <f t="shared" ref="G362:G363" si="92">+G363</f>
        <v>-93674</v>
      </c>
    </row>
    <row r="363" spans="1:15" s="66" customFormat="1" ht="16.95" customHeight="1">
      <c r="A363" s="464"/>
      <c r="B363" s="464"/>
      <c r="C363" s="441"/>
      <c r="D363" s="441"/>
      <c r="E363" s="468"/>
      <c r="F363" s="258" t="s">
        <v>165</v>
      </c>
      <c r="G363" s="241">
        <f t="shared" si="92"/>
        <v>-93674</v>
      </c>
    </row>
    <row r="364" spans="1:15" s="66" customFormat="1" ht="17.45" customHeight="1">
      <c r="A364" s="464"/>
      <c r="B364" s="464"/>
      <c r="C364" s="441"/>
      <c r="D364" s="441"/>
      <c r="E364" s="468"/>
      <c r="F364" s="258" t="s">
        <v>257</v>
      </c>
      <c r="G364" s="241">
        <f>+G365</f>
        <v>-93674</v>
      </c>
      <c r="H364" s="71"/>
    </row>
    <row r="365" spans="1:15" s="66" customFormat="1" ht="36">
      <c r="A365" s="464"/>
      <c r="B365" s="465"/>
      <c r="C365" s="442"/>
      <c r="D365" s="442"/>
      <c r="E365" s="468"/>
      <c r="F365" s="258" t="s">
        <v>258</v>
      </c>
      <c r="G365" s="241">
        <v>-93674</v>
      </c>
      <c r="H365" s="72"/>
    </row>
    <row r="366" spans="1:15" s="66" customFormat="1">
      <c r="A366" s="464"/>
      <c r="B366" s="463" t="s">
        <v>110</v>
      </c>
      <c r="C366" s="463"/>
      <c r="D366" s="492"/>
      <c r="E366" s="469"/>
      <c r="F366" s="270" t="s">
        <v>213</v>
      </c>
      <c r="G366" s="230">
        <f t="shared" ref="G366" si="93">+G368</f>
        <v>-4060.7000000000007</v>
      </c>
    </row>
    <row r="367" spans="1:15" s="66" customFormat="1" ht="16.95" customHeight="1">
      <c r="A367" s="464"/>
      <c r="B367" s="464"/>
      <c r="C367" s="465"/>
      <c r="D367" s="493"/>
      <c r="E367" s="470"/>
      <c r="F367" s="258" t="s">
        <v>21</v>
      </c>
      <c r="G367" s="230"/>
    </row>
    <row r="368" spans="1:15" s="66" customFormat="1">
      <c r="A368" s="464"/>
      <c r="B368" s="464"/>
      <c r="C368" s="463" t="s">
        <v>198</v>
      </c>
      <c r="D368" s="493"/>
      <c r="E368" s="470"/>
      <c r="F368" s="270" t="s">
        <v>213</v>
      </c>
      <c r="G368" s="230">
        <f>+G370</f>
        <v>-4060.7000000000007</v>
      </c>
      <c r="H368" s="67"/>
      <c r="I368" s="67"/>
      <c r="J368" s="67"/>
      <c r="K368" s="67"/>
      <c r="L368" s="67"/>
      <c r="M368" s="67"/>
      <c r="N368" s="67"/>
      <c r="O368" s="67"/>
    </row>
    <row r="369" spans="1:15" s="66" customFormat="1" ht="16.95" customHeight="1">
      <c r="A369" s="464"/>
      <c r="B369" s="464"/>
      <c r="C369" s="464"/>
      <c r="D369" s="493"/>
      <c r="E369" s="470"/>
      <c r="F369" s="258" t="s">
        <v>21</v>
      </c>
      <c r="G369" s="230"/>
      <c r="H369" s="67"/>
      <c r="I369" s="67"/>
      <c r="J369" s="67"/>
      <c r="K369" s="67"/>
      <c r="L369" s="67"/>
      <c r="M369" s="67"/>
      <c r="N369" s="67"/>
      <c r="O369" s="67"/>
    </row>
    <row r="370" spans="1:15" s="66" customFormat="1" ht="36">
      <c r="A370" s="464"/>
      <c r="B370" s="464"/>
      <c r="C370" s="464"/>
      <c r="D370" s="493"/>
      <c r="E370" s="470"/>
      <c r="F370" s="273" t="s">
        <v>52</v>
      </c>
      <c r="G370" s="279">
        <f>+G372</f>
        <v>-4060.7000000000007</v>
      </c>
      <c r="H370" s="67"/>
      <c r="I370" s="67"/>
      <c r="J370" s="67"/>
      <c r="K370" s="67"/>
      <c r="L370" s="67"/>
      <c r="M370" s="67"/>
      <c r="N370" s="67"/>
      <c r="O370" s="67"/>
    </row>
    <row r="371" spans="1:15" s="66" customFormat="1" ht="16.95" customHeight="1">
      <c r="A371" s="464"/>
      <c r="B371" s="464"/>
      <c r="C371" s="464"/>
      <c r="D371" s="494"/>
      <c r="E371" s="443"/>
      <c r="F371" s="273" t="s">
        <v>21</v>
      </c>
      <c r="G371" s="279"/>
      <c r="H371" s="67"/>
      <c r="I371" s="67"/>
      <c r="J371" s="67"/>
      <c r="K371" s="67"/>
      <c r="L371" s="67"/>
      <c r="M371" s="67"/>
      <c r="N371" s="67"/>
      <c r="O371" s="67"/>
    </row>
    <row r="372" spans="1:15" s="66" customFormat="1" ht="36" customHeight="1">
      <c r="A372" s="464"/>
      <c r="B372" s="464"/>
      <c r="C372" s="464"/>
      <c r="D372" s="295">
        <v>1130</v>
      </c>
      <c r="E372" s="487" t="s">
        <v>195</v>
      </c>
      <c r="F372" s="488"/>
      <c r="G372" s="235">
        <f>+G374+G383</f>
        <v>-4060.7000000000007</v>
      </c>
      <c r="H372" s="67"/>
      <c r="I372" s="67"/>
      <c r="J372" s="67"/>
      <c r="K372" s="67"/>
      <c r="L372" s="67"/>
      <c r="M372" s="67"/>
      <c r="N372" s="67"/>
      <c r="O372" s="67"/>
    </row>
    <row r="373" spans="1:15" s="66" customFormat="1" ht="16.95" customHeight="1">
      <c r="A373" s="464"/>
      <c r="B373" s="464"/>
      <c r="C373" s="464"/>
      <c r="D373" s="295"/>
      <c r="E373" s="287"/>
      <c r="F373" s="288" t="s">
        <v>21</v>
      </c>
      <c r="G373" s="233"/>
      <c r="H373" s="67"/>
      <c r="I373" s="67"/>
      <c r="J373" s="67"/>
      <c r="K373" s="67"/>
      <c r="L373" s="67"/>
      <c r="M373" s="67"/>
      <c r="N373" s="67"/>
      <c r="O373" s="67"/>
    </row>
    <row r="374" spans="1:15" s="66" customFormat="1" ht="67.650000000000006">
      <c r="A374" s="464"/>
      <c r="B374" s="464"/>
      <c r="C374" s="464"/>
      <c r="D374" s="484"/>
      <c r="E374" s="287">
        <v>11001</v>
      </c>
      <c r="F374" s="289" t="s">
        <v>349</v>
      </c>
      <c r="G374" s="236">
        <f>+G376</f>
        <v>-28199.200000000001</v>
      </c>
      <c r="H374" s="67"/>
      <c r="I374" s="67"/>
      <c r="J374" s="67"/>
      <c r="K374" s="67"/>
      <c r="L374" s="67"/>
      <c r="M374" s="67"/>
      <c r="N374" s="67"/>
      <c r="O374" s="67"/>
    </row>
    <row r="375" spans="1:15" s="66" customFormat="1" ht="17.45" customHeight="1">
      <c r="A375" s="464"/>
      <c r="B375" s="464"/>
      <c r="C375" s="464"/>
      <c r="D375" s="485"/>
      <c r="E375" s="482"/>
      <c r="F375" s="275" t="s">
        <v>66</v>
      </c>
      <c r="G375" s="231"/>
    </row>
    <row r="376" spans="1:15" s="70" customFormat="1" ht="36">
      <c r="A376" s="464"/>
      <c r="B376" s="464"/>
      <c r="C376" s="464"/>
      <c r="D376" s="485"/>
      <c r="E376" s="483"/>
      <c r="F376" s="283" t="s">
        <v>214</v>
      </c>
      <c r="G376" s="240">
        <f t="shared" ref="G376" si="94">G378</f>
        <v>-28199.200000000001</v>
      </c>
    </row>
    <row r="377" spans="1:15" s="66" customFormat="1" ht="54">
      <c r="A377" s="464"/>
      <c r="B377" s="464"/>
      <c r="C377" s="464"/>
      <c r="D377" s="485"/>
      <c r="E377" s="483"/>
      <c r="F377" s="275" t="s">
        <v>58</v>
      </c>
      <c r="G377" s="231"/>
    </row>
    <row r="378" spans="1:15" s="66" customFormat="1" ht="17.45" customHeight="1">
      <c r="A378" s="464"/>
      <c r="B378" s="464"/>
      <c r="C378" s="464"/>
      <c r="D378" s="485"/>
      <c r="E378" s="483"/>
      <c r="F378" s="290" t="s">
        <v>24</v>
      </c>
      <c r="G378" s="231">
        <f>+G379</f>
        <v>-28199.200000000001</v>
      </c>
    </row>
    <row r="379" spans="1:15" s="66" customFormat="1" ht="16.95" customHeight="1">
      <c r="A379" s="464"/>
      <c r="B379" s="464"/>
      <c r="C379" s="464"/>
      <c r="D379" s="485"/>
      <c r="E379" s="483"/>
      <c r="F379" s="258" t="s">
        <v>25</v>
      </c>
      <c r="G379" s="241">
        <f t="shared" ref="G379:G380" si="95">+G380</f>
        <v>-28199.200000000001</v>
      </c>
    </row>
    <row r="380" spans="1:15" s="66" customFormat="1" ht="36">
      <c r="A380" s="464"/>
      <c r="B380" s="464"/>
      <c r="C380" s="464"/>
      <c r="D380" s="485"/>
      <c r="E380" s="483"/>
      <c r="F380" s="258" t="s">
        <v>237</v>
      </c>
      <c r="G380" s="241">
        <f t="shared" si="95"/>
        <v>-28199.200000000001</v>
      </c>
    </row>
    <row r="381" spans="1:15" s="66" customFormat="1" ht="17.45" customHeight="1">
      <c r="A381" s="464"/>
      <c r="B381" s="464"/>
      <c r="C381" s="464"/>
      <c r="D381" s="485"/>
      <c r="E381" s="483"/>
      <c r="F381" s="258" t="s">
        <v>238</v>
      </c>
      <c r="G381" s="241">
        <f>+G382</f>
        <v>-28199.200000000001</v>
      </c>
      <c r="H381" s="71"/>
    </row>
    <row r="382" spans="1:15" s="66" customFormat="1">
      <c r="A382" s="464"/>
      <c r="B382" s="464"/>
      <c r="C382" s="464"/>
      <c r="D382" s="485"/>
      <c r="E382" s="483"/>
      <c r="F382" s="258" t="s">
        <v>320</v>
      </c>
      <c r="G382" s="241">
        <f>+'Հավելված N 8'!I46</f>
        <v>-28199.200000000001</v>
      </c>
      <c r="H382" s="72"/>
    </row>
    <row r="383" spans="1:15" s="66" customFormat="1" ht="67.650000000000006">
      <c r="A383" s="464"/>
      <c r="B383" s="464"/>
      <c r="C383" s="464"/>
      <c r="D383" s="485"/>
      <c r="E383" s="287">
        <v>32001</v>
      </c>
      <c r="F383" s="289" t="s">
        <v>559</v>
      </c>
      <c r="G383" s="236">
        <f>+G385</f>
        <v>24138.5</v>
      </c>
      <c r="H383" s="67"/>
      <c r="I383" s="67"/>
      <c r="J383" s="67"/>
      <c r="K383" s="67"/>
      <c r="L383" s="67"/>
      <c r="M383" s="67"/>
      <c r="N383" s="67"/>
      <c r="O383" s="67"/>
    </row>
    <row r="384" spans="1:15" s="66" customFormat="1" ht="17.45" customHeight="1">
      <c r="A384" s="464"/>
      <c r="B384" s="464"/>
      <c r="C384" s="464"/>
      <c r="D384" s="485"/>
      <c r="E384" s="482"/>
      <c r="F384" s="275" t="s">
        <v>66</v>
      </c>
      <c r="G384" s="231"/>
    </row>
    <row r="385" spans="1:8" s="70" customFormat="1" ht="36">
      <c r="A385" s="464"/>
      <c r="B385" s="464"/>
      <c r="C385" s="464"/>
      <c r="D385" s="485"/>
      <c r="E385" s="483"/>
      <c r="F385" s="283" t="s">
        <v>214</v>
      </c>
      <c r="G385" s="240">
        <f t="shared" ref="G385" si="96">G387</f>
        <v>24138.5</v>
      </c>
    </row>
    <row r="386" spans="1:8" s="66" customFormat="1" ht="54">
      <c r="A386" s="464"/>
      <c r="B386" s="464"/>
      <c r="C386" s="464"/>
      <c r="D386" s="485"/>
      <c r="E386" s="483"/>
      <c r="F386" s="275" t="s">
        <v>58</v>
      </c>
      <c r="G386" s="231"/>
    </row>
    <row r="387" spans="1:8" s="66" customFormat="1" ht="17.45" customHeight="1">
      <c r="A387" s="464"/>
      <c r="B387" s="464"/>
      <c r="C387" s="464"/>
      <c r="D387" s="485"/>
      <c r="E387" s="483"/>
      <c r="F387" s="290" t="s">
        <v>24</v>
      </c>
      <c r="G387" s="231">
        <f>+G388</f>
        <v>24138.5</v>
      </c>
    </row>
    <row r="388" spans="1:8" s="66" customFormat="1" ht="16.95" customHeight="1">
      <c r="A388" s="464"/>
      <c r="B388" s="464"/>
      <c r="C388" s="464"/>
      <c r="D388" s="485"/>
      <c r="E388" s="483"/>
      <c r="F388" s="258" t="s">
        <v>25</v>
      </c>
      <c r="G388" s="241">
        <f t="shared" ref="G388:G389" si="97">+G389</f>
        <v>24138.5</v>
      </c>
    </row>
    <row r="389" spans="1:8" s="66" customFormat="1" ht="16.95" customHeight="1">
      <c r="A389" s="464"/>
      <c r="B389" s="464"/>
      <c r="C389" s="464"/>
      <c r="D389" s="485"/>
      <c r="E389" s="483"/>
      <c r="F389" s="258" t="s">
        <v>165</v>
      </c>
      <c r="G389" s="241">
        <f t="shared" si="97"/>
        <v>24138.5</v>
      </c>
    </row>
    <row r="390" spans="1:8" s="66" customFormat="1" ht="17.45" customHeight="1">
      <c r="A390" s="464"/>
      <c r="B390" s="464"/>
      <c r="C390" s="464"/>
      <c r="D390" s="485"/>
      <c r="E390" s="483"/>
      <c r="F390" s="258" t="s">
        <v>166</v>
      </c>
      <c r="G390" s="241">
        <f>+G391+G392</f>
        <v>24138.5</v>
      </c>
      <c r="H390" s="71"/>
    </row>
    <row r="391" spans="1:8" s="66" customFormat="1" ht="36">
      <c r="A391" s="465"/>
      <c r="B391" s="465"/>
      <c r="C391" s="465"/>
      <c r="D391" s="486"/>
      <c r="E391" s="483"/>
      <c r="F391" s="258" t="s">
        <v>167</v>
      </c>
      <c r="G391" s="241">
        <f>+'Հավելված N 5'!G67</f>
        <v>24138.5</v>
      </c>
      <c r="H391" s="72"/>
    </row>
    <row r="392" spans="1:8" s="66" customFormat="1">
      <c r="A392" s="24"/>
      <c r="B392" s="24"/>
      <c r="C392" s="25"/>
      <c r="D392" s="25"/>
      <c r="E392" s="77"/>
      <c r="F392" s="78"/>
      <c r="G392" s="26"/>
      <c r="H392" s="72"/>
    </row>
    <row r="393" spans="1:8" s="66" customFormat="1" ht="34.950000000000003" customHeight="1">
      <c r="A393" s="274"/>
      <c r="B393" s="274"/>
      <c r="C393" s="274"/>
      <c r="D393" s="75"/>
      <c r="E393" s="75"/>
      <c r="F393" s="265" t="s">
        <v>108</v>
      </c>
      <c r="G393" s="57">
        <f t="shared" ref="G393" si="98">+G394</f>
        <v>0</v>
      </c>
    </row>
    <row r="394" spans="1:8" ht="33.85">
      <c r="A394" s="496" t="s">
        <v>77</v>
      </c>
      <c r="B394" s="491"/>
      <c r="C394" s="490"/>
      <c r="D394" s="490"/>
      <c r="E394" s="490"/>
      <c r="F394" s="76" t="s">
        <v>31</v>
      </c>
      <c r="G394" s="6">
        <f t="shared" ref="G394" si="99">+G396</f>
        <v>0</v>
      </c>
    </row>
    <row r="395" spans="1:8">
      <c r="A395" s="496"/>
      <c r="B395" s="491"/>
      <c r="C395" s="490"/>
      <c r="D395" s="490"/>
      <c r="E395" s="490"/>
      <c r="F395" s="274" t="s">
        <v>21</v>
      </c>
      <c r="G395" s="6"/>
    </row>
    <row r="396" spans="1:8" ht="33.85">
      <c r="A396" s="496"/>
      <c r="B396" s="496" t="s">
        <v>32</v>
      </c>
      <c r="C396" s="491"/>
      <c r="D396" s="490"/>
      <c r="E396" s="490"/>
      <c r="F396" s="76" t="s">
        <v>33</v>
      </c>
      <c r="G396" s="20">
        <f t="shared" ref="G396" si="100">+G398</f>
        <v>0</v>
      </c>
    </row>
    <row r="397" spans="1:8">
      <c r="A397" s="496"/>
      <c r="B397" s="496"/>
      <c r="C397" s="491"/>
      <c r="D397" s="490"/>
      <c r="E397" s="490"/>
      <c r="F397" s="274" t="s">
        <v>21</v>
      </c>
      <c r="G397" s="80"/>
    </row>
    <row r="398" spans="1:8">
      <c r="A398" s="496"/>
      <c r="B398" s="496"/>
      <c r="C398" s="496" t="s">
        <v>32</v>
      </c>
      <c r="D398" s="491"/>
      <c r="E398" s="490"/>
      <c r="F398" s="265" t="s">
        <v>20</v>
      </c>
      <c r="G398" s="20">
        <f>+G400</f>
        <v>0</v>
      </c>
    </row>
    <row r="399" spans="1:8">
      <c r="A399" s="496"/>
      <c r="B399" s="496"/>
      <c r="C399" s="496"/>
      <c r="D399" s="491"/>
      <c r="E399" s="490"/>
      <c r="F399" s="274" t="s">
        <v>21</v>
      </c>
      <c r="G399" s="80"/>
    </row>
    <row r="400" spans="1:8">
      <c r="A400" s="496"/>
      <c r="B400" s="496"/>
      <c r="C400" s="496"/>
      <c r="D400" s="491"/>
      <c r="E400" s="490"/>
      <c r="F400" s="274" t="s">
        <v>22</v>
      </c>
      <c r="G400" s="87">
        <f t="shared" ref="G400" si="101">+G402</f>
        <v>0</v>
      </c>
    </row>
    <row r="401" spans="1:7">
      <c r="A401" s="496"/>
      <c r="B401" s="496"/>
      <c r="C401" s="496"/>
      <c r="D401" s="491"/>
      <c r="E401" s="490"/>
      <c r="F401" s="274" t="s">
        <v>21</v>
      </c>
      <c r="G401" s="79"/>
    </row>
    <row r="402" spans="1:7">
      <c r="A402" s="496"/>
      <c r="B402" s="496"/>
      <c r="C402" s="496"/>
      <c r="D402" s="308" t="s">
        <v>73</v>
      </c>
      <c r="E402" s="500" t="s">
        <v>79</v>
      </c>
      <c r="F402" s="500" t="s">
        <v>20</v>
      </c>
      <c r="G402" s="6">
        <f>+G404+G412</f>
        <v>0</v>
      </c>
    </row>
    <row r="403" spans="1:7">
      <c r="A403" s="496"/>
      <c r="B403" s="496"/>
      <c r="C403" s="496"/>
      <c r="D403" s="308"/>
      <c r="E403" s="82"/>
      <c r="F403" s="274" t="s">
        <v>21</v>
      </c>
      <c r="G403" s="83"/>
    </row>
    <row r="404" spans="1:7">
      <c r="A404" s="496"/>
      <c r="B404" s="496"/>
      <c r="C404" s="496"/>
      <c r="D404" s="497"/>
      <c r="E404" s="84">
        <v>11001</v>
      </c>
      <c r="F404" s="265" t="s">
        <v>20</v>
      </c>
      <c r="G404" s="88">
        <f t="shared" ref="G404" si="102">+G406</f>
        <v>31882.1</v>
      </c>
    </row>
    <row r="405" spans="1:7">
      <c r="A405" s="496"/>
      <c r="B405" s="496"/>
      <c r="C405" s="496"/>
      <c r="D405" s="498"/>
      <c r="E405" s="495"/>
      <c r="F405" s="274" t="s">
        <v>66</v>
      </c>
      <c r="G405" s="81"/>
    </row>
    <row r="406" spans="1:7">
      <c r="A406" s="496"/>
      <c r="B406" s="496"/>
      <c r="C406" s="496"/>
      <c r="D406" s="498"/>
      <c r="E406" s="495"/>
      <c r="F406" s="85" t="s">
        <v>22</v>
      </c>
      <c r="G406" s="86">
        <f t="shared" ref="G406" si="103">+G408</f>
        <v>31882.1</v>
      </c>
    </row>
    <row r="407" spans="1:7" ht="50.9" customHeight="1">
      <c r="A407" s="496"/>
      <c r="B407" s="496"/>
      <c r="C407" s="496"/>
      <c r="D407" s="498"/>
      <c r="E407" s="495"/>
      <c r="F407" s="274" t="s">
        <v>23</v>
      </c>
      <c r="G407" s="81"/>
    </row>
    <row r="408" spans="1:7">
      <c r="A408" s="496"/>
      <c r="B408" s="496"/>
      <c r="C408" s="496"/>
      <c r="D408" s="498"/>
      <c r="E408" s="495"/>
      <c r="F408" s="75" t="s">
        <v>24</v>
      </c>
      <c r="G408" s="83">
        <f t="shared" ref="G408:G409" si="104">+G409</f>
        <v>31882.1</v>
      </c>
    </row>
    <row r="409" spans="1:7">
      <c r="A409" s="496"/>
      <c r="B409" s="496"/>
      <c r="C409" s="496"/>
      <c r="D409" s="498"/>
      <c r="E409" s="495"/>
      <c r="F409" s="274" t="s">
        <v>25</v>
      </c>
      <c r="G409" s="87">
        <f t="shared" si="104"/>
        <v>31882.1</v>
      </c>
    </row>
    <row r="410" spans="1:7">
      <c r="A410" s="496"/>
      <c r="B410" s="496"/>
      <c r="C410" s="496"/>
      <c r="D410" s="498"/>
      <c r="E410" s="495"/>
      <c r="F410" s="274" t="s">
        <v>78</v>
      </c>
      <c r="G410" s="87">
        <f t="shared" ref="G410" si="105">+G411</f>
        <v>31882.1</v>
      </c>
    </row>
    <row r="411" spans="1:7">
      <c r="A411" s="496"/>
      <c r="B411" s="496"/>
      <c r="C411" s="496"/>
      <c r="D411" s="498"/>
      <c r="E411" s="495"/>
      <c r="F411" s="274" t="s">
        <v>26</v>
      </c>
      <c r="G411" s="87">
        <f>G315+G383</f>
        <v>31882.1</v>
      </c>
    </row>
    <row r="412" spans="1:7">
      <c r="A412" s="496"/>
      <c r="B412" s="496"/>
      <c r="C412" s="496"/>
      <c r="D412" s="498"/>
      <c r="E412" s="84">
        <v>11001</v>
      </c>
      <c r="F412" s="265" t="s">
        <v>20</v>
      </c>
      <c r="G412" s="88">
        <f t="shared" ref="G412" si="106">+G414</f>
        <v>-31882.1</v>
      </c>
    </row>
    <row r="413" spans="1:7">
      <c r="A413" s="496"/>
      <c r="B413" s="496"/>
      <c r="C413" s="496"/>
      <c r="D413" s="498"/>
      <c r="E413" s="495"/>
      <c r="F413" s="274" t="s">
        <v>66</v>
      </c>
      <c r="G413" s="81"/>
    </row>
    <row r="414" spans="1:7">
      <c r="A414" s="496"/>
      <c r="B414" s="496"/>
      <c r="C414" s="496"/>
      <c r="D414" s="498"/>
      <c r="E414" s="495"/>
      <c r="F414" s="85" t="s">
        <v>22</v>
      </c>
      <c r="G414" s="86">
        <f t="shared" ref="G414" si="107">+G416</f>
        <v>-31882.1</v>
      </c>
    </row>
    <row r="415" spans="1:7" ht="50.9" customHeight="1">
      <c r="A415" s="496"/>
      <c r="B415" s="496"/>
      <c r="C415" s="496"/>
      <c r="D415" s="498"/>
      <c r="E415" s="495"/>
      <c r="F415" s="274" t="s">
        <v>23</v>
      </c>
      <c r="G415" s="81"/>
    </row>
    <row r="416" spans="1:7">
      <c r="A416" s="496"/>
      <c r="B416" s="496"/>
      <c r="C416" s="496"/>
      <c r="D416" s="498"/>
      <c r="E416" s="495"/>
      <c r="F416" s="75" t="s">
        <v>24</v>
      </c>
      <c r="G416" s="83">
        <f t="shared" ref="G416:G418" si="108">+G417</f>
        <v>-31882.1</v>
      </c>
    </row>
    <row r="417" spans="1:7">
      <c r="A417" s="496"/>
      <c r="B417" s="496"/>
      <c r="C417" s="496"/>
      <c r="D417" s="498"/>
      <c r="E417" s="495"/>
      <c r="F417" s="274" t="s">
        <v>25</v>
      </c>
      <c r="G417" s="87">
        <f t="shared" si="108"/>
        <v>-31882.1</v>
      </c>
    </row>
    <row r="418" spans="1:7">
      <c r="A418" s="496"/>
      <c r="B418" s="496"/>
      <c r="C418" s="496"/>
      <c r="D418" s="498"/>
      <c r="E418" s="495"/>
      <c r="F418" s="274" t="s">
        <v>78</v>
      </c>
      <c r="G418" s="87">
        <f t="shared" si="108"/>
        <v>-31882.1</v>
      </c>
    </row>
    <row r="419" spans="1:7">
      <c r="A419" s="496"/>
      <c r="B419" s="496"/>
      <c r="C419" s="496"/>
      <c r="D419" s="499"/>
      <c r="E419" s="495"/>
      <c r="F419" s="274" t="s">
        <v>26</v>
      </c>
      <c r="G419" s="87">
        <f>-G411</f>
        <v>-31882.1</v>
      </c>
    </row>
  </sheetData>
  <mergeCells count="122">
    <mergeCell ref="E413:E419"/>
    <mergeCell ref="A394:A419"/>
    <mergeCell ref="B396:B419"/>
    <mergeCell ref="C398:C419"/>
    <mergeCell ref="D404:D419"/>
    <mergeCell ref="E402:F402"/>
    <mergeCell ref="E405:E411"/>
    <mergeCell ref="A240:A391"/>
    <mergeCell ref="C368:C391"/>
    <mergeCell ref="B366:B391"/>
    <mergeCell ref="E366:E371"/>
    <mergeCell ref="D366:D371"/>
    <mergeCell ref="E355:F355"/>
    <mergeCell ref="E358:E365"/>
    <mergeCell ref="D250:D258"/>
    <mergeCell ref="E251:E258"/>
    <mergeCell ref="E291:E296"/>
    <mergeCell ref="D291:D296"/>
    <mergeCell ref="D259:D262"/>
    <mergeCell ref="E259:E262"/>
    <mergeCell ref="E263:F263"/>
    <mergeCell ref="E266:E273"/>
    <mergeCell ref="E283:E290"/>
    <mergeCell ref="D325:D343"/>
    <mergeCell ref="E193:E196"/>
    <mergeCell ref="D199:D207"/>
    <mergeCell ref="E229:F229"/>
    <mergeCell ref="E232:E239"/>
    <mergeCell ref="B41:B222"/>
    <mergeCell ref="D214:D222"/>
    <mergeCell ref="C223:C224"/>
    <mergeCell ref="D223:D228"/>
    <mergeCell ref="C43:C76"/>
    <mergeCell ref="D77:D80"/>
    <mergeCell ref="C208:C222"/>
    <mergeCell ref="D112:D121"/>
    <mergeCell ref="D98:D109"/>
    <mergeCell ref="D124:D132"/>
    <mergeCell ref="B223:B239"/>
    <mergeCell ref="D135:D192"/>
    <mergeCell ref="E60:E67"/>
    <mergeCell ref="E394:E401"/>
    <mergeCell ref="D394:D401"/>
    <mergeCell ref="C394:C397"/>
    <mergeCell ref="B394:B395"/>
    <mergeCell ref="E336:E343"/>
    <mergeCell ref="E324:F324"/>
    <mergeCell ref="E297:F297"/>
    <mergeCell ref="C366:C367"/>
    <mergeCell ref="E316:E323"/>
    <mergeCell ref="E248:F248"/>
    <mergeCell ref="C244:C258"/>
    <mergeCell ref="E375:E382"/>
    <mergeCell ref="D357:D365"/>
    <mergeCell ref="C291:C292"/>
    <mergeCell ref="C293:C365"/>
    <mergeCell ref="B291:B365"/>
    <mergeCell ref="D374:D391"/>
    <mergeCell ref="B274:B290"/>
    <mergeCell ref="C276:C290"/>
    <mergeCell ref="E280:F280"/>
    <mergeCell ref="E384:E391"/>
    <mergeCell ref="E372:F372"/>
    <mergeCell ref="E344:F344"/>
    <mergeCell ref="D346:D354"/>
    <mergeCell ref="E347:E354"/>
    <mergeCell ref="E313:F313"/>
    <mergeCell ref="C259:C273"/>
    <mergeCell ref="B242:B273"/>
    <mergeCell ref="E300:E312"/>
    <mergeCell ref="D298:D312"/>
    <mergeCell ref="E327:E334"/>
    <mergeCell ref="D265:D273"/>
    <mergeCell ref="D282:D290"/>
    <mergeCell ref="F1:G1"/>
    <mergeCell ref="B13:B14"/>
    <mergeCell ref="D8:E8"/>
    <mergeCell ref="F8:F9"/>
    <mergeCell ref="A5:G5"/>
    <mergeCell ref="A8:C8"/>
    <mergeCell ref="A13:A220"/>
    <mergeCell ref="F3:G3"/>
    <mergeCell ref="E208:E211"/>
    <mergeCell ref="E212:F212"/>
    <mergeCell ref="F2:G2"/>
    <mergeCell ref="E21:F21"/>
    <mergeCell ref="E24:E31"/>
    <mergeCell ref="E33:E40"/>
    <mergeCell ref="E96:F96"/>
    <mergeCell ref="E99:E106"/>
    <mergeCell ref="E81:F81"/>
    <mergeCell ref="D92:D95"/>
    <mergeCell ref="D83:D91"/>
    <mergeCell ref="C77:C91"/>
    <mergeCell ref="E47:F47"/>
    <mergeCell ref="E69:E76"/>
    <mergeCell ref="D49:D76"/>
    <mergeCell ref="E50:E58"/>
    <mergeCell ref="B15:B40"/>
    <mergeCell ref="C17:C40"/>
    <mergeCell ref="D23:D40"/>
    <mergeCell ref="C193:C207"/>
    <mergeCell ref="B240:B241"/>
    <mergeCell ref="E154:E161"/>
    <mergeCell ref="E92:E95"/>
    <mergeCell ref="E84:E91"/>
    <mergeCell ref="E172:E179"/>
    <mergeCell ref="E215:E222"/>
    <mergeCell ref="E133:F133"/>
    <mergeCell ref="E110:F110"/>
    <mergeCell ref="E113:E121"/>
    <mergeCell ref="E122:F122"/>
    <mergeCell ref="E125:E132"/>
    <mergeCell ref="E136:E143"/>
    <mergeCell ref="E145:E152"/>
    <mergeCell ref="E163:E170"/>
    <mergeCell ref="E181:E192"/>
    <mergeCell ref="E197:F197"/>
    <mergeCell ref="E200:E207"/>
    <mergeCell ref="D208:D211"/>
    <mergeCell ref="D231:D239"/>
    <mergeCell ref="D193:D196"/>
  </mergeCells>
  <pageMargins left="0.7" right="0.7" top="0.75" bottom="0.75" header="0.3" footer="0.3"/>
  <pageSetup paperSize="9" scale="56"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J25"/>
  <sheetViews>
    <sheetView topLeftCell="A15" zoomScale="85" zoomScaleNormal="85" workbookViewId="0">
      <selection activeCell="H25" sqref="H25"/>
    </sheetView>
  </sheetViews>
  <sheetFormatPr defaultColWidth="9.296875" defaultRowHeight="18"/>
  <cols>
    <col min="1" max="1" width="12.8984375" style="7" bestFit="1" customWidth="1"/>
    <col min="2" max="2" width="9.296875" style="7"/>
    <col min="3" max="3" width="54.296875" style="7" customWidth="1"/>
    <col min="4" max="4" width="16.59765625" style="7" customWidth="1"/>
    <col min="5" max="8" width="18.8984375" style="7" customWidth="1"/>
    <col min="9" max="9" width="14.59765625" style="7" bestFit="1" customWidth="1"/>
    <col min="10" max="10" width="17.296875" style="7" customWidth="1"/>
    <col min="11" max="16384" width="9.296875" style="7"/>
  </cols>
  <sheetData>
    <row r="1" spans="1:10" ht="37.5" customHeight="1">
      <c r="B1" s="360"/>
      <c r="C1" s="360"/>
      <c r="D1" s="360"/>
      <c r="E1" s="360"/>
      <c r="F1" s="507" t="s">
        <v>96</v>
      </c>
      <c r="G1" s="507"/>
      <c r="H1" s="507"/>
    </row>
    <row r="2" spans="1:10" ht="17.45" customHeight="1">
      <c r="A2" s="360"/>
      <c r="B2" s="360"/>
      <c r="C2" s="360"/>
      <c r="D2" s="360"/>
      <c r="E2" s="360"/>
      <c r="F2" s="508" t="s">
        <v>457</v>
      </c>
      <c r="G2" s="508"/>
      <c r="H2" s="508"/>
    </row>
    <row r="3" spans="1:10" ht="17.45" customHeight="1">
      <c r="A3" s="360"/>
      <c r="B3" s="360"/>
      <c r="C3" s="360"/>
      <c r="D3" s="360"/>
      <c r="E3" s="360"/>
      <c r="F3" s="508" t="s">
        <v>458</v>
      </c>
      <c r="G3" s="508"/>
      <c r="H3" s="508"/>
    </row>
    <row r="4" spans="1:10" ht="14.45" customHeight="1">
      <c r="A4" s="162"/>
      <c r="B4" s="162"/>
      <c r="C4" s="357"/>
      <c r="E4" s="361"/>
      <c r="F4" s="361"/>
      <c r="G4" s="361"/>
      <c r="H4" s="361"/>
    </row>
    <row r="5" spans="1:10">
      <c r="A5" s="509" t="s">
        <v>471</v>
      </c>
      <c r="B5" s="510"/>
      <c r="C5" s="510"/>
      <c r="D5" s="510"/>
      <c r="E5" s="510"/>
      <c r="F5" s="510"/>
      <c r="G5" s="510"/>
      <c r="H5" s="510"/>
    </row>
    <row r="6" spans="1:10" ht="33.950000000000003" customHeight="1">
      <c r="A6" s="510"/>
      <c r="B6" s="510"/>
      <c r="C6" s="510"/>
      <c r="D6" s="510"/>
      <c r="E6" s="510"/>
      <c r="F6" s="510"/>
      <c r="G6" s="510"/>
      <c r="H6" s="510"/>
    </row>
    <row r="7" spans="1:10">
      <c r="D7" s="362"/>
      <c r="E7" s="65"/>
    </row>
    <row r="8" spans="1:10">
      <c r="D8" s="65"/>
      <c r="E8" s="65"/>
      <c r="G8" s="363"/>
      <c r="H8" s="363" t="s">
        <v>28</v>
      </c>
    </row>
    <row r="9" spans="1:10" ht="40.4" customHeight="1">
      <c r="A9" s="511" t="s">
        <v>459</v>
      </c>
      <c r="B9" s="512"/>
      <c r="C9" s="513" t="s">
        <v>460</v>
      </c>
      <c r="D9" s="515" t="s">
        <v>107</v>
      </c>
      <c r="E9" s="517" t="s">
        <v>472</v>
      </c>
      <c r="F9" s="518"/>
      <c r="G9" s="518"/>
      <c r="H9" s="519"/>
    </row>
    <row r="10" spans="1:10" ht="107.45" customHeight="1">
      <c r="A10" s="364" t="s">
        <v>64</v>
      </c>
      <c r="B10" s="364" t="s">
        <v>65</v>
      </c>
      <c r="C10" s="514"/>
      <c r="D10" s="516"/>
      <c r="E10" s="365" t="s">
        <v>461</v>
      </c>
      <c r="F10" s="365" t="s">
        <v>462</v>
      </c>
      <c r="G10" s="365" t="s">
        <v>463</v>
      </c>
      <c r="H10" s="365" t="s">
        <v>464</v>
      </c>
      <c r="I10" s="366"/>
    </row>
    <row r="11" spans="1:10">
      <c r="A11" s="364"/>
      <c r="B11" s="364"/>
      <c r="C11" s="367" t="s">
        <v>69</v>
      </c>
      <c r="D11" s="183">
        <f>SUM(E11:H11)</f>
        <v>-467118</v>
      </c>
      <c r="E11" s="183">
        <f t="shared" ref="E11:H11" si="0">+E13</f>
        <v>0</v>
      </c>
      <c r="F11" s="368">
        <f t="shared" si="0"/>
        <v>0</v>
      </c>
      <c r="G11" s="368">
        <f t="shared" si="0"/>
        <v>0</v>
      </c>
      <c r="H11" s="368">
        <f t="shared" si="0"/>
        <v>-467118</v>
      </c>
      <c r="I11" s="369"/>
      <c r="J11" s="118"/>
    </row>
    <row r="12" spans="1:10">
      <c r="A12" s="364"/>
      <c r="B12" s="364"/>
      <c r="C12" s="367" t="s">
        <v>70</v>
      </c>
      <c r="D12" s="161"/>
      <c r="E12" s="161"/>
      <c r="F12" s="368"/>
      <c r="G12" s="368"/>
      <c r="H12" s="368"/>
    </row>
    <row r="13" spans="1:10" ht="33.85">
      <c r="A13" s="370"/>
      <c r="B13" s="371"/>
      <c r="C13" s="371" t="s">
        <v>67</v>
      </c>
      <c r="D13" s="183">
        <f>SUM(E13:H13)</f>
        <v>-467118</v>
      </c>
      <c r="E13" s="183">
        <f>+E15+E21</f>
        <v>0</v>
      </c>
      <c r="F13" s="183">
        <f t="shared" ref="F13:H13" si="1">+F15+F21</f>
        <v>0</v>
      </c>
      <c r="G13" s="183">
        <f t="shared" si="1"/>
        <v>0</v>
      </c>
      <c r="H13" s="183">
        <f t="shared" si="1"/>
        <v>-467118</v>
      </c>
      <c r="I13" s="147"/>
    </row>
    <row r="14" spans="1:10">
      <c r="A14" s="370"/>
      <c r="B14" s="370"/>
      <c r="C14" s="370" t="s">
        <v>71</v>
      </c>
      <c r="D14" s="372"/>
      <c r="E14" s="372"/>
      <c r="F14" s="372"/>
      <c r="G14" s="372"/>
      <c r="H14" s="372"/>
    </row>
    <row r="15" spans="1:10" ht="72.55" customHeight="1">
      <c r="A15" s="373">
        <v>1045</v>
      </c>
      <c r="B15" s="373">
        <v>32004</v>
      </c>
      <c r="C15" s="374" t="s">
        <v>522</v>
      </c>
      <c r="D15" s="368">
        <f>+E15+F15+G15+H15</f>
        <v>-177513.9</v>
      </c>
      <c r="E15" s="368">
        <f>+E17+E19</f>
        <v>0</v>
      </c>
      <c r="F15" s="368">
        <f t="shared" ref="F15:H15" si="2">+F17+F19</f>
        <v>0</v>
      </c>
      <c r="G15" s="368">
        <f t="shared" si="2"/>
        <v>0</v>
      </c>
      <c r="H15" s="368">
        <f t="shared" si="2"/>
        <v>-177513.9</v>
      </c>
    </row>
    <row r="16" spans="1:10">
      <c r="A16" s="375"/>
      <c r="B16" s="375"/>
      <c r="C16" s="376" t="s">
        <v>21</v>
      </c>
      <c r="D16" s="377"/>
      <c r="E16" s="377"/>
      <c r="F16" s="377"/>
      <c r="G16" s="377"/>
      <c r="H16" s="377"/>
    </row>
    <row r="17" spans="1:8">
      <c r="A17" s="504"/>
      <c r="B17" s="504"/>
      <c r="C17" s="378" t="s">
        <v>531</v>
      </c>
      <c r="D17" s="379">
        <f>SUM(E17:H17)</f>
        <v>-121155.2</v>
      </c>
      <c r="E17" s="380">
        <f>+E18</f>
        <v>0</v>
      </c>
      <c r="F17" s="380">
        <f t="shared" ref="F17:H17" si="3">+F18</f>
        <v>0</v>
      </c>
      <c r="G17" s="380">
        <f t="shared" si="3"/>
        <v>0</v>
      </c>
      <c r="H17" s="380">
        <f t="shared" si="3"/>
        <v>-121155.2</v>
      </c>
    </row>
    <row r="18" spans="1:8" ht="36">
      <c r="A18" s="505"/>
      <c r="B18" s="505"/>
      <c r="C18" s="191" t="s">
        <v>532</v>
      </c>
      <c r="D18" s="381">
        <f t="shared" ref="D18" si="4">+E18+F18+G18+H18</f>
        <v>-121155.2</v>
      </c>
      <c r="E18" s="381"/>
      <c r="F18" s="381"/>
      <c r="G18" s="381"/>
      <c r="H18" s="381">
        <f>+'Հավելված N 8'!I33+'Հավելված N 8'!I34+'Հավելված N 8'!I35+'Հավելված N 8'!I36+'Հավելված N 8'!I37+'Հավելված N 8'!I43+'Հավելված N 8'!I44</f>
        <v>-121155.2</v>
      </c>
    </row>
    <row r="19" spans="1:8">
      <c r="A19" s="505"/>
      <c r="B19" s="505"/>
      <c r="C19" s="378" t="s">
        <v>529</v>
      </c>
      <c r="D19" s="379">
        <f>SUM(E19:H19)</f>
        <v>-56358.7</v>
      </c>
      <c r="E19" s="380">
        <f>+E20</f>
        <v>0</v>
      </c>
      <c r="F19" s="380">
        <f t="shared" ref="F19:H19" si="5">+F20</f>
        <v>0</v>
      </c>
      <c r="G19" s="380">
        <f t="shared" si="5"/>
        <v>0</v>
      </c>
      <c r="H19" s="380">
        <f t="shared" si="5"/>
        <v>-56358.7</v>
      </c>
    </row>
    <row r="20" spans="1:8" ht="36">
      <c r="A20" s="506"/>
      <c r="B20" s="506"/>
      <c r="C20" s="191" t="s">
        <v>530</v>
      </c>
      <c r="D20" s="381">
        <f t="shared" ref="D20" si="6">+E20+F20+G20+H20</f>
        <v>-56358.7</v>
      </c>
      <c r="E20" s="381"/>
      <c r="F20" s="381"/>
      <c r="G20" s="381"/>
      <c r="H20" s="381">
        <f>+'Հավելված N 8'!I38+'Հավելված N 8'!I39+'Հավելված N 8'!I40+'Հավելված N 8'!I41+'Հավելված N 8'!I42</f>
        <v>-56358.7</v>
      </c>
    </row>
    <row r="21" spans="1:8" ht="33.85">
      <c r="A21" s="373">
        <v>1168</v>
      </c>
      <c r="B21" s="373">
        <v>32007</v>
      </c>
      <c r="C21" s="374" t="s">
        <v>455</v>
      </c>
      <c r="D21" s="368">
        <f>+E21+F21+G21+H21</f>
        <v>-289604.09999999998</v>
      </c>
      <c r="E21" s="368">
        <f>+E23</f>
        <v>0</v>
      </c>
      <c r="F21" s="368">
        <f t="shared" ref="F21:H21" si="7">+F23</f>
        <v>0</v>
      </c>
      <c r="G21" s="368">
        <f t="shared" si="7"/>
        <v>0</v>
      </c>
      <c r="H21" s="368">
        <f t="shared" si="7"/>
        <v>-289604.09999999998</v>
      </c>
    </row>
    <row r="22" spans="1:8">
      <c r="A22" s="375"/>
      <c r="B22" s="375"/>
      <c r="C22" s="376" t="s">
        <v>21</v>
      </c>
      <c r="D22" s="377"/>
      <c r="E22" s="377"/>
      <c r="F22" s="377"/>
      <c r="G22" s="377"/>
      <c r="H22" s="377"/>
    </row>
    <row r="23" spans="1:8">
      <c r="A23" s="504"/>
      <c r="B23" s="504"/>
      <c r="C23" s="378" t="s">
        <v>465</v>
      </c>
      <c r="D23" s="379">
        <f>SUM(E23:H23)</f>
        <v>-289604.09999999998</v>
      </c>
      <c r="E23" s="380">
        <f>+E24+E25</f>
        <v>0</v>
      </c>
      <c r="F23" s="380">
        <f t="shared" ref="F23:H23" si="8">+F24+F25</f>
        <v>0</v>
      </c>
      <c r="G23" s="380">
        <f t="shared" si="8"/>
        <v>0</v>
      </c>
      <c r="H23" s="380">
        <f t="shared" si="8"/>
        <v>-289604.09999999998</v>
      </c>
    </row>
    <row r="24" spans="1:8">
      <c r="A24" s="505"/>
      <c r="B24" s="505"/>
      <c r="C24" s="191" t="s">
        <v>456</v>
      </c>
      <c r="D24" s="381">
        <f t="shared" ref="D24:D25" si="9">+E24+F24+G24+H24</f>
        <v>-3497</v>
      </c>
      <c r="E24" s="381"/>
      <c r="F24" s="381"/>
      <c r="G24" s="381"/>
      <c r="H24" s="381">
        <f>+'Հավելված N 8'!I26+'Հավելված N 8'!I27</f>
        <v>-3497</v>
      </c>
    </row>
    <row r="25" spans="1:8" ht="36">
      <c r="A25" s="506"/>
      <c r="B25" s="506"/>
      <c r="C25" s="191" t="s">
        <v>338</v>
      </c>
      <c r="D25" s="381">
        <f t="shared" si="9"/>
        <v>-286107.09999999998</v>
      </c>
      <c r="E25" s="381"/>
      <c r="F25" s="381"/>
      <c r="G25" s="381"/>
      <c r="H25" s="381">
        <f>+'Հավելված N 8'!I28+'Հավելված N 8'!I29</f>
        <v>-286107.09999999998</v>
      </c>
    </row>
  </sheetData>
  <mergeCells count="12">
    <mergeCell ref="A23:A25"/>
    <mergeCell ref="B23:B25"/>
    <mergeCell ref="A17:A20"/>
    <mergeCell ref="B17:B20"/>
    <mergeCell ref="F1:H1"/>
    <mergeCell ref="F2:H2"/>
    <mergeCell ref="F3:H3"/>
    <mergeCell ref="A5:H6"/>
    <mergeCell ref="A9:B9"/>
    <mergeCell ref="C9:C10"/>
    <mergeCell ref="D9:D10"/>
    <mergeCell ref="E9:H9"/>
  </mergeCells>
  <pageMargins left="0.7" right="0.7" top="0.75" bottom="0.75" header="0.3" footer="0.3"/>
  <pageSetup paperSize="9" scale="65" fitToHeight="0" orientation="landscape" r:id="rId1"/>
</worksheet>
</file>

<file path=xl/worksheets/sheet4.xml><?xml version="1.0" encoding="utf-8"?>
<worksheet xmlns="http://schemas.openxmlformats.org/spreadsheetml/2006/main" xmlns:r="http://schemas.openxmlformats.org/officeDocument/2006/relationships">
  <dimension ref="B1:F28"/>
  <sheetViews>
    <sheetView topLeftCell="A16" zoomScale="90" zoomScaleNormal="90" workbookViewId="0">
      <selection activeCell="D21" sqref="D21"/>
    </sheetView>
  </sheetViews>
  <sheetFormatPr defaultColWidth="9.09765625" defaultRowHeight="18"/>
  <cols>
    <col min="1" max="1" width="9.09765625" style="7"/>
    <col min="2" max="3" width="9.8984375" style="7" customWidth="1"/>
    <col min="4" max="4" width="54.296875" style="7" customWidth="1"/>
    <col min="5" max="5" width="33.09765625" style="7" customWidth="1"/>
    <col min="6" max="6" width="50.09765625" style="7" customWidth="1"/>
    <col min="7" max="8" width="9.09765625" style="7"/>
    <col min="9" max="9" width="12.296875" style="7" customWidth="1"/>
    <col min="10" max="16384" width="9.09765625" style="7"/>
  </cols>
  <sheetData>
    <row r="1" spans="2:6" s="349" customFormat="1" ht="37.5" customHeight="1">
      <c r="D1" s="521" t="s">
        <v>375</v>
      </c>
      <c r="E1" s="521"/>
    </row>
    <row r="2" spans="2:6" s="349" customFormat="1" ht="17.45" customHeight="1">
      <c r="D2" s="522" t="s">
        <v>457</v>
      </c>
      <c r="E2" s="522"/>
    </row>
    <row r="3" spans="2:6" s="349" customFormat="1" ht="17.45" customHeight="1">
      <c r="D3" s="522" t="s">
        <v>458</v>
      </c>
      <c r="E3" s="522"/>
    </row>
    <row r="4" spans="2:6" ht="13.5" customHeight="1">
      <c r="D4" s="384"/>
      <c r="E4" s="384"/>
    </row>
    <row r="5" spans="2:6" ht="85.5" customHeight="1">
      <c r="B5" s="523" t="s">
        <v>481</v>
      </c>
      <c r="C5" s="523"/>
      <c r="D5" s="523"/>
      <c r="E5" s="523"/>
    </row>
    <row r="6" spans="2:6">
      <c r="E6" s="65"/>
    </row>
    <row r="7" spans="2:6">
      <c r="E7" s="65"/>
    </row>
    <row r="8" spans="2:6">
      <c r="E8" s="349" t="s">
        <v>28</v>
      </c>
    </row>
    <row r="9" spans="2:6" ht="72.55" customHeight="1">
      <c r="B9" s="511" t="s">
        <v>459</v>
      </c>
      <c r="C9" s="512"/>
      <c r="D9" s="513" t="s">
        <v>466</v>
      </c>
      <c r="E9" s="372" t="s">
        <v>472</v>
      </c>
    </row>
    <row r="10" spans="2:6" ht="23.9" customHeight="1">
      <c r="B10" s="525" t="s">
        <v>64</v>
      </c>
      <c r="C10" s="527" t="s">
        <v>65</v>
      </c>
      <c r="D10" s="524"/>
      <c r="E10" s="515" t="s">
        <v>467</v>
      </c>
    </row>
    <row r="11" spans="2:6" ht="59.9" customHeight="1">
      <c r="B11" s="526"/>
      <c r="C11" s="527"/>
      <c r="D11" s="514"/>
      <c r="E11" s="516"/>
      <c r="F11" s="65"/>
    </row>
    <row r="12" spans="2:6" ht="33.85">
      <c r="B12" s="364"/>
      <c r="C12" s="364"/>
      <c r="D12" s="385" t="s">
        <v>67</v>
      </c>
      <c r="E12" s="183">
        <f>+E14+E22</f>
        <v>-467118</v>
      </c>
      <c r="F12" s="147"/>
    </row>
    <row r="13" spans="2:6">
      <c r="B13" s="364"/>
      <c r="C13" s="364"/>
      <c r="D13" s="386" t="s">
        <v>468</v>
      </c>
      <c r="E13" s="365"/>
    </row>
    <row r="14" spans="2:6" ht="75.3" customHeight="1">
      <c r="B14" s="373">
        <v>1045</v>
      </c>
      <c r="C14" s="373">
        <v>32004</v>
      </c>
      <c r="D14" s="374" t="s">
        <v>522</v>
      </c>
      <c r="E14" s="368">
        <f>+E16</f>
        <v>-177513.9</v>
      </c>
    </row>
    <row r="15" spans="2:6">
      <c r="B15" s="373"/>
      <c r="C15" s="373"/>
      <c r="D15" s="370" t="s">
        <v>469</v>
      </c>
      <c r="E15" s="372"/>
    </row>
    <row r="16" spans="2:6" ht="33.85">
      <c r="B16" s="382"/>
      <c r="C16" s="382"/>
      <c r="D16" s="390" t="s">
        <v>52</v>
      </c>
      <c r="E16" s="387">
        <f>+E18+E20</f>
        <v>-177513.9</v>
      </c>
    </row>
    <row r="17" spans="2:5" ht="17.45" customHeight="1">
      <c r="B17" s="382"/>
      <c r="C17" s="382"/>
      <c r="D17" s="391" t="s">
        <v>470</v>
      </c>
      <c r="E17" s="372"/>
    </row>
    <row r="18" spans="2:5">
      <c r="B18" s="520"/>
      <c r="C18" s="520"/>
      <c r="D18" s="378" t="s">
        <v>531</v>
      </c>
      <c r="E18" s="388">
        <f>+E19</f>
        <v>-121155.2</v>
      </c>
    </row>
    <row r="19" spans="2:5" ht="36">
      <c r="B19" s="520"/>
      <c r="C19" s="520"/>
      <c r="D19" s="191" t="s">
        <v>532</v>
      </c>
      <c r="E19" s="389">
        <f>+'Հավելված N 3'!D18</f>
        <v>-121155.2</v>
      </c>
    </row>
    <row r="20" spans="2:5">
      <c r="B20" s="520"/>
      <c r="C20" s="520"/>
      <c r="D20" s="378" t="s">
        <v>529</v>
      </c>
      <c r="E20" s="388">
        <f>+E21</f>
        <v>-56358.7</v>
      </c>
    </row>
    <row r="21" spans="2:5" ht="36">
      <c r="B21" s="520"/>
      <c r="C21" s="520"/>
      <c r="D21" s="191" t="s">
        <v>530</v>
      </c>
      <c r="E21" s="389">
        <f>+'Հավելված N 3'!D20</f>
        <v>-56358.7</v>
      </c>
    </row>
    <row r="22" spans="2:5" ht="39" customHeight="1">
      <c r="B22" s="373">
        <v>1168</v>
      </c>
      <c r="C22" s="373">
        <v>32007</v>
      </c>
      <c r="D22" s="374" t="s">
        <v>455</v>
      </c>
      <c r="E22" s="368">
        <f>+E24</f>
        <v>-289604.09999999998</v>
      </c>
    </row>
    <row r="23" spans="2:5">
      <c r="B23" s="373"/>
      <c r="C23" s="373"/>
      <c r="D23" s="370" t="s">
        <v>469</v>
      </c>
      <c r="E23" s="372"/>
    </row>
    <row r="24" spans="2:5" ht="33.85">
      <c r="B24" s="382"/>
      <c r="C24" s="382"/>
      <c r="D24" s="390" t="s">
        <v>52</v>
      </c>
      <c r="E24" s="387">
        <f>+E26</f>
        <v>-289604.09999999998</v>
      </c>
    </row>
    <row r="25" spans="2:5" ht="17.45" customHeight="1">
      <c r="B25" s="382"/>
      <c r="C25" s="382"/>
      <c r="D25" s="391" t="s">
        <v>470</v>
      </c>
      <c r="E25" s="372"/>
    </row>
    <row r="26" spans="2:5">
      <c r="B26" s="520"/>
      <c r="C26" s="520"/>
      <c r="D26" s="383" t="s">
        <v>465</v>
      </c>
      <c r="E26" s="388">
        <f>+E27+E28</f>
        <v>-289604.09999999998</v>
      </c>
    </row>
    <row r="27" spans="2:5">
      <c r="B27" s="520"/>
      <c r="C27" s="520"/>
      <c r="D27" s="191" t="s">
        <v>456</v>
      </c>
      <c r="E27" s="389">
        <f>+'Հավելված N 3'!D24</f>
        <v>-3497</v>
      </c>
    </row>
    <row r="28" spans="2:5" ht="36">
      <c r="B28" s="520"/>
      <c r="C28" s="520"/>
      <c r="D28" s="191" t="s">
        <v>338</v>
      </c>
      <c r="E28" s="389">
        <f>+'Հավելված N 3'!D25</f>
        <v>-286107.09999999998</v>
      </c>
    </row>
  </sheetData>
  <mergeCells count="13">
    <mergeCell ref="D1:E1"/>
    <mergeCell ref="D2:E2"/>
    <mergeCell ref="D3:E3"/>
    <mergeCell ref="B5:E5"/>
    <mergeCell ref="B9:C9"/>
    <mergeCell ref="D9:D11"/>
    <mergeCell ref="B10:B11"/>
    <mergeCell ref="C10:C11"/>
    <mergeCell ref="B26:B28"/>
    <mergeCell ref="C26:C28"/>
    <mergeCell ref="B18:B21"/>
    <mergeCell ref="C18:C21"/>
    <mergeCell ref="E10:E11"/>
  </mergeCells>
  <pageMargins left="0.7" right="0.7" top="0.75" bottom="0.75"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AO115"/>
  <sheetViews>
    <sheetView topLeftCell="A52" zoomScale="85" zoomScaleNormal="85" zoomScaleSheetLayoutView="100" workbookViewId="0">
      <selection activeCell="G53" sqref="G53"/>
    </sheetView>
  </sheetViews>
  <sheetFormatPr defaultColWidth="9.09765625" defaultRowHeight="18"/>
  <cols>
    <col min="1" max="1" width="11.8984375" style="91" customWidth="1"/>
    <col min="2" max="2" width="15.3984375" style="91" customWidth="1"/>
    <col min="3" max="3" width="8" style="91" customWidth="1"/>
    <col min="4" max="4" width="7.8984375" style="100" customWidth="1"/>
    <col min="5" max="5" width="40" style="100" customWidth="1"/>
    <col min="6" max="6" width="62.3984375" style="100" customWidth="1"/>
    <col min="7" max="7" width="26.8984375" style="91" customWidth="1"/>
    <col min="8" max="8" width="13.19921875" style="91" bestFit="1" customWidth="1"/>
    <col min="9" max="9" width="12.09765625" style="91" customWidth="1"/>
    <col min="10" max="16384" width="9.09765625" style="91"/>
  </cols>
  <sheetData>
    <row r="1" spans="1:41" s="7" customFormat="1" ht="36.950000000000003" customHeight="1">
      <c r="F1" s="453" t="s">
        <v>439</v>
      </c>
      <c r="G1" s="453"/>
      <c r="Z1" s="454"/>
      <c r="AA1" s="454"/>
      <c r="AB1" s="454"/>
    </row>
    <row r="2" spans="1:41" s="7" customFormat="1" ht="17.45" customHeight="1">
      <c r="A2" s="165"/>
      <c r="B2" s="165"/>
      <c r="C2" s="165"/>
      <c r="D2" s="165"/>
      <c r="E2" s="165"/>
      <c r="F2" s="454" t="s">
        <v>161</v>
      </c>
      <c r="G2" s="454"/>
      <c r="W2" s="165"/>
      <c r="X2" s="165"/>
      <c r="Y2" s="454"/>
      <c r="Z2" s="454"/>
      <c r="AA2" s="454"/>
      <c r="AB2" s="454"/>
      <c r="AC2" s="139"/>
      <c r="AD2" s="139"/>
      <c r="AE2" s="139"/>
      <c r="AF2" s="139"/>
      <c r="AG2" s="139"/>
      <c r="AH2" s="139"/>
      <c r="AI2" s="139"/>
      <c r="AJ2" s="139"/>
      <c r="AK2" s="139"/>
      <c r="AL2" s="139"/>
      <c r="AM2" s="139"/>
      <c r="AN2" s="139"/>
      <c r="AO2" s="139"/>
    </row>
    <row r="3" spans="1:41" s="7" customFormat="1" ht="17.45" customHeight="1">
      <c r="A3" s="165"/>
      <c r="B3" s="165"/>
      <c r="C3" s="165"/>
      <c r="D3" s="165"/>
      <c r="E3" s="165"/>
      <c r="F3" s="454" t="s">
        <v>9</v>
      </c>
      <c r="G3" s="454"/>
      <c r="W3" s="454"/>
      <c r="X3" s="454"/>
      <c r="Y3" s="454"/>
      <c r="Z3" s="454"/>
      <c r="AA3" s="454"/>
      <c r="AB3" s="454"/>
      <c r="AC3" s="139"/>
      <c r="AD3" s="139"/>
      <c r="AE3" s="139"/>
      <c r="AF3" s="139"/>
      <c r="AG3" s="139"/>
      <c r="AH3" s="139"/>
      <c r="AI3" s="139"/>
      <c r="AJ3" s="139"/>
      <c r="AK3" s="139"/>
      <c r="AL3" s="139"/>
      <c r="AM3" s="139"/>
      <c r="AN3" s="139"/>
      <c r="AO3" s="139"/>
    </row>
    <row r="4" spans="1:41" s="7" customFormat="1">
      <c r="F4" s="264"/>
      <c r="G4" s="264"/>
    </row>
    <row r="5" spans="1:41" s="7" customFormat="1" ht="15.95" customHeight="1">
      <c r="F5" s="264"/>
      <c r="G5" s="264"/>
    </row>
    <row r="6" spans="1:41" s="7" customFormat="1" ht="67.5" customHeight="1">
      <c r="A6" s="523" t="s">
        <v>176</v>
      </c>
      <c r="B6" s="523"/>
      <c r="C6" s="523"/>
      <c r="D6" s="523"/>
      <c r="E6" s="523"/>
      <c r="F6" s="523"/>
      <c r="G6" s="523"/>
    </row>
    <row r="7" spans="1:41" s="7" customFormat="1" ht="40.5" customHeight="1">
      <c r="B7" s="334"/>
      <c r="C7" s="334"/>
      <c r="D7" s="334"/>
      <c r="E7" s="334"/>
      <c r="F7" s="334"/>
      <c r="G7" s="333" t="s">
        <v>28</v>
      </c>
    </row>
    <row r="8" spans="1:41" ht="108">
      <c r="A8" s="548" t="s">
        <v>13</v>
      </c>
      <c r="B8" s="548"/>
      <c r="C8" s="549" t="s">
        <v>162</v>
      </c>
      <c r="D8" s="550"/>
      <c r="E8" s="551"/>
      <c r="F8" s="555" t="s">
        <v>163</v>
      </c>
      <c r="G8" s="427" t="s">
        <v>563</v>
      </c>
    </row>
    <row r="9" spans="1:41" ht="37.5" customHeight="1">
      <c r="A9" s="337" t="s">
        <v>64</v>
      </c>
      <c r="B9" s="337" t="s">
        <v>65</v>
      </c>
      <c r="C9" s="552"/>
      <c r="D9" s="553"/>
      <c r="E9" s="554"/>
      <c r="F9" s="556"/>
      <c r="G9" s="337" t="s">
        <v>15</v>
      </c>
    </row>
    <row r="10" spans="1:41" ht="24" customHeight="1">
      <c r="A10" s="545" t="s">
        <v>52</v>
      </c>
      <c r="B10" s="546"/>
      <c r="C10" s="546"/>
      <c r="D10" s="546"/>
      <c r="E10" s="546"/>
      <c r="F10" s="547"/>
      <c r="G10" s="221">
        <f>+G11+G16+G22+G27+G58+G61+G66+G70+G73+G107+G113</f>
        <v>706905.59999999998</v>
      </c>
      <c r="H10" s="223"/>
    </row>
    <row r="11" spans="1:41">
      <c r="A11" s="111">
        <v>1041</v>
      </c>
      <c r="B11" s="528" t="s">
        <v>279</v>
      </c>
      <c r="C11" s="529"/>
      <c r="D11" s="529"/>
      <c r="E11" s="530"/>
      <c r="F11" s="226"/>
      <c r="G11" s="227">
        <f>+G12+G14</f>
        <v>-9366.7000000000007</v>
      </c>
      <c r="H11" s="223"/>
    </row>
    <row r="12" spans="1:41" ht="33.85">
      <c r="A12" s="228"/>
      <c r="B12" s="111">
        <v>11003</v>
      </c>
      <c r="C12" s="531" t="s">
        <v>284</v>
      </c>
      <c r="D12" s="532"/>
      <c r="E12" s="533"/>
      <c r="F12" s="229" t="s">
        <v>52</v>
      </c>
      <c r="G12" s="183">
        <f>+G13</f>
        <v>-7051.9</v>
      </c>
    </row>
    <row r="13" spans="1:41" s="99" customFormat="1">
      <c r="A13" s="215"/>
      <c r="B13" s="216"/>
      <c r="C13" s="217"/>
      <c r="D13" s="191"/>
      <c r="E13" s="191"/>
      <c r="F13" s="191" t="s">
        <v>283</v>
      </c>
      <c r="G13" s="218">
        <v>-7051.9</v>
      </c>
    </row>
    <row r="14" spans="1:41" ht="33.85">
      <c r="A14" s="228"/>
      <c r="B14" s="111">
        <v>11034</v>
      </c>
      <c r="C14" s="531" t="s">
        <v>286</v>
      </c>
      <c r="D14" s="532"/>
      <c r="E14" s="533"/>
      <c r="F14" s="229" t="s">
        <v>52</v>
      </c>
      <c r="G14" s="183">
        <f>+G15</f>
        <v>-2314.8000000000002</v>
      </c>
    </row>
    <row r="15" spans="1:41" s="99" customFormat="1">
      <c r="A15" s="215"/>
      <c r="B15" s="216"/>
      <c r="C15" s="217"/>
      <c r="D15" s="191"/>
      <c r="E15" s="191"/>
      <c r="F15" s="191" t="s">
        <v>287</v>
      </c>
      <c r="G15" s="218">
        <v>-2314.8000000000002</v>
      </c>
    </row>
    <row r="16" spans="1:41" ht="35.450000000000003" customHeight="1">
      <c r="A16" s="111">
        <v>1045</v>
      </c>
      <c r="B16" s="528" t="s">
        <v>98</v>
      </c>
      <c r="C16" s="529"/>
      <c r="D16" s="529"/>
      <c r="E16" s="530"/>
      <c r="F16" s="226"/>
      <c r="G16" s="227">
        <f>+G17</f>
        <v>240820.5</v>
      </c>
      <c r="H16" s="344"/>
    </row>
    <row r="17" spans="1:8" ht="87.3" customHeight="1">
      <c r="A17" s="228"/>
      <c r="B17" s="111">
        <v>32004</v>
      </c>
      <c r="C17" s="531" t="s">
        <v>189</v>
      </c>
      <c r="D17" s="532"/>
      <c r="E17" s="533"/>
      <c r="F17" s="229" t="s">
        <v>52</v>
      </c>
      <c r="G17" s="183">
        <f>SUM(G18:G21)</f>
        <v>240820.5</v>
      </c>
      <c r="H17" s="223"/>
    </row>
    <row r="18" spans="1:8" s="99" customFormat="1">
      <c r="A18" s="215"/>
      <c r="B18" s="216"/>
      <c r="C18" s="217"/>
      <c r="D18" s="191"/>
      <c r="E18" s="191"/>
      <c r="F18" s="191" t="s">
        <v>190</v>
      </c>
      <c r="G18" s="218">
        <v>9923.7999999999993</v>
      </c>
    </row>
    <row r="19" spans="1:8" s="99" customFormat="1" ht="36">
      <c r="A19" s="215"/>
      <c r="B19" s="216"/>
      <c r="C19" s="217"/>
      <c r="D19" s="191"/>
      <c r="E19" s="191"/>
      <c r="F19" s="101" t="s">
        <v>194</v>
      </c>
      <c r="G19" s="220">
        <v>18017.8</v>
      </c>
    </row>
    <row r="20" spans="1:8" s="99" customFormat="1" ht="36">
      <c r="A20" s="215"/>
      <c r="B20" s="216"/>
      <c r="C20" s="216"/>
      <c r="D20" s="191"/>
      <c r="E20" s="191"/>
      <c r="F20" s="101" t="s">
        <v>561</v>
      </c>
      <c r="G20" s="220">
        <f>121155.2+35365</f>
        <v>156520.20000000001</v>
      </c>
    </row>
    <row r="21" spans="1:8" s="99" customFormat="1" ht="36">
      <c r="A21" s="215"/>
      <c r="B21" s="216"/>
      <c r="C21" s="216"/>
      <c r="D21" s="191"/>
      <c r="E21" s="191"/>
      <c r="F21" s="101" t="s">
        <v>530</v>
      </c>
      <c r="G21" s="220">
        <v>56358.7</v>
      </c>
    </row>
    <row r="22" spans="1:8">
      <c r="A22" s="111">
        <v>1056</v>
      </c>
      <c r="B22" s="528" t="s">
        <v>288</v>
      </c>
      <c r="C22" s="529"/>
      <c r="D22" s="529"/>
      <c r="E22" s="530"/>
      <c r="F22" s="226"/>
      <c r="G22" s="227">
        <f>+G23+G25</f>
        <v>-2675.6</v>
      </c>
    </row>
    <row r="23" spans="1:8" ht="33.85">
      <c r="A23" s="228"/>
      <c r="B23" s="111">
        <v>11003</v>
      </c>
      <c r="C23" s="531" t="s">
        <v>291</v>
      </c>
      <c r="D23" s="532"/>
      <c r="E23" s="533"/>
      <c r="F23" s="229" t="s">
        <v>52</v>
      </c>
      <c r="G23" s="183">
        <f>+G24</f>
        <v>-2465</v>
      </c>
    </row>
    <row r="24" spans="1:8" s="99" customFormat="1">
      <c r="A24" s="215"/>
      <c r="B24" s="216"/>
      <c r="C24" s="217"/>
      <c r="D24" s="191"/>
      <c r="E24" s="191"/>
      <c r="F24" s="191" t="s">
        <v>292</v>
      </c>
      <c r="G24" s="218">
        <v>-2465</v>
      </c>
    </row>
    <row r="25" spans="1:8" ht="33.85">
      <c r="A25" s="228"/>
      <c r="B25" s="111">
        <v>11005</v>
      </c>
      <c r="C25" s="531" t="s">
        <v>289</v>
      </c>
      <c r="D25" s="532"/>
      <c r="E25" s="533"/>
      <c r="F25" s="229" t="s">
        <v>52</v>
      </c>
      <c r="G25" s="183">
        <f>SUM(G26:G26)</f>
        <v>-210.6</v>
      </c>
    </row>
    <row r="26" spans="1:8" s="99" customFormat="1">
      <c r="A26" s="215"/>
      <c r="B26" s="216"/>
      <c r="C26" s="217"/>
      <c r="D26" s="191"/>
      <c r="E26" s="191"/>
      <c r="F26" s="191" t="s">
        <v>209</v>
      </c>
      <c r="G26" s="218">
        <v>-210.6</v>
      </c>
    </row>
    <row r="27" spans="1:8">
      <c r="A27" s="111">
        <v>1075</v>
      </c>
      <c r="B27" s="528" t="s">
        <v>116</v>
      </c>
      <c r="C27" s="529"/>
      <c r="D27" s="529"/>
      <c r="E27" s="530"/>
      <c r="F27" s="226"/>
      <c r="G27" s="227">
        <f>+G28+G46+G50+G52+G54+G56</f>
        <v>189104.8</v>
      </c>
    </row>
    <row r="28" spans="1:8" ht="36" customHeight="1">
      <c r="A28" s="228"/>
      <c r="B28" s="111">
        <v>11004</v>
      </c>
      <c r="C28" s="531" t="s">
        <v>293</v>
      </c>
      <c r="D28" s="532"/>
      <c r="E28" s="533"/>
      <c r="F28" s="229"/>
      <c r="G28" s="183">
        <f>+G30</f>
        <v>-5875.8999999999987</v>
      </c>
    </row>
    <row r="29" spans="1:8" s="99" customFormat="1">
      <c r="A29" s="215"/>
      <c r="B29" s="216"/>
      <c r="C29" s="217"/>
      <c r="D29" s="534" t="s">
        <v>294</v>
      </c>
      <c r="E29" s="535"/>
      <c r="F29" s="191"/>
      <c r="G29" s="218"/>
    </row>
    <row r="30" spans="1:8" s="99" customFormat="1" ht="33.85">
      <c r="A30" s="215"/>
      <c r="B30" s="216"/>
      <c r="C30" s="313"/>
      <c r="D30" s="325"/>
      <c r="E30" s="335"/>
      <c r="F30" s="336" t="s">
        <v>52</v>
      </c>
      <c r="G30" s="218">
        <f>SUM(G31:G45)</f>
        <v>-5875.8999999999987</v>
      </c>
    </row>
    <row r="31" spans="1:8" s="99" customFormat="1">
      <c r="A31" s="215"/>
      <c r="B31" s="216"/>
      <c r="C31" s="313"/>
      <c r="D31" s="325"/>
      <c r="E31" s="335"/>
      <c r="F31" s="191" t="s">
        <v>191</v>
      </c>
      <c r="G31" s="218">
        <v>-1784.1</v>
      </c>
    </row>
    <row r="32" spans="1:8" s="99" customFormat="1">
      <c r="A32" s="215"/>
      <c r="B32" s="216"/>
      <c r="C32" s="313"/>
      <c r="D32" s="325"/>
      <c r="E32" s="335"/>
      <c r="F32" s="191" t="s">
        <v>295</v>
      </c>
      <c r="G32" s="218">
        <v>-120.6</v>
      </c>
    </row>
    <row r="33" spans="1:7" s="99" customFormat="1" ht="36">
      <c r="A33" s="215"/>
      <c r="B33" s="216"/>
      <c r="C33" s="313"/>
      <c r="D33" s="325"/>
      <c r="E33" s="335"/>
      <c r="F33" s="191" t="s">
        <v>296</v>
      </c>
      <c r="G33" s="218">
        <v>-477.8</v>
      </c>
    </row>
    <row r="34" spans="1:7" s="99" customFormat="1" ht="36">
      <c r="A34" s="215"/>
      <c r="B34" s="216"/>
      <c r="C34" s="313"/>
      <c r="D34" s="325"/>
      <c r="E34" s="335"/>
      <c r="F34" s="191" t="s">
        <v>297</v>
      </c>
      <c r="G34" s="218">
        <v>-280.89999999999998</v>
      </c>
    </row>
    <row r="35" spans="1:7" s="99" customFormat="1" ht="36">
      <c r="A35" s="215"/>
      <c r="B35" s="216"/>
      <c r="C35" s="313"/>
      <c r="D35" s="325"/>
      <c r="E35" s="335"/>
      <c r="F35" s="191" t="s">
        <v>298</v>
      </c>
      <c r="G35" s="218">
        <v>-99.7</v>
      </c>
    </row>
    <row r="36" spans="1:7" s="99" customFormat="1">
      <c r="A36" s="215"/>
      <c r="B36" s="216"/>
      <c r="C36" s="313"/>
      <c r="D36" s="325"/>
      <c r="E36" s="335"/>
      <c r="F36" s="191" t="s">
        <v>299</v>
      </c>
      <c r="G36" s="218">
        <v>-145.69999999999999</v>
      </c>
    </row>
    <row r="37" spans="1:7" s="99" customFormat="1">
      <c r="A37" s="215"/>
      <c r="B37" s="216"/>
      <c r="C37" s="313"/>
      <c r="D37" s="325"/>
      <c r="E37" s="335"/>
      <c r="F37" s="191" t="s">
        <v>300</v>
      </c>
      <c r="G37" s="218">
        <v>-8.1</v>
      </c>
    </row>
    <row r="38" spans="1:7" s="99" customFormat="1">
      <c r="A38" s="215"/>
      <c r="B38" s="216"/>
      <c r="C38" s="313"/>
      <c r="D38" s="325"/>
      <c r="E38" s="335"/>
      <c r="F38" s="191" t="s">
        <v>301</v>
      </c>
      <c r="G38" s="218">
        <v>-43.7</v>
      </c>
    </row>
    <row r="39" spans="1:7" s="99" customFormat="1">
      <c r="A39" s="215"/>
      <c r="B39" s="216"/>
      <c r="C39" s="313"/>
      <c r="D39" s="325"/>
      <c r="E39" s="335"/>
      <c r="F39" s="191" t="s">
        <v>302</v>
      </c>
      <c r="G39" s="218">
        <v>-4</v>
      </c>
    </row>
    <row r="40" spans="1:7" s="99" customFormat="1" ht="36">
      <c r="A40" s="215"/>
      <c r="B40" s="216"/>
      <c r="C40" s="313"/>
      <c r="D40" s="325"/>
      <c r="E40" s="335"/>
      <c r="F40" s="191" t="s">
        <v>303</v>
      </c>
      <c r="G40" s="218">
        <v>-16.7</v>
      </c>
    </row>
    <row r="41" spans="1:7" s="99" customFormat="1">
      <c r="A41" s="215"/>
      <c r="B41" s="216"/>
      <c r="C41" s="313"/>
      <c r="D41" s="325"/>
      <c r="E41" s="335"/>
      <c r="F41" s="191" t="s">
        <v>304</v>
      </c>
      <c r="G41" s="218">
        <v>-491.1</v>
      </c>
    </row>
    <row r="42" spans="1:7" s="99" customFormat="1" ht="54">
      <c r="A42" s="215"/>
      <c r="B42" s="216"/>
      <c r="C42" s="313"/>
      <c r="D42" s="325"/>
      <c r="E42" s="335"/>
      <c r="F42" s="191" t="s">
        <v>188</v>
      </c>
      <c r="G42" s="218">
        <v>-111.3</v>
      </c>
    </row>
    <row r="43" spans="1:7" s="99" customFormat="1">
      <c r="A43" s="215"/>
      <c r="B43" s="216"/>
      <c r="C43" s="313"/>
      <c r="D43" s="325"/>
      <c r="E43" s="335"/>
      <c r="F43" s="191" t="s">
        <v>305</v>
      </c>
      <c r="G43" s="218">
        <v>-41.9</v>
      </c>
    </row>
    <row r="44" spans="1:7" s="99" customFormat="1" ht="54">
      <c r="A44" s="215"/>
      <c r="B44" s="216"/>
      <c r="C44" s="313"/>
      <c r="D44" s="325"/>
      <c r="E44" s="335"/>
      <c r="F44" s="191" t="s">
        <v>306</v>
      </c>
      <c r="G44" s="218">
        <v>-1041.5999999999999</v>
      </c>
    </row>
    <row r="45" spans="1:7" s="99" customFormat="1" ht="108.55" customHeight="1">
      <c r="A45" s="215"/>
      <c r="B45" s="216"/>
      <c r="C45" s="313"/>
      <c r="D45" s="325"/>
      <c r="E45" s="319" t="s">
        <v>307</v>
      </c>
      <c r="F45" s="320" t="s">
        <v>209</v>
      </c>
      <c r="G45" s="218">
        <v>-1208.7</v>
      </c>
    </row>
    <row r="46" spans="1:7" ht="36" customHeight="1">
      <c r="A46" s="228"/>
      <c r="B46" s="111">
        <v>11005</v>
      </c>
      <c r="C46" s="531" t="s">
        <v>309</v>
      </c>
      <c r="D46" s="532"/>
      <c r="E46" s="533"/>
      <c r="F46" s="205" t="s">
        <v>52</v>
      </c>
      <c r="G46" s="183">
        <f>SUM(G48:G49)</f>
        <v>-3056.8</v>
      </c>
    </row>
    <row r="47" spans="1:7" s="99" customFormat="1">
      <c r="A47" s="215"/>
      <c r="B47" s="216"/>
      <c r="C47" s="217"/>
      <c r="D47" s="534" t="s">
        <v>294</v>
      </c>
      <c r="E47" s="535"/>
      <c r="F47" s="191"/>
      <c r="G47" s="218"/>
    </row>
    <row r="48" spans="1:7" s="99" customFormat="1" ht="90">
      <c r="A48" s="215"/>
      <c r="B48" s="216"/>
      <c r="C48" s="216"/>
      <c r="D48" s="321"/>
      <c r="E48" s="338" t="s">
        <v>310</v>
      </c>
      <c r="F48" s="320" t="s">
        <v>209</v>
      </c>
      <c r="G48" s="218">
        <v>-2749.4</v>
      </c>
    </row>
    <row r="49" spans="1:7" s="99" customFormat="1" ht="409.6">
      <c r="A49" s="215"/>
      <c r="B49" s="216"/>
      <c r="C49" s="216"/>
      <c r="D49" s="321"/>
      <c r="E49" s="338" t="s">
        <v>311</v>
      </c>
      <c r="F49" s="320" t="s">
        <v>312</v>
      </c>
      <c r="G49" s="218">
        <v>-307.39999999999998</v>
      </c>
    </row>
    <row r="50" spans="1:7" ht="33.85">
      <c r="A50" s="228"/>
      <c r="B50" s="111">
        <v>21001</v>
      </c>
      <c r="C50" s="531" t="s">
        <v>141</v>
      </c>
      <c r="D50" s="532"/>
      <c r="E50" s="533"/>
      <c r="F50" s="229" t="s">
        <v>52</v>
      </c>
      <c r="G50" s="183">
        <f>+G51</f>
        <v>29335.3</v>
      </c>
    </row>
    <row r="51" spans="1:7" s="99" customFormat="1" ht="54">
      <c r="A51" s="215"/>
      <c r="B51" s="216"/>
      <c r="C51" s="217"/>
      <c r="D51" s="191"/>
      <c r="E51" s="191"/>
      <c r="F51" s="191" t="s">
        <v>188</v>
      </c>
      <c r="G51" s="218">
        <v>29335.3</v>
      </c>
    </row>
    <row r="52" spans="1:7" ht="33.85">
      <c r="A52" s="228"/>
      <c r="B52" s="111">
        <v>32001</v>
      </c>
      <c r="C52" s="531" t="s">
        <v>565</v>
      </c>
      <c r="D52" s="532"/>
      <c r="E52" s="533"/>
      <c r="F52" s="229" t="s">
        <v>52</v>
      </c>
      <c r="G52" s="183">
        <f>+G53</f>
        <v>19292.2</v>
      </c>
    </row>
    <row r="53" spans="1:7" s="99" customFormat="1">
      <c r="A53" s="215"/>
      <c r="B53" s="216"/>
      <c r="C53" s="217"/>
      <c r="D53" s="191"/>
      <c r="E53" s="191"/>
      <c r="F53" s="191" t="s">
        <v>191</v>
      </c>
      <c r="G53" s="218">
        <v>19292.2</v>
      </c>
    </row>
    <row r="54" spans="1:7" ht="33.85">
      <c r="A54" s="228"/>
      <c r="B54" s="111">
        <v>32008</v>
      </c>
      <c r="C54" s="531" t="s">
        <v>182</v>
      </c>
      <c r="D54" s="532"/>
      <c r="E54" s="533"/>
      <c r="F54" s="229" t="s">
        <v>52</v>
      </c>
      <c r="G54" s="183">
        <f>+G55</f>
        <v>80310</v>
      </c>
    </row>
    <row r="55" spans="1:7" s="99" customFormat="1">
      <c r="A55" s="215"/>
      <c r="B55" s="216"/>
      <c r="C55" s="217"/>
      <c r="D55" s="191"/>
      <c r="E55" s="191"/>
      <c r="F55" s="191" t="s">
        <v>191</v>
      </c>
      <c r="G55" s="218">
        <v>80310</v>
      </c>
    </row>
    <row r="56" spans="1:7" ht="52.95" customHeight="1">
      <c r="A56" s="228"/>
      <c r="B56" s="111">
        <v>32009</v>
      </c>
      <c r="C56" s="531" t="s">
        <v>192</v>
      </c>
      <c r="D56" s="532"/>
      <c r="E56" s="533"/>
      <c r="F56" s="229" t="s">
        <v>52</v>
      </c>
      <c r="G56" s="183">
        <f>+G57</f>
        <v>69100</v>
      </c>
    </row>
    <row r="57" spans="1:7" s="99" customFormat="1" ht="36">
      <c r="A57" s="215"/>
      <c r="B57" s="216"/>
      <c r="C57" s="217"/>
      <c r="D57" s="191"/>
      <c r="E57" s="191"/>
      <c r="F57" s="191" t="s">
        <v>193</v>
      </c>
      <c r="G57" s="218">
        <v>69100</v>
      </c>
    </row>
    <row r="58" spans="1:7" ht="53.45" customHeight="1">
      <c r="A58" s="201">
        <v>1111</v>
      </c>
      <c r="B58" s="536" t="s">
        <v>491</v>
      </c>
      <c r="C58" s="537"/>
      <c r="D58" s="537"/>
      <c r="E58" s="538"/>
      <c r="F58" s="202"/>
      <c r="G58" s="203">
        <f>+G59</f>
        <v>7743.6</v>
      </c>
    </row>
    <row r="59" spans="1:7" ht="72.55" customHeight="1">
      <c r="A59" s="204"/>
      <c r="B59" s="201">
        <v>32003</v>
      </c>
      <c r="C59" s="539" t="s">
        <v>492</v>
      </c>
      <c r="D59" s="540"/>
      <c r="E59" s="541"/>
      <c r="F59" s="205" t="s">
        <v>52</v>
      </c>
      <c r="G59" s="206">
        <f>+G60</f>
        <v>7743.6</v>
      </c>
    </row>
    <row r="60" spans="1:7" s="99" customFormat="1" ht="36">
      <c r="A60" s="207"/>
      <c r="B60" s="208"/>
      <c r="C60" s="209"/>
      <c r="D60" s="210"/>
      <c r="E60" s="210"/>
      <c r="F60" s="101" t="s">
        <v>493</v>
      </c>
      <c r="G60" s="211">
        <v>7743.6</v>
      </c>
    </row>
    <row r="61" spans="1:7">
      <c r="A61" s="201">
        <v>1124</v>
      </c>
      <c r="B61" s="536" t="s">
        <v>313</v>
      </c>
      <c r="C61" s="537"/>
      <c r="D61" s="537"/>
      <c r="E61" s="538"/>
      <c r="F61" s="202"/>
      <c r="G61" s="203">
        <f>+G62</f>
        <v>-9226</v>
      </c>
    </row>
    <row r="62" spans="1:7" ht="55.65" customHeight="1">
      <c r="A62" s="204"/>
      <c r="B62" s="201">
        <v>11005</v>
      </c>
      <c r="C62" s="539" t="s">
        <v>314</v>
      </c>
      <c r="D62" s="540"/>
      <c r="E62" s="541"/>
      <c r="F62" s="205" t="s">
        <v>52</v>
      </c>
      <c r="G62" s="206">
        <f>SUM(G64:G65)</f>
        <v>-9226</v>
      </c>
    </row>
    <row r="63" spans="1:7" s="99" customFormat="1">
      <c r="A63" s="215"/>
      <c r="B63" s="216"/>
      <c r="C63" s="217"/>
      <c r="D63" s="534" t="s">
        <v>294</v>
      </c>
      <c r="E63" s="535"/>
      <c r="F63" s="191"/>
      <c r="G63" s="218"/>
    </row>
    <row r="64" spans="1:7" s="99" customFormat="1" ht="54">
      <c r="A64" s="207"/>
      <c r="B64" s="216"/>
      <c r="C64" s="216"/>
      <c r="D64" s="191"/>
      <c r="E64" s="338" t="s">
        <v>315</v>
      </c>
      <c r="F64" s="321" t="s">
        <v>316</v>
      </c>
      <c r="G64" s="211">
        <v>-9225</v>
      </c>
    </row>
    <row r="65" spans="1:9" s="99" customFormat="1" ht="54">
      <c r="A65" s="215"/>
      <c r="B65" s="216"/>
      <c r="C65" s="216"/>
      <c r="D65" s="191"/>
      <c r="E65" s="319" t="s">
        <v>317</v>
      </c>
      <c r="F65" s="321" t="s">
        <v>318</v>
      </c>
      <c r="G65" s="220">
        <v>-1</v>
      </c>
    </row>
    <row r="66" spans="1:9" ht="53.45" customHeight="1">
      <c r="A66" s="201">
        <v>1130</v>
      </c>
      <c r="B66" s="536" t="s">
        <v>195</v>
      </c>
      <c r="C66" s="537"/>
      <c r="D66" s="537"/>
      <c r="E66" s="538"/>
      <c r="F66" s="202"/>
      <c r="G66" s="203">
        <f>+G67</f>
        <v>24138.5</v>
      </c>
    </row>
    <row r="67" spans="1:9" ht="72.55" customHeight="1">
      <c r="A67" s="204"/>
      <c r="B67" s="201">
        <v>32001</v>
      </c>
      <c r="C67" s="539" t="s">
        <v>559</v>
      </c>
      <c r="D67" s="540"/>
      <c r="E67" s="541"/>
      <c r="F67" s="205" t="s">
        <v>52</v>
      </c>
      <c r="G67" s="206">
        <f>SUM(G68:G69)</f>
        <v>24138.5</v>
      </c>
    </row>
    <row r="68" spans="1:9" s="99" customFormat="1" ht="36">
      <c r="A68" s="207"/>
      <c r="B68" s="208"/>
      <c r="C68" s="209"/>
      <c r="D68" s="210"/>
      <c r="E68" s="210"/>
      <c r="F68" s="101" t="s">
        <v>197</v>
      </c>
      <c r="G68" s="211">
        <v>15179</v>
      </c>
    </row>
    <row r="69" spans="1:9" s="99" customFormat="1" ht="36">
      <c r="A69" s="215"/>
      <c r="B69" s="208"/>
      <c r="C69" s="209"/>
      <c r="D69" s="210"/>
      <c r="E69" s="210"/>
      <c r="F69" s="101" t="s">
        <v>564</v>
      </c>
      <c r="G69" s="220">
        <f>8219.5+740</f>
        <v>8959.5</v>
      </c>
    </row>
    <row r="70" spans="1:9">
      <c r="A70" s="201">
        <v>1148</v>
      </c>
      <c r="B70" s="536" t="s">
        <v>330</v>
      </c>
      <c r="C70" s="537"/>
      <c r="D70" s="537"/>
      <c r="E70" s="538"/>
      <c r="F70" s="202"/>
      <c r="G70" s="203">
        <f>+G71</f>
        <v>-12225.1</v>
      </c>
    </row>
    <row r="71" spans="1:9" ht="33.85">
      <c r="A71" s="204"/>
      <c r="B71" s="201">
        <v>11013</v>
      </c>
      <c r="C71" s="539" t="s">
        <v>331</v>
      </c>
      <c r="D71" s="540"/>
      <c r="E71" s="541"/>
      <c r="F71" s="205" t="s">
        <v>52</v>
      </c>
      <c r="G71" s="206">
        <f>+G72</f>
        <v>-12225.1</v>
      </c>
    </row>
    <row r="72" spans="1:9" s="99" customFormat="1">
      <c r="A72" s="207"/>
      <c r="B72" s="208"/>
      <c r="C72" s="209"/>
      <c r="D72" s="210"/>
      <c r="E72" s="210"/>
      <c r="F72" s="101" t="s">
        <v>332</v>
      </c>
      <c r="G72" s="211">
        <v>-12225.1</v>
      </c>
    </row>
    <row r="73" spans="1:9">
      <c r="A73" s="201">
        <v>1168</v>
      </c>
      <c r="B73" s="536" t="s">
        <v>115</v>
      </c>
      <c r="C73" s="537"/>
      <c r="D73" s="537"/>
      <c r="E73" s="538"/>
      <c r="F73" s="202"/>
      <c r="G73" s="203">
        <f>+G74+G76+G78+G91+G100+G104</f>
        <v>292311.59999999998</v>
      </c>
    </row>
    <row r="74" spans="1:9" ht="33.85" customHeight="1">
      <c r="A74" s="228"/>
      <c r="B74" s="322">
        <v>11001</v>
      </c>
      <c r="C74" s="531" t="s">
        <v>334</v>
      </c>
      <c r="D74" s="532"/>
      <c r="E74" s="533"/>
      <c r="F74" s="229" t="s">
        <v>52</v>
      </c>
      <c r="G74" s="183">
        <f>+G75</f>
        <v>-15472.8</v>
      </c>
      <c r="H74" s="286"/>
      <c r="I74" s="286"/>
    </row>
    <row r="75" spans="1:9" s="99" customFormat="1" ht="36">
      <c r="A75" s="215"/>
      <c r="B75" s="216"/>
      <c r="C75" s="216"/>
      <c r="D75" s="323"/>
      <c r="E75" s="248"/>
      <c r="F75" s="321" t="s">
        <v>335</v>
      </c>
      <c r="G75" s="218">
        <v>-15472.8</v>
      </c>
      <c r="H75" s="291"/>
      <c r="I75" s="291"/>
    </row>
    <row r="76" spans="1:9" ht="33.85" customHeight="1">
      <c r="A76" s="228"/>
      <c r="B76" s="322">
        <v>11002</v>
      </c>
      <c r="C76" s="531" t="s">
        <v>336</v>
      </c>
      <c r="D76" s="532"/>
      <c r="E76" s="533"/>
      <c r="F76" s="229" t="s">
        <v>52</v>
      </c>
      <c r="G76" s="183">
        <f>+G77</f>
        <v>-1346.5</v>
      </c>
      <c r="H76" s="286"/>
      <c r="I76" s="286"/>
    </row>
    <row r="77" spans="1:9" s="99" customFormat="1" ht="36">
      <c r="A77" s="215"/>
      <c r="B77" s="216"/>
      <c r="C77" s="216"/>
      <c r="D77" s="323"/>
      <c r="E77" s="248"/>
      <c r="F77" s="321" t="s">
        <v>337</v>
      </c>
      <c r="G77" s="218">
        <v>-1346.5</v>
      </c>
      <c r="H77" s="291"/>
      <c r="I77" s="291"/>
    </row>
    <row r="78" spans="1:9" ht="33.85">
      <c r="A78" s="228"/>
      <c r="B78" s="111">
        <v>11003</v>
      </c>
      <c r="C78" s="531" t="s">
        <v>253</v>
      </c>
      <c r="D78" s="532"/>
      <c r="E78" s="533"/>
      <c r="F78" s="229" t="s">
        <v>52</v>
      </c>
      <c r="G78" s="183">
        <f>SUM(G79:G90)</f>
        <v>-31022.1</v>
      </c>
      <c r="H78" s="286"/>
      <c r="I78" s="286"/>
    </row>
    <row r="79" spans="1:9" ht="36">
      <c r="A79" s="228"/>
      <c r="B79" s="111"/>
      <c r="C79" s="216"/>
      <c r="D79" s="323"/>
      <c r="E79" s="248"/>
      <c r="F79" s="317" t="s">
        <v>338</v>
      </c>
      <c r="G79" s="218">
        <v>-1048.5999999999999</v>
      </c>
      <c r="H79" s="286"/>
      <c r="I79" s="286"/>
    </row>
    <row r="80" spans="1:9" ht="36">
      <c r="A80" s="228"/>
      <c r="B80" s="111"/>
      <c r="C80" s="216"/>
      <c r="D80" s="323"/>
      <c r="E80" s="248"/>
      <c r="F80" s="317" t="s">
        <v>339</v>
      </c>
      <c r="G80" s="218">
        <v>-188.9</v>
      </c>
      <c r="H80" s="286"/>
      <c r="I80" s="286"/>
    </row>
    <row r="81" spans="1:9" ht="36">
      <c r="A81" s="228"/>
      <c r="B81" s="111"/>
      <c r="C81" s="216"/>
      <c r="D81" s="323"/>
      <c r="E81" s="248"/>
      <c r="F81" s="317" t="s">
        <v>340</v>
      </c>
      <c r="G81" s="218">
        <v>-17.5</v>
      </c>
      <c r="H81" s="286"/>
      <c r="I81" s="286"/>
    </row>
    <row r="82" spans="1:9" ht="36">
      <c r="A82" s="228"/>
      <c r="B82" s="111"/>
      <c r="C82" s="216"/>
      <c r="D82" s="323"/>
      <c r="E82" s="248"/>
      <c r="F82" s="317" t="s">
        <v>341</v>
      </c>
      <c r="G82" s="218">
        <v>-279</v>
      </c>
      <c r="H82" s="286"/>
      <c r="I82" s="286"/>
    </row>
    <row r="83" spans="1:9" ht="36">
      <c r="A83" s="228"/>
      <c r="B83" s="111"/>
      <c r="C83" s="216"/>
      <c r="D83" s="323"/>
      <c r="E83" s="248"/>
      <c r="F83" s="317" t="s">
        <v>342</v>
      </c>
      <c r="G83" s="218">
        <v>-35</v>
      </c>
      <c r="H83" s="286"/>
      <c r="I83" s="286"/>
    </row>
    <row r="84" spans="1:9">
      <c r="A84" s="228"/>
      <c r="B84" s="111"/>
      <c r="C84" s="216"/>
      <c r="D84" s="323"/>
      <c r="E84" s="248"/>
      <c r="F84" s="317" t="s">
        <v>343</v>
      </c>
      <c r="G84" s="218">
        <v>-1779.5</v>
      </c>
      <c r="H84" s="286"/>
      <c r="I84" s="286"/>
    </row>
    <row r="85" spans="1:9">
      <c r="A85" s="228"/>
      <c r="B85" s="111"/>
      <c r="C85" s="216"/>
      <c r="D85" s="323"/>
      <c r="E85" s="248"/>
      <c r="F85" s="317" t="s">
        <v>344</v>
      </c>
      <c r="G85" s="218">
        <v>-300.2</v>
      </c>
      <c r="H85" s="286"/>
      <c r="I85" s="286"/>
    </row>
    <row r="86" spans="1:9" ht="36">
      <c r="A86" s="228"/>
      <c r="B86" s="111"/>
      <c r="C86" s="216"/>
      <c r="D86" s="323"/>
      <c r="E86" s="248"/>
      <c r="F86" s="317" t="s">
        <v>345</v>
      </c>
      <c r="G86" s="218">
        <v>-78.900000000000006</v>
      </c>
      <c r="H86" s="286"/>
      <c r="I86" s="286"/>
    </row>
    <row r="87" spans="1:9">
      <c r="A87" s="228"/>
      <c r="B87" s="111"/>
      <c r="C87" s="216"/>
      <c r="D87" s="323"/>
      <c r="E87" s="248"/>
      <c r="F87" s="317" t="s">
        <v>346</v>
      </c>
      <c r="G87" s="218">
        <v>-46.3</v>
      </c>
      <c r="H87" s="286"/>
      <c r="I87" s="286"/>
    </row>
    <row r="88" spans="1:9" ht="36">
      <c r="A88" s="228"/>
      <c r="B88" s="111"/>
      <c r="C88" s="216"/>
      <c r="D88" s="323"/>
      <c r="E88" s="248"/>
      <c r="F88" s="317" t="s">
        <v>347</v>
      </c>
      <c r="G88" s="218">
        <v>-340.7</v>
      </c>
      <c r="H88" s="286"/>
      <c r="I88" s="286"/>
    </row>
    <row r="89" spans="1:9">
      <c r="A89" s="228"/>
      <c r="B89" s="111"/>
      <c r="C89" s="216"/>
      <c r="D89" s="323"/>
      <c r="E89" s="248"/>
      <c r="F89" s="317" t="s">
        <v>348</v>
      </c>
      <c r="G89" s="218">
        <v>-151.5</v>
      </c>
      <c r="H89" s="286"/>
      <c r="I89" s="286"/>
    </row>
    <row r="90" spans="1:9" s="99" customFormat="1">
      <c r="A90" s="215"/>
      <c r="B90" s="216"/>
      <c r="C90" s="216"/>
      <c r="D90" s="323"/>
      <c r="E90" s="248"/>
      <c r="F90" s="321" t="s">
        <v>254</v>
      </c>
      <c r="G90" s="218">
        <v>-26756</v>
      </c>
      <c r="H90" s="291"/>
      <c r="I90" s="291"/>
    </row>
    <row r="91" spans="1:9" ht="33.85">
      <c r="A91" s="228"/>
      <c r="B91" s="111">
        <v>11005</v>
      </c>
      <c r="C91" s="531" t="s">
        <v>240</v>
      </c>
      <c r="D91" s="532"/>
      <c r="E91" s="533"/>
      <c r="F91" s="229" t="s">
        <v>52</v>
      </c>
      <c r="G91" s="183">
        <f>+G93+G95+G97+G99</f>
        <v>-160373.70000000001</v>
      </c>
      <c r="H91" s="286"/>
      <c r="I91" s="286"/>
    </row>
    <row r="92" spans="1:9" s="99" customFormat="1" ht="42" customHeight="1">
      <c r="A92" s="215"/>
      <c r="B92" s="216"/>
      <c r="C92" s="217"/>
      <c r="D92" s="534" t="s">
        <v>241</v>
      </c>
      <c r="E92" s="535"/>
      <c r="F92" s="191"/>
      <c r="G92" s="218"/>
      <c r="H92" s="291"/>
      <c r="I92" s="291"/>
    </row>
    <row r="93" spans="1:9" s="99" customFormat="1">
      <c r="A93" s="215"/>
      <c r="B93" s="216"/>
      <c r="C93" s="324"/>
      <c r="D93" s="324"/>
      <c r="E93" s="316" t="s">
        <v>242</v>
      </c>
      <c r="F93" s="191"/>
      <c r="G93" s="292">
        <f>+G94</f>
        <v>-10000</v>
      </c>
      <c r="H93" s="291"/>
      <c r="I93" s="291"/>
    </row>
    <row r="94" spans="1:9" s="99" customFormat="1" ht="36">
      <c r="A94" s="215"/>
      <c r="B94" s="216"/>
      <c r="C94" s="216"/>
      <c r="D94" s="323"/>
      <c r="E94" s="248" t="s">
        <v>243</v>
      </c>
      <c r="F94" s="191" t="s">
        <v>244</v>
      </c>
      <c r="G94" s="218">
        <v>-10000</v>
      </c>
      <c r="H94" s="291"/>
      <c r="I94" s="291"/>
    </row>
    <row r="95" spans="1:9" s="99" customFormat="1">
      <c r="A95" s="215"/>
      <c r="B95" s="216"/>
      <c r="C95" s="324"/>
      <c r="D95" s="324"/>
      <c r="E95" s="316" t="s">
        <v>245</v>
      </c>
      <c r="F95" s="191"/>
      <c r="G95" s="292">
        <f>+G96</f>
        <v>-60000</v>
      </c>
      <c r="H95" s="291"/>
      <c r="I95" s="291"/>
    </row>
    <row r="96" spans="1:9" s="99" customFormat="1" ht="36">
      <c r="A96" s="215"/>
      <c r="B96" s="216"/>
      <c r="C96" s="216"/>
      <c r="D96" s="323"/>
      <c r="E96" s="248" t="s">
        <v>246</v>
      </c>
      <c r="F96" s="191" t="s">
        <v>247</v>
      </c>
      <c r="G96" s="218">
        <v>-60000</v>
      </c>
      <c r="H96" s="291"/>
      <c r="I96" s="291"/>
    </row>
    <row r="97" spans="1:9" s="99" customFormat="1" ht="33.85">
      <c r="A97" s="215"/>
      <c r="B97" s="216"/>
      <c r="C97" s="324"/>
      <c r="D97" s="324"/>
      <c r="E97" s="316" t="s">
        <v>252</v>
      </c>
      <c r="F97" s="191"/>
      <c r="G97" s="292">
        <f>+G98</f>
        <v>-84373.7</v>
      </c>
      <c r="H97" s="291"/>
      <c r="I97" s="291"/>
    </row>
    <row r="98" spans="1:9" s="99" customFormat="1" ht="409.6">
      <c r="A98" s="215"/>
      <c r="B98" s="216"/>
      <c r="C98" s="216"/>
      <c r="D98" s="321"/>
      <c r="E98" s="321" t="s">
        <v>250</v>
      </c>
      <c r="F98" s="101" t="s">
        <v>251</v>
      </c>
      <c r="G98" s="218">
        <f>-83770.7-603</f>
        <v>-84373.7</v>
      </c>
      <c r="H98" s="291"/>
      <c r="I98" s="291"/>
    </row>
    <row r="99" spans="1:9" s="99" customFormat="1" ht="409.6">
      <c r="A99" s="215"/>
      <c r="B99" s="216"/>
      <c r="C99" s="276"/>
      <c r="D99" s="323"/>
      <c r="E99" s="316" t="s">
        <v>248</v>
      </c>
      <c r="F99" s="191" t="s">
        <v>249</v>
      </c>
      <c r="G99" s="292">
        <v>-6000</v>
      </c>
      <c r="H99" s="291"/>
      <c r="I99" s="291"/>
    </row>
    <row r="100" spans="1:9" ht="51.45" customHeight="1">
      <c r="A100" s="204"/>
      <c r="B100" s="201">
        <v>32001</v>
      </c>
      <c r="C100" s="539" t="s">
        <v>142</v>
      </c>
      <c r="D100" s="540"/>
      <c r="E100" s="541"/>
      <c r="F100" s="205" t="s">
        <v>52</v>
      </c>
      <c r="G100" s="206">
        <f>SUM(G101:G103)</f>
        <v>210319.60000000003</v>
      </c>
    </row>
    <row r="101" spans="1:9" s="99" customFormat="1" ht="36">
      <c r="A101" s="207"/>
      <c r="B101" s="208"/>
      <c r="C101" s="209"/>
      <c r="D101" s="210"/>
      <c r="E101" s="210"/>
      <c r="F101" s="101" t="s">
        <v>164</v>
      </c>
      <c r="G101" s="211">
        <v>13918.2</v>
      </c>
    </row>
    <row r="102" spans="1:9" s="99" customFormat="1">
      <c r="A102" s="207"/>
      <c r="B102" s="208"/>
      <c r="C102" s="209"/>
      <c r="D102" s="210"/>
      <c r="E102" s="210"/>
      <c r="F102" s="191" t="s">
        <v>170</v>
      </c>
      <c r="G102" s="218">
        <f>138491.7</f>
        <v>138491.70000000001</v>
      </c>
    </row>
    <row r="103" spans="1:9" s="99" customFormat="1" ht="36">
      <c r="A103" s="207"/>
      <c r="B103" s="208"/>
      <c r="C103" s="209"/>
      <c r="D103" s="210"/>
      <c r="E103" s="210"/>
      <c r="F103" s="210" t="s">
        <v>171</v>
      </c>
      <c r="G103" s="211">
        <f>57909.7</f>
        <v>57909.7</v>
      </c>
      <c r="H103" s="219"/>
    </row>
    <row r="104" spans="1:9" ht="73.099999999999994" customHeight="1">
      <c r="A104" s="228"/>
      <c r="B104" s="111">
        <v>32007</v>
      </c>
      <c r="C104" s="531" t="s">
        <v>455</v>
      </c>
      <c r="D104" s="532"/>
      <c r="E104" s="533"/>
      <c r="F104" s="229" t="s">
        <v>52</v>
      </c>
      <c r="G104" s="183">
        <f>SUM(G105:G106)</f>
        <v>290207.09999999998</v>
      </c>
    </row>
    <row r="105" spans="1:9" s="99" customFormat="1">
      <c r="A105" s="215"/>
      <c r="B105" s="216"/>
      <c r="C105" s="217"/>
      <c r="D105" s="359"/>
      <c r="E105" s="359"/>
      <c r="F105" s="359" t="s">
        <v>456</v>
      </c>
      <c r="G105" s="218">
        <v>4100</v>
      </c>
    </row>
    <row r="106" spans="1:9" s="99" customFormat="1" ht="36">
      <c r="A106" s="215"/>
      <c r="B106" s="276"/>
      <c r="C106" s="216"/>
      <c r="D106" s="359"/>
      <c r="E106" s="359"/>
      <c r="F106" s="328" t="s">
        <v>338</v>
      </c>
      <c r="G106" s="220">
        <v>286107.09999999998</v>
      </c>
    </row>
    <row r="107" spans="1:9">
      <c r="A107" s="201">
        <v>1183</v>
      </c>
      <c r="B107" s="536" t="s">
        <v>112</v>
      </c>
      <c r="C107" s="537"/>
      <c r="D107" s="537"/>
      <c r="E107" s="538"/>
      <c r="F107" s="202"/>
      <c r="G107" s="203">
        <f>+G108+G110</f>
        <v>-5976.4</v>
      </c>
    </row>
    <row r="108" spans="1:9" ht="33.85">
      <c r="A108" s="93"/>
      <c r="B108" s="92">
        <v>11001</v>
      </c>
      <c r="C108" s="542" t="s">
        <v>544</v>
      </c>
      <c r="D108" s="543"/>
      <c r="E108" s="544"/>
      <c r="F108" s="94" t="s">
        <v>136</v>
      </c>
      <c r="G108" s="60">
        <f>G109</f>
        <v>-9030</v>
      </c>
    </row>
    <row r="109" spans="1:9" s="99" customFormat="1">
      <c r="A109" s="95"/>
      <c r="B109" s="96"/>
      <c r="C109" s="97"/>
      <c r="D109" s="196"/>
      <c r="E109" s="196"/>
      <c r="F109" s="196" t="s">
        <v>209</v>
      </c>
      <c r="G109" s="98">
        <v>-9030</v>
      </c>
    </row>
    <row r="110" spans="1:9" ht="51.85" customHeight="1">
      <c r="A110" s="93"/>
      <c r="B110" s="92">
        <v>32004</v>
      </c>
      <c r="C110" s="542" t="s">
        <v>168</v>
      </c>
      <c r="D110" s="543"/>
      <c r="E110" s="544"/>
      <c r="F110" s="94" t="s">
        <v>52</v>
      </c>
      <c r="G110" s="60">
        <f>SUM(G111:G112)</f>
        <v>3053.6000000000004</v>
      </c>
    </row>
    <row r="111" spans="1:9" s="99" customFormat="1">
      <c r="A111" s="95"/>
      <c r="B111" s="96"/>
      <c r="C111" s="97"/>
      <c r="D111" s="196"/>
      <c r="E111" s="196"/>
      <c r="F111" s="196" t="s">
        <v>169</v>
      </c>
      <c r="G111" s="98">
        <v>1502.7</v>
      </c>
    </row>
    <row r="112" spans="1:9" s="99" customFormat="1" ht="36">
      <c r="A112" s="215"/>
      <c r="B112" s="216"/>
      <c r="C112" s="97"/>
      <c r="D112" s="196"/>
      <c r="E112" s="196"/>
      <c r="F112" s="101" t="s">
        <v>453</v>
      </c>
      <c r="G112" s="218">
        <f>1409.9+141</f>
        <v>1550.9</v>
      </c>
    </row>
    <row r="113" spans="1:9">
      <c r="A113" s="111">
        <v>1192</v>
      </c>
      <c r="B113" s="528" t="s">
        <v>494</v>
      </c>
      <c r="C113" s="529"/>
      <c r="D113" s="529"/>
      <c r="E113" s="530"/>
      <c r="F113" s="226"/>
      <c r="G113" s="227">
        <f>+G114</f>
        <v>-7743.6</v>
      </c>
      <c r="H113" s="286"/>
      <c r="I113" s="286"/>
    </row>
    <row r="114" spans="1:9" ht="72.55" customHeight="1">
      <c r="A114" s="228"/>
      <c r="B114" s="111">
        <v>11001</v>
      </c>
      <c r="C114" s="531" t="s">
        <v>495</v>
      </c>
      <c r="D114" s="532"/>
      <c r="E114" s="533"/>
      <c r="F114" s="229" t="s">
        <v>52</v>
      </c>
      <c r="G114" s="183">
        <f>SUM(G115:G115)</f>
        <v>-7743.6</v>
      </c>
      <c r="H114" s="286"/>
      <c r="I114" s="286"/>
    </row>
    <row r="115" spans="1:9" ht="36">
      <c r="A115" s="228"/>
      <c r="B115" s="111"/>
      <c r="C115" s="217"/>
      <c r="D115" s="191"/>
      <c r="E115" s="191"/>
      <c r="F115" s="101" t="s">
        <v>496</v>
      </c>
      <c r="G115" s="218">
        <v>-7743.6</v>
      </c>
      <c r="H115" s="286"/>
      <c r="I115" s="286"/>
    </row>
  </sheetData>
  <mergeCells count="50">
    <mergeCell ref="C56:E56"/>
    <mergeCell ref="B107:E107"/>
    <mergeCell ref="B66:E66"/>
    <mergeCell ref="C67:E67"/>
    <mergeCell ref="C78:E78"/>
    <mergeCell ref="B73:E73"/>
    <mergeCell ref="C100:E100"/>
    <mergeCell ref="B61:E61"/>
    <mergeCell ref="C76:E76"/>
    <mergeCell ref="C62:E62"/>
    <mergeCell ref="C104:E104"/>
    <mergeCell ref="B58:E58"/>
    <mergeCell ref="C59:E59"/>
    <mergeCell ref="A10:F10"/>
    <mergeCell ref="Z1:AB1"/>
    <mergeCell ref="F2:G2"/>
    <mergeCell ref="Y2:AB2"/>
    <mergeCell ref="F3:G3"/>
    <mergeCell ref="W3:AB3"/>
    <mergeCell ref="F1:G1"/>
    <mergeCell ref="A6:G6"/>
    <mergeCell ref="A8:B8"/>
    <mergeCell ref="C8:E9"/>
    <mergeCell ref="F8:F9"/>
    <mergeCell ref="B27:E27"/>
    <mergeCell ref="C50:E50"/>
    <mergeCell ref="C17:E17"/>
    <mergeCell ref="C54:E54"/>
    <mergeCell ref="C23:E23"/>
    <mergeCell ref="C25:E25"/>
    <mergeCell ref="C28:E28"/>
    <mergeCell ref="D29:E29"/>
    <mergeCell ref="C46:E46"/>
    <mergeCell ref="D47:E47"/>
    <mergeCell ref="C52:E52"/>
    <mergeCell ref="B11:E11"/>
    <mergeCell ref="C12:E12"/>
    <mergeCell ref="C14:E14"/>
    <mergeCell ref="B22:E22"/>
    <mergeCell ref="B16:E16"/>
    <mergeCell ref="B113:E113"/>
    <mergeCell ref="C114:E114"/>
    <mergeCell ref="D63:E63"/>
    <mergeCell ref="B70:E70"/>
    <mergeCell ref="C71:E71"/>
    <mergeCell ref="C74:E74"/>
    <mergeCell ref="C108:E108"/>
    <mergeCell ref="C91:E91"/>
    <mergeCell ref="D92:E92"/>
    <mergeCell ref="C110:E110"/>
  </mergeCells>
  <pageMargins left="0.70866141732283505" right="0.70866141732283505" top="0.74803149606299202" bottom="0.74803149606299202" header="0.31496062992126" footer="0.31496062992126"/>
  <pageSetup paperSize="9" scale="16" fitToHeight="0" orientation="portrait" r:id="rId1"/>
</worksheet>
</file>

<file path=xl/worksheets/sheet6.xml><?xml version="1.0" encoding="utf-8"?>
<worksheet xmlns="http://schemas.openxmlformats.org/spreadsheetml/2006/main" xmlns:r="http://schemas.openxmlformats.org/officeDocument/2006/relationships">
  <dimension ref="A1:E410"/>
  <sheetViews>
    <sheetView topLeftCell="A139" zoomScale="85" zoomScaleNormal="85" zoomScaleSheetLayoutView="100" workbookViewId="0">
      <selection activeCell="A133" sqref="A133:XFD143"/>
    </sheetView>
  </sheetViews>
  <sheetFormatPr defaultColWidth="9.09765625" defaultRowHeight="18"/>
  <cols>
    <col min="1" max="1" width="5.296875" style="3" customWidth="1"/>
    <col min="2" max="2" width="24.59765625" style="3" customWidth="1"/>
    <col min="3" max="3" width="67.8984375" style="3" customWidth="1"/>
    <col min="4" max="4" width="28.59765625" style="3" customWidth="1"/>
    <col min="5" max="5" width="32" style="3" customWidth="1"/>
    <col min="6" max="6" width="49.8984375" style="3" customWidth="1"/>
    <col min="7" max="16384" width="9.09765625" style="3"/>
  </cols>
  <sheetData>
    <row r="1" spans="1:4" ht="37.5" customHeight="1">
      <c r="C1" s="578" t="s">
        <v>448</v>
      </c>
      <c r="D1" s="578"/>
    </row>
    <row r="2" spans="1:4" ht="17.45" customHeight="1">
      <c r="C2" s="584" t="s">
        <v>161</v>
      </c>
      <c r="D2" s="584"/>
    </row>
    <row r="3" spans="1:4" ht="17.45" customHeight="1">
      <c r="C3" s="584" t="s">
        <v>9</v>
      </c>
      <c r="D3" s="584"/>
    </row>
    <row r="5" spans="1:4" ht="59.45" customHeight="1">
      <c r="A5" s="138"/>
      <c r="B5" s="583" t="s">
        <v>376</v>
      </c>
      <c r="C5" s="583"/>
      <c r="D5" s="583"/>
    </row>
    <row r="6" spans="1:4" ht="23.45" customHeight="1"/>
    <row r="7" spans="1:4" ht="21.95" customHeight="1">
      <c r="A7" s="582" t="s">
        <v>160</v>
      </c>
      <c r="B7" s="582"/>
      <c r="C7" s="582"/>
      <c r="D7" s="582"/>
    </row>
    <row r="8" spans="1:4" ht="38.9" customHeight="1">
      <c r="C8" s="27" t="s">
        <v>136</v>
      </c>
      <c r="D8" s="28"/>
    </row>
    <row r="9" spans="1:4">
      <c r="B9" s="579" t="s">
        <v>11</v>
      </c>
      <c r="C9" s="580"/>
      <c r="D9" s="581"/>
    </row>
    <row r="10" spans="1:4" s="90" customFormat="1">
      <c r="B10" s="139"/>
      <c r="C10" s="139"/>
      <c r="D10" s="140"/>
    </row>
    <row r="11" spans="1:4" s="90" customFormat="1">
      <c r="B11" s="139"/>
      <c r="C11" s="139"/>
    </row>
    <row r="12" spans="1:4">
      <c r="B12" s="29" t="s">
        <v>1</v>
      </c>
      <c r="C12" s="29" t="s">
        <v>2</v>
      </c>
      <c r="D12" s="141"/>
    </row>
    <row r="13" spans="1:4">
      <c r="B13" s="142">
        <v>1041</v>
      </c>
      <c r="C13" s="143" t="s">
        <v>377</v>
      </c>
      <c r="D13" s="144"/>
    </row>
    <row r="15" spans="1:4" s="7" customFormat="1">
      <c r="B15" s="557" t="s">
        <v>3</v>
      </c>
      <c r="C15" s="558"/>
      <c r="D15" s="34"/>
    </row>
    <row r="16" spans="1:4" s="7" customFormat="1" ht="72">
      <c r="B16" s="30" t="s">
        <v>4</v>
      </c>
      <c r="C16" s="119">
        <v>1041</v>
      </c>
      <c r="D16" s="327" t="s">
        <v>155</v>
      </c>
    </row>
    <row r="17" spans="2:5" s="7" customFormat="1">
      <c r="B17" s="30" t="s">
        <v>5</v>
      </c>
      <c r="C17" s="119">
        <v>11003</v>
      </c>
      <c r="D17" s="326" t="s">
        <v>12</v>
      </c>
    </row>
    <row r="18" spans="2:5" s="7" customFormat="1" ht="36">
      <c r="B18" s="30" t="s">
        <v>46</v>
      </c>
      <c r="C18" s="193" t="s">
        <v>381</v>
      </c>
      <c r="D18" s="469"/>
    </row>
    <row r="19" spans="2:5" s="7" customFormat="1" ht="72">
      <c r="B19" s="30" t="s">
        <v>47</v>
      </c>
      <c r="C19" s="193" t="s">
        <v>378</v>
      </c>
      <c r="D19" s="470"/>
    </row>
    <row r="20" spans="2:5" s="7" customFormat="1" ht="36">
      <c r="B20" s="30" t="s">
        <v>48</v>
      </c>
      <c r="C20" s="193" t="s">
        <v>355</v>
      </c>
      <c r="D20" s="470"/>
    </row>
    <row r="21" spans="2:5" s="7" customFormat="1" ht="72">
      <c r="B21" s="16" t="s">
        <v>379</v>
      </c>
      <c r="C21" s="193" t="s">
        <v>380</v>
      </c>
      <c r="D21" s="470"/>
    </row>
    <row r="22" spans="2:5" s="7" customFormat="1">
      <c r="B22" s="559" t="s">
        <v>0</v>
      </c>
      <c r="C22" s="560"/>
      <c r="D22" s="443"/>
    </row>
    <row r="23" spans="2:5" s="7" customFormat="1">
      <c r="B23" s="585" t="s">
        <v>441</v>
      </c>
      <c r="C23" s="585"/>
      <c r="D23" s="341">
        <v>-1</v>
      </c>
    </row>
    <row r="24" spans="2:5" s="7" customFormat="1">
      <c r="B24" s="585" t="s">
        <v>442</v>
      </c>
      <c r="C24" s="585"/>
      <c r="D24" s="341">
        <v>-6</v>
      </c>
    </row>
    <row r="25" spans="2:5" s="7" customFormat="1">
      <c r="B25" s="585" t="s">
        <v>443</v>
      </c>
      <c r="C25" s="585"/>
      <c r="D25" s="341">
        <v>-1</v>
      </c>
    </row>
    <row r="26" spans="2:5" s="7" customFormat="1">
      <c r="B26" s="585" t="s">
        <v>444</v>
      </c>
      <c r="C26" s="585"/>
      <c r="D26" s="341">
        <v>-5</v>
      </c>
    </row>
    <row r="27" spans="2:5" s="7" customFormat="1">
      <c r="B27" s="585" t="s">
        <v>445</v>
      </c>
      <c r="C27" s="585"/>
      <c r="D27" s="341">
        <v>-1</v>
      </c>
    </row>
    <row r="28" spans="2:5" s="7" customFormat="1">
      <c r="B28" s="32" t="s">
        <v>8</v>
      </c>
      <c r="C28" s="32"/>
      <c r="D28" s="146">
        <f>+'Հավելված N 1'!D23</f>
        <v>-7051.9</v>
      </c>
      <c r="E28" s="147"/>
    </row>
    <row r="29" spans="2:5" ht="8.1999999999999993" customHeight="1"/>
    <row r="30" spans="2:5" s="7" customFormat="1">
      <c r="B30" s="557" t="s">
        <v>3</v>
      </c>
      <c r="C30" s="558"/>
      <c r="D30" s="34"/>
    </row>
    <row r="31" spans="2:5" s="7" customFormat="1" ht="72">
      <c r="B31" s="30" t="s">
        <v>4</v>
      </c>
      <c r="C31" s="119">
        <v>1041</v>
      </c>
      <c r="D31" s="327" t="s">
        <v>155</v>
      </c>
    </row>
    <row r="32" spans="2:5" s="7" customFormat="1">
      <c r="B32" s="30" t="s">
        <v>5</v>
      </c>
      <c r="C32" s="119">
        <v>11034</v>
      </c>
      <c r="D32" s="326" t="s">
        <v>12</v>
      </c>
    </row>
    <row r="33" spans="2:5" s="7" customFormat="1" ht="36">
      <c r="B33" s="30" t="s">
        <v>46</v>
      </c>
      <c r="C33" s="193" t="s">
        <v>353</v>
      </c>
      <c r="D33" s="469"/>
    </row>
    <row r="34" spans="2:5" s="7" customFormat="1" ht="54">
      <c r="B34" s="30" t="s">
        <v>47</v>
      </c>
      <c r="C34" s="193" t="s">
        <v>382</v>
      </c>
      <c r="D34" s="470"/>
    </row>
    <row r="35" spans="2:5" s="7" customFormat="1" ht="36">
      <c r="B35" s="30" t="s">
        <v>48</v>
      </c>
      <c r="C35" s="193" t="s">
        <v>355</v>
      </c>
      <c r="D35" s="470"/>
    </row>
    <row r="36" spans="2:5" s="7" customFormat="1" ht="72">
      <c r="B36" s="16" t="s">
        <v>379</v>
      </c>
      <c r="C36" s="193" t="s">
        <v>380</v>
      </c>
      <c r="D36" s="470"/>
    </row>
    <row r="37" spans="2:5" s="7" customFormat="1">
      <c r="B37" s="559" t="s">
        <v>0</v>
      </c>
      <c r="C37" s="560"/>
      <c r="D37" s="443"/>
    </row>
    <row r="38" spans="2:5" s="7" customFormat="1">
      <c r="B38" s="32" t="s">
        <v>8</v>
      </c>
      <c r="C38" s="32"/>
      <c r="D38" s="146">
        <f>+'Հավելված N 1'!D29</f>
        <v>-2314.8000000000002</v>
      </c>
      <c r="E38" s="147"/>
    </row>
    <row r="40" spans="2:5">
      <c r="B40" s="29" t="s">
        <v>1</v>
      </c>
      <c r="C40" s="29" t="s">
        <v>2</v>
      </c>
      <c r="D40" s="141"/>
    </row>
    <row r="41" spans="2:5" ht="36">
      <c r="B41" s="142">
        <v>1045</v>
      </c>
      <c r="C41" s="143" t="s">
        <v>98</v>
      </c>
      <c r="D41" s="144"/>
    </row>
    <row r="43" spans="2:5" s="7" customFormat="1">
      <c r="B43" s="557" t="s">
        <v>3</v>
      </c>
      <c r="C43" s="558"/>
      <c r="D43" s="34"/>
    </row>
    <row r="44" spans="2:5" s="7" customFormat="1" ht="72">
      <c r="B44" s="30" t="s">
        <v>4</v>
      </c>
      <c r="C44" s="119">
        <v>1045</v>
      </c>
      <c r="D44" s="327" t="s">
        <v>155</v>
      </c>
    </row>
    <row r="45" spans="2:5" s="7" customFormat="1">
      <c r="B45" s="30" t="s">
        <v>5</v>
      </c>
      <c r="C45" s="119">
        <v>12001</v>
      </c>
      <c r="D45" s="326" t="s">
        <v>12</v>
      </c>
    </row>
    <row r="46" spans="2:5" s="7" customFormat="1" ht="36">
      <c r="B46" s="30" t="s">
        <v>46</v>
      </c>
      <c r="C46" s="193" t="s">
        <v>383</v>
      </c>
      <c r="D46" s="469"/>
    </row>
    <row r="47" spans="2:5" s="7" customFormat="1" ht="36">
      <c r="B47" s="30" t="s">
        <v>47</v>
      </c>
      <c r="C47" s="193" t="s">
        <v>384</v>
      </c>
      <c r="D47" s="470"/>
    </row>
    <row r="48" spans="2:5" s="7" customFormat="1" ht="36">
      <c r="B48" s="30" t="s">
        <v>48</v>
      </c>
      <c r="C48" s="193" t="s">
        <v>385</v>
      </c>
      <c r="D48" s="470"/>
    </row>
    <row r="49" spans="2:5" s="7" customFormat="1" ht="54">
      <c r="B49" s="16" t="s">
        <v>386</v>
      </c>
      <c r="C49" s="193" t="s">
        <v>387</v>
      </c>
      <c r="D49" s="470"/>
    </row>
    <row r="50" spans="2:5" s="7" customFormat="1">
      <c r="B50" s="559" t="s">
        <v>0</v>
      </c>
      <c r="C50" s="560"/>
      <c r="D50" s="443"/>
    </row>
    <row r="51" spans="2:5" s="7" customFormat="1" ht="18" customHeight="1">
      <c r="B51" s="568" t="s">
        <v>388</v>
      </c>
      <c r="C51" s="569"/>
      <c r="D51" s="342">
        <v>-810</v>
      </c>
    </row>
    <row r="52" spans="2:5" s="7" customFormat="1">
      <c r="B52" s="32" t="s">
        <v>8</v>
      </c>
      <c r="C52" s="32"/>
      <c r="D52" s="146">
        <f>+'Հավելված N 1'!D42</f>
        <v>-46174.2</v>
      </c>
      <c r="E52" s="147"/>
    </row>
    <row r="53" spans="2:5" ht="8.1999999999999993" customHeight="1"/>
    <row r="54" spans="2:5" s="7" customFormat="1">
      <c r="B54" s="557" t="s">
        <v>3</v>
      </c>
      <c r="C54" s="558"/>
      <c r="D54" s="34"/>
    </row>
    <row r="55" spans="2:5" s="7" customFormat="1" ht="72">
      <c r="B55" s="30" t="s">
        <v>4</v>
      </c>
      <c r="C55" s="119">
        <v>1045</v>
      </c>
      <c r="D55" s="410" t="s">
        <v>155</v>
      </c>
    </row>
    <row r="56" spans="2:5" s="7" customFormat="1">
      <c r="B56" s="30" t="s">
        <v>5</v>
      </c>
      <c r="C56" s="119">
        <v>12004</v>
      </c>
      <c r="D56" s="398" t="s">
        <v>12</v>
      </c>
    </row>
    <row r="57" spans="2:5" s="7" customFormat="1" ht="36">
      <c r="B57" s="30" t="s">
        <v>46</v>
      </c>
      <c r="C57" s="405" t="s">
        <v>546</v>
      </c>
      <c r="D57" s="469"/>
    </row>
    <row r="58" spans="2:5" s="7" customFormat="1" ht="36">
      <c r="B58" s="30" t="s">
        <v>47</v>
      </c>
      <c r="C58" s="405" t="s">
        <v>546</v>
      </c>
      <c r="D58" s="470"/>
    </row>
    <row r="59" spans="2:5" s="7" customFormat="1" ht="36">
      <c r="B59" s="30" t="s">
        <v>48</v>
      </c>
      <c r="C59" s="405" t="s">
        <v>385</v>
      </c>
      <c r="D59" s="470"/>
    </row>
    <row r="60" spans="2:5" s="7" customFormat="1" ht="54">
      <c r="B60" s="16" t="s">
        <v>386</v>
      </c>
      <c r="C60" s="405" t="s">
        <v>547</v>
      </c>
      <c r="D60" s="470"/>
    </row>
    <row r="61" spans="2:5" s="7" customFormat="1">
      <c r="B61" s="559" t="s">
        <v>0</v>
      </c>
      <c r="C61" s="560"/>
      <c r="D61" s="443"/>
    </row>
    <row r="62" spans="2:5" s="7" customFormat="1" ht="18" customHeight="1">
      <c r="B62" s="568" t="s">
        <v>548</v>
      </c>
      <c r="C62" s="569"/>
      <c r="D62" s="342">
        <v>-157</v>
      </c>
    </row>
    <row r="63" spans="2:5" s="7" customFormat="1">
      <c r="B63" s="32" t="s">
        <v>8</v>
      </c>
      <c r="C63" s="32"/>
      <c r="D63" s="146">
        <f>+'Հավելված N 1'!D48</f>
        <v>-54586.7</v>
      </c>
      <c r="E63" s="147"/>
    </row>
    <row r="64" spans="2:5" s="7" customFormat="1" ht="8.1999999999999993" customHeight="1"/>
    <row r="65" spans="2:5" s="7" customFormat="1">
      <c r="B65" s="557" t="s">
        <v>3</v>
      </c>
      <c r="C65" s="558"/>
      <c r="D65" s="34"/>
    </row>
    <row r="66" spans="2:5" s="7" customFormat="1" ht="72">
      <c r="B66" s="30" t="s">
        <v>4</v>
      </c>
      <c r="C66" s="119">
        <v>1045</v>
      </c>
      <c r="D66" s="332" t="s">
        <v>105</v>
      </c>
    </row>
    <row r="67" spans="2:5" s="7" customFormat="1">
      <c r="B67" s="30" t="s">
        <v>5</v>
      </c>
      <c r="C67" s="119">
        <v>32004</v>
      </c>
      <c r="D67" s="329" t="s">
        <v>12</v>
      </c>
    </row>
    <row r="68" spans="2:5" s="7" customFormat="1" ht="54">
      <c r="B68" s="30" t="s">
        <v>6</v>
      </c>
      <c r="C68" s="193" t="s">
        <v>189</v>
      </c>
      <c r="D68" s="469"/>
    </row>
    <row r="69" spans="2:5" s="7" customFormat="1" ht="36">
      <c r="B69" s="30" t="s">
        <v>10</v>
      </c>
      <c r="C69" s="193" t="s">
        <v>146</v>
      </c>
      <c r="D69" s="470"/>
    </row>
    <row r="70" spans="2:5" s="7" customFormat="1" ht="36">
      <c r="B70" s="30" t="s">
        <v>7</v>
      </c>
      <c r="C70" s="193" t="s">
        <v>129</v>
      </c>
      <c r="D70" s="470"/>
    </row>
    <row r="71" spans="2:5" s="7" customFormat="1" ht="54">
      <c r="B71" s="16" t="s">
        <v>127</v>
      </c>
      <c r="C71" s="193" t="s">
        <v>150</v>
      </c>
      <c r="D71" s="470"/>
    </row>
    <row r="72" spans="2:5" s="7" customFormat="1">
      <c r="B72" s="559" t="s">
        <v>0</v>
      </c>
      <c r="C72" s="560"/>
      <c r="D72" s="443"/>
    </row>
    <row r="73" spans="2:5" s="7" customFormat="1">
      <c r="B73" s="585" t="s">
        <v>389</v>
      </c>
      <c r="C73" s="585"/>
      <c r="D73" s="33">
        <v>2</v>
      </c>
    </row>
    <row r="74" spans="2:5" s="7" customFormat="1">
      <c r="B74" s="32" t="s">
        <v>8</v>
      </c>
      <c r="C74" s="32"/>
      <c r="D74" s="146">
        <f>+'Հավելված N 1'!D54</f>
        <v>63306.600000000006</v>
      </c>
      <c r="E74" s="147"/>
    </row>
    <row r="75" spans="2:5" s="7" customFormat="1"/>
    <row r="76" spans="2:5" s="7" customFormat="1">
      <c r="B76" s="29" t="s">
        <v>1</v>
      </c>
      <c r="C76" s="29" t="s">
        <v>2</v>
      </c>
      <c r="D76" s="339"/>
    </row>
    <row r="77" spans="2:5" s="7" customFormat="1">
      <c r="B77" s="142">
        <v>1056</v>
      </c>
      <c r="C77" s="340" t="s">
        <v>390</v>
      </c>
      <c r="D77" s="29"/>
    </row>
    <row r="78" spans="2:5" s="7" customFormat="1"/>
    <row r="79" spans="2:5" s="7" customFormat="1">
      <c r="B79" s="557" t="s">
        <v>3</v>
      </c>
      <c r="C79" s="558"/>
      <c r="D79" s="34"/>
    </row>
    <row r="80" spans="2:5" s="7" customFormat="1" ht="72">
      <c r="B80" s="30" t="s">
        <v>4</v>
      </c>
      <c r="C80" s="119">
        <v>1056</v>
      </c>
      <c r="D80" s="332" t="s">
        <v>155</v>
      </c>
    </row>
    <row r="81" spans="2:5" s="7" customFormat="1">
      <c r="B81" s="30" t="s">
        <v>5</v>
      </c>
      <c r="C81" s="119">
        <v>11003</v>
      </c>
      <c r="D81" s="329" t="s">
        <v>12</v>
      </c>
    </row>
    <row r="82" spans="2:5" s="7" customFormat="1" ht="36">
      <c r="B82" s="30" t="s">
        <v>46</v>
      </c>
      <c r="C82" s="193" t="s">
        <v>391</v>
      </c>
      <c r="D82" s="469"/>
    </row>
    <row r="83" spans="2:5" s="7" customFormat="1" ht="36">
      <c r="B83" s="30" t="s">
        <v>47</v>
      </c>
      <c r="C83" s="193" t="s">
        <v>392</v>
      </c>
      <c r="D83" s="470"/>
    </row>
    <row r="84" spans="2:5" s="7" customFormat="1" ht="36">
      <c r="B84" s="30" t="s">
        <v>48</v>
      </c>
      <c r="C84" s="193" t="s">
        <v>355</v>
      </c>
      <c r="D84" s="470"/>
    </row>
    <row r="85" spans="2:5" s="7" customFormat="1" ht="72">
      <c r="B85" s="16" t="s">
        <v>393</v>
      </c>
      <c r="C85" s="193" t="s">
        <v>394</v>
      </c>
      <c r="D85" s="470"/>
    </row>
    <row r="86" spans="2:5" s="7" customFormat="1">
      <c r="B86" s="559" t="s">
        <v>0</v>
      </c>
      <c r="C86" s="560"/>
      <c r="D86" s="443"/>
    </row>
    <row r="87" spans="2:5" s="7" customFormat="1">
      <c r="B87" s="32" t="s">
        <v>8</v>
      </c>
      <c r="C87" s="32"/>
      <c r="D87" s="146">
        <f>+'Հավելված N 1'!D67</f>
        <v>-2465</v>
      </c>
      <c r="E87" s="147"/>
    </row>
    <row r="88" spans="2:5" s="7" customFormat="1" ht="8.1999999999999993" customHeight="1"/>
    <row r="89" spans="2:5" s="7" customFormat="1">
      <c r="B89" s="557" t="s">
        <v>3</v>
      </c>
      <c r="C89" s="558"/>
      <c r="D89" s="34"/>
    </row>
    <row r="90" spans="2:5" s="7" customFormat="1" ht="72">
      <c r="B90" s="30" t="s">
        <v>4</v>
      </c>
      <c r="C90" s="119">
        <v>1056</v>
      </c>
      <c r="D90" s="332" t="s">
        <v>155</v>
      </c>
    </row>
    <row r="91" spans="2:5" s="7" customFormat="1">
      <c r="B91" s="30" t="s">
        <v>5</v>
      </c>
      <c r="C91" s="119">
        <v>11005</v>
      </c>
      <c r="D91" s="329" t="s">
        <v>12</v>
      </c>
    </row>
    <row r="92" spans="2:5" s="7" customFormat="1" ht="36">
      <c r="B92" s="30" t="s">
        <v>46</v>
      </c>
      <c r="C92" s="193" t="s">
        <v>395</v>
      </c>
      <c r="D92" s="469"/>
    </row>
    <row r="93" spans="2:5" s="7" customFormat="1" ht="36">
      <c r="B93" s="30" t="s">
        <v>47</v>
      </c>
      <c r="C93" s="193" t="s">
        <v>396</v>
      </c>
      <c r="D93" s="470"/>
    </row>
    <row r="94" spans="2:5" s="7" customFormat="1" ht="36">
      <c r="B94" s="30" t="s">
        <v>48</v>
      </c>
      <c r="C94" s="193" t="s">
        <v>355</v>
      </c>
      <c r="D94" s="470"/>
    </row>
    <row r="95" spans="2:5" s="7" customFormat="1" ht="72">
      <c r="B95" s="16" t="s">
        <v>393</v>
      </c>
      <c r="C95" s="193" t="s">
        <v>397</v>
      </c>
      <c r="D95" s="470"/>
    </row>
    <row r="96" spans="2:5" s="7" customFormat="1">
      <c r="B96" s="559" t="s">
        <v>0</v>
      </c>
      <c r="C96" s="560"/>
      <c r="D96" s="443"/>
    </row>
    <row r="97" spans="2:5" s="7" customFormat="1">
      <c r="B97" s="568" t="s">
        <v>440</v>
      </c>
      <c r="C97" s="569"/>
      <c r="D97" s="341">
        <v>-1</v>
      </c>
    </row>
    <row r="98" spans="2:5" s="7" customFormat="1">
      <c r="B98" s="32" t="s">
        <v>8</v>
      </c>
      <c r="C98" s="32"/>
      <c r="D98" s="146">
        <f>+'Հավելված N 1'!D73</f>
        <v>-1302.3999999999999</v>
      </c>
      <c r="E98" s="147"/>
    </row>
    <row r="99" spans="2:5" s="7" customFormat="1"/>
    <row r="100" spans="2:5" s="7" customFormat="1">
      <c r="B100" s="34" t="s">
        <v>1</v>
      </c>
      <c r="C100" s="34" t="s">
        <v>2</v>
      </c>
      <c r="D100" s="148"/>
    </row>
    <row r="101" spans="2:5" s="7" customFormat="1">
      <c r="B101" s="149">
        <v>1075</v>
      </c>
      <c r="C101" s="30" t="s">
        <v>128</v>
      </c>
      <c r="D101" s="34"/>
    </row>
    <row r="102" spans="2:5" s="7" customFormat="1"/>
    <row r="103" spans="2:5" s="7" customFormat="1">
      <c r="B103" s="557" t="s">
        <v>3</v>
      </c>
      <c r="C103" s="558"/>
      <c r="D103" s="34"/>
    </row>
    <row r="104" spans="2:5" s="7" customFormat="1" ht="72">
      <c r="B104" s="30" t="s">
        <v>4</v>
      </c>
      <c r="C104" s="119">
        <v>1075</v>
      </c>
      <c r="D104" s="332" t="s">
        <v>155</v>
      </c>
    </row>
    <row r="105" spans="2:5" s="7" customFormat="1">
      <c r="B105" s="30" t="s">
        <v>5</v>
      </c>
      <c r="C105" s="119">
        <v>11004</v>
      </c>
      <c r="D105" s="329" t="s">
        <v>12</v>
      </c>
    </row>
    <row r="106" spans="2:5" s="7" customFormat="1" ht="36">
      <c r="B106" s="35" t="s">
        <v>46</v>
      </c>
      <c r="C106" s="145" t="s">
        <v>398</v>
      </c>
      <c r="D106" s="469"/>
    </row>
    <row r="107" spans="2:5" s="7" customFormat="1" ht="54">
      <c r="B107" s="30" t="s">
        <v>47</v>
      </c>
      <c r="C107" s="145" t="s">
        <v>399</v>
      </c>
      <c r="D107" s="470"/>
    </row>
    <row r="108" spans="2:5" s="7" customFormat="1" ht="36">
      <c r="B108" s="36" t="s">
        <v>48</v>
      </c>
      <c r="C108" s="145" t="s">
        <v>355</v>
      </c>
      <c r="D108" s="470"/>
    </row>
    <row r="109" spans="2:5" s="7" customFormat="1" ht="72">
      <c r="B109" s="16" t="s">
        <v>393</v>
      </c>
      <c r="C109" s="145" t="s">
        <v>380</v>
      </c>
      <c r="D109" s="470"/>
    </row>
    <row r="110" spans="2:5" s="7" customFormat="1">
      <c r="B110" s="559" t="s">
        <v>0</v>
      </c>
      <c r="C110" s="560"/>
      <c r="D110" s="443"/>
    </row>
    <row r="111" spans="2:5" s="89" customFormat="1">
      <c r="B111" s="37" t="s">
        <v>8</v>
      </c>
      <c r="C111" s="37"/>
      <c r="D111" s="150">
        <f>+'Հավելված N 1'!D86</f>
        <v>-5875.9</v>
      </c>
      <c r="E111" s="151"/>
    </row>
    <row r="112" spans="2:5" ht="9.9499999999999993" customHeight="1"/>
    <row r="113" spans="2:5" s="7" customFormat="1">
      <c r="B113" s="557" t="s">
        <v>3</v>
      </c>
      <c r="C113" s="558"/>
      <c r="D113" s="34"/>
    </row>
    <row r="114" spans="2:5" s="7" customFormat="1" ht="72">
      <c r="B114" s="30" t="s">
        <v>4</v>
      </c>
      <c r="C114" s="119">
        <v>1075</v>
      </c>
      <c r="D114" s="332" t="s">
        <v>155</v>
      </c>
    </row>
    <row r="115" spans="2:5" s="7" customFormat="1">
      <c r="B115" s="30" t="s">
        <v>5</v>
      </c>
      <c r="C115" s="119">
        <v>11005</v>
      </c>
      <c r="D115" s="329" t="s">
        <v>12</v>
      </c>
    </row>
    <row r="116" spans="2:5" s="7" customFormat="1" ht="36">
      <c r="B116" s="35" t="s">
        <v>46</v>
      </c>
      <c r="C116" s="145" t="s">
        <v>400</v>
      </c>
      <c r="D116" s="469"/>
    </row>
    <row r="117" spans="2:5" s="7" customFormat="1" ht="72">
      <c r="B117" s="30" t="s">
        <v>47</v>
      </c>
      <c r="C117" s="145" t="s">
        <v>401</v>
      </c>
      <c r="D117" s="470"/>
    </row>
    <row r="118" spans="2:5" s="7" customFormat="1" ht="36">
      <c r="B118" s="36" t="s">
        <v>48</v>
      </c>
      <c r="C118" s="145" t="s">
        <v>355</v>
      </c>
      <c r="D118" s="470"/>
    </row>
    <row r="119" spans="2:5" s="7" customFormat="1" ht="72">
      <c r="B119" s="16" t="s">
        <v>393</v>
      </c>
      <c r="C119" s="145" t="s">
        <v>402</v>
      </c>
      <c r="D119" s="470"/>
    </row>
    <row r="120" spans="2:5" s="7" customFormat="1">
      <c r="B120" s="559" t="s">
        <v>0</v>
      </c>
      <c r="C120" s="560"/>
      <c r="D120" s="443"/>
    </row>
    <row r="121" spans="2:5" s="89" customFormat="1">
      <c r="B121" s="37" t="s">
        <v>8</v>
      </c>
      <c r="C121" s="37"/>
      <c r="D121" s="150">
        <f>+'Հավելված N 1'!D92</f>
        <v>-3056.8</v>
      </c>
      <c r="E121" s="151"/>
    </row>
    <row r="122" spans="2:5" ht="9.9499999999999993" customHeight="1"/>
    <row r="123" spans="2:5" s="7" customFormat="1">
      <c r="B123" s="557" t="s">
        <v>3</v>
      </c>
      <c r="C123" s="558"/>
      <c r="D123" s="34"/>
    </row>
    <row r="124" spans="2:5" s="7" customFormat="1" ht="72">
      <c r="B124" s="30" t="s">
        <v>4</v>
      </c>
      <c r="C124" s="119">
        <v>1075</v>
      </c>
      <c r="D124" s="332" t="s">
        <v>105</v>
      </c>
    </row>
    <row r="125" spans="2:5" s="7" customFormat="1">
      <c r="B125" s="30" t="s">
        <v>5</v>
      </c>
      <c r="C125" s="119">
        <v>21001</v>
      </c>
      <c r="D125" s="31" t="s">
        <v>12</v>
      </c>
    </row>
    <row r="126" spans="2:5" s="7" customFormat="1" ht="36">
      <c r="B126" s="35" t="s">
        <v>6</v>
      </c>
      <c r="C126" s="145" t="s">
        <v>151</v>
      </c>
      <c r="D126" s="469"/>
    </row>
    <row r="127" spans="2:5" s="7" customFormat="1" ht="72">
      <c r="B127" s="30" t="s">
        <v>10</v>
      </c>
      <c r="C127" s="145" t="s">
        <v>152</v>
      </c>
      <c r="D127" s="470"/>
    </row>
    <row r="128" spans="2:5" s="7" customFormat="1" ht="36">
      <c r="B128" s="36" t="s">
        <v>7</v>
      </c>
      <c r="C128" s="145" t="s">
        <v>153</v>
      </c>
      <c r="D128" s="470"/>
    </row>
    <row r="129" spans="2:5" s="7" customFormat="1" ht="54">
      <c r="B129" s="16" t="s">
        <v>154</v>
      </c>
      <c r="C129" s="145" t="s">
        <v>101</v>
      </c>
      <c r="D129" s="470"/>
    </row>
    <row r="130" spans="2:5" s="7" customFormat="1">
      <c r="B130" s="559" t="s">
        <v>0</v>
      </c>
      <c r="C130" s="560"/>
      <c r="D130" s="443"/>
    </row>
    <row r="131" spans="2:5" s="7" customFormat="1" ht="36.85" customHeight="1">
      <c r="B131" s="568" t="s">
        <v>403</v>
      </c>
      <c r="C131" s="569"/>
      <c r="D131" s="33">
        <v>1</v>
      </c>
    </row>
    <row r="132" spans="2:5" s="89" customFormat="1">
      <c r="B132" s="37" t="s">
        <v>8</v>
      </c>
      <c r="C132" s="37"/>
      <c r="D132" s="150">
        <f>+'Հավելված N 1'!D98</f>
        <v>29335.3</v>
      </c>
      <c r="E132" s="151"/>
    </row>
    <row r="133" spans="2:5" ht="9.9499999999999993" customHeight="1"/>
    <row r="134" spans="2:5" s="7" customFormat="1">
      <c r="B134" s="531" t="s">
        <v>3</v>
      </c>
      <c r="C134" s="563"/>
      <c r="D134" s="245"/>
    </row>
    <row r="135" spans="2:5" s="7" customFormat="1" ht="72">
      <c r="B135" s="184" t="s">
        <v>4</v>
      </c>
      <c r="C135" s="195">
        <v>1075</v>
      </c>
      <c r="D135" s="438" t="s">
        <v>105</v>
      </c>
    </row>
    <row r="136" spans="2:5" s="7" customFormat="1">
      <c r="B136" s="184" t="s">
        <v>5</v>
      </c>
      <c r="C136" s="195">
        <v>32001</v>
      </c>
      <c r="D136" s="435" t="s">
        <v>12</v>
      </c>
    </row>
    <row r="137" spans="2:5" s="7" customFormat="1" ht="36">
      <c r="B137" s="437" t="s">
        <v>6</v>
      </c>
      <c r="C137" s="247" t="s">
        <v>566</v>
      </c>
      <c r="D137" s="469"/>
    </row>
    <row r="138" spans="2:5" s="7" customFormat="1" ht="72">
      <c r="B138" s="184" t="s">
        <v>10</v>
      </c>
      <c r="C138" s="247" t="s">
        <v>568</v>
      </c>
      <c r="D138" s="470"/>
    </row>
    <row r="139" spans="2:5" s="7" customFormat="1" ht="36">
      <c r="B139" s="248" t="s">
        <v>7</v>
      </c>
      <c r="C139" s="247" t="s">
        <v>129</v>
      </c>
      <c r="D139" s="470"/>
    </row>
    <row r="140" spans="2:5" s="7" customFormat="1" ht="54">
      <c r="B140" s="258" t="s">
        <v>127</v>
      </c>
      <c r="C140" s="247" t="s">
        <v>186</v>
      </c>
      <c r="D140" s="470"/>
    </row>
    <row r="141" spans="2:5" s="7" customFormat="1">
      <c r="B141" s="564" t="s">
        <v>0</v>
      </c>
      <c r="C141" s="565"/>
      <c r="D141" s="443"/>
    </row>
    <row r="142" spans="2:5" s="7" customFormat="1" ht="18" customHeight="1">
      <c r="B142" s="568" t="s">
        <v>569</v>
      </c>
      <c r="C142" s="569"/>
      <c r="D142" s="33">
        <v>1</v>
      </c>
    </row>
    <row r="143" spans="2:5" s="89" customFormat="1">
      <c r="B143" s="249" t="s">
        <v>8</v>
      </c>
      <c r="C143" s="249"/>
      <c r="D143" s="250">
        <f>+'Հավելված N 1'!D104</f>
        <v>19292.2</v>
      </c>
      <c r="E143" s="151"/>
    </row>
    <row r="144" spans="2:5" ht="9.9499999999999993" customHeight="1"/>
    <row r="145" spans="2:5" s="7" customFormat="1">
      <c r="B145" s="531" t="s">
        <v>3</v>
      </c>
      <c r="C145" s="563"/>
      <c r="D145" s="245"/>
    </row>
    <row r="146" spans="2:5" s="7" customFormat="1" ht="72">
      <c r="B146" s="184" t="s">
        <v>4</v>
      </c>
      <c r="C146" s="195">
        <v>1075</v>
      </c>
      <c r="D146" s="332" t="s">
        <v>105</v>
      </c>
    </row>
    <row r="147" spans="2:5" s="7" customFormat="1">
      <c r="B147" s="184" t="s">
        <v>5</v>
      </c>
      <c r="C147" s="195">
        <v>32008</v>
      </c>
      <c r="D147" s="224" t="s">
        <v>12</v>
      </c>
    </row>
    <row r="148" spans="2:5" s="7" customFormat="1" ht="36">
      <c r="B148" s="246" t="s">
        <v>6</v>
      </c>
      <c r="C148" s="247" t="s">
        <v>182</v>
      </c>
      <c r="D148" s="469"/>
    </row>
    <row r="149" spans="2:5" s="7" customFormat="1" ht="36">
      <c r="B149" s="184" t="s">
        <v>10</v>
      </c>
      <c r="C149" s="247" t="s">
        <v>185</v>
      </c>
      <c r="D149" s="470"/>
    </row>
    <row r="150" spans="2:5" s="7" customFormat="1" ht="36">
      <c r="B150" s="248" t="s">
        <v>7</v>
      </c>
      <c r="C150" s="247" t="s">
        <v>129</v>
      </c>
      <c r="D150" s="470"/>
    </row>
    <row r="151" spans="2:5" s="7" customFormat="1" ht="54">
      <c r="B151" s="225" t="s">
        <v>127</v>
      </c>
      <c r="C151" s="247" t="s">
        <v>186</v>
      </c>
      <c r="D151" s="470"/>
    </row>
    <row r="152" spans="2:5" s="7" customFormat="1">
      <c r="B152" s="564" t="s">
        <v>0</v>
      </c>
      <c r="C152" s="565"/>
      <c r="D152" s="443"/>
    </row>
    <row r="153" spans="2:5" s="7" customFormat="1" ht="18" customHeight="1">
      <c r="B153" s="568" t="s">
        <v>187</v>
      </c>
      <c r="C153" s="569"/>
      <c r="D153" s="33">
        <v>1</v>
      </c>
    </row>
    <row r="154" spans="2:5" s="89" customFormat="1">
      <c r="B154" s="249" t="s">
        <v>8</v>
      </c>
      <c r="C154" s="249"/>
      <c r="D154" s="250">
        <f>+'Հավելված N 1'!D110</f>
        <v>80310</v>
      </c>
      <c r="E154" s="151"/>
    </row>
    <row r="155" spans="2:5" ht="9.9499999999999993" customHeight="1"/>
    <row r="156" spans="2:5" s="7" customFormat="1">
      <c r="B156" s="531" t="s">
        <v>3</v>
      </c>
      <c r="C156" s="563"/>
      <c r="D156" s="245"/>
    </row>
    <row r="157" spans="2:5" s="7" customFormat="1" ht="72">
      <c r="B157" s="184" t="s">
        <v>4</v>
      </c>
      <c r="C157" s="195">
        <v>1075</v>
      </c>
      <c r="D157" s="332" t="s">
        <v>105</v>
      </c>
    </row>
    <row r="158" spans="2:5" s="7" customFormat="1">
      <c r="B158" s="184" t="s">
        <v>5</v>
      </c>
      <c r="C158" s="195">
        <v>32009</v>
      </c>
      <c r="D158" s="330" t="s">
        <v>12</v>
      </c>
    </row>
    <row r="159" spans="2:5" s="7" customFormat="1" ht="54">
      <c r="B159" s="184" t="s">
        <v>6</v>
      </c>
      <c r="C159" s="247" t="s">
        <v>259</v>
      </c>
      <c r="D159" s="469"/>
    </row>
    <row r="160" spans="2:5" s="7" customFormat="1" ht="36">
      <c r="B160" s="184" t="s">
        <v>10</v>
      </c>
      <c r="C160" s="247" t="s">
        <v>404</v>
      </c>
      <c r="D160" s="470"/>
    </row>
    <row r="161" spans="2:5" s="7" customFormat="1" ht="36">
      <c r="B161" s="248" t="s">
        <v>7</v>
      </c>
      <c r="C161" s="247" t="s">
        <v>129</v>
      </c>
      <c r="D161" s="470"/>
    </row>
    <row r="162" spans="2:5" s="7" customFormat="1" ht="54">
      <c r="B162" s="258" t="s">
        <v>127</v>
      </c>
      <c r="C162" s="247" t="s">
        <v>405</v>
      </c>
      <c r="D162" s="470"/>
    </row>
    <row r="163" spans="2:5" s="7" customFormat="1">
      <c r="B163" s="564" t="s">
        <v>0</v>
      </c>
      <c r="C163" s="565"/>
      <c r="D163" s="443"/>
    </row>
    <row r="164" spans="2:5" s="7" customFormat="1" ht="18" customHeight="1">
      <c r="B164" s="568" t="s">
        <v>406</v>
      </c>
      <c r="C164" s="569"/>
      <c r="D164" s="33">
        <v>1</v>
      </c>
    </row>
    <row r="165" spans="2:5" s="89" customFormat="1">
      <c r="B165" s="249" t="s">
        <v>8</v>
      </c>
      <c r="C165" s="249"/>
      <c r="D165" s="250">
        <f>+'Հավելված N 1'!D116</f>
        <v>69100</v>
      </c>
      <c r="E165" s="151"/>
    </row>
    <row r="166" spans="2:5" s="7" customFormat="1"/>
    <row r="167" spans="2:5" s="7" customFormat="1">
      <c r="B167" s="29" t="s">
        <v>1</v>
      </c>
      <c r="C167" s="29" t="s">
        <v>2</v>
      </c>
      <c r="D167" s="339"/>
    </row>
    <row r="168" spans="2:5" s="7" customFormat="1" ht="36">
      <c r="B168" s="142">
        <v>1111</v>
      </c>
      <c r="C168" s="340" t="s">
        <v>498</v>
      </c>
      <c r="D168" s="29"/>
    </row>
    <row r="169" spans="2:5" s="7" customFormat="1"/>
    <row r="170" spans="2:5" s="7" customFormat="1">
      <c r="B170" s="557" t="s">
        <v>3</v>
      </c>
      <c r="C170" s="558"/>
      <c r="D170" s="34"/>
    </row>
    <row r="171" spans="2:5" s="7" customFormat="1" ht="72">
      <c r="B171" s="30" t="s">
        <v>4</v>
      </c>
      <c r="C171" s="119">
        <v>1111</v>
      </c>
      <c r="D171" s="358" t="s">
        <v>105</v>
      </c>
    </row>
    <row r="172" spans="2:5" s="7" customFormat="1">
      <c r="B172" s="30" t="s">
        <v>5</v>
      </c>
      <c r="C172" s="119">
        <v>32003</v>
      </c>
      <c r="D172" s="345" t="s">
        <v>12</v>
      </c>
    </row>
    <row r="173" spans="2:5" s="7" customFormat="1" ht="54">
      <c r="B173" s="30" t="s">
        <v>46</v>
      </c>
      <c r="C173" s="354" t="s">
        <v>501</v>
      </c>
      <c r="D173" s="469"/>
    </row>
    <row r="174" spans="2:5" s="7" customFormat="1" ht="72">
      <c r="B174" s="30" t="s">
        <v>47</v>
      </c>
      <c r="C174" s="354" t="s">
        <v>502</v>
      </c>
      <c r="D174" s="470"/>
    </row>
    <row r="175" spans="2:5" s="7" customFormat="1" ht="36">
      <c r="B175" s="30" t="s">
        <v>48</v>
      </c>
      <c r="C175" s="354" t="s">
        <v>126</v>
      </c>
      <c r="D175" s="470"/>
    </row>
    <row r="176" spans="2:5" s="7" customFormat="1" ht="54">
      <c r="B176" s="16" t="s">
        <v>130</v>
      </c>
      <c r="C176" s="354" t="s">
        <v>507</v>
      </c>
      <c r="D176" s="470"/>
    </row>
    <row r="177" spans="2:5" s="7" customFormat="1">
      <c r="B177" s="559" t="s">
        <v>0</v>
      </c>
      <c r="C177" s="560"/>
      <c r="D177" s="443"/>
    </row>
    <row r="178" spans="2:5" s="7" customFormat="1">
      <c r="B178" s="568" t="s">
        <v>508</v>
      </c>
      <c r="C178" s="586"/>
      <c r="D178" s="33">
        <v>1</v>
      </c>
    </row>
    <row r="179" spans="2:5" s="7" customFormat="1">
      <c r="B179" s="32" t="s">
        <v>8</v>
      </c>
      <c r="C179" s="32"/>
      <c r="D179" s="146">
        <f>+'Հավելված N 1'!D129</f>
        <v>7743.6</v>
      </c>
      <c r="E179" s="147"/>
    </row>
    <row r="180" spans="2:5" s="7" customFormat="1"/>
    <row r="181" spans="2:5" s="7" customFormat="1">
      <c r="B181" s="29" t="s">
        <v>1</v>
      </c>
      <c r="C181" s="29" t="s">
        <v>2</v>
      </c>
      <c r="D181" s="339"/>
    </row>
    <row r="182" spans="2:5" s="7" customFormat="1">
      <c r="B182" s="142">
        <v>1115</v>
      </c>
      <c r="C182" s="340" t="s">
        <v>407</v>
      </c>
      <c r="D182" s="29"/>
    </row>
    <row r="183" spans="2:5" s="7" customFormat="1"/>
    <row r="184" spans="2:5" s="7" customFormat="1">
      <c r="B184" s="557" t="s">
        <v>3</v>
      </c>
      <c r="C184" s="558"/>
      <c r="D184" s="34"/>
    </row>
    <row r="185" spans="2:5" s="7" customFormat="1" ht="72">
      <c r="B185" s="30" t="s">
        <v>4</v>
      </c>
      <c r="C185" s="119">
        <v>1115</v>
      </c>
      <c r="D185" s="332" t="s">
        <v>155</v>
      </c>
    </row>
    <row r="186" spans="2:5" s="7" customFormat="1">
      <c r="B186" s="30" t="s">
        <v>5</v>
      </c>
      <c r="C186" s="119">
        <v>11001</v>
      </c>
      <c r="D186" s="329" t="s">
        <v>12</v>
      </c>
    </row>
    <row r="187" spans="2:5" s="7" customFormat="1" ht="36">
      <c r="B187" s="30" t="s">
        <v>46</v>
      </c>
      <c r="C187" s="193" t="s">
        <v>408</v>
      </c>
      <c r="D187" s="469"/>
    </row>
    <row r="188" spans="2:5" s="7" customFormat="1" ht="90">
      <c r="B188" s="30" t="s">
        <v>47</v>
      </c>
      <c r="C188" s="193" t="s">
        <v>409</v>
      </c>
      <c r="D188" s="470"/>
    </row>
    <row r="189" spans="2:5" s="7" customFormat="1" ht="36">
      <c r="B189" s="30" t="s">
        <v>48</v>
      </c>
      <c r="C189" s="193" t="s">
        <v>355</v>
      </c>
      <c r="D189" s="470"/>
    </row>
    <row r="190" spans="2:5" s="7" customFormat="1" ht="72">
      <c r="B190" s="16" t="s">
        <v>379</v>
      </c>
      <c r="C190" s="193" t="s">
        <v>410</v>
      </c>
      <c r="D190" s="470"/>
    </row>
    <row r="191" spans="2:5" s="7" customFormat="1">
      <c r="B191" s="559" t="s">
        <v>0</v>
      </c>
      <c r="C191" s="560"/>
      <c r="D191" s="443"/>
    </row>
    <row r="192" spans="2:5" s="7" customFormat="1">
      <c r="B192" s="32" t="s">
        <v>8</v>
      </c>
      <c r="C192" s="32"/>
      <c r="D192" s="146">
        <f>+'Հավելված N 1'!D142</f>
        <v>-16061.7</v>
      </c>
      <c r="E192" s="147"/>
    </row>
    <row r="193" spans="2:5" s="7" customFormat="1"/>
    <row r="194" spans="2:5" s="7" customFormat="1">
      <c r="B194" s="29" t="s">
        <v>1</v>
      </c>
      <c r="C194" s="29" t="s">
        <v>2</v>
      </c>
      <c r="D194" s="339"/>
    </row>
    <row r="195" spans="2:5" s="7" customFormat="1">
      <c r="B195" s="142">
        <v>1124</v>
      </c>
      <c r="C195" s="340" t="s">
        <v>411</v>
      </c>
      <c r="D195" s="29"/>
    </row>
    <row r="196" spans="2:5" s="7" customFormat="1"/>
    <row r="197" spans="2:5" s="7" customFormat="1">
      <c r="B197" s="557" t="s">
        <v>3</v>
      </c>
      <c r="C197" s="558"/>
      <c r="D197" s="34"/>
    </row>
    <row r="198" spans="2:5" s="7" customFormat="1" ht="72">
      <c r="B198" s="30" t="s">
        <v>4</v>
      </c>
      <c r="C198" s="119">
        <v>1124</v>
      </c>
      <c r="D198" s="332" t="s">
        <v>155</v>
      </c>
    </row>
    <row r="199" spans="2:5" s="7" customFormat="1">
      <c r="B199" s="30" t="s">
        <v>5</v>
      </c>
      <c r="C199" s="119">
        <v>11005</v>
      </c>
      <c r="D199" s="329" t="s">
        <v>12</v>
      </c>
    </row>
    <row r="200" spans="2:5" s="7" customFormat="1" ht="54">
      <c r="B200" s="30" t="s">
        <v>46</v>
      </c>
      <c r="C200" s="193" t="s">
        <v>412</v>
      </c>
      <c r="D200" s="469"/>
    </row>
    <row r="201" spans="2:5" s="7" customFormat="1" ht="36">
      <c r="B201" s="30" t="s">
        <v>47</v>
      </c>
      <c r="C201" s="193" t="s">
        <v>413</v>
      </c>
      <c r="D201" s="470"/>
    </row>
    <row r="202" spans="2:5" s="7" customFormat="1" ht="36">
      <c r="B202" s="30" t="s">
        <v>48</v>
      </c>
      <c r="C202" s="193" t="s">
        <v>355</v>
      </c>
      <c r="D202" s="470"/>
    </row>
    <row r="203" spans="2:5" s="7" customFormat="1" ht="72">
      <c r="B203" s="16" t="s">
        <v>393</v>
      </c>
      <c r="C203" s="193" t="s">
        <v>414</v>
      </c>
      <c r="D203" s="470"/>
    </row>
    <row r="204" spans="2:5" s="7" customFormat="1">
      <c r="B204" s="559" t="s">
        <v>0</v>
      </c>
      <c r="C204" s="560"/>
      <c r="D204" s="443"/>
    </row>
    <row r="205" spans="2:5" s="7" customFormat="1" ht="36.549999999999997" customHeight="1">
      <c r="B205" s="568" t="s">
        <v>450</v>
      </c>
      <c r="C205" s="569"/>
      <c r="D205" s="343">
        <v>-1</v>
      </c>
    </row>
    <row r="206" spans="2:5" s="7" customFormat="1">
      <c r="B206" s="568" t="s">
        <v>451</v>
      </c>
      <c r="C206" s="569"/>
      <c r="D206" s="343">
        <v>-200</v>
      </c>
    </row>
    <row r="207" spans="2:5" s="7" customFormat="1">
      <c r="B207" s="32" t="s">
        <v>8</v>
      </c>
      <c r="C207" s="32"/>
      <c r="D207" s="146">
        <f>+'Հավելված N 1'!D155</f>
        <v>-9226</v>
      </c>
      <c r="E207" s="147"/>
    </row>
    <row r="208" spans="2:5" s="7" customFormat="1"/>
    <row r="209" spans="2:5" s="7" customFormat="1">
      <c r="B209" s="29" t="s">
        <v>1</v>
      </c>
      <c r="C209" s="29" t="s">
        <v>2</v>
      </c>
      <c r="D209" s="339"/>
    </row>
    <row r="210" spans="2:5" s="7" customFormat="1" ht="54">
      <c r="B210" s="142">
        <v>1130</v>
      </c>
      <c r="C210" s="340" t="s">
        <v>270</v>
      </c>
      <c r="D210" s="29"/>
    </row>
    <row r="211" spans="2:5" s="7" customFormat="1"/>
    <row r="212" spans="2:5" s="7" customFormat="1">
      <c r="B212" s="557" t="s">
        <v>3</v>
      </c>
      <c r="C212" s="558"/>
      <c r="D212" s="34"/>
    </row>
    <row r="213" spans="2:5" s="7" customFormat="1" ht="72">
      <c r="B213" s="30" t="s">
        <v>4</v>
      </c>
      <c r="C213" s="119">
        <v>1130</v>
      </c>
      <c r="D213" s="332" t="s">
        <v>155</v>
      </c>
    </row>
    <row r="214" spans="2:5" s="7" customFormat="1">
      <c r="B214" s="30" t="s">
        <v>5</v>
      </c>
      <c r="C214" s="119">
        <v>11001</v>
      </c>
      <c r="D214" s="329" t="s">
        <v>12</v>
      </c>
    </row>
    <row r="215" spans="2:5" s="7" customFormat="1" ht="54">
      <c r="B215" s="30" t="s">
        <v>46</v>
      </c>
      <c r="C215" s="193" t="s">
        <v>415</v>
      </c>
      <c r="D215" s="469"/>
    </row>
    <row r="216" spans="2:5" s="7" customFormat="1" ht="54">
      <c r="B216" s="30" t="s">
        <v>47</v>
      </c>
      <c r="C216" s="193" t="s">
        <v>416</v>
      </c>
      <c r="D216" s="470"/>
    </row>
    <row r="217" spans="2:5" s="7" customFormat="1" ht="36">
      <c r="B217" s="30" t="s">
        <v>48</v>
      </c>
      <c r="C217" s="193" t="s">
        <v>355</v>
      </c>
      <c r="D217" s="470"/>
    </row>
    <row r="218" spans="2:5" s="7" customFormat="1" ht="54">
      <c r="B218" s="16" t="s">
        <v>154</v>
      </c>
      <c r="C218" s="193" t="s">
        <v>417</v>
      </c>
      <c r="D218" s="470"/>
    </row>
    <row r="219" spans="2:5" s="7" customFormat="1">
      <c r="B219" s="559" t="s">
        <v>0</v>
      </c>
      <c r="C219" s="560"/>
      <c r="D219" s="443"/>
    </row>
    <row r="220" spans="2:5" s="7" customFormat="1">
      <c r="B220" s="32" t="s">
        <v>8</v>
      </c>
      <c r="C220" s="32"/>
      <c r="D220" s="146">
        <f>+'Հավելված N 1'!D168</f>
        <v>-28199.200000000001</v>
      </c>
      <c r="E220" s="147"/>
    </row>
    <row r="221" spans="2:5" s="7" customFormat="1" ht="8.1999999999999993" customHeight="1"/>
    <row r="222" spans="2:5" s="7" customFormat="1">
      <c r="B222" s="557" t="s">
        <v>3</v>
      </c>
      <c r="C222" s="558"/>
      <c r="D222" s="34"/>
    </row>
    <row r="223" spans="2:5" s="7" customFormat="1" ht="72">
      <c r="B223" s="30" t="s">
        <v>4</v>
      </c>
      <c r="C223" s="119">
        <v>1130</v>
      </c>
      <c r="D223" s="332" t="s">
        <v>420</v>
      </c>
    </row>
    <row r="224" spans="2:5" s="7" customFormat="1">
      <c r="B224" s="30" t="s">
        <v>5</v>
      </c>
      <c r="C224" s="119">
        <v>32001</v>
      </c>
      <c r="D224" s="329" t="s">
        <v>12</v>
      </c>
    </row>
    <row r="225" spans="2:5" s="7" customFormat="1" ht="72">
      <c r="B225" s="30" t="s">
        <v>6</v>
      </c>
      <c r="C225" s="405" t="s">
        <v>559</v>
      </c>
      <c r="D225" s="469"/>
    </row>
    <row r="226" spans="2:5" s="7" customFormat="1" ht="72" customHeight="1">
      <c r="B226" s="30" t="s">
        <v>10</v>
      </c>
      <c r="C226" s="193" t="s">
        <v>273</v>
      </c>
      <c r="D226" s="470"/>
    </row>
    <row r="227" spans="2:5" s="7" customFormat="1" ht="36">
      <c r="B227" s="30" t="s">
        <v>7</v>
      </c>
      <c r="C227" s="193" t="s">
        <v>72</v>
      </c>
      <c r="D227" s="470"/>
    </row>
    <row r="228" spans="2:5" s="7" customFormat="1" ht="54">
      <c r="B228" s="16" t="s">
        <v>418</v>
      </c>
      <c r="C228" s="193" t="s">
        <v>419</v>
      </c>
      <c r="D228" s="470"/>
    </row>
    <row r="229" spans="2:5" s="7" customFormat="1">
      <c r="B229" s="559" t="s">
        <v>0</v>
      </c>
      <c r="C229" s="560"/>
      <c r="D229" s="443"/>
    </row>
    <row r="230" spans="2:5" s="7" customFormat="1">
      <c r="B230" s="566" t="s">
        <v>560</v>
      </c>
      <c r="C230" s="567"/>
      <c r="D230" s="33">
        <v>1</v>
      </c>
    </row>
    <row r="231" spans="2:5" s="7" customFormat="1" ht="37.1" customHeight="1">
      <c r="B231" s="566" t="s">
        <v>549</v>
      </c>
      <c r="C231" s="567"/>
      <c r="D231" s="33">
        <v>1</v>
      </c>
    </row>
    <row r="232" spans="2:5" s="7" customFormat="1">
      <c r="B232" s="32" t="s">
        <v>8</v>
      </c>
      <c r="C232" s="32"/>
      <c r="D232" s="146">
        <f>+'Հավելված N 1'!D174</f>
        <v>24138.5</v>
      </c>
      <c r="E232" s="147"/>
    </row>
    <row r="233" spans="2:5" s="7" customFormat="1"/>
    <row r="234" spans="2:5" s="7" customFormat="1">
      <c r="B234" s="29" t="s">
        <v>1</v>
      </c>
      <c r="C234" s="29" t="s">
        <v>2</v>
      </c>
      <c r="D234" s="339"/>
    </row>
    <row r="235" spans="2:5" s="7" customFormat="1">
      <c r="B235" s="142">
        <v>1148</v>
      </c>
      <c r="C235" s="340" t="s">
        <v>422</v>
      </c>
      <c r="D235" s="29"/>
    </row>
    <row r="236" spans="2:5" s="7" customFormat="1"/>
    <row r="237" spans="2:5" s="7" customFormat="1">
      <c r="B237" s="557" t="s">
        <v>3</v>
      </c>
      <c r="C237" s="558"/>
      <c r="D237" s="34"/>
    </row>
    <row r="238" spans="2:5" s="7" customFormat="1" ht="72">
      <c r="B238" s="30" t="s">
        <v>4</v>
      </c>
      <c r="C238" s="119">
        <v>1148</v>
      </c>
      <c r="D238" s="332" t="s">
        <v>155</v>
      </c>
    </row>
    <row r="239" spans="2:5" s="7" customFormat="1">
      <c r="B239" s="30" t="s">
        <v>5</v>
      </c>
      <c r="C239" s="119">
        <v>11013</v>
      </c>
      <c r="D239" s="329" t="s">
        <v>12</v>
      </c>
    </row>
    <row r="240" spans="2:5" s="7" customFormat="1" ht="36">
      <c r="B240" s="30" t="s">
        <v>46</v>
      </c>
      <c r="C240" s="193" t="s">
        <v>423</v>
      </c>
      <c r="D240" s="469"/>
    </row>
    <row r="241" spans="2:5" s="7" customFormat="1" ht="54">
      <c r="B241" s="30" t="s">
        <v>47</v>
      </c>
      <c r="C241" s="193" t="s">
        <v>424</v>
      </c>
      <c r="D241" s="470"/>
    </row>
    <row r="242" spans="2:5" s="7" customFormat="1" ht="36">
      <c r="B242" s="30" t="s">
        <v>48</v>
      </c>
      <c r="C242" s="193" t="s">
        <v>355</v>
      </c>
      <c r="D242" s="470"/>
    </row>
    <row r="243" spans="2:5" s="7" customFormat="1" ht="72">
      <c r="B243" s="16" t="s">
        <v>421</v>
      </c>
      <c r="C243" s="193" t="s">
        <v>101</v>
      </c>
      <c r="D243" s="470"/>
    </row>
    <row r="244" spans="2:5" s="7" customFormat="1">
      <c r="B244" s="559" t="s">
        <v>0</v>
      </c>
      <c r="C244" s="560"/>
      <c r="D244" s="443"/>
    </row>
    <row r="245" spans="2:5" s="7" customFormat="1">
      <c r="B245" s="32" t="s">
        <v>8</v>
      </c>
      <c r="C245" s="32"/>
      <c r="D245" s="146">
        <f>+'Հավելված N 1'!D187</f>
        <v>-12225.1</v>
      </c>
      <c r="E245" s="147"/>
    </row>
    <row r="246" spans="2:5" s="7" customFormat="1"/>
    <row r="247" spans="2:5" s="7" customFormat="1">
      <c r="B247" s="245" t="s">
        <v>1</v>
      </c>
      <c r="C247" s="245" t="s">
        <v>2</v>
      </c>
      <c r="D247" s="377"/>
    </row>
    <row r="248" spans="2:5" s="7" customFormat="1">
      <c r="B248" s="423">
        <v>1163</v>
      </c>
      <c r="C248" s="424" t="s">
        <v>552</v>
      </c>
      <c r="D248" s="245"/>
    </row>
    <row r="249" spans="2:5" s="7" customFormat="1"/>
    <row r="250" spans="2:5" s="7" customFormat="1">
      <c r="B250" s="531" t="s">
        <v>3</v>
      </c>
      <c r="C250" s="563"/>
      <c r="D250" s="245"/>
    </row>
    <row r="251" spans="2:5" s="7" customFormat="1" ht="72">
      <c r="B251" s="184" t="s">
        <v>4</v>
      </c>
      <c r="C251" s="425">
        <v>1163</v>
      </c>
      <c r="D251" s="416" t="s">
        <v>155</v>
      </c>
    </row>
    <row r="252" spans="2:5" s="7" customFormat="1">
      <c r="B252" s="184" t="s">
        <v>5</v>
      </c>
      <c r="C252" s="425">
        <v>32001</v>
      </c>
      <c r="D252" s="401" t="s">
        <v>12</v>
      </c>
    </row>
    <row r="253" spans="2:5" s="7" customFormat="1" ht="36">
      <c r="B253" s="404" t="s">
        <v>6</v>
      </c>
      <c r="C253" s="405" t="s">
        <v>553</v>
      </c>
      <c r="D253" s="503"/>
    </row>
    <row r="254" spans="2:5" s="7" customFormat="1" ht="72">
      <c r="B254" s="184" t="s">
        <v>10</v>
      </c>
      <c r="C254" s="405" t="s">
        <v>554</v>
      </c>
      <c r="D254" s="470"/>
    </row>
    <row r="255" spans="2:5" s="7" customFormat="1" ht="36">
      <c r="B255" s="248" t="s">
        <v>7</v>
      </c>
      <c r="C255" s="405" t="s">
        <v>129</v>
      </c>
      <c r="D255" s="470"/>
    </row>
    <row r="256" spans="2:5" s="7" customFormat="1" ht="54">
      <c r="B256" s="409" t="s">
        <v>130</v>
      </c>
      <c r="C256" s="405" t="s">
        <v>555</v>
      </c>
      <c r="D256" s="470"/>
    </row>
    <row r="257" spans="2:5" s="7" customFormat="1">
      <c r="B257" s="564" t="s">
        <v>0</v>
      </c>
      <c r="C257" s="565"/>
      <c r="D257" s="443"/>
    </row>
    <row r="258" spans="2:5" s="7" customFormat="1" ht="37.65" customHeight="1">
      <c r="B258" s="568" t="s">
        <v>149</v>
      </c>
      <c r="C258" s="569"/>
      <c r="D258" s="426">
        <v>-1</v>
      </c>
    </row>
    <row r="259" spans="2:5" s="89" customFormat="1">
      <c r="B259" s="249" t="s">
        <v>8</v>
      </c>
      <c r="C259" s="249"/>
      <c r="D259" s="305">
        <f>+'[1]Հավելված N 2'!G231</f>
        <v>0</v>
      </c>
      <c r="E259" s="151"/>
    </row>
    <row r="261" spans="2:5">
      <c r="B261" s="41" t="s">
        <v>1</v>
      </c>
      <c r="C261" s="561" t="s">
        <v>2</v>
      </c>
      <c r="D261" s="562"/>
    </row>
    <row r="262" spans="2:5">
      <c r="B262" s="149">
        <v>1168</v>
      </c>
      <c r="C262" s="38" t="s">
        <v>131</v>
      </c>
      <c r="D262" s="41"/>
    </row>
    <row r="264" spans="2:5" s="7" customFormat="1">
      <c r="B264" s="557" t="s">
        <v>3</v>
      </c>
      <c r="C264" s="558"/>
      <c r="D264" s="34"/>
    </row>
    <row r="265" spans="2:5" s="7" customFormat="1" ht="72">
      <c r="B265" s="30" t="s">
        <v>4</v>
      </c>
      <c r="C265" s="119">
        <v>1168</v>
      </c>
      <c r="D265" s="332" t="s">
        <v>155</v>
      </c>
    </row>
    <row r="266" spans="2:5" s="7" customFormat="1">
      <c r="B266" s="30" t="s">
        <v>5</v>
      </c>
      <c r="C266" s="119">
        <v>11001</v>
      </c>
      <c r="D266" s="329" t="s">
        <v>12</v>
      </c>
    </row>
    <row r="267" spans="2:5" s="7" customFormat="1" ht="36">
      <c r="B267" s="30" t="s">
        <v>46</v>
      </c>
      <c r="C267" s="193" t="s">
        <v>425</v>
      </c>
      <c r="D267" s="469"/>
    </row>
    <row r="268" spans="2:5" s="7" customFormat="1" ht="54">
      <c r="B268" s="30" t="s">
        <v>47</v>
      </c>
      <c r="C268" s="193" t="s">
        <v>426</v>
      </c>
      <c r="D268" s="470"/>
    </row>
    <row r="269" spans="2:5" s="7" customFormat="1" ht="36">
      <c r="B269" s="30" t="s">
        <v>48</v>
      </c>
      <c r="C269" s="193" t="s">
        <v>355</v>
      </c>
      <c r="D269" s="470"/>
    </row>
    <row r="270" spans="2:5" s="7" customFormat="1" ht="72">
      <c r="B270" s="16" t="s">
        <v>393</v>
      </c>
      <c r="C270" s="193" t="s">
        <v>101</v>
      </c>
      <c r="D270" s="470"/>
    </row>
    <row r="271" spans="2:5" s="7" customFormat="1">
      <c r="B271" s="559" t="s">
        <v>0</v>
      </c>
      <c r="C271" s="560"/>
      <c r="D271" s="443"/>
    </row>
    <row r="272" spans="2:5" s="7" customFormat="1">
      <c r="B272" s="32" t="s">
        <v>8</v>
      </c>
      <c r="C272" s="32"/>
      <c r="D272" s="146">
        <f>+'Հավելված N 1'!D200</f>
        <v>-15472.8</v>
      </c>
      <c r="E272" s="147"/>
    </row>
    <row r="273" spans="2:5" ht="8.1999999999999993" customHeight="1"/>
    <row r="274" spans="2:5" s="7" customFormat="1">
      <c r="B274" s="557" t="s">
        <v>3</v>
      </c>
      <c r="C274" s="558"/>
      <c r="D274" s="34"/>
    </row>
    <row r="275" spans="2:5" s="7" customFormat="1" ht="72">
      <c r="B275" s="30" t="s">
        <v>4</v>
      </c>
      <c r="C275" s="119">
        <v>1168</v>
      </c>
      <c r="D275" s="332" t="s">
        <v>155</v>
      </c>
    </row>
    <row r="276" spans="2:5" s="7" customFormat="1">
      <c r="B276" s="30" t="s">
        <v>5</v>
      </c>
      <c r="C276" s="119">
        <v>11002</v>
      </c>
      <c r="D276" s="329" t="s">
        <v>12</v>
      </c>
    </row>
    <row r="277" spans="2:5" s="7" customFormat="1" ht="36">
      <c r="B277" s="30" t="s">
        <v>46</v>
      </c>
      <c r="C277" s="193" t="s">
        <v>427</v>
      </c>
      <c r="D277" s="469"/>
    </row>
    <row r="278" spans="2:5" s="7" customFormat="1" ht="54">
      <c r="B278" s="30" t="s">
        <v>47</v>
      </c>
      <c r="C278" s="193" t="s">
        <v>428</v>
      </c>
      <c r="D278" s="470"/>
    </row>
    <row r="279" spans="2:5" s="7" customFormat="1" ht="36">
      <c r="B279" s="30" t="s">
        <v>48</v>
      </c>
      <c r="C279" s="193" t="s">
        <v>355</v>
      </c>
      <c r="D279" s="470"/>
    </row>
    <row r="280" spans="2:5" s="7" customFormat="1" ht="72">
      <c r="B280" s="16" t="s">
        <v>393</v>
      </c>
      <c r="C280" s="193" t="s">
        <v>101</v>
      </c>
      <c r="D280" s="470"/>
    </row>
    <row r="281" spans="2:5" s="7" customFormat="1">
      <c r="B281" s="559" t="s">
        <v>0</v>
      </c>
      <c r="C281" s="560"/>
      <c r="D281" s="443"/>
    </row>
    <row r="282" spans="2:5" s="7" customFormat="1">
      <c r="B282" s="32" t="s">
        <v>8</v>
      </c>
      <c r="C282" s="32"/>
      <c r="D282" s="146">
        <f>+'Հավելված N 1'!D206</f>
        <v>-1346.5</v>
      </c>
      <c r="E282" s="147"/>
    </row>
    <row r="283" spans="2:5" ht="8.1999999999999993" customHeight="1"/>
    <row r="284" spans="2:5" s="7" customFormat="1">
      <c r="B284" s="557" t="s">
        <v>3</v>
      </c>
      <c r="C284" s="558"/>
      <c r="D284" s="34"/>
    </row>
    <row r="285" spans="2:5" s="7" customFormat="1" ht="72">
      <c r="B285" s="30" t="s">
        <v>4</v>
      </c>
      <c r="C285" s="119">
        <v>1168</v>
      </c>
      <c r="D285" s="332" t="s">
        <v>155</v>
      </c>
    </row>
    <row r="286" spans="2:5" s="7" customFormat="1">
      <c r="B286" s="30" t="s">
        <v>5</v>
      </c>
      <c r="C286" s="119">
        <v>11003</v>
      </c>
      <c r="D286" s="329" t="s">
        <v>12</v>
      </c>
    </row>
    <row r="287" spans="2:5" s="7" customFormat="1" ht="36">
      <c r="B287" s="30" t="s">
        <v>46</v>
      </c>
      <c r="C287" s="193" t="s">
        <v>429</v>
      </c>
      <c r="D287" s="469"/>
    </row>
    <row r="288" spans="2:5" s="7" customFormat="1" ht="36">
      <c r="B288" s="30" t="s">
        <v>47</v>
      </c>
      <c r="C288" s="193" t="s">
        <v>430</v>
      </c>
      <c r="D288" s="470"/>
    </row>
    <row r="289" spans="2:5" s="7" customFormat="1" ht="36">
      <c r="B289" s="30" t="s">
        <v>48</v>
      </c>
      <c r="C289" s="193" t="s">
        <v>355</v>
      </c>
      <c r="D289" s="470"/>
    </row>
    <row r="290" spans="2:5" s="7" customFormat="1" ht="72">
      <c r="B290" s="16" t="s">
        <v>393</v>
      </c>
      <c r="C290" s="193" t="s">
        <v>414</v>
      </c>
      <c r="D290" s="470"/>
    </row>
    <row r="291" spans="2:5" s="7" customFormat="1">
      <c r="B291" s="559" t="s">
        <v>0</v>
      </c>
      <c r="C291" s="560"/>
      <c r="D291" s="443"/>
    </row>
    <row r="292" spans="2:5" s="7" customFormat="1">
      <c r="B292" s="32" t="s">
        <v>8</v>
      </c>
      <c r="C292" s="32"/>
      <c r="D292" s="146">
        <f>+'Հավելված N 1'!D212</f>
        <v>-31022.1</v>
      </c>
      <c r="E292" s="147"/>
    </row>
    <row r="293" spans="2:5" ht="8.1999999999999993" customHeight="1"/>
    <row r="294" spans="2:5" s="7" customFormat="1">
      <c r="B294" s="557" t="s">
        <v>3</v>
      </c>
      <c r="C294" s="558"/>
      <c r="D294" s="34"/>
    </row>
    <row r="295" spans="2:5" s="7" customFormat="1" ht="72">
      <c r="B295" s="30" t="s">
        <v>4</v>
      </c>
      <c r="C295" s="119">
        <v>1168</v>
      </c>
      <c r="D295" s="332" t="s">
        <v>155</v>
      </c>
    </row>
    <row r="296" spans="2:5" s="7" customFormat="1">
      <c r="B296" s="30" t="s">
        <v>5</v>
      </c>
      <c r="C296" s="119">
        <v>11005</v>
      </c>
      <c r="D296" s="329" t="s">
        <v>12</v>
      </c>
    </row>
    <row r="297" spans="2:5" s="7" customFormat="1" ht="36">
      <c r="B297" s="30" t="s">
        <v>46</v>
      </c>
      <c r="C297" s="193" t="s">
        <v>431</v>
      </c>
      <c r="D297" s="469"/>
    </row>
    <row r="298" spans="2:5" s="7" customFormat="1" ht="36">
      <c r="B298" s="30" t="s">
        <v>47</v>
      </c>
      <c r="C298" s="193" t="s">
        <v>432</v>
      </c>
      <c r="D298" s="470"/>
    </row>
    <row r="299" spans="2:5" s="7" customFormat="1" ht="36">
      <c r="B299" s="30" t="s">
        <v>48</v>
      </c>
      <c r="C299" s="193" t="s">
        <v>355</v>
      </c>
      <c r="D299" s="470"/>
    </row>
    <row r="300" spans="2:5" s="7" customFormat="1" ht="72">
      <c r="B300" s="16" t="s">
        <v>393</v>
      </c>
      <c r="C300" s="193" t="s">
        <v>397</v>
      </c>
      <c r="D300" s="470"/>
    </row>
    <row r="301" spans="2:5" s="7" customFormat="1">
      <c r="B301" s="559" t="s">
        <v>0</v>
      </c>
      <c r="C301" s="560"/>
      <c r="D301" s="443"/>
    </row>
    <row r="302" spans="2:5" s="7" customFormat="1" ht="36" customHeight="1">
      <c r="B302" s="585" t="s">
        <v>446</v>
      </c>
      <c r="C302" s="585"/>
      <c r="D302" s="341">
        <v>-1</v>
      </c>
    </row>
    <row r="303" spans="2:5" s="7" customFormat="1" ht="36" customHeight="1">
      <c r="B303" s="585" t="s">
        <v>447</v>
      </c>
      <c r="C303" s="585"/>
      <c r="D303" s="341">
        <v>-1</v>
      </c>
    </row>
    <row r="304" spans="2:5" s="7" customFormat="1">
      <c r="B304" s="32" t="s">
        <v>8</v>
      </c>
      <c r="C304" s="32"/>
      <c r="D304" s="146">
        <f>+'Հավելված N 1'!D218</f>
        <v>-160373.70000000001</v>
      </c>
      <c r="E304" s="147"/>
    </row>
    <row r="305" spans="2:5" ht="8.1999999999999993" customHeight="1"/>
    <row r="306" spans="2:5" s="7" customFormat="1">
      <c r="B306" s="557" t="s">
        <v>3</v>
      </c>
      <c r="C306" s="558"/>
      <c r="D306" s="34"/>
    </row>
    <row r="307" spans="2:5" s="7" customFormat="1" ht="72">
      <c r="B307" s="30" t="s">
        <v>4</v>
      </c>
      <c r="C307" s="119">
        <v>1168</v>
      </c>
      <c r="D307" s="332" t="s">
        <v>420</v>
      </c>
    </row>
    <row r="308" spans="2:5" s="7" customFormat="1">
      <c r="B308" s="30" t="s">
        <v>5</v>
      </c>
      <c r="C308" s="119">
        <v>32001</v>
      </c>
      <c r="D308" s="31" t="s">
        <v>12</v>
      </c>
    </row>
    <row r="309" spans="2:5" s="7" customFormat="1" ht="36">
      <c r="B309" s="35" t="s">
        <v>6</v>
      </c>
      <c r="C309" s="145" t="s">
        <v>109</v>
      </c>
      <c r="D309" s="469"/>
    </row>
    <row r="310" spans="2:5" s="7" customFormat="1" ht="72">
      <c r="B310" s="30" t="s">
        <v>10</v>
      </c>
      <c r="C310" s="145" t="s">
        <v>132</v>
      </c>
      <c r="D310" s="470"/>
    </row>
    <row r="311" spans="2:5" s="7" customFormat="1" ht="36">
      <c r="B311" s="36" t="s">
        <v>7</v>
      </c>
      <c r="C311" s="145" t="s">
        <v>129</v>
      </c>
      <c r="D311" s="470"/>
    </row>
    <row r="312" spans="2:5" s="7" customFormat="1" ht="54">
      <c r="B312" s="16" t="s">
        <v>130</v>
      </c>
      <c r="C312" s="145" t="s">
        <v>133</v>
      </c>
      <c r="D312" s="470"/>
    </row>
    <row r="313" spans="2:5" s="7" customFormat="1">
      <c r="B313" s="559" t="s">
        <v>0</v>
      </c>
      <c r="C313" s="560"/>
      <c r="D313" s="443"/>
    </row>
    <row r="314" spans="2:5" s="7" customFormat="1" ht="16.95" customHeight="1">
      <c r="B314" s="572" t="s">
        <v>159</v>
      </c>
      <c r="C314" s="573"/>
      <c r="D314" s="154">
        <v>1</v>
      </c>
    </row>
    <row r="315" spans="2:5" s="7" customFormat="1" ht="16.95" customHeight="1">
      <c r="B315" s="572" t="s">
        <v>177</v>
      </c>
      <c r="C315" s="573"/>
      <c r="D315" s="160">
        <v>1</v>
      </c>
    </row>
    <row r="316" spans="2:5" s="7" customFormat="1" ht="16.95" customHeight="1">
      <c r="B316" s="572" t="s">
        <v>433</v>
      </c>
      <c r="C316" s="573"/>
      <c r="D316" s="154">
        <v>1</v>
      </c>
    </row>
    <row r="317" spans="2:5" s="7" customFormat="1" ht="36" customHeight="1">
      <c r="B317" s="572" t="s">
        <v>149</v>
      </c>
      <c r="C317" s="573"/>
      <c r="D317" s="190">
        <v>1</v>
      </c>
    </row>
    <row r="318" spans="2:5" s="89" customFormat="1">
      <c r="B318" s="37" t="s">
        <v>8</v>
      </c>
      <c r="C318" s="37"/>
      <c r="D318" s="150">
        <f>+'Հավելված N 1'!D224</f>
        <v>210319.60000000003</v>
      </c>
      <c r="E318" s="151"/>
    </row>
    <row r="319" spans="2:5" ht="8.1999999999999993" customHeight="1"/>
    <row r="320" spans="2:5" s="7" customFormat="1">
      <c r="B320" s="557" t="s">
        <v>3</v>
      </c>
      <c r="C320" s="558"/>
      <c r="D320" s="34"/>
    </row>
    <row r="321" spans="2:5" s="7" customFormat="1" ht="72">
      <c r="B321" s="30" t="s">
        <v>4</v>
      </c>
      <c r="C321" s="119">
        <v>1168</v>
      </c>
      <c r="D321" s="358" t="s">
        <v>420</v>
      </c>
    </row>
    <row r="322" spans="2:5" s="7" customFormat="1">
      <c r="B322" s="30" t="s">
        <v>5</v>
      </c>
      <c r="C322" s="119">
        <v>32007</v>
      </c>
      <c r="D322" s="345" t="s">
        <v>12</v>
      </c>
    </row>
    <row r="323" spans="2:5" s="7" customFormat="1" ht="36">
      <c r="B323" s="35" t="s">
        <v>6</v>
      </c>
      <c r="C323" s="145" t="s">
        <v>488</v>
      </c>
      <c r="D323" s="469"/>
    </row>
    <row r="324" spans="2:5" s="7" customFormat="1" ht="36">
      <c r="B324" s="30" t="s">
        <v>10</v>
      </c>
      <c r="C324" s="145" t="s">
        <v>489</v>
      </c>
      <c r="D324" s="470"/>
    </row>
    <row r="325" spans="2:5" s="7" customFormat="1" ht="36">
      <c r="B325" s="36" t="s">
        <v>7</v>
      </c>
      <c r="C325" s="145" t="s">
        <v>126</v>
      </c>
      <c r="D325" s="470"/>
    </row>
    <row r="326" spans="2:5" s="7" customFormat="1" ht="54">
      <c r="B326" s="16" t="s">
        <v>130</v>
      </c>
      <c r="C326" s="145" t="s">
        <v>490</v>
      </c>
      <c r="D326" s="470"/>
    </row>
    <row r="327" spans="2:5" s="7" customFormat="1">
      <c r="B327" s="559" t="s">
        <v>0</v>
      </c>
      <c r="C327" s="560"/>
      <c r="D327" s="443"/>
    </row>
    <row r="328" spans="2:5" s="89" customFormat="1">
      <c r="B328" s="37" t="s">
        <v>8</v>
      </c>
      <c r="C328" s="37"/>
      <c r="D328" s="150">
        <f>+'Հավելված N 1'!D230</f>
        <v>603</v>
      </c>
      <c r="E328" s="151"/>
    </row>
    <row r="330" spans="2:5" ht="50.75">
      <c r="B330" s="40" t="s">
        <v>81</v>
      </c>
      <c r="C330" s="561" t="s">
        <v>2</v>
      </c>
      <c r="D330" s="562"/>
    </row>
    <row r="331" spans="2:5">
      <c r="B331" s="149">
        <v>1183</v>
      </c>
      <c r="C331" s="38" t="s">
        <v>134</v>
      </c>
      <c r="D331" s="38"/>
    </row>
    <row r="333" spans="2:5">
      <c r="B333" s="570" t="s">
        <v>3</v>
      </c>
      <c r="C333" s="571"/>
      <c r="D333" s="153"/>
      <c r="E333" s="7"/>
    </row>
    <row r="334" spans="2:5" s="7" customFormat="1" ht="72">
      <c r="B334" s="30" t="s">
        <v>44</v>
      </c>
      <c r="C334" s="119">
        <v>1183</v>
      </c>
      <c r="D334" s="410" t="s">
        <v>155</v>
      </c>
      <c r="E334" s="3"/>
    </row>
    <row r="335" spans="2:5">
      <c r="B335" s="42" t="s">
        <v>45</v>
      </c>
      <c r="C335" s="119">
        <v>11001</v>
      </c>
      <c r="D335" s="398" t="s">
        <v>12</v>
      </c>
    </row>
    <row r="336" spans="2:5" ht="36">
      <c r="B336" s="42" t="s">
        <v>46</v>
      </c>
      <c r="C336" s="405" t="s">
        <v>550</v>
      </c>
      <c r="D336" s="575"/>
    </row>
    <row r="337" spans="2:5" ht="36">
      <c r="B337" s="42" t="s">
        <v>47</v>
      </c>
      <c r="C337" s="405" t="s">
        <v>551</v>
      </c>
      <c r="D337" s="576"/>
    </row>
    <row r="338" spans="2:5" ht="36">
      <c r="B338" s="42" t="s">
        <v>48</v>
      </c>
      <c r="C338" s="194" t="s">
        <v>355</v>
      </c>
      <c r="D338" s="576"/>
    </row>
    <row r="339" spans="2:5" ht="72" customHeight="1">
      <c r="B339" s="42" t="s">
        <v>421</v>
      </c>
      <c r="C339" s="194" t="s">
        <v>434</v>
      </c>
      <c r="D339" s="576"/>
    </row>
    <row r="340" spans="2:5">
      <c r="B340" s="574" t="s">
        <v>49</v>
      </c>
      <c r="C340" s="574"/>
      <c r="D340" s="577"/>
    </row>
    <row r="341" spans="2:5">
      <c r="B341" s="39" t="s">
        <v>50</v>
      </c>
      <c r="C341" s="39"/>
      <c r="D341" s="150">
        <f>+'Հավելված N 1'!D243</f>
        <v>-9030</v>
      </c>
    </row>
    <row r="342" spans="2:5" ht="9.9499999999999993" customHeight="1"/>
    <row r="343" spans="2:5">
      <c r="B343" s="570" t="s">
        <v>3</v>
      </c>
      <c r="C343" s="571"/>
      <c r="D343" s="153"/>
      <c r="E343" s="7"/>
    </row>
    <row r="344" spans="2:5" s="7" customFormat="1" ht="72">
      <c r="B344" s="30" t="s">
        <v>44</v>
      </c>
      <c r="C344" s="119">
        <v>1183</v>
      </c>
      <c r="D344" s="332" t="s">
        <v>420</v>
      </c>
      <c r="E344" s="3"/>
    </row>
    <row r="345" spans="2:5">
      <c r="B345" s="42" t="s">
        <v>45</v>
      </c>
      <c r="C345" s="119">
        <v>32004</v>
      </c>
      <c r="D345" s="188" t="s">
        <v>12</v>
      </c>
    </row>
    <row r="346" spans="2:5" ht="36">
      <c r="B346" s="42" t="s">
        <v>46</v>
      </c>
      <c r="C346" s="193" t="s">
        <v>179</v>
      </c>
      <c r="D346" s="575"/>
    </row>
    <row r="347" spans="2:5">
      <c r="B347" s="42" t="s">
        <v>47</v>
      </c>
      <c r="C347" s="193" t="s">
        <v>180</v>
      </c>
      <c r="D347" s="576"/>
    </row>
    <row r="348" spans="2:5" ht="36">
      <c r="B348" s="42" t="s">
        <v>48</v>
      </c>
      <c r="C348" s="194" t="s">
        <v>126</v>
      </c>
      <c r="D348" s="576"/>
    </row>
    <row r="349" spans="2:5" ht="72" customHeight="1">
      <c r="B349" s="42" t="s">
        <v>135</v>
      </c>
      <c r="C349" s="194" t="s">
        <v>181</v>
      </c>
      <c r="D349" s="576"/>
    </row>
    <row r="350" spans="2:5">
      <c r="B350" s="574" t="s">
        <v>49</v>
      </c>
      <c r="C350" s="574"/>
      <c r="D350" s="577"/>
    </row>
    <row r="351" spans="2:5">
      <c r="B351" s="572" t="s">
        <v>178</v>
      </c>
      <c r="C351" s="573"/>
      <c r="D351" s="155">
        <v>2</v>
      </c>
    </row>
    <row r="352" spans="2:5">
      <c r="B352" s="39" t="s">
        <v>50</v>
      </c>
      <c r="C352" s="39"/>
      <c r="D352" s="150">
        <f>+'Հավելված N 1'!D249</f>
        <v>3053.6000000000004</v>
      </c>
    </row>
    <row r="354" spans="2:5" ht="50.75">
      <c r="B354" s="40" t="s">
        <v>81</v>
      </c>
      <c r="C354" s="561" t="s">
        <v>2</v>
      </c>
      <c r="D354" s="562"/>
    </row>
    <row r="355" spans="2:5" ht="35.450000000000003" customHeight="1">
      <c r="B355" s="149">
        <v>1192</v>
      </c>
      <c r="C355" s="38" t="s">
        <v>509</v>
      </c>
      <c r="D355" s="38"/>
    </row>
    <row r="357" spans="2:5">
      <c r="B357" s="570" t="s">
        <v>3</v>
      </c>
      <c r="C357" s="571"/>
      <c r="D357" s="153"/>
      <c r="E357" s="7"/>
    </row>
    <row r="358" spans="2:5" s="7" customFormat="1" ht="72">
      <c r="B358" s="30" t="s">
        <v>44</v>
      </c>
      <c r="C358" s="119">
        <v>1192</v>
      </c>
      <c r="D358" s="358" t="s">
        <v>155</v>
      </c>
      <c r="E358" s="3"/>
    </row>
    <row r="359" spans="2:5">
      <c r="B359" s="42" t="s">
        <v>45</v>
      </c>
      <c r="C359" s="119">
        <v>11001</v>
      </c>
      <c r="D359" s="345" t="s">
        <v>12</v>
      </c>
    </row>
    <row r="360" spans="2:5" ht="54">
      <c r="B360" s="42" t="s">
        <v>46</v>
      </c>
      <c r="C360" s="354" t="s">
        <v>510</v>
      </c>
      <c r="D360" s="575"/>
    </row>
    <row r="361" spans="2:5" ht="72">
      <c r="B361" s="42" t="s">
        <v>47</v>
      </c>
      <c r="C361" s="354" t="s">
        <v>511</v>
      </c>
      <c r="D361" s="576"/>
    </row>
    <row r="362" spans="2:5" ht="36">
      <c r="B362" s="42" t="s">
        <v>48</v>
      </c>
      <c r="C362" s="194" t="s">
        <v>355</v>
      </c>
      <c r="D362" s="576"/>
    </row>
    <row r="363" spans="2:5" ht="72" customHeight="1">
      <c r="B363" s="42" t="s">
        <v>421</v>
      </c>
      <c r="C363" s="194" t="s">
        <v>101</v>
      </c>
      <c r="D363" s="576"/>
    </row>
    <row r="364" spans="2:5">
      <c r="B364" s="574" t="s">
        <v>49</v>
      </c>
      <c r="C364" s="574"/>
      <c r="D364" s="577"/>
    </row>
    <row r="365" spans="2:5">
      <c r="B365" s="39" t="s">
        <v>50</v>
      </c>
      <c r="C365" s="39"/>
      <c r="D365" s="150">
        <f>+'Հավելված N 1'!D262</f>
        <v>-7743.6</v>
      </c>
    </row>
    <row r="367" spans="2:5" ht="50.75">
      <c r="B367" s="40" t="s">
        <v>81</v>
      </c>
      <c r="C367" s="561" t="s">
        <v>2</v>
      </c>
      <c r="D367" s="562"/>
    </row>
    <row r="368" spans="2:5" ht="35.450000000000003" customHeight="1">
      <c r="B368" s="149">
        <v>1215</v>
      </c>
      <c r="C368" s="38" t="s">
        <v>435</v>
      </c>
      <c r="D368" s="38"/>
    </row>
    <row r="370" spans="1:5">
      <c r="B370" s="570" t="s">
        <v>3</v>
      </c>
      <c r="C370" s="571"/>
      <c r="D370" s="153"/>
      <c r="E370" s="7"/>
    </row>
    <row r="371" spans="1:5" s="7" customFormat="1" ht="72">
      <c r="B371" s="30" t="s">
        <v>44</v>
      </c>
      <c r="C371" s="119">
        <v>1215</v>
      </c>
      <c r="D371" s="332" t="s">
        <v>155</v>
      </c>
      <c r="E371" s="3"/>
    </row>
    <row r="372" spans="1:5">
      <c r="B372" s="42" t="s">
        <v>45</v>
      </c>
      <c r="C372" s="119">
        <v>12009</v>
      </c>
      <c r="D372" s="329" t="s">
        <v>12</v>
      </c>
    </row>
    <row r="373" spans="1:5" ht="36">
      <c r="B373" s="42" t="s">
        <v>46</v>
      </c>
      <c r="C373" s="193" t="s">
        <v>436</v>
      </c>
      <c r="D373" s="575"/>
    </row>
    <row r="374" spans="1:5" ht="36">
      <c r="B374" s="42" t="s">
        <v>47</v>
      </c>
      <c r="C374" s="193" t="s">
        <v>255</v>
      </c>
      <c r="D374" s="576"/>
    </row>
    <row r="375" spans="1:5" ht="36">
      <c r="B375" s="42" t="s">
        <v>48</v>
      </c>
      <c r="C375" s="194" t="s">
        <v>385</v>
      </c>
      <c r="D375" s="576"/>
    </row>
    <row r="376" spans="1:5" ht="72" customHeight="1">
      <c r="B376" s="42" t="s">
        <v>437</v>
      </c>
      <c r="C376" s="194" t="s">
        <v>438</v>
      </c>
      <c r="D376" s="576"/>
    </row>
    <row r="377" spans="1:5">
      <c r="B377" s="574" t="s">
        <v>49</v>
      </c>
      <c r="C377" s="574"/>
      <c r="D377" s="577"/>
    </row>
    <row r="378" spans="1:5">
      <c r="B378" s="39" t="s">
        <v>50</v>
      </c>
      <c r="C378" s="39"/>
      <c r="D378" s="150">
        <f>+'Հավելված N 1'!D275</f>
        <v>-93674</v>
      </c>
    </row>
    <row r="383" spans="1:5">
      <c r="A383" s="588" t="s">
        <v>82</v>
      </c>
      <c r="B383" s="588"/>
      <c r="C383" s="588"/>
      <c r="D383" s="588"/>
    </row>
    <row r="384" spans="1:5">
      <c r="C384" s="43" t="s">
        <v>55</v>
      </c>
      <c r="D384" s="28"/>
    </row>
    <row r="385" spans="2:4">
      <c r="B385" s="44" t="s">
        <v>11</v>
      </c>
      <c r="C385" s="45"/>
      <c r="D385" s="46"/>
    </row>
    <row r="386" spans="2:4" s="90" customFormat="1">
      <c r="B386" s="139"/>
      <c r="C386" s="139"/>
      <c r="D386" s="140"/>
    </row>
    <row r="387" spans="2:4" s="90" customFormat="1">
      <c r="B387" s="139"/>
      <c r="C387" s="139"/>
      <c r="D387" s="140"/>
    </row>
    <row r="388" spans="2:4">
      <c r="B388" s="34" t="s">
        <v>1</v>
      </c>
      <c r="C388" s="34" t="s">
        <v>2</v>
      </c>
      <c r="D388" s="152"/>
    </row>
    <row r="389" spans="2:4">
      <c r="B389" s="149">
        <v>1139</v>
      </c>
      <c r="C389" s="38" t="s">
        <v>79</v>
      </c>
      <c r="D389" s="41"/>
    </row>
    <row r="390" spans="2:4" ht="33.85">
      <c r="B390" s="34" t="s">
        <v>3</v>
      </c>
      <c r="C390" s="148"/>
      <c r="D390" s="152"/>
    </row>
    <row r="391" spans="2:4" s="7" customFormat="1" ht="72">
      <c r="B391" s="30" t="s">
        <v>4</v>
      </c>
      <c r="C391" s="119">
        <v>1139</v>
      </c>
      <c r="D391" s="332" t="s">
        <v>420</v>
      </c>
    </row>
    <row r="392" spans="2:4">
      <c r="B392" s="156" t="s">
        <v>5</v>
      </c>
      <c r="C392" s="157">
        <v>11001</v>
      </c>
      <c r="D392" s="31" t="s">
        <v>12</v>
      </c>
    </row>
    <row r="393" spans="2:4" ht="36">
      <c r="B393" s="156" t="s">
        <v>6</v>
      </c>
      <c r="C393" s="145" t="s">
        <v>79</v>
      </c>
      <c r="D393" s="469"/>
    </row>
    <row r="394" spans="2:4" ht="72">
      <c r="B394" s="156" t="s">
        <v>10</v>
      </c>
      <c r="C394" s="145" t="s">
        <v>80</v>
      </c>
      <c r="D394" s="470"/>
    </row>
    <row r="395" spans="2:4" ht="18" customHeight="1">
      <c r="B395" s="156" t="s">
        <v>7</v>
      </c>
      <c r="C395" s="145" t="s">
        <v>63</v>
      </c>
      <c r="D395" s="470"/>
    </row>
    <row r="396" spans="2:4" ht="54">
      <c r="B396" s="108" t="s">
        <v>43</v>
      </c>
      <c r="C396" s="145" t="s">
        <v>55</v>
      </c>
      <c r="D396" s="470"/>
    </row>
    <row r="397" spans="2:4">
      <c r="B397" s="158"/>
      <c r="C397" s="159" t="s">
        <v>0</v>
      </c>
      <c r="D397" s="443"/>
    </row>
    <row r="398" spans="2:4">
      <c r="B398" s="587" t="s">
        <v>8</v>
      </c>
      <c r="C398" s="587"/>
      <c r="D398" s="83">
        <f>+'Հավելված N 1'!D289</f>
        <v>31882.1</v>
      </c>
    </row>
    <row r="399" spans="2:4" ht="8.1999999999999993" customHeight="1"/>
    <row r="400" spans="2:4">
      <c r="B400" s="34" t="s">
        <v>1</v>
      </c>
      <c r="C400" s="34" t="s">
        <v>2</v>
      </c>
      <c r="D400" s="152"/>
    </row>
    <row r="401" spans="2:4">
      <c r="B401" s="149">
        <v>1139</v>
      </c>
      <c r="C401" s="38" t="s">
        <v>79</v>
      </c>
      <c r="D401" s="41"/>
    </row>
    <row r="402" spans="2:4" ht="33.85">
      <c r="B402" s="34" t="s">
        <v>3</v>
      </c>
      <c r="C402" s="148"/>
      <c r="D402" s="152"/>
    </row>
    <row r="403" spans="2:4" s="7" customFormat="1" ht="72">
      <c r="B403" s="30" t="s">
        <v>4</v>
      </c>
      <c r="C403" s="119">
        <v>1139</v>
      </c>
      <c r="D403" s="332" t="s">
        <v>155</v>
      </c>
    </row>
    <row r="404" spans="2:4">
      <c r="B404" s="331" t="s">
        <v>5</v>
      </c>
      <c r="C404" s="157">
        <v>11001</v>
      </c>
      <c r="D404" s="329" t="s">
        <v>12</v>
      </c>
    </row>
    <row r="405" spans="2:4" ht="36">
      <c r="B405" s="331" t="s">
        <v>6</v>
      </c>
      <c r="C405" s="145" t="s">
        <v>79</v>
      </c>
      <c r="D405" s="469"/>
    </row>
    <row r="406" spans="2:4" ht="72">
      <c r="B406" s="331" t="s">
        <v>10</v>
      </c>
      <c r="C406" s="145" t="s">
        <v>80</v>
      </c>
      <c r="D406" s="470"/>
    </row>
    <row r="407" spans="2:4" ht="18" customHeight="1">
      <c r="B407" s="331" t="s">
        <v>7</v>
      </c>
      <c r="C407" s="145" t="s">
        <v>63</v>
      </c>
      <c r="D407" s="470"/>
    </row>
    <row r="408" spans="2:4" ht="54">
      <c r="B408" s="213" t="s">
        <v>43</v>
      </c>
      <c r="C408" s="145" t="s">
        <v>55</v>
      </c>
      <c r="D408" s="470"/>
    </row>
    <row r="409" spans="2:4">
      <c r="B409" s="158"/>
      <c r="C409" s="159" t="s">
        <v>0</v>
      </c>
      <c r="D409" s="443"/>
    </row>
    <row r="410" spans="2:4">
      <c r="B410" s="587" t="s">
        <v>8</v>
      </c>
      <c r="C410" s="587"/>
      <c r="D410" s="83">
        <f>+'Հավելված N 1'!D295</f>
        <v>-31882.1</v>
      </c>
    </row>
  </sheetData>
  <mergeCells count="131">
    <mergeCell ref="B410:C410"/>
    <mergeCell ref="B23:C23"/>
    <mergeCell ref="B24:C24"/>
    <mergeCell ref="B25:C25"/>
    <mergeCell ref="B26:C26"/>
    <mergeCell ref="B27:C27"/>
    <mergeCell ref="B302:C302"/>
    <mergeCell ref="B303:C303"/>
    <mergeCell ref="B206:C206"/>
    <mergeCell ref="B205:C205"/>
    <mergeCell ref="C367:D367"/>
    <mergeCell ref="B370:C370"/>
    <mergeCell ref="D373:D377"/>
    <mergeCell ref="B377:C377"/>
    <mergeCell ref="B284:C284"/>
    <mergeCell ref="D287:D291"/>
    <mergeCell ref="B291:C291"/>
    <mergeCell ref="B398:C398"/>
    <mergeCell ref="A383:D383"/>
    <mergeCell ref="D393:D397"/>
    <mergeCell ref="B357:C357"/>
    <mergeCell ref="D360:D364"/>
    <mergeCell ref="B364:C364"/>
    <mergeCell ref="B333:C333"/>
    <mergeCell ref="B219:C219"/>
    <mergeCell ref="B103:C103"/>
    <mergeCell ref="D225:D229"/>
    <mergeCell ref="D405:D409"/>
    <mergeCell ref="D346:D350"/>
    <mergeCell ref="B350:C350"/>
    <mergeCell ref="B316:C316"/>
    <mergeCell ref="B317:C317"/>
    <mergeCell ref="B351:C351"/>
    <mergeCell ref="B327:C327"/>
    <mergeCell ref="C354:D354"/>
    <mergeCell ref="B320:C320"/>
    <mergeCell ref="D323:D327"/>
    <mergeCell ref="B170:C170"/>
    <mergeCell ref="D173:D177"/>
    <mergeCell ref="B177:C177"/>
    <mergeCell ref="B178:C178"/>
    <mergeCell ref="B212:C212"/>
    <mergeCell ref="B197:C197"/>
    <mergeCell ref="D200:D204"/>
    <mergeCell ref="B204:C204"/>
    <mergeCell ref="B281:C281"/>
    <mergeCell ref="B301:C301"/>
    <mergeCell ref="B113:C113"/>
    <mergeCell ref="C1:D1"/>
    <mergeCell ref="B9:D9"/>
    <mergeCell ref="A7:D7"/>
    <mergeCell ref="B5:D5"/>
    <mergeCell ref="B123:C123"/>
    <mergeCell ref="C3:D3"/>
    <mergeCell ref="C2:D2"/>
    <mergeCell ref="B15:C15"/>
    <mergeCell ref="B65:C65"/>
    <mergeCell ref="D68:D72"/>
    <mergeCell ref="B72:C72"/>
    <mergeCell ref="B73:C73"/>
    <mergeCell ref="D18:D22"/>
    <mergeCell ref="B22:C22"/>
    <mergeCell ref="B79:C79"/>
    <mergeCell ref="D82:D86"/>
    <mergeCell ref="B86:C86"/>
    <mergeCell ref="D92:D96"/>
    <mergeCell ref="B97:C97"/>
    <mergeCell ref="D106:D110"/>
    <mergeCell ref="B89:C89"/>
    <mergeCell ref="B43:C43"/>
    <mergeCell ref="D46:D50"/>
    <mergeCell ref="B50:C50"/>
    <mergeCell ref="D116:D120"/>
    <mergeCell ref="B120:C120"/>
    <mergeCell ref="B130:C130"/>
    <mergeCell ref="D126:D130"/>
    <mergeCell ref="B131:C131"/>
    <mergeCell ref="B156:C156"/>
    <mergeCell ref="B153:C153"/>
    <mergeCell ref="B62:C62"/>
    <mergeCell ref="B96:C96"/>
    <mergeCell ref="B134:C134"/>
    <mergeCell ref="D137:D141"/>
    <mergeCell ref="B141:C141"/>
    <mergeCell ref="B142:C142"/>
    <mergeCell ref="B343:C343"/>
    <mergeCell ref="C261:D261"/>
    <mergeCell ref="B315:C315"/>
    <mergeCell ref="B306:C306"/>
    <mergeCell ref="B274:C274"/>
    <mergeCell ref="D277:D281"/>
    <mergeCell ref="B237:C237"/>
    <mergeCell ref="D240:D244"/>
    <mergeCell ref="B244:C244"/>
    <mergeCell ref="B313:C313"/>
    <mergeCell ref="D267:D271"/>
    <mergeCell ref="B271:C271"/>
    <mergeCell ref="D309:D313"/>
    <mergeCell ref="B294:C294"/>
    <mergeCell ref="D297:D301"/>
    <mergeCell ref="B340:C340"/>
    <mergeCell ref="B250:C250"/>
    <mergeCell ref="D253:D257"/>
    <mergeCell ref="B257:C257"/>
    <mergeCell ref="B258:C258"/>
    <mergeCell ref="B314:C314"/>
    <mergeCell ref="D336:D340"/>
    <mergeCell ref="B30:C30"/>
    <mergeCell ref="D33:D37"/>
    <mergeCell ref="B37:C37"/>
    <mergeCell ref="C330:D330"/>
    <mergeCell ref="B110:C110"/>
    <mergeCell ref="B145:C145"/>
    <mergeCell ref="D148:D152"/>
    <mergeCell ref="B152:C152"/>
    <mergeCell ref="B54:C54"/>
    <mergeCell ref="D57:D61"/>
    <mergeCell ref="B61:C61"/>
    <mergeCell ref="B222:C222"/>
    <mergeCell ref="B229:C229"/>
    <mergeCell ref="B230:C230"/>
    <mergeCell ref="B184:C184"/>
    <mergeCell ref="D187:D191"/>
    <mergeCell ref="B191:C191"/>
    <mergeCell ref="B264:C264"/>
    <mergeCell ref="D215:D219"/>
    <mergeCell ref="B231:C231"/>
    <mergeCell ref="B51:C51"/>
    <mergeCell ref="D159:D163"/>
    <mergeCell ref="B163:C163"/>
    <mergeCell ref="B164:C164"/>
  </mergeCells>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dimension ref="A1:E409"/>
  <sheetViews>
    <sheetView topLeftCell="A138" zoomScale="85" zoomScaleNormal="85" zoomScaleSheetLayoutView="100" workbookViewId="0">
      <selection activeCell="D146" sqref="D146"/>
    </sheetView>
  </sheetViews>
  <sheetFormatPr defaultColWidth="9.09765625" defaultRowHeight="18"/>
  <cols>
    <col min="1" max="1" width="5.296875" style="3" customWidth="1"/>
    <col min="2" max="2" width="24.59765625" style="3" customWidth="1"/>
    <col min="3" max="3" width="67.8984375" style="3" customWidth="1"/>
    <col min="4" max="4" width="28.59765625" style="3" customWidth="1"/>
    <col min="5" max="5" width="32" style="3" customWidth="1"/>
    <col min="6" max="6" width="49.8984375" style="3" customWidth="1"/>
    <col min="7" max="16384" width="9.09765625" style="3"/>
  </cols>
  <sheetData>
    <row r="1" spans="1:4" ht="37.5" customHeight="1">
      <c r="C1" s="578" t="s">
        <v>104</v>
      </c>
      <c r="D1" s="578"/>
    </row>
    <row r="2" spans="1:4" ht="17.45" customHeight="1">
      <c r="C2" s="584" t="s">
        <v>161</v>
      </c>
      <c r="D2" s="584"/>
    </row>
    <row r="3" spans="1:4" ht="17.45" customHeight="1">
      <c r="C3" s="584" t="s">
        <v>9</v>
      </c>
      <c r="D3" s="584"/>
    </row>
    <row r="6" spans="1:4" ht="59.45" customHeight="1">
      <c r="A6" s="138"/>
      <c r="B6" s="583" t="s">
        <v>558</v>
      </c>
      <c r="C6" s="583"/>
      <c r="D6" s="583"/>
    </row>
    <row r="7" spans="1:4" ht="23.45" customHeight="1"/>
    <row r="9" spans="1:4" ht="21.95" customHeight="1">
      <c r="A9" s="582" t="s">
        <v>102</v>
      </c>
      <c r="B9" s="582"/>
      <c r="C9" s="582"/>
      <c r="D9" s="582"/>
    </row>
    <row r="10" spans="1:4" ht="38.9" customHeight="1">
      <c r="C10" s="27" t="s">
        <v>136</v>
      </c>
      <c r="D10" s="28"/>
    </row>
    <row r="11" spans="1:4">
      <c r="B11" s="579" t="s">
        <v>156</v>
      </c>
      <c r="C11" s="580"/>
      <c r="D11" s="581"/>
    </row>
    <row r="12" spans="1:4" s="90" customFormat="1">
      <c r="B12" s="139"/>
      <c r="C12" s="139"/>
      <c r="D12" s="140"/>
    </row>
    <row r="13" spans="1:4" s="90" customFormat="1">
      <c r="B13" s="139"/>
      <c r="C13" s="139"/>
    </row>
    <row r="14" spans="1:4">
      <c r="B14" s="29" t="s">
        <v>1</v>
      </c>
      <c r="C14" s="29" t="s">
        <v>2</v>
      </c>
      <c r="D14" s="141"/>
    </row>
    <row r="15" spans="1:4">
      <c r="B15" s="142">
        <v>1041</v>
      </c>
      <c r="C15" s="143" t="s">
        <v>377</v>
      </c>
      <c r="D15" s="144"/>
    </row>
    <row r="17" spans="2:5" s="7" customFormat="1">
      <c r="B17" s="557" t="s">
        <v>3</v>
      </c>
      <c r="C17" s="591"/>
      <c r="D17" s="34"/>
    </row>
    <row r="18" spans="2:5" s="7" customFormat="1" ht="72">
      <c r="B18" s="30" t="s">
        <v>4</v>
      </c>
      <c r="C18" s="119">
        <v>1041</v>
      </c>
      <c r="D18" s="410" t="s">
        <v>155</v>
      </c>
    </row>
    <row r="19" spans="2:5" s="7" customFormat="1">
      <c r="B19" s="30" t="s">
        <v>5</v>
      </c>
      <c r="C19" s="119">
        <v>11003</v>
      </c>
      <c r="D19" s="398" t="s">
        <v>12</v>
      </c>
    </row>
    <row r="20" spans="2:5" s="7" customFormat="1" ht="36">
      <c r="B20" s="30" t="s">
        <v>46</v>
      </c>
      <c r="C20" s="425" t="s">
        <v>381</v>
      </c>
      <c r="D20" s="469"/>
    </row>
    <row r="21" spans="2:5" s="7" customFormat="1" ht="72">
      <c r="B21" s="30" t="s">
        <v>47</v>
      </c>
      <c r="C21" s="425" t="s">
        <v>378</v>
      </c>
      <c r="D21" s="470"/>
    </row>
    <row r="22" spans="2:5" s="7" customFormat="1" ht="36">
      <c r="B22" s="30" t="s">
        <v>48</v>
      </c>
      <c r="C22" s="425" t="s">
        <v>355</v>
      </c>
      <c r="D22" s="470"/>
    </row>
    <row r="23" spans="2:5" s="7" customFormat="1" ht="72">
      <c r="B23" s="16" t="s">
        <v>379</v>
      </c>
      <c r="C23" s="425" t="s">
        <v>380</v>
      </c>
      <c r="D23" s="470"/>
    </row>
    <row r="24" spans="2:5" s="7" customFormat="1">
      <c r="B24" s="559" t="s">
        <v>0</v>
      </c>
      <c r="C24" s="560"/>
      <c r="D24" s="443"/>
    </row>
    <row r="25" spans="2:5" s="7" customFormat="1">
      <c r="B25" s="592" t="s">
        <v>441</v>
      </c>
      <c r="C25" s="592"/>
      <c r="D25" s="341">
        <v>-1</v>
      </c>
    </row>
    <row r="26" spans="2:5" s="7" customFormat="1">
      <c r="B26" s="592" t="s">
        <v>442</v>
      </c>
      <c r="C26" s="592"/>
      <c r="D26" s="341">
        <v>-6</v>
      </c>
    </row>
    <row r="27" spans="2:5" s="7" customFormat="1">
      <c r="B27" s="592" t="s">
        <v>443</v>
      </c>
      <c r="C27" s="592"/>
      <c r="D27" s="341">
        <v>-1</v>
      </c>
    </row>
    <row r="28" spans="2:5" s="7" customFormat="1">
      <c r="B28" s="592" t="s">
        <v>444</v>
      </c>
      <c r="C28" s="592"/>
      <c r="D28" s="341">
        <v>-5</v>
      </c>
    </row>
    <row r="29" spans="2:5" s="7" customFormat="1">
      <c r="B29" s="592" t="s">
        <v>445</v>
      </c>
      <c r="C29" s="592"/>
      <c r="D29" s="341">
        <v>-1</v>
      </c>
    </row>
    <row r="30" spans="2:5" s="7" customFormat="1">
      <c r="B30" s="32" t="s">
        <v>8</v>
      </c>
      <c r="C30" s="32"/>
      <c r="D30" s="146">
        <f>+'Հավելված N 2'!G25</f>
        <v>-7051.9</v>
      </c>
      <c r="E30" s="147"/>
    </row>
    <row r="31" spans="2:5" ht="8.1999999999999993" customHeight="1"/>
    <row r="32" spans="2:5" s="7" customFormat="1">
      <c r="B32" s="557" t="s">
        <v>3</v>
      </c>
      <c r="C32" s="591"/>
      <c r="D32" s="34"/>
    </row>
    <row r="33" spans="2:5" s="7" customFormat="1" ht="72">
      <c r="B33" s="30" t="s">
        <v>4</v>
      </c>
      <c r="C33" s="119">
        <v>1041</v>
      </c>
      <c r="D33" s="410" t="s">
        <v>155</v>
      </c>
    </row>
    <row r="34" spans="2:5" s="7" customFormat="1">
      <c r="B34" s="30" t="s">
        <v>5</v>
      </c>
      <c r="C34" s="119">
        <v>11034</v>
      </c>
      <c r="D34" s="398" t="s">
        <v>12</v>
      </c>
    </row>
    <row r="35" spans="2:5" s="7" customFormat="1" ht="36">
      <c r="B35" s="30" t="s">
        <v>46</v>
      </c>
      <c r="C35" s="425" t="s">
        <v>353</v>
      </c>
      <c r="D35" s="469"/>
    </row>
    <row r="36" spans="2:5" s="7" customFormat="1" ht="54">
      <c r="B36" s="30" t="s">
        <v>47</v>
      </c>
      <c r="C36" s="425" t="s">
        <v>382</v>
      </c>
      <c r="D36" s="470"/>
    </row>
    <row r="37" spans="2:5" s="7" customFormat="1" ht="36">
      <c r="B37" s="30" t="s">
        <v>48</v>
      </c>
      <c r="C37" s="425" t="s">
        <v>355</v>
      </c>
      <c r="D37" s="470"/>
    </row>
    <row r="38" spans="2:5" s="7" customFormat="1" ht="72">
      <c r="B38" s="16" t="s">
        <v>379</v>
      </c>
      <c r="C38" s="425" t="s">
        <v>380</v>
      </c>
      <c r="D38" s="470"/>
    </row>
    <row r="39" spans="2:5" s="7" customFormat="1">
      <c r="B39" s="559" t="s">
        <v>0</v>
      </c>
      <c r="C39" s="560"/>
      <c r="D39" s="443"/>
    </row>
    <row r="40" spans="2:5" s="7" customFormat="1">
      <c r="B40" s="32" t="s">
        <v>8</v>
      </c>
      <c r="C40" s="32"/>
      <c r="D40" s="146">
        <f>+'Հավելված N 2'!G34</f>
        <v>-2314.8000000000002</v>
      </c>
      <c r="E40" s="147"/>
    </row>
    <row r="42" spans="2:5">
      <c r="B42" s="29" t="s">
        <v>1</v>
      </c>
      <c r="C42" s="29" t="s">
        <v>2</v>
      </c>
      <c r="D42" s="141"/>
    </row>
    <row r="43" spans="2:5" ht="36">
      <c r="B43" s="142">
        <v>1045</v>
      </c>
      <c r="C43" s="143" t="s">
        <v>98</v>
      </c>
      <c r="D43" s="144"/>
    </row>
    <row r="45" spans="2:5" s="7" customFormat="1">
      <c r="B45" s="557" t="s">
        <v>3</v>
      </c>
      <c r="C45" s="591"/>
      <c r="D45" s="34"/>
    </row>
    <row r="46" spans="2:5" s="7" customFormat="1" ht="72">
      <c r="B46" s="30" t="s">
        <v>4</v>
      </c>
      <c r="C46" s="119">
        <v>1045</v>
      </c>
      <c r="D46" s="410" t="s">
        <v>155</v>
      </c>
    </row>
    <row r="47" spans="2:5" s="7" customFormat="1">
      <c r="B47" s="30" t="s">
        <v>5</v>
      </c>
      <c r="C47" s="119">
        <v>12001</v>
      </c>
      <c r="D47" s="398" t="s">
        <v>12</v>
      </c>
    </row>
    <row r="48" spans="2:5" s="7" customFormat="1" ht="36">
      <c r="B48" s="30" t="s">
        <v>46</v>
      </c>
      <c r="C48" s="425" t="s">
        <v>383</v>
      </c>
      <c r="D48" s="469"/>
    </row>
    <row r="49" spans="2:5" s="7" customFormat="1" ht="36">
      <c r="B49" s="30" t="s">
        <v>47</v>
      </c>
      <c r="C49" s="425" t="s">
        <v>384</v>
      </c>
      <c r="D49" s="470"/>
    </row>
    <row r="50" spans="2:5" s="7" customFormat="1" ht="36">
      <c r="B50" s="30" t="s">
        <v>48</v>
      </c>
      <c r="C50" s="425" t="s">
        <v>385</v>
      </c>
      <c r="D50" s="470"/>
    </row>
    <row r="51" spans="2:5" s="7" customFormat="1" ht="54">
      <c r="B51" s="16" t="s">
        <v>386</v>
      </c>
      <c r="C51" s="425" t="s">
        <v>387</v>
      </c>
      <c r="D51" s="470"/>
    </row>
    <row r="52" spans="2:5" s="7" customFormat="1">
      <c r="B52" s="559" t="s">
        <v>0</v>
      </c>
      <c r="C52" s="560"/>
      <c r="D52" s="443"/>
    </row>
    <row r="53" spans="2:5" s="7" customFormat="1" ht="18" customHeight="1">
      <c r="B53" s="568" t="s">
        <v>388</v>
      </c>
      <c r="C53" s="569"/>
      <c r="D53" s="342">
        <v>-810</v>
      </c>
    </row>
    <row r="54" spans="2:5" s="7" customFormat="1">
      <c r="B54" s="32" t="s">
        <v>8</v>
      </c>
      <c r="C54" s="32"/>
      <c r="D54" s="146">
        <f>+'Հավելված N 2'!G252</f>
        <v>-46174.2</v>
      </c>
      <c r="E54" s="147"/>
    </row>
    <row r="55" spans="2:5" ht="8.1999999999999993" customHeight="1"/>
    <row r="56" spans="2:5" s="7" customFormat="1">
      <c r="B56" s="557" t="s">
        <v>3</v>
      </c>
      <c r="C56" s="591"/>
      <c r="D56" s="34"/>
    </row>
    <row r="57" spans="2:5" s="7" customFormat="1" ht="72">
      <c r="B57" s="30" t="s">
        <v>4</v>
      </c>
      <c r="C57" s="119">
        <v>1045</v>
      </c>
      <c r="D57" s="410" t="s">
        <v>155</v>
      </c>
    </row>
    <row r="58" spans="2:5" s="7" customFormat="1">
      <c r="B58" s="30" t="s">
        <v>5</v>
      </c>
      <c r="C58" s="119">
        <v>12004</v>
      </c>
      <c r="D58" s="398" t="s">
        <v>12</v>
      </c>
    </row>
    <row r="59" spans="2:5" s="7" customFormat="1" ht="36">
      <c r="B59" s="30" t="s">
        <v>46</v>
      </c>
      <c r="C59" s="425" t="s">
        <v>546</v>
      </c>
      <c r="D59" s="469"/>
    </row>
    <row r="60" spans="2:5" s="7" customFormat="1" ht="36">
      <c r="B60" s="30" t="s">
        <v>47</v>
      </c>
      <c r="C60" s="425" t="s">
        <v>546</v>
      </c>
      <c r="D60" s="470"/>
    </row>
    <row r="61" spans="2:5" s="7" customFormat="1" ht="36">
      <c r="B61" s="30" t="s">
        <v>48</v>
      </c>
      <c r="C61" s="425" t="s">
        <v>385</v>
      </c>
      <c r="D61" s="470"/>
    </row>
    <row r="62" spans="2:5" s="7" customFormat="1" ht="54">
      <c r="B62" s="16" t="s">
        <v>386</v>
      </c>
      <c r="C62" s="425" t="s">
        <v>547</v>
      </c>
      <c r="D62" s="470"/>
    </row>
    <row r="63" spans="2:5" s="7" customFormat="1" ht="18" customHeight="1">
      <c r="B63" s="559" t="s">
        <v>0</v>
      </c>
      <c r="C63" s="560"/>
      <c r="D63" s="443"/>
    </row>
    <row r="64" spans="2:5" s="7" customFormat="1" ht="18" customHeight="1">
      <c r="B64" s="568" t="s">
        <v>548</v>
      </c>
      <c r="C64" s="569"/>
      <c r="D64" s="342">
        <v>-157</v>
      </c>
    </row>
    <row r="65" spans="2:5" s="7" customFormat="1">
      <c r="B65" s="32" t="s">
        <v>8</v>
      </c>
      <c r="C65" s="32"/>
      <c r="D65" s="146">
        <f>+'Հավելված N 2'!G267</f>
        <v>-54586.7</v>
      </c>
      <c r="E65" s="147"/>
    </row>
    <row r="66" spans="2:5" s="7" customFormat="1" ht="8.1999999999999993" customHeight="1"/>
    <row r="67" spans="2:5" s="7" customFormat="1">
      <c r="B67" s="557" t="s">
        <v>3</v>
      </c>
      <c r="C67" s="591"/>
      <c r="D67" s="34"/>
    </row>
    <row r="68" spans="2:5" s="7" customFormat="1" ht="72">
      <c r="B68" s="30" t="s">
        <v>4</v>
      </c>
      <c r="C68" s="119">
        <v>1045</v>
      </c>
      <c r="D68" s="410" t="s">
        <v>105</v>
      </c>
    </row>
    <row r="69" spans="2:5" s="7" customFormat="1">
      <c r="B69" s="30" t="s">
        <v>5</v>
      </c>
      <c r="C69" s="119">
        <v>32004</v>
      </c>
      <c r="D69" s="398" t="s">
        <v>12</v>
      </c>
    </row>
    <row r="70" spans="2:5" s="7" customFormat="1" ht="54">
      <c r="B70" s="30" t="s">
        <v>6</v>
      </c>
      <c r="C70" s="425" t="s">
        <v>189</v>
      </c>
      <c r="D70" s="469"/>
    </row>
    <row r="71" spans="2:5" s="7" customFormat="1" ht="36">
      <c r="B71" s="30" t="s">
        <v>10</v>
      </c>
      <c r="C71" s="425" t="s">
        <v>146</v>
      </c>
      <c r="D71" s="470"/>
    </row>
    <row r="72" spans="2:5" s="7" customFormat="1" ht="36">
      <c r="B72" s="30" t="s">
        <v>7</v>
      </c>
      <c r="C72" s="425" t="s">
        <v>129</v>
      </c>
      <c r="D72" s="470"/>
    </row>
    <row r="73" spans="2:5" s="7" customFormat="1" ht="54">
      <c r="B73" s="16" t="s">
        <v>127</v>
      </c>
      <c r="C73" s="425" t="s">
        <v>150</v>
      </c>
      <c r="D73" s="470"/>
    </row>
    <row r="74" spans="2:5" s="7" customFormat="1">
      <c r="B74" s="559" t="s">
        <v>0</v>
      </c>
      <c r="C74" s="560"/>
      <c r="D74" s="443"/>
    </row>
    <row r="75" spans="2:5" s="7" customFormat="1">
      <c r="B75" s="592" t="s">
        <v>389</v>
      </c>
      <c r="C75" s="592"/>
      <c r="D75" s="33">
        <v>2</v>
      </c>
    </row>
    <row r="76" spans="2:5" s="7" customFormat="1">
      <c r="B76" s="32" t="s">
        <v>8</v>
      </c>
      <c r="C76" s="32"/>
      <c r="D76" s="146">
        <f>+'Հավելված N 2'!G301</f>
        <v>63306.600000000006</v>
      </c>
      <c r="E76" s="147"/>
    </row>
    <row r="77" spans="2:5" s="7" customFormat="1"/>
    <row r="78" spans="2:5" s="7" customFormat="1">
      <c r="B78" s="29" t="s">
        <v>1</v>
      </c>
      <c r="C78" s="29" t="s">
        <v>2</v>
      </c>
      <c r="D78" s="339"/>
    </row>
    <row r="79" spans="2:5" s="7" customFormat="1">
      <c r="B79" s="142">
        <v>1056</v>
      </c>
      <c r="C79" s="340" t="s">
        <v>390</v>
      </c>
      <c r="D79" s="29"/>
    </row>
    <row r="80" spans="2:5" s="7" customFormat="1"/>
    <row r="81" spans="2:5" s="7" customFormat="1">
      <c r="B81" s="557" t="s">
        <v>3</v>
      </c>
      <c r="C81" s="591"/>
      <c r="D81" s="34"/>
    </row>
    <row r="82" spans="2:5" s="7" customFormat="1" ht="72">
      <c r="B82" s="30" t="s">
        <v>4</v>
      </c>
      <c r="C82" s="119">
        <v>1056</v>
      </c>
      <c r="D82" s="410" t="s">
        <v>155</v>
      </c>
    </row>
    <row r="83" spans="2:5" s="7" customFormat="1">
      <c r="B83" s="30" t="s">
        <v>5</v>
      </c>
      <c r="C83" s="119">
        <v>11003</v>
      </c>
      <c r="D83" s="398" t="s">
        <v>12</v>
      </c>
    </row>
    <row r="84" spans="2:5" s="7" customFormat="1" ht="36">
      <c r="B84" s="30" t="s">
        <v>46</v>
      </c>
      <c r="C84" s="425" t="s">
        <v>391</v>
      </c>
      <c r="D84" s="469"/>
    </row>
    <row r="85" spans="2:5" s="7" customFormat="1" ht="36">
      <c r="B85" s="30" t="s">
        <v>47</v>
      </c>
      <c r="C85" s="425" t="s">
        <v>392</v>
      </c>
      <c r="D85" s="470"/>
    </row>
    <row r="86" spans="2:5" s="7" customFormat="1" ht="36">
      <c r="B86" s="30" t="s">
        <v>48</v>
      </c>
      <c r="C86" s="425" t="s">
        <v>355</v>
      </c>
      <c r="D86" s="470"/>
    </row>
    <row r="87" spans="2:5" s="7" customFormat="1" ht="72">
      <c r="B87" s="16" t="s">
        <v>393</v>
      </c>
      <c r="C87" s="425" t="s">
        <v>394</v>
      </c>
      <c r="D87" s="470"/>
    </row>
    <row r="88" spans="2:5" s="7" customFormat="1">
      <c r="B88" s="559" t="s">
        <v>0</v>
      </c>
      <c r="C88" s="560"/>
      <c r="D88" s="443"/>
    </row>
    <row r="89" spans="2:5" s="7" customFormat="1">
      <c r="B89" s="32" t="s">
        <v>8</v>
      </c>
      <c r="C89" s="32"/>
      <c r="D89" s="146">
        <f>+'Հավելված N 2'!G201</f>
        <v>-2465</v>
      </c>
      <c r="E89" s="147"/>
    </row>
    <row r="90" spans="2:5" s="7" customFormat="1" ht="8.1999999999999993" customHeight="1"/>
    <row r="91" spans="2:5" s="7" customFormat="1">
      <c r="B91" s="557" t="s">
        <v>3</v>
      </c>
      <c r="C91" s="591"/>
      <c r="D91" s="34"/>
    </row>
    <row r="92" spans="2:5" s="7" customFormat="1" ht="72">
      <c r="B92" s="30" t="s">
        <v>4</v>
      </c>
      <c r="C92" s="119">
        <v>1056</v>
      </c>
      <c r="D92" s="410" t="s">
        <v>155</v>
      </c>
    </row>
    <row r="93" spans="2:5" s="7" customFormat="1">
      <c r="B93" s="30" t="s">
        <v>5</v>
      </c>
      <c r="C93" s="119">
        <v>11005</v>
      </c>
      <c r="D93" s="398" t="s">
        <v>12</v>
      </c>
    </row>
    <row r="94" spans="2:5" s="7" customFormat="1" ht="36">
      <c r="B94" s="30" t="s">
        <v>46</v>
      </c>
      <c r="C94" s="425" t="s">
        <v>395</v>
      </c>
      <c r="D94" s="469"/>
    </row>
    <row r="95" spans="2:5" s="7" customFormat="1" ht="36">
      <c r="B95" s="30" t="s">
        <v>47</v>
      </c>
      <c r="C95" s="425" t="s">
        <v>396</v>
      </c>
      <c r="D95" s="470"/>
    </row>
    <row r="96" spans="2:5" s="7" customFormat="1" ht="36">
      <c r="B96" s="30" t="s">
        <v>48</v>
      </c>
      <c r="C96" s="425" t="s">
        <v>355</v>
      </c>
      <c r="D96" s="470"/>
    </row>
    <row r="97" spans="2:5" s="7" customFormat="1" ht="72">
      <c r="B97" s="16" t="s">
        <v>393</v>
      </c>
      <c r="C97" s="425" t="s">
        <v>397</v>
      </c>
      <c r="D97" s="470"/>
    </row>
    <row r="98" spans="2:5" s="7" customFormat="1">
      <c r="B98" s="559" t="s">
        <v>0</v>
      </c>
      <c r="C98" s="560"/>
      <c r="D98" s="443"/>
    </row>
    <row r="99" spans="2:5" s="7" customFormat="1">
      <c r="B99" s="568" t="s">
        <v>440</v>
      </c>
      <c r="C99" s="569"/>
      <c r="D99" s="341">
        <v>-1</v>
      </c>
    </row>
    <row r="100" spans="2:5" s="7" customFormat="1">
      <c r="B100" s="32" t="s">
        <v>8</v>
      </c>
      <c r="C100" s="32"/>
      <c r="D100" s="146">
        <f>+'Հավելված N 2'!G100</f>
        <v>-1302.3999999999999</v>
      </c>
      <c r="E100" s="147"/>
    </row>
    <row r="101" spans="2:5" s="7" customFormat="1"/>
    <row r="102" spans="2:5" s="7" customFormat="1">
      <c r="B102" s="34" t="s">
        <v>1</v>
      </c>
      <c r="C102" s="34" t="s">
        <v>2</v>
      </c>
      <c r="D102" s="148"/>
    </row>
    <row r="103" spans="2:5" s="7" customFormat="1">
      <c r="B103" s="149">
        <v>1075</v>
      </c>
      <c r="C103" s="30" t="s">
        <v>128</v>
      </c>
      <c r="D103" s="34"/>
    </row>
    <row r="104" spans="2:5" s="7" customFormat="1"/>
    <row r="105" spans="2:5" s="7" customFormat="1">
      <c r="B105" s="557" t="s">
        <v>3</v>
      </c>
      <c r="C105" s="591"/>
      <c r="D105" s="34"/>
    </row>
    <row r="106" spans="2:5" s="7" customFormat="1" ht="72">
      <c r="B106" s="30" t="s">
        <v>4</v>
      </c>
      <c r="C106" s="119">
        <v>1075</v>
      </c>
      <c r="D106" s="410" t="s">
        <v>155</v>
      </c>
    </row>
    <row r="107" spans="2:5" s="7" customFormat="1">
      <c r="B107" s="30" t="s">
        <v>5</v>
      </c>
      <c r="C107" s="119">
        <v>11004</v>
      </c>
      <c r="D107" s="398" t="s">
        <v>12</v>
      </c>
    </row>
    <row r="108" spans="2:5" s="7" customFormat="1" ht="36">
      <c r="B108" s="35" t="s">
        <v>46</v>
      </c>
      <c r="C108" s="119" t="s">
        <v>398</v>
      </c>
      <c r="D108" s="469"/>
    </row>
    <row r="109" spans="2:5" s="7" customFormat="1" ht="54">
      <c r="B109" s="30" t="s">
        <v>47</v>
      </c>
      <c r="C109" s="119" t="s">
        <v>399</v>
      </c>
      <c r="D109" s="470"/>
    </row>
    <row r="110" spans="2:5" s="7" customFormat="1" ht="36">
      <c r="B110" s="36" t="s">
        <v>48</v>
      </c>
      <c r="C110" s="119" t="s">
        <v>355</v>
      </c>
      <c r="D110" s="470"/>
    </row>
    <row r="111" spans="2:5" s="7" customFormat="1" ht="72">
      <c r="B111" s="16" t="s">
        <v>393</v>
      </c>
      <c r="C111" s="119" t="s">
        <v>380</v>
      </c>
      <c r="D111" s="470"/>
    </row>
    <row r="112" spans="2:5" s="7" customFormat="1">
      <c r="B112" s="559" t="s">
        <v>0</v>
      </c>
      <c r="C112" s="560"/>
      <c r="D112" s="443"/>
    </row>
    <row r="113" spans="2:5" s="89" customFormat="1">
      <c r="B113" s="37" t="s">
        <v>8</v>
      </c>
      <c r="C113" s="37"/>
      <c r="D113" s="150">
        <f>+'Հավելված N 2'!G51</f>
        <v>-5875.9</v>
      </c>
      <c r="E113" s="151"/>
    </row>
    <row r="114" spans="2:5" ht="9.9499999999999993" customHeight="1"/>
    <row r="115" spans="2:5" s="7" customFormat="1">
      <c r="B115" s="557" t="s">
        <v>3</v>
      </c>
      <c r="C115" s="591"/>
      <c r="D115" s="34"/>
    </row>
    <row r="116" spans="2:5" s="7" customFormat="1" ht="72">
      <c r="B116" s="30" t="s">
        <v>4</v>
      </c>
      <c r="C116" s="119">
        <v>1075</v>
      </c>
      <c r="D116" s="410" t="s">
        <v>155</v>
      </c>
    </row>
    <row r="117" spans="2:5" s="7" customFormat="1">
      <c r="B117" s="30" t="s">
        <v>5</v>
      </c>
      <c r="C117" s="119">
        <v>11005</v>
      </c>
      <c r="D117" s="398" t="s">
        <v>12</v>
      </c>
    </row>
    <row r="118" spans="2:5" s="7" customFormat="1" ht="36">
      <c r="B118" s="35" t="s">
        <v>46</v>
      </c>
      <c r="C118" s="119" t="s">
        <v>400</v>
      </c>
      <c r="D118" s="469"/>
    </row>
    <row r="119" spans="2:5" s="7" customFormat="1" ht="72">
      <c r="B119" s="30" t="s">
        <v>47</v>
      </c>
      <c r="C119" s="119" t="s">
        <v>401</v>
      </c>
      <c r="D119" s="470"/>
    </row>
    <row r="120" spans="2:5" s="7" customFormat="1" ht="36">
      <c r="B120" s="36" t="s">
        <v>48</v>
      </c>
      <c r="C120" s="119" t="s">
        <v>355</v>
      </c>
      <c r="D120" s="470"/>
    </row>
    <row r="121" spans="2:5" s="7" customFormat="1" ht="72">
      <c r="B121" s="16" t="s">
        <v>393</v>
      </c>
      <c r="C121" s="119" t="s">
        <v>402</v>
      </c>
      <c r="D121" s="470"/>
    </row>
    <row r="122" spans="2:5" s="7" customFormat="1">
      <c r="B122" s="559" t="s">
        <v>0</v>
      </c>
      <c r="C122" s="560"/>
      <c r="D122" s="443"/>
    </row>
    <row r="123" spans="2:5" s="89" customFormat="1">
      <c r="B123" s="37" t="s">
        <v>8</v>
      </c>
      <c r="C123" s="37"/>
      <c r="D123" s="150">
        <f>+'Հավելված N 2'!G114</f>
        <v>-3056.8</v>
      </c>
      <c r="E123" s="151"/>
    </row>
    <row r="124" spans="2:5" ht="9.9499999999999993" customHeight="1"/>
    <row r="125" spans="2:5" s="7" customFormat="1">
      <c r="B125" s="557" t="s">
        <v>3</v>
      </c>
      <c r="C125" s="591"/>
      <c r="D125" s="34"/>
    </row>
    <row r="126" spans="2:5" s="7" customFormat="1" ht="72">
      <c r="B126" s="30" t="s">
        <v>4</v>
      </c>
      <c r="C126" s="119">
        <v>1075</v>
      </c>
      <c r="D126" s="410" t="s">
        <v>105</v>
      </c>
    </row>
    <row r="127" spans="2:5" s="7" customFormat="1">
      <c r="B127" s="30" t="s">
        <v>5</v>
      </c>
      <c r="C127" s="119">
        <v>21001</v>
      </c>
      <c r="D127" s="398" t="s">
        <v>12</v>
      </c>
    </row>
    <row r="128" spans="2:5" s="7" customFormat="1" ht="36">
      <c r="B128" s="35" t="s">
        <v>6</v>
      </c>
      <c r="C128" s="119" t="s">
        <v>151</v>
      </c>
      <c r="D128" s="469"/>
    </row>
    <row r="129" spans="2:5" s="7" customFormat="1" ht="72">
      <c r="B129" s="30" t="s">
        <v>10</v>
      </c>
      <c r="C129" s="119" t="s">
        <v>152</v>
      </c>
      <c r="D129" s="470"/>
    </row>
    <row r="130" spans="2:5" s="7" customFormat="1" ht="36">
      <c r="B130" s="36" t="s">
        <v>7</v>
      </c>
      <c r="C130" s="119" t="s">
        <v>153</v>
      </c>
      <c r="D130" s="470"/>
    </row>
    <row r="131" spans="2:5" s="7" customFormat="1" ht="54">
      <c r="B131" s="16" t="s">
        <v>154</v>
      </c>
      <c r="C131" s="119" t="s">
        <v>101</v>
      </c>
      <c r="D131" s="470"/>
    </row>
    <row r="132" spans="2:5" s="7" customFormat="1">
      <c r="B132" s="559" t="s">
        <v>0</v>
      </c>
      <c r="C132" s="560"/>
      <c r="D132" s="443"/>
    </row>
    <row r="133" spans="2:5" s="7" customFormat="1" ht="36.85" customHeight="1">
      <c r="B133" s="568" t="s">
        <v>403</v>
      </c>
      <c r="C133" s="569"/>
      <c r="D133" s="33">
        <v>1</v>
      </c>
    </row>
    <row r="134" spans="2:5" s="89" customFormat="1">
      <c r="B134" s="37" t="s">
        <v>8</v>
      </c>
      <c r="C134" s="37"/>
      <c r="D134" s="150">
        <f>+'Հավելված N 2'!G216</f>
        <v>29335.3</v>
      </c>
      <c r="E134" s="151"/>
    </row>
    <row r="135" spans="2:5" ht="9.9499999999999993" customHeight="1"/>
    <row r="136" spans="2:5" s="7" customFormat="1">
      <c r="B136" s="531" t="s">
        <v>3</v>
      </c>
      <c r="C136" s="563"/>
      <c r="D136" s="245"/>
    </row>
    <row r="137" spans="2:5" s="7" customFormat="1" ht="72">
      <c r="B137" s="184" t="s">
        <v>4</v>
      </c>
      <c r="C137" s="195">
        <v>1075</v>
      </c>
      <c r="D137" s="438" t="s">
        <v>105</v>
      </c>
    </row>
    <row r="138" spans="2:5" s="7" customFormat="1">
      <c r="B138" s="184" t="s">
        <v>5</v>
      </c>
      <c r="C138" s="195">
        <v>32001</v>
      </c>
      <c r="D138" s="435" t="s">
        <v>12</v>
      </c>
    </row>
    <row r="139" spans="2:5" s="7" customFormat="1" ht="36">
      <c r="B139" s="437" t="s">
        <v>6</v>
      </c>
      <c r="C139" s="247" t="s">
        <v>566</v>
      </c>
      <c r="D139" s="469"/>
    </row>
    <row r="140" spans="2:5" s="7" customFormat="1" ht="72">
      <c r="B140" s="184" t="s">
        <v>10</v>
      </c>
      <c r="C140" s="247" t="s">
        <v>568</v>
      </c>
      <c r="D140" s="470"/>
    </row>
    <row r="141" spans="2:5" s="7" customFormat="1" ht="36">
      <c r="B141" s="248" t="s">
        <v>7</v>
      </c>
      <c r="C141" s="247" t="s">
        <v>129</v>
      </c>
      <c r="D141" s="470"/>
    </row>
    <row r="142" spans="2:5" s="7" customFormat="1" ht="54">
      <c r="B142" s="258" t="s">
        <v>127</v>
      </c>
      <c r="C142" s="247" t="s">
        <v>186</v>
      </c>
      <c r="D142" s="470"/>
    </row>
    <row r="143" spans="2:5" s="7" customFormat="1">
      <c r="B143" s="564" t="s">
        <v>0</v>
      </c>
      <c r="C143" s="565"/>
      <c r="D143" s="443"/>
    </row>
    <row r="144" spans="2:5" s="7" customFormat="1" ht="18" customHeight="1">
      <c r="B144" s="568" t="s">
        <v>569</v>
      </c>
      <c r="C144" s="569"/>
      <c r="D144" s="33">
        <v>1</v>
      </c>
    </row>
    <row r="145" spans="2:5" s="89" customFormat="1">
      <c r="B145" s="249" t="s">
        <v>8</v>
      </c>
      <c r="C145" s="249"/>
      <c r="D145" s="250">
        <f>+'Հավելված N 2'!G61</f>
        <v>19292.2</v>
      </c>
      <c r="E145" s="151"/>
    </row>
    <row r="146" spans="2:5" ht="9.9499999999999993" customHeight="1"/>
    <row r="147" spans="2:5" s="7" customFormat="1">
      <c r="B147" s="531" t="s">
        <v>3</v>
      </c>
      <c r="C147" s="593"/>
      <c r="D147" s="245"/>
    </row>
    <row r="148" spans="2:5" s="7" customFormat="1" ht="72">
      <c r="B148" s="184" t="s">
        <v>4</v>
      </c>
      <c r="C148" s="195">
        <v>1075</v>
      </c>
      <c r="D148" s="410" t="s">
        <v>105</v>
      </c>
    </row>
    <row r="149" spans="2:5" s="7" customFormat="1">
      <c r="B149" s="184" t="s">
        <v>5</v>
      </c>
      <c r="C149" s="195">
        <v>32008</v>
      </c>
      <c r="D149" s="401" t="s">
        <v>12</v>
      </c>
    </row>
    <row r="150" spans="2:5" s="7" customFormat="1" ht="36">
      <c r="B150" s="404" t="s">
        <v>6</v>
      </c>
      <c r="C150" s="195" t="s">
        <v>182</v>
      </c>
      <c r="D150" s="469"/>
    </row>
    <row r="151" spans="2:5" s="7" customFormat="1" ht="36">
      <c r="B151" s="184" t="s">
        <v>10</v>
      </c>
      <c r="C151" s="195" t="s">
        <v>185</v>
      </c>
      <c r="D151" s="470"/>
    </row>
    <row r="152" spans="2:5" s="7" customFormat="1" ht="36">
      <c r="B152" s="248" t="s">
        <v>7</v>
      </c>
      <c r="C152" s="195" t="s">
        <v>129</v>
      </c>
      <c r="D152" s="470"/>
    </row>
    <row r="153" spans="2:5" s="7" customFormat="1" ht="54">
      <c r="B153" s="258" t="s">
        <v>127</v>
      </c>
      <c r="C153" s="195" t="s">
        <v>186</v>
      </c>
      <c r="D153" s="470"/>
    </row>
    <row r="154" spans="2:5" s="7" customFormat="1">
      <c r="B154" s="564" t="s">
        <v>0</v>
      </c>
      <c r="C154" s="565"/>
      <c r="D154" s="443"/>
    </row>
    <row r="155" spans="2:5" s="7" customFormat="1" ht="18" customHeight="1">
      <c r="B155" s="568" t="s">
        <v>187</v>
      </c>
      <c r="C155" s="569"/>
      <c r="D155" s="33">
        <v>1</v>
      </c>
    </row>
    <row r="156" spans="2:5" s="89" customFormat="1">
      <c r="B156" s="249" t="s">
        <v>8</v>
      </c>
      <c r="C156" s="249"/>
      <c r="D156" s="250">
        <f>+'Հավելված N 2'!G70</f>
        <v>80310</v>
      </c>
      <c r="E156" s="151"/>
    </row>
    <row r="157" spans="2:5" ht="9.9499999999999993" customHeight="1"/>
    <row r="158" spans="2:5" s="7" customFormat="1">
      <c r="B158" s="531" t="s">
        <v>3</v>
      </c>
      <c r="C158" s="593"/>
      <c r="D158" s="245"/>
    </row>
    <row r="159" spans="2:5" s="7" customFormat="1" ht="72">
      <c r="B159" s="184" t="s">
        <v>4</v>
      </c>
      <c r="C159" s="195">
        <v>1075</v>
      </c>
      <c r="D159" s="410" t="s">
        <v>105</v>
      </c>
    </row>
    <row r="160" spans="2:5" s="7" customFormat="1">
      <c r="B160" s="184" t="s">
        <v>5</v>
      </c>
      <c r="C160" s="195">
        <v>32009</v>
      </c>
      <c r="D160" s="401" t="s">
        <v>12</v>
      </c>
    </row>
    <row r="161" spans="2:5" s="7" customFormat="1" ht="54">
      <c r="B161" s="184" t="s">
        <v>6</v>
      </c>
      <c r="C161" s="195" t="s">
        <v>259</v>
      </c>
      <c r="D161" s="469"/>
    </row>
    <row r="162" spans="2:5" s="7" customFormat="1" ht="36">
      <c r="B162" s="184" t="s">
        <v>10</v>
      </c>
      <c r="C162" s="195" t="s">
        <v>404</v>
      </c>
      <c r="D162" s="470"/>
    </row>
    <row r="163" spans="2:5" s="7" customFormat="1" ht="36">
      <c r="B163" s="248" t="s">
        <v>7</v>
      </c>
      <c r="C163" s="195" t="s">
        <v>129</v>
      </c>
      <c r="D163" s="470"/>
    </row>
    <row r="164" spans="2:5" s="7" customFormat="1" ht="54">
      <c r="B164" s="258" t="s">
        <v>127</v>
      </c>
      <c r="C164" s="195" t="s">
        <v>405</v>
      </c>
      <c r="D164" s="470"/>
    </row>
    <row r="165" spans="2:5" s="7" customFormat="1">
      <c r="B165" s="564" t="s">
        <v>0</v>
      </c>
      <c r="C165" s="565"/>
      <c r="D165" s="443"/>
    </row>
    <row r="166" spans="2:5" s="7" customFormat="1" ht="18" customHeight="1">
      <c r="B166" s="568" t="s">
        <v>406</v>
      </c>
      <c r="C166" s="569"/>
      <c r="D166" s="33">
        <v>1</v>
      </c>
    </row>
    <row r="167" spans="2:5" s="89" customFormat="1">
      <c r="B167" s="249" t="s">
        <v>8</v>
      </c>
      <c r="C167" s="249"/>
      <c r="D167" s="250">
        <f>+'Հավելված N 2'!G85</f>
        <v>69100</v>
      </c>
      <c r="E167" s="151"/>
    </row>
    <row r="168" spans="2:5" s="7" customFormat="1"/>
    <row r="169" spans="2:5" s="7" customFormat="1">
      <c r="B169" s="29" t="s">
        <v>1</v>
      </c>
      <c r="C169" s="29" t="s">
        <v>2</v>
      </c>
      <c r="D169" s="339"/>
    </row>
    <row r="170" spans="2:5" s="7" customFormat="1" ht="36">
      <c r="B170" s="142">
        <v>1111</v>
      </c>
      <c r="C170" s="340" t="s">
        <v>498</v>
      </c>
      <c r="D170" s="29"/>
    </row>
    <row r="171" spans="2:5" s="7" customFormat="1"/>
    <row r="172" spans="2:5" s="7" customFormat="1">
      <c r="B172" s="557" t="s">
        <v>3</v>
      </c>
      <c r="C172" s="591"/>
      <c r="D172" s="34"/>
    </row>
    <row r="173" spans="2:5" s="7" customFormat="1" ht="72">
      <c r="B173" s="30" t="s">
        <v>4</v>
      </c>
      <c r="C173" s="119">
        <v>1111</v>
      </c>
      <c r="D173" s="410" t="s">
        <v>105</v>
      </c>
    </row>
    <row r="174" spans="2:5" s="7" customFormat="1">
      <c r="B174" s="30" t="s">
        <v>5</v>
      </c>
      <c r="C174" s="119">
        <v>32003</v>
      </c>
      <c r="D174" s="398" t="s">
        <v>12</v>
      </c>
    </row>
    <row r="175" spans="2:5" s="7" customFormat="1" ht="54">
      <c r="B175" s="30" t="s">
        <v>46</v>
      </c>
      <c r="C175" s="425" t="s">
        <v>501</v>
      </c>
      <c r="D175" s="469"/>
    </row>
    <row r="176" spans="2:5" s="7" customFormat="1" ht="72">
      <c r="B176" s="30" t="s">
        <v>47</v>
      </c>
      <c r="C176" s="425" t="s">
        <v>502</v>
      </c>
      <c r="D176" s="470"/>
    </row>
    <row r="177" spans="2:5" s="7" customFormat="1" ht="36">
      <c r="B177" s="30" t="s">
        <v>48</v>
      </c>
      <c r="C177" s="425" t="s">
        <v>126</v>
      </c>
      <c r="D177" s="470"/>
    </row>
    <row r="178" spans="2:5" s="7" customFormat="1" ht="54">
      <c r="B178" s="16" t="s">
        <v>130</v>
      </c>
      <c r="C178" s="425" t="s">
        <v>507</v>
      </c>
      <c r="D178" s="470"/>
    </row>
    <row r="179" spans="2:5" s="7" customFormat="1">
      <c r="B179" s="559" t="s">
        <v>0</v>
      </c>
      <c r="C179" s="560"/>
      <c r="D179" s="443"/>
    </row>
    <row r="180" spans="2:5" s="7" customFormat="1">
      <c r="B180" s="568" t="s">
        <v>508</v>
      </c>
      <c r="C180" s="594"/>
      <c r="D180" s="33">
        <v>1</v>
      </c>
    </row>
    <row r="181" spans="2:5" s="7" customFormat="1">
      <c r="B181" s="32" t="s">
        <v>8</v>
      </c>
      <c r="C181" s="32"/>
      <c r="D181" s="146">
        <f>+'Հավելված N 2'!G317</f>
        <v>7743.6</v>
      </c>
      <c r="E181" s="147"/>
    </row>
    <row r="182" spans="2:5" s="7" customFormat="1"/>
    <row r="183" spans="2:5" s="7" customFormat="1">
      <c r="B183" s="29" t="s">
        <v>1</v>
      </c>
      <c r="C183" s="29" t="s">
        <v>2</v>
      </c>
      <c r="D183" s="339"/>
    </row>
    <row r="184" spans="2:5" s="7" customFormat="1">
      <c r="B184" s="142">
        <v>1115</v>
      </c>
      <c r="C184" s="340" t="s">
        <v>407</v>
      </c>
      <c r="D184" s="29"/>
    </row>
    <row r="185" spans="2:5" s="7" customFormat="1"/>
    <row r="186" spans="2:5" s="7" customFormat="1">
      <c r="B186" s="557" t="s">
        <v>3</v>
      </c>
      <c r="C186" s="591"/>
      <c r="D186" s="34"/>
    </row>
    <row r="187" spans="2:5" s="7" customFormat="1" ht="72">
      <c r="B187" s="30" t="s">
        <v>4</v>
      </c>
      <c r="C187" s="119">
        <v>1115</v>
      </c>
      <c r="D187" s="410" t="s">
        <v>155</v>
      </c>
    </row>
    <row r="188" spans="2:5" s="7" customFormat="1">
      <c r="B188" s="30" t="s">
        <v>5</v>
      </c>
      <c r="C188" s="119">
        <v>11001</v>
      </c>
      <c r="D188" s="398" t="s">
        <v>12</v>
      </c>
    </row>
    <row r="189" spans="2:5" s="7" customFormat="1" ht="36">
      <c r="B189" s="30" t="s">
        <v>46</v>
      </c>
      <c r="C189" s="425" t="s">
        <v>408</v>
      </c>
      <c r="D189" s="469"/>
    </row>
    <row r="190" spans="2:5" s="7" customFormat="1" ht="90">
      <c r="B190" s="30" t="s">
        <v>47</v>
      </c>
      <c r="C190" s="425" t="s">
        <v>409</v>
      </c>
      <c r="D190" s="470"/>
    </row>
    <row r="191" spans="2:5" s="7" customFormat="1" ht="36">
      <c r="B191" s="30" t="s">
        <v>48</v>
      </c>
      <c r="C191" s="425" t="s">
        <v>355</v>
      </c>
      <c r="D191" s="470"/>
    </row>
    <row r="192" spans="2:5" s="7" customFormat="1" ht="72">
      <c r="B192" s="16" t="s">
        <v>379</v>
      </c>
      <c r="C192" s="425" t="s">
        <v>410</v>
      </c>
      <c r="D192" s="470"/>
    </row>
    <row r="193" spans="2:5" s="7" customFormat="1">
      <c r="B193" s="559" t="s">
        <v>0</v>
      </c>
      <c r="C193" s="560"/>
      <c r="D193" s="443"/>
    </row>
    <row r="194" spans="2:5" s="7" customFormat="1">
      <c r="B194" s="32" t="s">
        <v>8</v>
      </c>
      <c r="C194" s="32"/>
      <c r="D194" s="146">
        <f>+'Հավելված N 2'!G233</f>
        <v>-16061.7</v>
      </c>
      <c r="E194" s="147"/>
    </row>
    <row r="195" spans="2:5" s="7" customFormat="1"/>
    <row r="196" spans="2:5" s="7" customFormat="1">
      <c r="B196" s="29" t="s">
        <v>1</v>
      </c>
      <c r="C196" s="29" t="s">
        <v>2</v>
      </c>
      <c r="D196" s="339"/>
    </row>
    <row r="197" spans="2:5" s="7" customFormat="1">
      <c r="B197" s="142">
        <v>1124</v>
      </c>
      <c r="C197" s="340" t="s">
        <v>411</v>
      </c>
      <c r="D197" s="29"/>
    </row>
    <row r="198" spans="2:5" s="7" customFormat="1"/>
    <row r="199" spans="2:5" s="7" customFormat="1">
      <c r="B199" s="557" t="s">
        <v>3</v>
      </c>
      <c r="C199" s="591"/>
      <c r="D199" s="34"/>
    </row>
    <row r="200" spans="2:5" s="7" customFormat="1" ht="72">
      <c r="B200" s="30" t="s">
        <v>4</v>
      </c>
      <c r="C200" s="119">
        <v>1124</v>
      </c>
      <c r="D200" s="410" t="s">
        <v>155</v>
      </c>
    </row>
    <row r="201" spans="2:5" s="7" customFormat="1">
      <c r="B201" s="30" t="s">
        <v>5</v>
      </c>
      <c r="C201" s="119">
        <v>11005</v>
      </c>
      <c r="D201" s="398" t="s">
        <v>12</v>
      </c>
    </row>
    <row r="202" spans="2:5" s="7" customFormat="1" ht="54">
      <c r="B202" s="30" t="s">
        <v>46</v>
      </c>
      <c r="C202" s="425" t="s">
        <v>412</v>
      </c>
      <c r="D202" s="469"/>
    </row>
    <row r="203" spans="2:5" s="7" customFormat="1" ht="36">
      <c r="B203" s="30" t="s">
        <v>47</v>
      </c>
      <c r="C203" s="425" t="s">
        <v>413</v>
      </c>
      <c r="D203" s="470"/>
    </row>
    <row r="204" spans="2:5" s="7" customFormat="1" ht="36">
      <c r="B204" s="30" t="s">
        <v>48</v>
      </c>
      <c r="C204" s="425" t="s">
        <v>355</v>
      </c>
      <c r="D204" s="470"/>
    </row>
    <row r="205" spans="2:5" s="7" customFormat="1" ht="72">
      <c r="B205" s="16" t="s">
        <v>393</v>
      </c>
      <c r="C205" s="425" t="s">
        <v>414</v>
      </c>
      <c r="D205" s="470"/>
    </row>
    <row r="206" spans="2:5" s="7" customFormat="1">
      <c r="B206" s="559" t="s">
        <v>0</v>
      </c>
      <c r="C206" s="560"/>
      <c r="D206" s="443"/>
    </row>
    <row r="207" spans="2:5" s="7" customFormat="1" ht="36.549999999999997" customHeight="1">
      <c r="B207" s="568" t="s">
        <v>450</v>
      </c>
      <c r="C207" s="569"/>
      <c r="D207" s="343">
        <v>-1</v>
      </c>
    </row>
    <row r="208" spans="2:5" s="7" customFormat="1">
      <c r="B208" s="568" t="s">
        <v>451</v>
      </c>
      <c r="C208" s="569"/>
      <c r="D208" s="343">
        <v>-200</v>
      </c>
    </row>
    <row r="209" spans="2:5" s="7" customFormat="1">
      <c r="B209" s="32" t="s">
        <v>8</v>
      </c>
      <c r="C209" s="32"/>
      <c r="D209" s="146">
        <f>+'Հավելված N 2'!G126</f>
        <v>-9226</v>
      </c>
      <c r="E209" s="147"/>
    </row>
    <row r="210" spans="2:5" s="7" customFormat="1"/>
    <row r="211" spans="2:5" s="7" customFormat="1">
      <c r="B211" s="29" t="s">
        <v>1</v>
      </c>
      <c r="C211" s="29" t="s">
        <v>2</v>
      </c>
      <c r="D211" s="339"/>
    </row>
    <row r="212" spans="2:5" s="7" customFormat="1" ht="54">
      <c r="B212" s="142">
        <v>1130</v>
      </c>
      <c r="C212" s="340" t="s">
        <v>270</v>
      </c>
      <c r="D212" s="29"/>
    </row>
    <row r="213" spans="2:5" s="7" customFormat="1"/>
    <row r="214" spans="2:5" s="7" customFormat="1">
      <c r="B214" s="557" t="s">
        <v>3</v>
      </c>
      <c r="C214" s="591"/>
      <c r="D214" s="34"/>
    </row>
    <row r="215" spans="2:5" s="7" customFormat="1" ht="72">
      <c r="B215" s="30" t="s">
        <v>4</v>
      </c>
      <c r="C215" s="119">
        <v>1130</v>
      </c>
      <c r="D215" s="410" t="s">
        <v>155</v>
      </c>
    </row>
    <row r="216" spans="2:5" s="7" customFormat="1">
      <c r="B216" s="30" t="s">
        <v>5</v>
      </c>
      <c r="C216" s="119">
        <v>11001</v>
      </c>
      <c r="D216" s="398" t="s">
        <v>12</v>
      </c>
    </row>
    <row r="217" spans="2:5" s="7" customFormat="1" ht="54">
      <c r="B217" s="30" t="s">
        <v>46</v>
      </c>
      <c r="C217" s="425" t="s">
        <v>415</v>
      </c>
      <c r="D217" s="469"/>
    </row>
    <row r="218" spans="2:5" s="7" customFormat="1" ht="54">
      <c r="B218" s="30" t="s">
        <v>47</v>
      </c>
      <c r="C218" s="425" t="s">
        <v>416</v>
      </c>
      <c r="D218" s="470"/>
    </row>
    <row r="219" spans="2:5" s="7" customFormat="1" ht="36">
      <c r="B219" s="30" t="s">
        <v>48</v>
      </c>
      <c r="C219" s="425" t="s">
        <v>355</v>
      </c>
      <c r="D219" s="470"/>
    </row>
    <row r="220" spans="2:5" s="7" customFormat="1" ht="54">
      <c r="B220" s="16" t="s">
        <v>154</v>
      </c>
      <c r="C220" s="425" t="s">
        <v>417</v>
      </c>
      <c r="D220" s="470"/>
    </row>
    <row r="221" spans="2:5" s="7" customFormat="1">
      <c r="B221" s="559" t="s">
        <v>0</v>
      </c>
      <c r="C221" s="560"/>
      <c r="D221" s="443"/>
    </row>
    <row r="222" spans="2:5" s="7" customFormat="1">
      <c r="B222" s="32" t="s">
        <v>8</v>
      </c>
      <c r="C222" s="32"/>
      <c r="D222" s="146">
        <f>+'Հավելված N 2'!G376</f>
        <v>-28199.200000000001</v>
      </c>
      <c r="E222" s="147"/>
    </row>
    <row r="223" spans="2:5" s="7" customFormat="1" ht="8.1999999999999993" customHeight="1"/>
    <row r="224" spans="2:5" s="7" customFormat="1">
      <c r="B224" s="557" t="s">
        <v>3</v>
      </c>
      <c r="C224" s="591"/>
      <c r="D224" s="34"/>
    </row>
    <row r="225" spans="2:5" s="7" customFormat="1" ht="72">
      <c r="B225" s="30" t="s">
        <v>4</v>
      </c>
      <c r="C225" s="119">
        <v>1130</v>
      </c>
      <c r="D225" s="410" t="s">
        <v>420</v>
      </c>
    </row>
    <row r="226" spans="2:5" s="7" customFormat="1">
      <c r="B226" s="30" t="s">
        <v>5</v>
      </c>
      <c r="C226" s="119">
        <v>32001</v>
      </c>
      <c r="D226" s="398" t="s">
        <v>12</v>
      </c>
    </row>
    <row r="227" spans="2:5" s="7" customFormat="1" ht="72">
      <c r="B227" s="30" t="s">
        <v>6</v>
      </c>
      <c r="C227" s="425" t="s">
        <v>559</v>
      </c>
      <c r="D227" s="469"/>
    </row>
    <row r="228" spans="2:5" s="7" customFormat="1" ht="73.099999999999994" customHeight="1">
      <c r="B228" s="30" t="s">
        <v>10</v>
      </c>
      <c r="C228" s="425" t="s">
        <v>273</v>
      </c>
      <c r="D228" s="470"/>
    </row>
    <row r="229" spans="2:5" s="7" customFormat="1" ht="36">
      <c r="B229" s="30" t="s">
        <v>7</v>
      </c>
      <c r="C229" s="425" t="s">
        <v>72</v>
      </c>
      <c r="D229" s="470"/>
    </row>
    <row r="230" spans="2:5" s="7" customFormat="1" ht="54">
      <c r="B230" s="16" t="s">
        <v>418</v>
      </c>
      <c r="C230" s="425" t="s">
        <v>419</v>
      </c>
      <c r="D230" s="470"/>
    </row>
    <row r="231" spans="2:5" s="7" customFormat="1">
      <c r="B231" s="559" t="s">
        <v>0</v>
      </c>
      <c r="C231" s="560"/>
      <c r="D231" s="443"/>
    </row>
    <row r="232" spans="2:5" s="7" customFormat="1" ht="18" customHeight="1">
      <c r="B232" s="566" t="s">
        <v>560</v>
      </c>
      <c r="C232" s="567"/>
      <c r="D232" s="33">
        <v>1</v>
      </c>
    </row>
    <row r="233" spans="2:5" s="7" customFormat="1" ht="37.1" customHeight="1">
      <c r="B233" s="566" t="s">
        <v>549</v>
      </c>
      <c r="C233" s="589"/>
      <c r="D233" s="33">
        <v>1</v>
      </c>
    </row>
    <row r="234" spans="2:5" s="7" customFormat="1">
      <c r="B234" s="32" t="s">
        <v>8</v>
      </c>
      <c r="C234" s="32"/>
      <c r="D234" s="146">
        <f>+'Հավելված N 2'!G385</f>
        <v>24138.5</v>
      </c>
      <c r="E234" s="147"/>
    </row>
    <row r="235" spans="2:5" s="7" customFormat="1"/>
    <row r="236" spans="2:5" s="7" customFormat="1">
      <c r="B236" s="29" t="s">
        <v>1</v>
      </c>
      <c r="C236" s="29" t="s">
        <v>2</v>
      </c>
      <c r="D236" s="339"/>
    </row>
    <row r="237" spans="2:5" s="7" customFormat="1">
      <c r="B237" s="142">
        <v>1148</v>
      </c>
      <c r="C237" s="340" t="s">
        <v>422</v>
      </c>
      <c r="D237" s="29"/>
    </row>
    <row r="238" spans="2:5" s="7" customFormat="1"/>
    <row r="239" spans="2:5" s="7" customFormat="1">
      <c r="B239" s="557" t="s">
        <v>3</v>
      </c>
      <c r="C239" s="591"/>
      <c r="D239" s="34"/>
    </row>
    <row r="240" spans="2:5" s="7" customFormat="1" ht="72">
      <c r="B240" s="30" t="s">
        <v>4</v>
      </c>
      <c r="C240" s="119">
        <v>1148</v>
      </c>
      <c r="D240" s="410" t="s">
        <v>155</v>
      </c>
    </row>
    <row r="241" spans="2:5" s="7" customFormat="1">
      <c r="B241" s="30" t="s">
        <v>5</v>
      </c>
      <c r="C241" s="119">
        <v>11013</v>
      </c>
      <c r="D241" s="398" t="s">
        <v>12</v>
      </c>
    </row>
    <row r="242" spans="2:5" s="7" customFormat="1" ht="36">
      <c r="B242" s="30" t="s">
        <v>46</v>
      </c>
      <c r="C242" s="425" t="s">
        <v>423</v>
      </c>
      <c r="D242" s="469"/>
    </row>
    <row r="243" spans="2:5" s="7" customFormat="1" ht="54">
      <c r="B243" s="30" t="s">
        <v>47</v>
      </c>
      <c r="C243" s="425" t="s">
        <v>424</v>
      </c>
      <c r="D243" s="470"/>
    </row>
    <row r="244" spans="2:5" s="7" customFormat="1" ht="36">
      <c r="B244" s="30" t="s">
        <v>48</v>
      </c>
      <c r="C244" s="425" t="s">
        <v>355</v>
      </c>
      <c r="D244" s="470"/>
    </row>
    <row r="245" spans="2:5" s="7" customFormat="1" ht="72">
      <c r="B245" s="16" t="s">
        <v>421</v>
      </c>
      <c r="C245" s="425" t="s">
        <v>101</v>
      </c>
      <c r="D245" s="470"/>
    </row>
    <row r="246" spans="2:5" s="7" customFormat="1">
      <c r="B246" s="559" t="s">
        <v>0</v>
      </c>
      <c r="C246" s="560"/>
      <c r="D246" s="443"/>
    </row>
    <row r="247" spans="2:5" s="7" customFormat="1">
      <c r="B247" s="32" t="s">
        <v>8</v>
      </c>
      <c r="C247" s="32"/>
      <c r="D247" s="146">
        <f>+'Հավելված N 2'!G284</f>
        <v>-12225.1</v>
      </c>
      <c r="E247" s="147"/>
    </row>
    <row r="248" spans="2:5" s="7" customFormat="1"/>
    <row r="249" spans="2:5">
      <c r="B249" s="41" t="s">
        <v>1</v>
      </c>
      <c r="C249" s="561" t="s">
        <v>2</v>
      </c>
      <c r="D249" s="590"/>
    </row>
    <row r="250" spans="2:5">
      <c r="B250" s="149">
        <v>1168</v>
      </c>
      <c r="C250" s="38" t="s">
        <v>131</v>
      </c>
      <c r="D250" s="41"/>
    </row>
    <row r="252" spans="2:5" s="7" customFormat="1">
      <c r="B252" s="557" t="s">
        <v>3</v>
      </c>
      <c r="C252" s="591"/>
      <c r="D252" s="34"/>
    </row>
    <row r="253" spans="2:5" s="7" customFormat="1" ht="72">
      <c r="B253" s="30" t="s">
        <v>4</v>
      </c>
      <c r="C253" s="119">
        <v>1168</v>
      </c>
      <c r="D253" s="410" t="s">
        <v>155</v>
      </c>
    </row>
    <row r="254" spans="2:5" s="7" customFormat="1">
      <c r="B254" s="30" t="s">
        <v>5</v>
      </c>
      <c r="C254" s="119">
        <v>11001</v>
      </c>
      <c r="D254" s="398" t="s">
        <v>12</v>
      </c>
    </row>
    <row r="255" spans="2:5" s="7" customFormat="1" ht="36">
      <c r="B255" s="30" t="s">
        <v>46</v>
      </c>
      <c r="C255" s="425" t="s">
        <v>425</v>
      </c>
      <c r="D255" s="469"/>
    </row>
    <row r="256" spans="2:5" s="7" customFormat="1" ht="54">
      <c r="B256" s="30" t="s">
        <v>47</v>
      </c>
      <c r="C256" s="425" t="s">
        <v>426</v>
      </c>
      <c r="D256" s="470"/>
    </row>
    <row r="257" spans="2:5" s="7" customFormat="1" ht="36">
      <c r="B257" s="30" t="s">
        <v>48</v>
      </c>
      <c r="C257" s="425" t="s">
        <v>355</v>
      </c>
      <c r="D257" s="470"/>
    </row>
    <row r="258" spans="2:5" s="7" customFormat="1" ht="72">
      <c r="B258" s="16" t="s">
        <v>393</v>
      </c>
      <c r="C258" s="425" t="s">
        <v>101</v>
      </c>
      <c r="D258" s="470"/>
    </row>
    <row r="259" spans="2:5" s="7" customFormat="1">
      <c r="B259" s="559" t="s">
        <v>0</v>
      </c>
      <c r="C259" s="560"/>
      <c r="D259" s="443"/>
    </row>
    <row r="260" spans="2:5" s="7" customFormat="1">
      <c r="B260" s="32" t="s">
        <v>8</v>
      </c>
      <c r="C260" s="32"/>
      <c r="D260" s="146">
        <f>+'Հավելված N 2'!G137</f>
        <v>-15472.8</v>
      </c>
      <c r="E260" s="147"/>
    </row>
    <row r="261" spans="2:5" ht="8.1999999999999993" customHeight="1"/>
    <row r="262" spans="2:5" s="7" customFormat="1">
      <c r="B262" s="557" t="s">
        <v>3</v>
      </c>
      <c r="C262" s="591"/>
      <c r="D262" s="34"/>
    </row>
    <row r="263" spans="2:5" s="7" customFormat="1" ht="72">
      <c r="B263" s="30" t="s">
        <v>4</v>
      </c>
      <c r="C263" s="119">
        <v>1168</v>
      </c>
      <c r="D263" s="410" t="s">
        <v>155</v>
      </c>
    </row>
    <row r="264" spans="2:5" s="7" customFormat="1">
      <c r="B264" s="30" t="s">
        <v>5</v>
      </c>
      <c r="C264" s="119">
        <v>11002</v>
      </c>
      <c r="D264" s="398" t="s">
        <v>12</v>
      </c>
    </row>
    <row r="265" spans="2:5" s="7" customFormat="1" ht="36">
      <c r="B265" s="30" t="s">
        <v>46</v>
      </c>
      <c r="C265" s="425" t="s">
        <v>427</v>
      </c>
      <c r="D265" s="469"/>
    </row>
    <row r="266" spans="2:5" s="7" customFormat="1" ht="54">
      <c r="B266" s="30" t="s">
        <v>47</v>
      </c>
      <c r="C266" s="425" t="s">
        <v>428</v>
      </c>
      <c r="D266" s="470"/>
    </row>
    <row r="267" spans="2:5" s="7" customFormat="1" ht="36">
      <c r="B267" s="30" t="s">
        <v>48</v>
      </c>
      <c r="C267" s="425" t="s">
        <v>355</v>
      </c>
      <c r="D267" s="470"/>
    </row>
    <row r="268" spans="2:5" s="7" customFormat="1" ht="72">
      <c r="B268" s="16" t="s">
        <v>393</v>
      </c>
      <c r="C268" s="425" t="s">
        <v>101</v>
      </c>
      <c r="D268" s="470"/>
    </row>
    <row r="269" spans="2:5" s="7" customFormat="1">
      <c r="B269" s="559" t="s">
        <v>0</v>
      </c>
      <c r="C269" s="560"/>
      <c r="D269" s="443"/>
    </row>
    <row r="270" spans="2:5" s="7" customFormat="1">
      <c r="B270" s="32" t="s">
        <v>8</v>
      </c>
      <c r="C270" s="32"/>
      <c r="D270" s="146">
        <f>+'Հավելված N 2'!G146</f>
        <v>-1346.5</v>
      </c>
      <c r="E270" s="147"/>
    </row>
    <row r="271" spans="2:5" ht="8.1999999999999993" customHeight="1"/>
    <row r="272" spans="2:5" s="7" customFormat="1">
      <c r="B272" s="557" t="s">
        <v>3</v>
      </c>
      <c r="C272" s="591"/>
      <c r="D272" s="34"/>
    </row>
    <row r="273" spans="2:5" s="7" customFormat="1" ht="72">
      <c r="B273" s="30" t="s">
        <v>4</v>
      </c>
      <c r="C273" s="119">
        <v>1168</v>
      </c>
      <c r="D273" s="410" t="s">
        <v>155</v>
      </c>
    </row>
    <row r="274" spans="2:5" s="7" customFormat="1">
      <c r="B274" s="30" t="s">
        <v>5</v>
      </c>
      <c r="C274" s="119">
        <v>11003</v>
      </c>
      <c r="D274" s="398" t="s">
        <v>12</v>
      </c>
    </row>
    <row r="275" spans="2:5" s="7" customFormat="1" ht="36">
      <c r="B275" s="30" t="s">
        <v>46</v>
      </c>
      <c r="C275" s="425" t="s">
        <v>429</v>
      </c>
      <c r="D275" s="469"/>
    </row>
    <row r="276" spans="2:5" s="7" customFormat="1" ht="36">
      <c r="B276" s="30" t="s">
        <v>47</v>
      </c>
      <c r="C276" s="425" t="s">
        <v>430</v>
      </c>
      <c r="D276" s="470"/>
    </row>
    <row r="277" spans="2:5" s="7" customFormat="1" ht="36">
      <c r="B277" s="30" t="s">
        <v>48</v>
      </c>
      <c r="C277" s="425" t="s">
        <v>355</v>
      </c>
      <c r="D277" s="470"/>
    </row>
    <row r="278" spans="2:5" s="7" customFormat="1" ht="72">
      <c r="B278" s="16" t="s">
        <v>393</v>
      </c>
      <c r="C278" s="425" t="s">
        <v>414</v>
      </c>
      <c r="D278" s="470"/>
    </row>
    <row r="279" spans="2:5" s="7" customFormat="1">
      <c r="B279" s="559" t="s">
        <v>0</v>
      </c>
      <c r="C279" s="560"/>
      <c r="D279" s="443"/>
    </row>
    <row r="280" spans="2:5" s="7" customFormat="1">
      <c r="B280" s="32" t="s">
        <v>8</v>
      </c>
      <c r="C280" s="32"/>
      <c r="D280" s="146">
        <f>+'Հավելված N 2'!G155</f>
        <v>-31022.1</v>
      </c>
      <c r="E280" s="147"/>
    </row>
    <row r="281" spans="2:5" ht="8.1999999999999993" customHeight="1"/>
    <row r="282" spans="2:5" s="7" customFormat="1">
      <c r="B282" s="557" t="s">
        <v>3</v>
      </c>
      <c r="C282" s="591"/>
      <c r="D282" s="34"/>
    </row>
    <row r="283" spans="2:5" s="7" customFormat="1" ht="72">
      <c r="B283" s="30" t="s">
        <v>4</v>
      </c>
      <c r="C283" s="119">
        <v>1168</v>
      </c>
      <c r="D283" s="410" t="s">
        <v>155</v>
      </c>
    </row>
    <row r="284" spans="2:5" s="7" customFormat="1">
      <c r="B284" s="30" t="s">
        <v>5</v>
      </c>
      <c r="C284" s="119">
        <v>11005</v>
      </c>
      <c r="D284" s="398" t="s">
        <v>12</v>
      </c>
    </row>
    <row r="285" spans="2:5" s="7" customFormat="1" ht="36">
      <c r="B285" s="30" t="s">
        <v>46</v>
      </c>
      <c r="C285" s="425" t="s">
        <v>431</v>
      </c>
      <c r="D285" s="469"/>
    </row>
    <row r="286" spans="2:5" s="7" customFormat="1" ht="36">
      <c r="B286" s="30" t="s">
        <v>47</v>
      </c>
      <c r="C286" s="425" t="s">
        <v>432</v>
      </c>
      <c r="D286" s="470"/>
    </row>
    <row r="287" spans="2:5" s="7" customFormat="1" ht="36">
      <c r="B287" s="30" t="s">
        <v>48</v>
      </c>
      <c r="C287" s="425" t="s">
        <v>355</v>
      </c>
      <c r="D287" s="470"/>
    </row>
    <row r="288" spans="2:5" s="7" customFormat="1" ht="72">
      <c r="B288" s="16" t="s">
        <v>393</v>
      </c>
      <c r="C288" s="425" t="s">
        <v>397</v>
      </c>
      <c r="D288" s="470"/>
    </row>
    <row r="289" spans="2:5" s="7" customFormat="1">
      <c r="B289" s="559" t="s">
        <v>0</v>
      </c>
      <c r="C289" s="560"/>
      <c r="D289" s="443"/>
    </row>
    <row r="290" spans="2:5" s="7" customFormat="1" ht="36" customHeight="1">
      <c r="B290" s="592" t="s">
        <v>446</v>
      </c>
      <c r="C290" s="592"/>
      <c r="D290" s="341">
        <v>-1</v>
      </c>
    </row>
    <row r="291" spans="2:5" s="7" customFormat="1" ht="36" customHeight="1">
      <c r="B291" s="592" t="s">
        <v>447</v>
      </c>
      <c r="C291" s="592"/>
      <c r="D291" s="341">
        <v>-1</v>
      </c>
    </row>
    <row r="292" spans="2:5" s="7" customFormat="1">
      <c r="B292" s="32" t="s">
        <v>8</v>
      </c>
      <c r="C292" s="32"/>
      <c r="D292" s="146">
        <f>+'Հավելված N 2'!G164</f>
        <v>-160373.70000000001</v>
      </c>
      <c r="E292" s="147"/>
    </row>
    <row r="293" spans="2:5" ht="8.1999999999999993" customHeight="1"/>
    <row r="294" spans="2:5" s="7" customFormat="1">
      <c r="B294" s="557" t="s">
        <v>3</v>
      </c>
      <c r="C294" s="591"/>
      <c r="D294" s="34"/>
    </row>
    <row r="295" spans="2:5" s="7" customFormat="1" ht="72">
      <c r="B295" s="30" t="s">
        <v>4</v>
      </c>
      <c r="C295" s="119">
        <v>1168</v>
      </c>
      <c r="D295" s="410" t="s">
        <v>420</v>
      </c>
    </row>
    <row r="296" spans="2:5" s="7" customFormat="1">
      <c r="B296" s="30" t="s">
        <v>5</v>
      </c>
      <c r="C296" s="119">
        <v>32001</v>
      </c>
      <c r="D296" s="398" t="s">
        <v>12</v>
      </c>
    </row>
    <row r="297" spans="2:5" s="7" customFormat="1" ht="36">
      <c r="B297" s="35" t="s">
        <v>6</v>
      </c>
      <c r="C297" s="119" t="s">
        <v>109</v>
      </c>
      <c r="D297" s="469"/>
    </row>
    <row r="298" spans="2:5" s="7" customFormat="1" ht="72">
      <c r="B298" s="30" t="s">
        <v>10</v>
      </c>
      <c r="C298" s="119" t="s">
        <v>132</v>
      </c>
      <c r="D298" s="470"/>
    </row>
    <row r="299" spans="2:5" s="7" customFormat="1" ht="36">
      <c r="B299" s="36" t="s">
        <v>7</v>
      </c>
      <c r="C299" s="119" t="s">
        <v>129</v>
      </c>
      <c r="D299" s="470"/>
    </row>
    <row r="300" spans="2:5" s="7" customFormat="1" ht="54">
      <c r="B300" s="16" t="s">
        <v>130</v>
      </c>
      <c r="C300" s="119" t="s">
        <v>133</v>
      </c>
      <c r="D300" s="470"/>
    </row>
    <row r="301" spans="2:5" s="7" customFormat="1">
      <c r="B301" s="559" t="s">
        <v>0</v>
      </c>
      <c r="C301" s="560"/>
      <c r="D301" s="443"/>
    </row>
    <row r="302" spans="2:5" s="7" customFormat="1" ht="16.95" customHeight="1">
      <c r="B302" s="572" t="s">
        <v>159</v>
      </c>
      <c r="C302" s="573"/>
      <c r="D302" s="154">
        <v>1</v>
      </c>
    </row>
    <row r="303" spans="2:5" s="7" customFormat="1" ht="16.95" customHeight="1">
      <c r="B303" s="572" t="s">
        <v>177</v>
      </c>
      <c r="C303" s="573"/>
      <c r="D303" s="160">
        <v>1</v>
      </c>
    </row>
    <row r="304" spans="2:5" s="7" customFormat="1" ht="16.95" customHeight="1">
      <c r="B304" s="572" t="s">
        <v>433</v>
      </c>
      <c r="C304" s="573"/>
      <c r="D304" s="154">
        <v>1</v>
      </c>
    </row>
    <row r="305" spans="2:5" s="7" customFormat="1" ht="36" customHeight="1">
      <c r="B305" s="572" t="s">
        <v>149</v>
      </c>
      <c r="C305" s="573"/>
      <c r="D305" s="190">
        <v>1</v>
      </c>
    </row>
    <row r="306" spans="2:5" s="89" customFormat="1">
      <c r="B306" s="37" t="s">
        <v>8</v>
      </c>
      <c r="C306" s="37"/>
      <c r="D306" s="150">
        <f>+'Հավելված N 2'!G173</f>
        <v>210319.60000000003</v>
      </c>
      <c r="E306" s="151"/>
    </row>
    <row r="307" spans="2:5" ht="8.1999999999999993" customHeight="1"/>
    <row r="308" spans="2:5" s="7" customFormat="1">
      <c r="B308" s="557" t="s">
        <v>3</v>
      </c>
      <c r="C308" s="591"/>
      <c r="D308" s="34"/>
    </row>
    <row r="309" spans="2:5" s="7" customFormat="1" ht="72">
      <c r="B309" s="30" t="s">
        <v>4</v>
      </c>
      <c r="C309" s="119">
        <v>1168</v>
      </c>
      <c r="D309" s="410" t="s">
        <v>420</v>
      </c>
    </row>
    <row r="310" spans="2:5" s="7" customFormat="1">
      <c r="B310" s="30" t="s">
        <v>5</v>
      </c>
      <c r="C310" s="119">
        <v>32007</v>
      </c>
      <c r="D310" s="398" t="s">
        <v>12</v>
      </c>
    </row>
    <row r="311" spans="2:5" s="7" customFormat="1" ht="36">
      <c r="B311" s="35" t="s">
        <v>6</v>
      </c>
      <c r="C311" s="119" t="s">
        <v>488</v>
      </c>
      <c r="D311" s="469"/>
    </row>
    <row r="312" spans="2:5" s="7" customFormat="1" ht="36">
      <c r="B312" s="30" t="s">
        <v>10</v>
      </c>
      <c r="C312" s="119" t="s">
        <v>489</v>
      </c>
      <c r="D312" s="470"/>
    </row>
    <row r="313" spans="2:5" s="7" customFormat="1" ht="36">
      <c r="B313" s="36" t="s">
        <v>7</v>
      </c>
      <c r="C313" s="119" t="s">
        <v>126</v>
      </c>
      <c r="D313" s="470"/>
    </row>
    <row r="314" spans="2:5" s="7" customFormat="1" ht="54">
      <c r="B314" s="16" t="s">
        <v>130</v>
      </c>
      <c r="C314" s="119" t="s">
        <v>490</v>
      </c>
      <c r="D314" s="470"/>
    </row>
    <row r="315" spans="2:5" s="7" customFormat="1">
      <c r="B315" s="559" t="s">
        <v>0</v>
      </c>
      <c r="C315" s="560"/>
      <c r="D315" s="443"/>
    </row>
    <row r="316" spans="2:5" s="89" customFormat="1">
      <c r="B316" s="37" t="s">
        <v>8</v>
      </c>
      <c r="C316" s="37"/>
      <c r="D316" s="150">
        <f>+'Հավելված N 2'!G182</f>
        <v>603</v>
      </c>
      <c r="E316" s="151"/>
    </row>
    <row r="318" spans="2:5" ht="50.75">
      <c r="B318" s="40" t="s">
        <v>81</v>
      </c>
      <c r="C318" s="561" t="s">
        <v>2</v>
      </c>
      <c r="D318" s="590"/>
    </row>
    <row r="319" spans="2:5">
      <c r="B319" s="149">
        <v>1183</v>
      </c>
      <c r="C319" s="38" t="s">
        <v>134</v>
      </c>
      <c r="D319" s="38"/>
    </row>
    <row r="321" spans="2:5">
      <c r="B321" s="570" t="s">
        <v>3</v>
      </c>
      <c r="C321" s="570"/>
      <c r="D321" s="153"/>
      <c r="E321" s="7"/>
    </row>
    <row r="322" spans="2:5" s="7" customFormat="1" ht="72">
      <c r="B322" s="30" t="s">
        <v>44</v>
      </c>
      <c r="C322" s="119">
        <v>1183</v>
      </c>
      <c r="D322" s="410" t="s">
        <v>420</v>
      </c>
      <c r="E322" s="3"/>
    </row>
    <row r="323" spans="2:5">
      <c r="B323" s="42" t="s">
        <v>45</v>
      </c>
      <c r="C323" s="119">
        <v>32004</v>
      </c>
      <c r="D323" s="398" t="s">
        <v>12</v>
      </c>
    </row>
    <row r="324" spans="2:5" ht="36">
      <c r="B324" s="42" t="s">
        <v>46</v>
      </c>
      <c r="C324" s="425" t="s">
        <v>179</v>
      </c>
      <c r="D324" s="575"/>
    </row>
    <row r="325" spans="2:5">
      <c r="B325" s="42" t="s">
        <v>47</v>
      </c>
      <c r="C325" s="425" t="s">
        <v>180</v>
      </c>
      <c r="D325" s="576"/>
    </row>
    <row r="326" spans="2:5" ht="36">
      <c r="B326" s="42" t="s">
        <v>48</v>
      </c>
      <c r="C326" s="194" t="s">
        <v>126</v>
      </c>
      <c r="D326" s="576"/>
    </row>
    <row r="327" spans="2:5" ht="72" customHeight="1">
      <c r="B327" s="42" t="s">
        <v>135</v>
      </c>
      <c r="C327" s="194" t="s">
        <v>181</v>
      </c>
      <c r="D327" s="576"/>
    </row>
    <row r="328" spans="2:5">
      <c r="B328" s="574" t="s">
        <v>49</v>
      </c>
      <c r="C328" s="574"/>
      <c r="D328" s="577"/>
    </row>
    <row r="329" spans="2:5">
      <c r="B329" s="572" t="s">
        <v>178</v>
      </c>
      <c r="C329" s="573"/>
      <c r="D329" s="155">
        <v>2</v>
      </c>
    </row>
    <row r="330" spans="2:5">
      <c r="B330" s="39" t="s">
        <v>50</v>
      </c>
      <c r="C330" s="39"/>
      <c r="D330" s="150">
        <f>+'Հավելված N 2'!G337</f>
        <v>3053.6000000000004</v>
      </c>
    </row>
    <row r="332" spans="2:5" ht="50.75">
      <c r="B332" s="40" t="s">
        <v>81</v>
      </c>
      <c r="C332" s="561" t="s">
        <v>2</v>
      </c>
      <c r="D332" s="590"/>
    </row>
    <row r="333" spans="2:5" ht="35.450000000000003" customHeight="1">
      <c r="B333" s="149">
        <v>1192</v>
      </c>
      <c r="C333" s="38" t="s">
        <v>509</v>
      </c>
      <c r="D333" s="38"/>
    </row>
    <row r="335" spans="2:5">
      <c r="B335" s="570" t="s">
        <v>3</v>
      </c>
      <c r="C335" s="570"/>
      <c r="D335" s="153"/>
      <c r="E335" s="7"/>
    </row>
    <row r="336" spans="2:5" s="7" customFormat="1" ht="72">
      <c r="B336" s="30" t="s">
        <v>44</v>
      </c>
      <c r="C336" s="119">
        <v>1192</v>
      </c>
      <c r="D336" s="410" t="s">
        <v>155</v>
      </c>
      <c r="E336" s="3"/>
    </row>
    <row r="337" spans="2:5">
      <c r="B337" s="42" t="s">
        <v>45</v>
      </c>
      <c r="C337" s="119">
        <v>11001</v>
      </c>
      <c r="D337" s="398" t="s">
        <v>12</v>
      </c>
    </row>
    <row r="338" spans="2:5" ht="54">
      <c r="B338" s="42" t="s">
        <v>46</v>
      </c>
      <c r="C338" s="425" t="s">
        <v>510</v>
      </c>
      <c r="D338" s="575"/>
    </row>
    <row r="339" spans="2:5" ht="72">
      <c r="B339" s="42" t="s">
        <v>47</v>
      </c>
      <c r="C339" s="425" t="s">
        <v>511</v>
      </c>
      <c r="D339" s="576"/>
    </row>
    <row r="340" spans="2:5" ht="36">
      <c r="B340" s="42" t="s">
        <v>48</v>
      </c>
      <c r="C340" s="194" t="s">
        <v>355</v>
      </c>
      <c r="D340" s="576"/>
    </row>
    <row r="341" spans="2:5" ht="72" customHeight="1">
      <c r="B341" s="42" t="s">
        <v>421</v>
      </c>
      <c r="C341" s="194" t="s">
        <v>101</v>
      </c>
      <c r="D341" s="576"/>
    </row>
    <row r="342" spans="2:5">
      <c r="B342" s="574" t="s">
        <v>49</v>
      </c>
      <c r="C342" s="574"/>
      <c r="D342" s="577"/>
    </row>
    <row r="343" spans="2:5">
      <c r="B343" s="39" t="s">
        <v>50</v>
      </c>
      <c r="C343" s="39"/>
      <c r="D343" s="150">
        <f>+'Հավելված N 2'!G348</f>
        <v>-7743.6</v>
      </c>
    </row>
    <row r="345" spans="2:5" ht="50.75">
      <c r="B345" s="40" t="s">
        <v>81</v>
      </c>
      <c r="C345" s="561" t="s">
        <v>2</v>
      </c>
      <c r="D345" s="590"/>
    </row>
    <row r="346" spans="2:5" ht="35.450000000000003" customHeight="1">
      <c r="B346" s="149">
        <v>1215</v>
      </c>
      <c r="C346" s="38" t="s">
        <v>435</v>
      </c>
      <c r="D346" s="38"/>
    </row>
    <row r="348" spans="2:5">
      <c r="B348" s="570" t="s">
        <v>3</v>
      </c>
      <c r="C348" s="570"/>
      <c r="D348" s="153"/>
      <c r="E348" s="7"/>
    </row>
    <row r="349" spans="2:5" s="7" customFormat="1" ht="72">
      <c r="B349" s="30" t="s">
        <v>44</v>
      </c>
      <c r="C349" s="119">
        <v>1215</v>
      </c>
      <c r="D349" s="410" t="s">
        <v>155</v>
      </c>
      <c r="E349" s="3"/>
    </row>
    <row r="350" spans="2:5">
      <c r="B350" s="42" t="s">
        <v>45</v>
      </c>
      <c r="C350" s="119">
        <v>12009</v>
      </c>
      <c r="D350" s="398" t="s">
        <v>12</v>
      </c>
    </row>
    <row r="351" spans="2:5" ht="36">
      <c r="B351" s="42" t="s">
        <v>46</v>
      </c>
      <c r="C351" s="425" t="s">
        <v>436</v>
      </c>
      <c r="D351" s="575"/>
    </row>
    <row r="352" spans="2:5" ht="36">
      <c r="B352" s="42" t="s">
        <v>47</v>
      </c>
      <c r="C352" s="425" t="s">
        <v>255</v>
      </c>
      <c r="D352" s="576"/>
    </row>
    <row r="353" spans="1:4" ht="36">
      <c r="B353" s="42" t="s">
        <v>48</v>
      </c>
      <c r="C353" s="194" t="s">
        <v>385</v>
      </c>
      <c r="D353" s="576"/>
    </row>
    <row r="354" spans="1:4" ht="72" customHeight="1">
      <c r="B354" s="42" t="s">
        <v>437</v>
      </c>
      <c r="C354" s="194" t="s">
        <v>438</v>
      </c>
      <c r="D354" s="576"/>
    </row>
    <row r="355" spans="1:4">
      <c r="B355" s="574" t="s">
        <v>49</v>
      </c>
      <c r="C355" s="574"/>
      <c r="D355" s="577"/>
    </row>
    <row r="356" spans="1:4">
      <c r="B356" s="39" t="s">
        <v>50</v>
      </c>
      <c r="C356" s="39"/>
      <c r="D356" s="150">
        <f>+'Հավելված N 2'!G359</f>
        <v>-93674</v>
      </c>
    </row>
    <row r="361" spans="1:4">
      <c r="A361" s="582" t="s">
        <v>556</v>
      </c>
      <c r="B361" s="582"/>
      <c r="C361" s="582"/>
      <c r="D361" s="582"/>
    </row>
    <row r="362" spans="1:4">
      <c r="C362" s="43" t="s">
        <v>557</v>
      </c>
      <c r="D362" s="28"/>
    </row>
    <row r="363" spans="1:4">
      <c r="B363" s="44" t="s">
        <v>156</v>
      </c>
      <c r="C363" s="45"/>
      <c r="D363" s="46"/>
    </row>
    <row r="364" spans="1:4" s="90" customFormat="1">
      <c r="B364" s="139"/>
      <c r="C364" s="139"/>
      <c r="D364" s="140"/>
    </row>
    <row r="365" spans="1:4" s="90" customFormat="1">
      <c r="B365" s="139"/>
      <c r="C365" s="139"/>
      <c r="D365" s="140"/>
    </row>
    <row r="366" spans="1:4" s="7" customFormat="1">
      <c r="B366" s="245" t="s">
        <v>1</v>
      </c>
      <c r="C366" s="245" t="s">
        <v>2</v>
      </c>
      <c r="D366" s="377"/>
    </row>
    <row r="367" spans="1:4" s="7" customFormat="1">
      <c r="B367" s="423">
        <v>1163</v>
      </c>
      <c r="C367" s="424" t="s">
        <v>552</v>
      </c>
      <c r="D367" s="245"/>
    </row>
    <row r="368" spans="1:4" s="7" customFormat="1"/>
    <row r="369" spans="1:5" s="7" customFormat="1">
      <c r="B369" s="531" t="s">
        <v>3</v>
      </c>
      <c r="C369" s="593"/>
      <c r="D369" s="245"/>
    </row>
    <row r="370" spans="1:5" s="7" customFormat="1" ht="72">
      <c r="B370" s="184" t="s">
        <v>4</v>
      </c>
      <c r="C370" s="425">
        <v>1163</v>
      </c>
      <c r="D370" s="416" t="s">
        <v>155</v>
      </c>
    </row>
    <row r="371" spans="1:5" s="7" customFormat="1">
      <c r="B371" s="184" t="s">
        <v>5</v>
      </c>
      <c r="C371" s="425">
        <v>32001</v>
      </c>
      <c r="D371" s="401" t="s">
        <v>12</v>
      </c>
    </row>
    <row r="372" spans="1:5" s="7" customFormat="1" ht="36">
      <c r="B372" s="404" t="s">
        <v>6</v>
      </c>
      <c r="C372" s="425" t="s">
        <v>553</v>
      </c>
      <c r="D372" s="503"/>
    </row>
    <row r="373" spans="1:5" s="7" customFormat="1" ht="72">
      <c r="B373" s="184" t="s">
        <v>10</v>
      </c>
      <c r="C373" s="425" t="s">
        <v>554</v>
      </c>
      <c r="D373" s="470"/>
    </row>
    <row r="374" spans="1:5" s="7" customFormat="1" ht="36">
      <c r="B374" s="248" t="s">
        <v>7</v>
      </c>
      <c r="C374" s="425" t="s">
        <v>129</v>
      </c>
      <c r="D374" s="470"/>
    </row>
    <row r="375" spans="1:5" s="7" customFormat="1" ht="54">
      <c r="B375" s="409" t="s">
        <v>130</v>
      </c>
      <c r="C375" s="425" t="s">
        <v>555</v>
      </c>
      <c r="D375" s="470"/>
    </row>
    <row r="376" spans="1:5" s="7" customFormat="1">
      <c r="B376" s="564" t="s">
        <v>0</v>
      </c>
      <c r="C376" s="565"/>
      <c r="D376" s="443"/>
    </row>
    <row r="377" spans="1:5" s="7" customFormat="1" ht="37.65" customHeight="1">
      <c r="B377" s="568" t="s">
        <v>149</v>
      </c>
      <c r="C377" s="569"/>
      <c r="D377" s="426">
        <v>-1</v>
      </c>
    </row>
    <row r="378" spans="1:5" s="89" customFormat="1">
      <c r="B378" s="249" t="s">
        <v>8</v>
      </c>
      <c r="C378" s="249"/>
      <c r="D378" s="305">
        <f>+'[1]Հավելված N 2'!G388</f>
        <v>0</v>
      </c>
      <c r="E378" s="151"/>
    </row>
    <row r="383" spans="1:5">
      <c r="A383" s="582" t="s">
        <v>454</v>
      </c>
      <c r="B383" s="582"/>
      <c r="C383" s="582"/>
      <c r="D383" s="582"/>
    </row>
    <row r="384" spans="1:5">
      <c r="C384" s="43" t="s">
        <v>55</v>
      </c>
      <c r="D384" s="28"/>
    </row>
    <row r="385" spans="2:4">
      <c r="B385" s="44" t="s">
        <v>156</v>
      </c>
      <c r="C385" s="45"/>
      <c r="D385" s="46"/>
    </row>
    <row r="386" spans="2:4" s="90" customFormat="1">
      <c r="B386" s="139"/>
      <c r="C386" s="139"/>
      <c r="D386" s="140"/>
    </row>
    <row r="387" spans="2:4" s="90" customFormat="1">
      <c r="B387" s="139"/>
      <c r="C387" s="139"/>
      <c r="D387" s="140"/>
    </row>
    <row r="388" spans="2:4">
      <c r="B388" s="34" t="s">
        <v>1</v>
      </c>
      <c r="C388" s="34" t="s">
        <v>2</v>
      </c>
      <c r="D388" s="152"/>
    </row>
    <row r="389" spans="2:4">
      <c r="B389" s="149">
        <v>1139</v>
      </c>
      <c r="C389" s="38" t="s">
        <v>79</v>
      </c>
      <c r="D389" s="41"/>
    </row>
    <row r="390" spans="2:4" s="90" customFormat="1">
      <c r="B390" s="139"/>
      <c r="C390" s="139"/>
      <c r="D390" s="140"/>
    </row>
    <row r="391" spans="2:4">
      <c r="B391" s="595" t="s">
        <v>3</v>
      </c>
      <c r="C391" s="596"/>
      <c r="D391" s="152"/>
    </row>
    <row r="392" spans="2:4" s="7" customFormat="1" ht="72">
      <c r="B392" s="30" t="s">
        <v>4</v>
      </c>
      <c r="C392" s="119">
        <v>1139</v>
      </c>
      <c r="D392" s="410" t="s">
        <v>420</v>
      </c>
    </row>
    <row r="393" spans="2:4">
      <c r="B393" s="408" t="s">
        <v>5</v>
      </c>
      <c r="C393" s="157">
        <v>11001</v>
      </c>
      <c r="D393" s="398" t="s">
        <v>12</v>
      </c>
    </row>
    <row r="394" spans="2:4" ht="36">
      <c r="B394" s="408" t="s">
        <v>6</v>
      </c>
      <c r="C394" s="119" t="s">
        <v>79</v>
      </c>
      <c r="D394" s="469"/>
    </row>
    <row r="395" spans="2:4" ht="72">
      <c r="B395" s="408" t="s">
        <v>10</v>
      </c>
      <c r="C395" s="119" t="s">
        <v>80</v>
      </c>
      <c r="D395" s="470"/>
    </row>
    <row r="396" spans="2:4" ht="18" customHeight="1">
      <c r="B396" s="408" t="s">
        <v>7</v>
      </c>
      <c r="C396" s="119" t="s">
        <v>63</v>
      </c>
      <c r="D396" s="470"/>
    </row>
    <row r="397" spans="2:4" ht="54">
      <c r="B397" s="213" t="s">
        <v>43</v>
      </c>
      <c r="C397" s="119" t="s">
        <v>55</v>
      </c>
      <c r="D397" s="470"/>
    </row>
    <row r="398" spans="2:4">
      <c r="B398" s="158"/>
      <c r="C398" s="159" t="s">
        <v>0</v>
      </c>
      <c r="D398" s="443"/>
    </row>
    <row r="399" spans="2:4">
      <c r="B399" s="587" t="s">
        <v>8</v>
      </c>
      <c r="C399" s="587"/>
      <c r="D399" s="83">
        <f>+'Հավելված N 2'!G406</f>
        <v>31882.1</v>
      </c>
    </row>
    <row r="400" spans="2:4" ht="8.1999999999999993" customHeight="1"/>
    <row r="401" spans="2:4">
      <c r="B401" s="595" t="s">
        <v>3</v>
      </c>
      <c r="C401" s="596"/>
      <c r="D401" s="152"/>
    </row>
    <row r="402" spans="2:4" s="7" customFormat="1" ht="72">
      <c r="B402" s="30" t="s">
        <v>4</v>
      </c>
      <c r="C402" s="119">
        <v>1139</v>
      </c>
      <c r="D402" s="410" t="s">
        <v>155</v>
      </c>
    </row>
    <row r="403" spans="2:4">
      <c r="B403" s="408" t="s">
        <v>5</v>
      </c>
      <c r="C403" s="157">
        <v>11001</v>
      </c>
      <c r="D403" s="398" t="s">
        <v>12</v>
      </c>
    </row>
    <row r="404" spans="2:4" ht="36">
      <c r="B404" s="408" t="s">
        <v>6</v>
      </c>
      <c r="C404" s="119" t="s">
        <v>79</v>
      </c>
      <c r="D404" s="469"/>
    </row>
    <row r="405" spans="2:4" ht="72">
      <c r="B405" s="408" t="s">
        <v>10</v>
      </c>
      <c r="C405" s="119" t="s">
        <v>80</v>
      </c>
      <c r="D405" s="470"/>
    </row>
    <row r="406" spans="2:4" ht="18" customHeight="1">
      <c r="B406" s="408" t="s">
        <v>7</v>
      </c>
      <c r="C406" s="119" t="s">
        <v>63</v>
      </c>
      <c r="D406" s="470"/>
    </row>
    <row r="407" spans="2:4" ht="54">
      <c r="B407" s="213" t="s">
        <v>43</v>
      </c>
      <c r="C407" s="119" t="s">
        <v>55</v>
      </c>
      <c r="D407" s="470"/>
    </row>
    <row r="408" spans="2:4">
      <c r="B408" s="158"/>
      <c r="C408" s="159" t="s">
        <v>0</v>
      </c>
      <c r="D408" s="443"/>
    </row>
    <row r="409" spans="2:4">
      <c r="B409" s="587" t="s">
        <v>8</v>
      </c>
      <c r="C409" s="587"/>
      <c r="D409" s="83">
        <f>+'Հավելված N 2'!G414</f>
        <v>-31882.1</v>
      </c>
    </row>
  </sheetData>
  <mergeCells count="131">
    <mergeCell ref="C249:D249"/>
    <mergeCell ref="B252:C252"/>
    <mergeCell ref="D255:D259"/>
    <mergeCell ref="B259:C259"/>
    <mergeCell ref="B262:C262"/>
    <mergeCell ref="D265:D269"/>
    <mergeCell ref="B269:C269"/>
    <mergeCell ref="B239:C239"/>
    <mergeCell ref="D242:D246"/>
    <mergeCell ref="B246:C246"/>
    <mergeCell ref="B409:C409"/>
    <mergeCell ref="B391:C391"/>
    <mergeCell ref="D351:D355"/>
    <mergeCell ref="B355:C355"/>
    <mergeCell ref="A383:D383"/>
    <mergeCell ref="D394:D398"/>
    <mergeCell ref="B399:C399"/>
    <mergeCell ref="D404:D408"/>
    <mergeCell ref="C345:D345"/>
    <mergeCell ref="B348:C348"/>
    <mergeCell ref="B401:C401"/>
    <mergeCell ref="B369:C369"/>
    <mergeCell ref="D372:D376"/>
    <mergeCell ref="B376:C376"/>
    <mergeCell ref="A361:D361"/>
    <mergeCell ref="B377:C377"/>
    <mergeCell ref="B305:C305"/>
    <mergeCell ref="C318:D318"/>
    <mergeCell ref="B321:C321"/>
    <mergeCell ref="D324:D328"/>
    <mergeCell ref="B328:C328"/>
    <mergeCell ref="B329:C329"/>
    <mergeCell ref="B308:C308"/>
    <mergeCell ref="D311:D315"/>
    <mergeCell ref="B315:C315"/>
    <mergeCell ref="D297:D301"/>
    <mergeCell ref="B301:C301"/>
    <mergeCell ref="B302:C302"/>
    <mergeCell ref="B303:C303"/>
    <mergeCell ref="B304:C304"/>
    <mergeCell ref="B272:C272"/>
    <mergeCell ref="D275:D279"/>
    <mergeCell ref="B279:C279"/>
    <mergeCell ref="B282:C282"/>
    <mergeCell ref="D285:D289"/>
    <mergeCell ref="B289:C289"/>
    <mergeCell ref="B290:C290"/>
    <mergeCell ref="B291:C291"/>
    <mergeCell ref="B294:C294"/>
    <mergeCell ref="D217:D221"/>
    <mergeCell ref="B221:C221"/>
    <mergeCell ref="B224:C224"/>
    <mergeCell ref="D227:D231"/>
    <mergeCell ref="B231:C231"/>
    <mergeCell ref="B232:C232"/>
    <mergeCell ref="D189:D193"/>
    <mergeCell ref="B193:C193"/>
    <mergeCell ref="B199:C199"/>
    <mergeCell ref="D202:D206"/>
    <mergeCell ref="B206:C206"/>
    <mergeCell ref="B214:C214"/>
    <mergeCell ref="B155:C155"/>
    <mergeCell ref="B158:C158"/>
    <mergeCell ref="D161:D165"/>
    <mergeCell ref="B165:C165"/>
    <mergeCell ref="B166:C166"/>
    <mergeCell ref="B186:C186"/>
    <mergeCell ref="B207:C207"/>
    <mergeCell ref="B208:C208"/>
    <mergeCell ref="D128:D132"/>
    <mergeCell ref="B132:C132"/>
    <mergeCell ref="B133:C133"/>
    <mergeCell ref="B147:C147"/>
    <mergeCell ref="D150:D154"/>
    <mergeCell ref="B154:C154"/>
    <mergeCell ref="B180:C180"/>
    <mergeCell ref="B172:C172"/>
    <mergeCell ref="D175:D179"/>
    <mergeCell ref="B179:C179"/>
    <mergeCell ref="B136:C136"/>
    <mergeCell ref="D139:D143"/>
    <mergeCell ref="B143:C143"/>
    <mergeCell ref="B144:C144"/>
    <mergeCell ref="D108:D112"/>
    <mergeCell ref="B112:C112"/>
    <mergeCell ref="B115:C115"/>
    <mergeCell ref="D118:D122"/>
    <mergeCell ref="B122:C122"/>
    <mergeCell ref="B125:C125"/>
    <mergeCell ref="D84:D88"/>
    <mergeCell ref="B88:C88"/>
    <mergeCell ref="B91:C91"/>
    <mergeCell ref="D94:D98"/>
    <mergeCell ref="B98:C98"/>
    <mergeCell ref="B105:C105"/>
    <mergeCell ref="B99:C99"/>
    <mergeCell ref="B29:C29"/>
    <mergeCell ref="B67:C67"/>
    <mergeCell ref="D70:D74"/>
    <mergeCell ref="B74:C74"/>
    <mergeCell ref="B75:C75"/>
    <mergeCell ref="B81:C81"/>
    <mergeCell ref="B53:C53"/>
    <mergeCell ref="B56:C56"/>
    <mergeCell ref="D59:D63"/>
    <mergeCell ref="B63:C63"/>
    <mergeCell ref="B64:C64"/>
    <mergeCell ref="B233:C233"/>
    <mergeCell ref="C332:D332"/>
    <mergeCell ref="B335:C335"/>
    <mergeCell ref="D338:D342"/>
    <mergeCell ref="B342:C342"/>
    <mergeCell ref="C1:D1"/>
    <mergeCell ref="C2:D2"/>
    <mergeCell ref="C3:D3"/>
    <mergeCell ref="B6:D6"/>
    <mergeCell ref="A9:D9"/>
    <mergeCell ref="B11:D11"/>
    <mergeCell ref="B45:C45"/>
    <mergeCell ref="D48:D52"/>
    <mergeCell ref="B52:C52"/>
    <mergeCell ref="B17:C17"/>
    <mergeCell ref="D20:D24"/>
    <mergeCell ref="B24:C24"/>
    <mergeCell ref="B32:C32"/>
    <mergeCell ref="D35:D39"/>
    <mergeCell ref="B39:C39"/>
    <mergeCell ref="B25:C25"/>
    <mergeCell ref="B26:C26"/>
    <mergeCell ref="B27:C27"/>
    <mergeCell ref="B28:C28"/>
  </mergeCells>
  <pageMargins left="0.70866141732283472" right="0.70866141732283472" top="0.74803149606299213" bottom="0.74803149606299213" header="0.31496062992125984" footer="0.31496062992125984"/>
  <pageSetup paperSize="9" scale="75" orientation="landscape" r:id="rId1"/>
</worksheet>
</file>

<file path=xl/worksheets/sheet8.xml><?xml version="1.0" encoding="utf-8"?>
<worksheet xmlns="http://schemas.openxmlformats.org/spreadsheetml/2006/main" xmlns:r="http://schemas.openxmlformats.org/officeDocument/2006/relationships">
  <sheetPr>
    <pageSetUpPr fitToPage="1"/>
  </sheetPr>
  <dimension ref="A1:N49"/>
  <sheetViews>
    <sheetView topLeftCell="D25" zoomScale="85" zoomScaleNormal="85" workbookViewId="0">
      <selection activeCell="J28" sqref="J28:N29"/>
    </sheetView>
  </sheetViews>
  <sheetFormatPr defaultColWidth="9.296875" defaultRowHeight="18"/>
  <cols>
    <col min="1" max="4" width="18.296875" style="7" customWidth="1"/>
    <col min="5" max="6" width="14.296875" style="7" customWidth="1"/>
    <col min="7" max="7" width="18.296875" style="165" bestFit="1" customWidth="1"/>
    <col min="8" max="8" width="14.296875" style="7" customWidth="1"/>
    <col min="9" max="9" width="30.296875" style="7" customWidth="1"/>
    <col min="10" max="12" width="14.69921875" style="362" customWidth="1"/>
    <col min="13" max="13" width="11.8984375" style="7" bestFit="1" customWidth="1"/>
    <col min="14" max="14" width="12" style="7" bestFit="1" customWidth="1"/>
    <col min="15" max="16384" width="9.296875" style="7"/>
  </cols>
  <sheetData>
    <row r="1" spans="1:12" ht="37.5" customHeight="1">
      <c r="H1" s="453" t="s">
        <v>97</v>
      </c>
      <c r="I1" s="453"/>
    </row>
    <row r="2" spans="1:12" ht="17.45" customHeight="1">
      <c r="H2" s="454" t="s">
        <v>161</v>
      </c>
      <c r="I2" s="454"/>
    </row>
    <row r="3" spans="1:12" ht="17.45" customHeight="1">
      <c r="H3" s="454" t="s">
        <v>9</v>
      </c>
      <c r="I3" s="454"/>
    </row>
    <row r="4" spans="1:12" ht="13.5" customHeight="1">
      <c r="I4" s="199"/>
      <c r="J4" s="429"/>
      <c r="K4" s="429"/>
    </row>
    <row r="5" spans="1:12" ht="42.95" customHeight="1">
      <c r="A5" s="457" t="s">
        <v>449</v>
      </c>
      <c r="B5" s="457"/>
      <c r="C5" s="457"/>
      <c r="D5" s="457"/>
      <c r="E5" s="457"/>
      <c r="F5" s="457"/>
      <c r="G5" s="457"/>
      <c r="H5" s="457"/>
      <c r="I5" s="457"/>
    </row>
    <row r="6" spans="1:12" ht="15.95" customHeight="1">
      <c r="A6" s="617"/>
      <c r="B6" s="617"/>
      <c r="C6" s="617"/>
      <c r="D6" s="617"/>
      <c r="E6" s="617"/>
      <c r="F6" s="617"/>
      <c r="G6" s="617"/>
      <c r="H6" s="617"/>
      <c r="I6" s="617"/>
    </row>
    <row r="7" spans="1:12" ht="101.45" customHeight="1">
      <c r="A7" s="476" t="s">
        <v>84</v>
      </c>
      <c r="B7" s="608" t="s">
        <v>85</v>
      </c>
      <c r="C7" s="609"/>
      <c r="D7" s="610"/>
      <c r="E7" s="476" t="s">
        <v>86</v>
      </c>
      <c r="F7" s="476" t="s">
        <v>87</v>
      </c>
      <c r="G7" s="605" t="s">
        <v>88</v>
      </c>
      <c r="H7" s="618" t="s">
        <v>472</v>
      </c>
      <c r="I7" s="619"/>
    </row>
    <row r="8" spans="1:12" ht="35.450000000000003" customHeight="1">
      <c r="A8" s="476"/>
      <c r="B8" s="611"/>
      <c r="C8" s="612"/>
      <c r="D8" s="613"/>
      <c r="E8" s="476"/>
      <c r="F8" s="476"/>
      <c r="G8" s="605"/>
      <c r="H8" s="166" t="s">
        <v>89</v>
      </c>
      <c r="I8" s="47" t="s">
        <v>90</v>
      </c>
    </row>
    <row r="9" spans="1:12">
      <c r="A9" s="167">
        <v>1</v>
      </c>
      <c r="B9" s="614">
        <v>2</v>
      </c>
      <c r="C9" s="615"/>
      <c r="D9" s="616"/>
      <c r="E9" s="197">
        <v>3</v>
      </c>
      <c r="F9" s="197">
        <v>4</v>
      </c>
      <c r="G9" s="200">
        <v>5</v>
      </c>
      <c r="H9" s="197">
        <v>6</v>
      </c>
      <c r="I9" s="167">
        <v>7</v>
      </c>
    </row>
    <row r="10" spans="1:12" ht="45" customHeight="1">
      <c r="A10" s="607" t="s">
        <v>52</v>
      </c>
      <c r="B10" s="607"/>
      <c r="C10" s="607"/>
      <c r="D10" s="607"/>
      <c r="E10" s="607"/>
      <c r="F10" s="607"/>
      <c r="G10" s="607"/>
      <c r="H10" s="607"/>
      <c r="I10" s="187">
        <f>+I11+I23+I30+I45</f>
        <v>-511378.9</v>
      </c>
    </row>
    <row r="11" spans="1:12">
      <c r="A11" s="185" t="s">
        <v>137</v>
      </c>
      <c r="B11" s="185" t="s">
        <v>215</v>
      </c>
      <c r="C11" s="185" t="s">
        <v>92</v>
      </c>
      <c r="D11" s="601" t="s">
        <v>216</v>
      </c>
      <c r="E11" s="602"/>
      <c r="F11" s="602"/>
      <c r="G11" s="602"/>
      <c r="H11" s="603"/>
      <c r="I11" s="186">
        <f>+I12</f>
        <v>-16061.7</v>
      </c>
    </row>
    <row r="12" spans="1:12" s="56" customFormat="1" ht="54.95" customHeight="1">
      <c r="A12" s="54" t="s">
        <v>217</v>
      </c>
      <c r="B12" s="604" t="s">
        <v>218</v>
      </c>
      <c r="C12" s="604"/>
      <c r="D12" s="604"/>
      <c r="E12" s="604"/>
      <c r="F12" s="604"/>
      <c r="G12" s="604"/>
      <c r="H12" s="604"/>
      <c r="I12" s="55">
        <f>+I13</f>
        <v>-16061.7</v>
      </c>
      <c r="J12" s="430"/>
      <c r="K12" s="430"/>
      <c r="L12" s="430"/>
    </row>
    <row r="13" spans="1:12" s="59" customFormat="1" ht="20.9" customHeight="1">
      <c r="A13" s="213"/>
      <c r="B13" s="476" t="s">
        <v>93</v>
      </c>
      <c r="C13" s="476"/>
      <c r="D13" s="476"/>
      <c r="E13" s="63"/>
      <c r="F13" s="63"/>
      <c r="G13" s="63"/>
      <c r="H13" s="64"/>
      <c r="I13" s="58">
        <f>SUM(I14:I22)</f>
        <v>-16061.7</v>
      </c>
      <c r="J13" s="431"/>
      <c r="K13" s="431"/>
      <c r="L13" s="431"/>
    </row>
    <row r="14" spans="1:12" s="171" customFormat="1" ht="18" customHeight="1">
      <c r="A14" s="256" t="s">
        <v>219</v>
      </c>
      <c r="B14" s="597" t="s">
        <v>228</v>
      </c>
      <c r="C14" s="598"/>
      <c r="D14" s="599"/>
      <c r="E14" s="254" t="s">
        <v>233</v>
      </c>
      <c r="F14" s="198" t="s">
        <v>103</v>
      </c>
      <c r="G14" s="168">
        <v>9200000</v>
      </c>
      <c r="H14" s="169">
        <v>-1</v>
      </c>
      <c r="I14" s="170">
        <v>-9200</v>
      </c>
      <c r="J14" s="432"/>
      <c r="K14" s="432"/>
      <c r="L14" s="432"/>
    </row>
    <row r="15" spans="1:12" s="171" customFormat="1" ht="18" customHeight="1">
      <c r="A15" s="257" t="s">
        <v>226</v>
      </c>
      <c r="B15" s="597" t="s">
        <v>229</v>
      </c>
      <c r="C15" s="598"/>
      <c r="D15" s="599"/>
      <c r="E15" s="254" t="s">
        <v>233</v>
      </c>
      <c r="F15" s="198" t="s">
        <v>103</v>
      </c>
      <c r="G15" s="168"/>
      <c r="H15" s="169"/>
      <c r="I15" s="170">
        <v>-556</v>
      </c>
      <c r="J15" s="432"/>
      <c r="K15" s="432"/>
      <c r="L15" s="432"/>
    </row>
    <row r="16" spans="1:12" s="171" customFormat="1" ht="18" customHeight="1">
      <c r="A16" s="257" t="s">
        <v>221</v>
      </c>
      <c r="B16" s="597" t="s">
        <v>229</v>
      </c>
      <c r="C16" s="598"/>
      <c r="D16" s="599"/>
      <c r="E16" s="254" t="s">
        <v>233</v>
      </c>
      <c r="F16" s="198" t="s">
        <v>103</v>
      </c>
      <c r="G16" s="168"/>
      <c r="H16" s="169"/>
      <c r="I16" s="170">
        <v>-1112</v>
      </c>
      <c r="J16" s="432"/>
      <c r="K16" s="432"/>
      <c r="L16" s="432"/>
    </row>
    <row r="17" spans="1:14" s="171" customFormat="1" ht="18" customHeight="1">
      <c r="A17" s="256" t="s">
        <v>220</v>
      </c>
      <c r="B17" s="597" t="s">
        <v>229</v>
      </c>
      <c r="C17" s="598"/>
      <c r="D17" s="599"/>
      <c r="E17" s="254" t="s">
        <v>233</v>
      </c>
      <c r="F17" s="198" t="s">
        <v>103</v>
      </c>
      <c r="G17" s="168"/>
      <c r="H17" s="169"/>
      <c r="I17" s="170">
        <v>-920</v>
      </c>
      <c r="J17" s="432"/>
      <c r="K17" s="432"/>
      <c r="L17" s="432"/>
    </row>
    <row r="18" spans="1:14" s="171" customFormat="1" ht="18" customHeight="1">
      <c r="A18" s="257" t="s">
        <v>223</v>
      </c>
      <c r="B18" s="597" t="s">
        <v>229</v>
      </c>
      <c r="C18" s="598"/>
      <c r="D18" s="599"/>
      <c r="E18" s="254" t="s">
        <v>233</v>
      </c>
      <c r="F18" s="198" t="s">
        <v>103</v>
      </c>
      <c r="G18" s="168"/>
      <c r="H18" s="169"/>
      <c r="I18" s="170">
        <v>-5</v>
      </c>
      <c r="J18" s="432"/>
      <c r="K18" s="432"/>
      <c r="L18" s="432"/>
    </row>
    <row r="19" spans="1:14" s="171" customFormat="1" ht="18" customHeight="1">
      <c r="A19" s="257" t="s">
        <v>227</v>
      </c>
      <c r="B19" s="597" t="s">
        <v>229</v>
      </c>
      <c r="C19" s="598"/>
      <c r="D19" s="599"/>
      <c r="E19" s="254" t="s">
        <v>233</v>
      </c>
      <c r="F19" s="198" t="s">
        <v>103</v>
      </c>
      <c r="G19" s="168"/>
      <c r="H19" s="169"/>
      <c r="I19" s="170">
        <v>-821.7</v>
      </c>
      <c r="J19" s="432"/>
      <c r="K19" s="432"/>
      <c r="L19" s="432"/>
    </row>
    <row r="20" spans="1:14" s="171" customFormat="1" ht="36" customHeight="1">
      <c r="A20" s="256" t="s">
        <v>222</v>
      </c>
      <c r="B20" s="600" t="s">
        <v>230</v>
      </c>
      <c r="C20" s="600"/>
      <c r="D20" s="600"/>
      <c r="E20" s="254" t="s">
        <v>233</v>
      </c>
      <c r="F20" s="198" t="s">
        <v>103</v>
      </c>
      <c r="G20" s="168"/>
      <c r="H20" s="169"/>
      <c r="I20" s="170">
        <v>-1462.8</v>
      </c>
      <c r="J20" s="432"/>
      <c r="K20" s="432"/>
      <c r="L20" s="432"/>
    </row>
    <row r="21" spans="1:14" s="171" customFormat="1" ht="36" customHeight="1">
      <c r="A21" s="257" t="s">
        <v>224</v>
      </c>
      <c r="B21" s="606" t="s">
        <v>231</v>
      </c>
      <c r="C21" s="606"/>
      <c r="D21" s="606"/>
      <c r="E21" s="254" t="s">
        <v>233</v>
      </c>
      <c r="F21" s="198" t="s">
        <v>103</v>
      </c>
      <c r="G21" s="168"/>
      <c r="H21" s="169"/>
      <c r="I21" s="296">
        <v>-1181</v>
      </c>
      <c r="J21" s="432"/>
      <c r="K21" s="432"/>
      <c r="L21" s="432"/>
    </row>
    <row r="22" spans="1:14" s="171" customFormat="1" ht="36" customHeight="1">
      <c r="A22" s="256" t="s">
        <v>225</v>
      </c>
      <c r="B22" s="600" t="s">
        <v>232</v>
      </c>
      <c r="C22" s="600"/>
      <c r="D22" s="600"/>
      <c r="E22" s="254" t="s">
        <v>91</v>
      </c>
      <c r="F22" s="198" t="s">
        <v>103</v>
      </c>
      <c r="G22" s="168"/>
      <c r="H22" s="169"/>
      <c r="I22" s="296">
        <v>-803.2</v>
      </c>
      <c r="J22" s="432"/>
      <c r="K22" s="432"/>
      <c r="L22" s="432"/>
    </row>
    <row r="23" spans="1:14">
      <c r="A23" s="185" t="s">
        <v>137</v>
      </c>
      <c r="B23" s="185" t="s">
        <v>475</v>
      </c>
      <c r="C23" s="185" t="s">
        <v>92</v>
      </c>
      <c r="D23" s="601" t="s">
        <v>476</v>
      </c>
      <c r="E23" s="602"/>
      <c r="F23" s="602"/>
      <c r="G23" s="602"/>
      <c r="H23" s="603"/>
      <c r="I23" s="186">
        <f>+I24</f>
        <v>-289604.09999999998</v>
      </c>
    </row>
    <row r="24" spans="1:14" s="56" customFormat="1" ht="54.95" customHeight="1">
      <c r="A24" s="54" t="s">
        <v>477</v>
      </c>
      <c r="B24" s="604" t="s">
        <v>455</v>
      </c>
      <c r="C24" s="604"/>
      <c r="D24" s="604"/>
      <c r="E24" s="604"/>
      <c r="F24" s="604"/>
      <c r="G24" s="604"/>
      <c r="H24" s="604"/>
      <c r="I24" s="55">
        <f>+I25</f>
        <v>-289604.09999999998</v>
      </c>
      <c r="J24" s="430"/>
      <c r="K24" s="430"/>
      <c r="L24" s="430"/>
    </row>
    <row r="25" spans="1:14" s="59" customFormat="1" ht="20.9" customHeight="1">
      <c r="A25" s="213"/>
      <c r="B25" s="476" t="s">
        <v>473</v>
      </c>
      <c r="C25" s="476"/>
      <c r="D25" s="476"/>
      <c r="E25" s="63"/>
      <c r="F25" s="63"/>
      <c r="G25" s="63"/>
      <c r="H25" s="64"/>
      <c r="I25" s="58">
        <f>SUM(I26:I29)</f>
        <v>-289604.09999999998</v>
      </c>
      <c r="J25" s="431"/>
      <c r="K25" s="431"/>
      <c r="L25" s="431"/>
    </row>
    <row r="26" spans="1:14" s="171" customFormat="1" ht="18" customHeight="1">
      <c r="A26" s="356" t="s">
        <v>479</v>
      </c>
      <c r="B26" s="600" t="s">
        <v>478</v>
      </c>
      <c r="C26" s="600"/>
      <c r="D26" s="600"/>
      <c r="E26" s="392" t="s">
        <v>233</v>
      </c>
      <c r="F26" s="358" t="s">
        <v>474</v>
      </c>
      <c r="G26" s="302">
        <v>40000</v>
      </c>
      <c r="H26" s="393">
        <v>-80</v>
      </c>
      <c r="I26" s="394">
        <f t="shared" ref="I26" si="0">+H26*G26/1000</f>
        <v>-3200</v>
      </c>
      <c r="J26" s="432"/>
      <c r="K26" s="432"/>
      <c r="L26" s="432"/>
    </row>
    <row r="27" spans="1:14" s="171" customFormat="1" ht="18" customHeight="1">
      <c r="A27" s="356" t="s">
        <v>480</v>
      </c>
      <c r="B27" s="600" t="s">
        <v>478</v>
      </c>
      <c r="C27" s="600"/>
      <c r="D27" s="600"/>
      <c r="E27" s="392" t="s">
        <v>233</v>
      </c>
      <c r="F27" s="358" t="s">
        <v>474</v>
      </c>
      <c r="G27" s="302">
        <v>5940</v>
      </c>
      <c r="H27" s="393">
        <v>-50</v>
      </c>
      <c r="I27" s="394">
        <f t="shared" ref="I27" si="1">+H27*G27/1000</f>
        <v>-297</v>
      </c>
      <c r="J27" s="432"/>
      <c r="K27" s="432"/>
      <c r="L27" s="432"/>
    </row>
    <row r="28" spans="1:14" s="171" customFormat="1" ht="18" customHeight="1">
      <c r="A28" s="407" t="s">
        <v>517</v>
      </c>
      <c r="B28" s="600" t="s">
        <v>514</v>
      </c>
      <c r="C28" s="600"/>
      <c r="D28" s="600"/>
      <c r="E28" s="392" t="s">
        <v>233</v>
      </c>
      <c r="F28" s="410" t="s">
        <v>516</v>
      </c>
      <c r="G28" s="302">
        <v>177482100</v>
      </c>
      <c r="H28" s="393">
        <v>-1</v>
      </c>
      <c r="I28" s="411">
        <v>-177482.1</v>
      </c>
      <c r="J28" s="432"/>
      <c r="K28" s="432"/>
      <c r="L28" s="432"/>
    </row>
    <row r="29" spans="1:14" s="171" customFormat="1" ht="18" customHeight="1">
      <c r="A29" s="407" t="s">
        <v>518</v>
      </c>
      <c r="B29" s="600" t="s">
        <v>515</v>
      </c>
      <c r="C29" s="600"/>
      <c r="D29" s="600"/>
      <c r="E29" s="392" t="s">
        <v>233</v>
      </c>
      <c r="F29" s="410" t="s">
        <v>516</v>
      </c>
      <c r="G29" s="302">
        <v>108625000</v>
      </c>
      <c r="H29" s="393">
        <v>-1</v>
      </c>
      <c r="I29" s="411">
        <v>-108625</v>
      </c>
      <c r="J29" s="432"/>
      <c r="K29" s="432"/>
      <c r="L29" s="432"/>
      <c r="M29" s="432"/>
      <c r="N29" s="432"/>
    </row>
    <row r="30" spans="1:14">
      <c r="A30" s="185" t="s">
        <v>321</v>
      </c>
      <c r="B30" s="185" t="s">
        <v>519</v>
      </c>
      <c r="C30" s="185" t="s">
        <v>92</v>
      </c>
      <c r="D30" s="601" t="s">
        <v>520</v>
      </c>
      <c r="E30" s="602"/>
      <c r="F30" s="602"/>
      <c r="G30" s="602"/>
      <c r="H30" s="603"/>
      <c r="I30" s="186">
        <f>+I31</f>
        <v>-177513.90000000002</v>
      </c>
    </row>
    <row r="31" spans="1:14" s="56" customFormat="1" ht="54.95" customHeight="1">
      <c r="A31" s="54" t="s">
        <v>521</v>
      </c>
      <c r="B31" s="604" t="s">
        <v>522</v>
      </c>
      <c r="C31" s="604"/>
      <c r="D31" s="604"/>
      <c r="E31" s="604"/>
      <c r="F31" s="604"/>
      <c r="G31" s="604"/>
      <c r="H31" s="604"/>
      <c r="I31" s="55">
        <f>+I32</f>
        <v>-177513.90000000002</v>
      </c>
      <c r="J31" s="430"/>
      <c r="K31" s="430"/>
      <c r="L31" s="430"/>
    </row>
    <row r="32" spans="1:14" s="59" customFormat="1" ht="20.9" customHeight="1">
      <c r="A32" s="213"/>
      <c r="B32" s="476" t="s">
        <v>473</v>
      </c>
      <c r="C32" s="476"/>
      <c r="D32" s="476"/>
      <c r="E32" s="63"/>
      <c r="F32" s="63"/>
      <c r="G32" s="63"/>
      <c r="H32" s="64"/>
      <c r="I32" s="58">
        <f>SUM(I33:I44)</f>
        <v>-177513.90000000002</v>
      </c>
      <c r="J32" s="431"/>
      <c r="K32" s="431"/>
      <c r="L32" s="431"/>
    </row>
    <row r="33" spans="1:12" s="412" customFormat="1" ht="18" customHeight="1">
      <c r="A33" s="407" t="s">
        <v>533</v>
      </c>
      <c r="B33" s="597" t="s">
        <v>524</v>
      </c>
      <c r="C33" s="598"/>
      <c r="D33" s="599"/>
      <c r="E33" s="403" t="s">
        <v>91</v>
      </c>
      <c r="F33" s="410" t="s">
        <v>516</v>
      </c>
      <c r="G33" s="414">
        <v>12061381</v>
      </c>
      <c r="H33" s="415">
        <v>-1</v>
      </c>
      <c r="I33" s="413">
        <v>-12061.3</v>
      </c>
      <c r="J33" s="433"/>
      <c r="K33" s="433"/>
      <c r="L33" s="433"/>
    </row>
    <row r="34" spans="1:12" s="412" customFormat="1" ht="18" customHeight="1">
      <c r="A34" s="407" t="s">
        <v>539</v>
      </c>
      <c r="B34" s="597" t="s">
        <v>524</v>
      </c>
      <c r="C34" s="598"/>
      <c r="D34" s="599"/>
      <c r="E34" s="403" t="s">
        <v>91</v>
      </c>
      <c r="F34" s="410" t="s">
        <v>516</v>
      </c>
      <c r="G34" s="414">
        <v>6860548</v>
      </c>
      <c r="H34" s="415">
        <v>-1</v>
      </c>
      <c r="I34" s="413">
        <v>-6860.5</v>
      </c>
      <c r="J34" s="433"/>
      <c r="K34" s="433"/>
      <c r="L34" s="433"/>
    </row>
    <row r="35" spans="1:12" s="412" customFormat="1" ht="18" customHeight="1">
      <c r="A35" s="407" t="s">
        <v>538</v>
      </c>
      <c r="B35" s="597" t="s">
        <v>524</v>
      </c>
      <c r="C35" s="598"/>
      <c r="D35" s="599"/>
      <c r="E35" s="403" t="s">
        <v>91</v>
      </c>
      <c r="F35" s="410" t="s">
        <v>516</v>
      </c>
      <c r="G35" s="414">
        <v>5833800</v>
      </c>
      <c r="H35" s="415">
        <v>-1</v>
      </c>
      <c r="I35" s="413">
        <v>-5833.8</v>
      </c>
      <c r="J35" s="433"/>
      <c r="K35" s="433"/>
      <c r="L35" s="433"/>
    </row>
    <row r="36" spans="1:12" s="412" customFormat="1" ht="18" customHeight="1">
      <c r="A36" s="407" t="s">
        <v>534</v>
      </c>
      <c r="B36" s="597" t="s">
        <v>524</v>
      </c>
      <c r="C36" s="598"/>
      <c r="D36" s="599"/>
      <c r="E36" s="403" t="s">
        <v>91</v>
      </c>
      <c r="F36" s="410" t="s">
        <v>516</v>
      </c>
      <c r="G36" s="414">
        <v>20091607</v>
      </c>
      <c r="H36" s="415">
        <v>-1</v>
      </c>
      <c r="I36" s="413">
        <v>-20091.599999999999</v>
      </c>
      <c r="J36" s="433"/>
      <c r="K36" s="433"/>
      <c r="L36" s="433"/>
    </row>
    <row r="37" spans="1:12" s="412" customFormat="1" ht="18" customHeight="1">
      <c r="A37" s="407" t="s">
        <v>537</v>
      </c>
      <c r="B37" s="597" t="s">
        <v>524</v>
      </c>
      <c r="C37" s="598"/>
      <c r="D37" s="599"/>
      <c r="E37" s="403" t="s">
        <v>91</v>
      </c>
      <c r="F37" s="410" t="s">
        <v>516</v>
      </c>
      <c r="G37" s="414">
        <v>20464970</v>
      </c>
      <c r="H37" s="415">
        <v>-1</v>
      </c>
      <c r="I37" s="413">
        <v>-20464.900000000001</v>
      </c>
      <c r="J37" s="433"/>
      <c r="K37" s="433"/>
      <c r="L37" s="433"/>
    </row>
    <row r="38" spans="1:12" s="412" customFormat="1" ht="18" customHeight="1">
      <c r="A38" s="407" t="s">
        <v>523</v>
      </c>
      <c r="B38" s="597" t="s">
        <v>524</v>
      </c>
      <c r="C38" s="598"/>
      <c r="D38" s="599"/>
      <c r="E38" s="403" t="s">
        <v>91</v>
      </c>
      <c r="F38" s="410" t="s">
        <v>516</v>
      </c>
      <c r="G38" s="168">
        <v>10649533</v>
      </c>
      <c r="H38" s="169">
        <v>-1</v>
      </c>
      <c r="I38" s="170">
        <v>-10649.5</v>
      </c>
      <c r="J38" s="433"/>
      <c r="K38" s="433"/>
      <c r="L38" s="433"/>
    </row>
    <row r="39" spans="1:12" s="412" customFormat="1" ht="18" customHeight="1">
      <c r="A39" s="407" t="s">
        <v>525</v>
      </c>
      <c r="B39" s="597" t="s">
        <v>524</v>
      </c>
      <c r="C39" s="598"/>
      <c r="D39" s="599"/>
      <c r="E39" s="403" t="s">
        <v>91</v>
      </c>
      <c r="F39" s="410" t="s">
        <v>516</v>
      </c>
      <c r="G39" s="168">
        <v>9915396</v>
      </c>
      <c r="H39" s="169">
        <v>-1</v>
      </c>
      <c r="I39" s="170">
        <v>-9915.2999999999993</v>
      </c>
      <c r="J39" s="433"/>
      <c r="K39" s="433"/>
      <c r="L39" s="433"/>
    </row>
    <row r="40" spans="1:12" s="412" customFormat="1" ht="18" customHeight="1">
      <c r="A40" s="407" t="s">
        <v>526</v>
      </c>
      <c r="B40" s="597" t="s">
        <v>524</v>
      </c>
      <c r="C40" s="598"/>
      <c r="D40" s="599"/>
      <c r="E40" s="403" t="s">
        <v>91</v>
      </c>
      <c r="F40" s="410" t="s">
        <v>516</v>
      </c>
      <c r="G40" s="168">
        <v>7074450</v>
      </c>
      <c r="H40" s="169">
        <v>-1</v>
      </c>
      <c r="I40" s="170">
        <v>-7074.4</v>
      </c>
      <c r="J40" s="433"/>
      <c r="K40" s="433"/>
      <c r="L40" s="433"/>
    </row>
    <row r="41" spans="1:12" s="412" customFormat="1" ht="18" customHeight="1">
      <c r="A41" s="407" t="s">
        <v>527</v>
      </c>
      <c r="B41" s="597" t="s">
        <v>524</v>
      </c>
      <c r="C41" s="598"/>
      <c r="D41" s="599"/>
      <c r="E41" s="403" t="s">
        <v>91</v>
      </c>
      <c r="F41" s="410" t="s">
        <v>516</v>
      </c>
      <c r="G41" s="168">
        <v>15911250</v>
      </c>
      <c r="H41" s="169">
        <v>-1</v>
      </c>
      <c r="I41" s="170">
        <v>-15911.2</v>
      </c>
      <c r="J41" s="433"/>
      <c r="K41" s="433"/>
      <c r="L41" s="433"/>
    </row>
    <row r="42" spans="1:12" s="412" customFormat="1" ht="18" customHeight="1">
      <c r="A42" s="407" t="s">
        <v>528</v>
      </c>
      <c r="B42" s="597" t="s">
        <v>524</v>
      </c>
      <c r="C42" s="598"/>
      <c r="D42" s="599"/>
      <c r="E42" s="403" t="s">
        <v>91</v>
      </c>
      <c r="F42" s="410" t="s">
        <v>516</v>
      </c>
      <c r="G42" s="168">
        <v>12808364</v>
      </c>
      <c r="H42" s="169">
        <v>-1</v>
      </c>
      <c r="I42" s="170">
        <v>-12808.3</v>
      </c>
      <c r="J42" s="433"/>
      <c r="K42" s="433"/>
      <c r="L42" s="433"/>
    </row>
    <row r="43" spans="1:12" s="412" customFormat="1" ht="18" customHeight="1">
      <c r="A43" s="407" t="s">
        <v>535</v>
      </c>
      <c r="B43" s="597" t="s">
        <v>536</v>
      </c>
      <c r="C43" s="598"/>
      <c r="D43" s="599"/>
      <c r="E43" s="403" t="s">
        <v>91</v>
      </c>
      <c r="F43" s="410" t="s">
        <v>516</v>
      </c>
      <c r="G43" s="414">
        <v>12411409</v>
      </c>
      <c r="H43" s="415">
        <v>-1</v>
      </c>
      <c r="I43" s="413">
        <v>-12411.4</v>
      </c>
      <c r="J43" s="433"/>
      <c r="K43" s="433"/>
      <c r="L43" s="433"/>
    </row>
    <row r="44" spans="1:12" s="412" customFormat="1" ht="18" customHeight="1">
      <c r="A44" s="407" t="s">
        <v>540</v>
      </c>
      <c r="B44" s="597" t="s">
        <v>536</v>
      </c>
      <c r="C44" s="598"/>
      <c r="D44" s="599"/>
      <c r="E44" s="403" t="s">
        <v>91</v>
      </c>
      <c r="F44" s="410" t="s">
        <v>516</v>
      </c>
      <c r="G44" s="414">
        <v>43431747</v>
      </c>
      <c r="H44" s="415">
        <v>-1</v>
      </c>
      <c r="I44" s="413">
        <v>-43431.7</v>
      </c>
      <c r="J44" s="433"/>
      <c r="K44" s="433"/>
      <c r="L44" s="433"/>
    </row>
    <row r="45" spans="1:12">
      <c r="A45" s="185" t="s">
        <v>321</v>
      </c>
      <c r="B45" s="185" t="s">
        <v>322</v>
      </c>
      <c r="C45" s="185" t="s">
        <v>92</v>
      </c>
      <c r="D45" s="601" t="s">
        <v>213</v>
      </c>
      <c r="E45" s="602"/>
      <c r="F45" s="602"/>
      <c r="G45" s="602"/>
      <c r="H45" s="603"/>
      <c r="I45" s="186">
        <f>+I46</f>
        <v>-28199.200000000001</v>
      </c>
    </row>
    <row r="46" spans="1:12" s="56" customFormat="1" ht="54.95" customHeight="1">
      <c r="A46" s="54" t="s">
        <v>323</v>
      </c>
      <c r="B46" s="604" t="s">
        <v>349</v>
      </c>
      <c r="C46" s="604"/>
      <c r="D46" s="604"/>
      <c r="E46" s="604"/>
      <c r="F46" s="604"/>
      <c r="G46" s="604"/>
      <c r="H46" s="604"/>
      <c r="I46" s="55">
        <f>+I47</f>
        <v>-28199.200000000001</v>
      </c>
      <c r="J46" s="430"/>
      <c r="K46" s="430"/>
      <c r="L46" s="430"/>
    </row>
    <row r="47" spans="1:12" s="59" customFormat="1" ht="20.9" customHeight="1">
      <c r="A47" s="213"/>
      <c r="B47" s="476" t="s">
        <v>93</v>
      </c>
      <c r="C47" s="476"/>
      <c r="D47" s="476"/>
      <c r="E47" s="63"/>
      <c r="F47" s="63"/>
      <c r="G47" s="63"/>
      <c r="H47" s="64"/>
      <c r="I47" s="58">
        <f>SUM(I48:I56)</f>
        <v>-28199.200000000001</v>
      </c>
      <c r="J47" s="431"/>
      <c r="K47" s="431"/>
      <c r="L47" s="431"/>
    </row>
    <row r="48" spans="1:12" s="171" customFormat="1" ht="18" customHeight="1">
      <c r="A48" s="356" t="s">
        <v>324</v>
      </c>
      <c r="B48" s="597" t="s">
        <v>325</v>
      </c>
      <c r="C48" s="598"/>
      <c r="D48" s="599"/>
      <c r="E48" s="267" t="s">
        <v>233</v>
      </c>
      <c r="F48" s="198" t="s">
        <v>103</v>
      </c>
      <c r="G48" s="168"/>
      <c r="H48" s="169"/>
      <c r="I48" s="170">
        <v>-28199.200000000001</v>
      </c>
      <c r="J48" s="432"/>
      <c r="K48" s="432"/>
      <c r="L48" s="432"/>
    </row>
    <row r="49" spans="9:9">
      <c r="I49" s="318"/>
    </row>
  </sheetData>
  <mergeCells count="50">
    <mergeCell ref="H1:I1"/>
    <mergeCell ref="A10:H10"/>
    <mergeCell ref="B14:D14"/>
    <mergeCell ref="D11:H11"/>
    <mergeCell ref="B12:H12"/>
    <mergeCell ref="B13:D13"/>
    <mergeCell ref="B7:D8"/>
    <mergeCell ref="B9:D9"/>
    <mergeCell ref="A5:I6"/>
    <mergeCell ref="A7:A8"/>
    <mergeCell ref="E7:E8"/>
    <mergeCell ref="H7:I7"/>
    <mergeCell ref="F7:F8"/>
    <mergeCell ref="B48:D48"/>
    <mergeCell ref="G7:G8"/>
    <mergeCell ref="H2:I2"/>
    <mergeCell ref="H3:I3"/>
    <mergeCell ref="D45:H45"/>
    <mergeCell ref="B46:H46"/>
    <mergeCell ref="B22:D22"/>
    <mergeCell ref="B15:D15"/>
    <mergeCell ref="B19:D19"/>
    <mergeCell ref="B20:D20"/>
    <mergeCell ref="B18:D18"/>
    <mergeCell ref="B21:D21"/>
    <mergeCell ref="B16:D16"/>
    <mergeCell ref="B17:D17"/>
    <mergeCell ref="D23:H23"/>
    <mergeCell ref="B24:H24"/>
    <mergeCell ref="B25:D25"/>
    <mergeCell ref="B26:D26"/>
    <mergeCell ref="B27:D27"/>
    <mergeCell ref="B47:D47"/>
    <mergeCell ref="B28:D28"/>
    <mergeCell ref="B29:D29"/>
    <mergeCell ref="D30:H30"/>
    <mergeCell ref="B31:H31"/>
    <mergeCell ref="B32:D32"/>
    <mergeCell ref="B38:D38"/>
    <mergeCell ref="B39:D39"/>
    <mergeCell ref="B40:D40"/>
    <mergeCell ref="B41:D41"/>
    <mergeCell ref="B42:D42"/>
    <mergeCell ref="B33:D33"/>
    <mergeCell ref="B36:D36"/>
    <mergeCell ref="B43:D43"/>
    <mergeCell ref="B37:D37"/>
    <mergeCell ref="B35:D35"/>
    <mergeCell ref="B34:D34"/>
    <mergeCell ref="B44:D44"/>
  </mergeCells>
  <pageMargins left="0.25" right="0.25" top="0.75" bottom="0.75" header="0.3" footer="0.3"/>
  <pageSetup paperSize="9" scale="79" fitToHeight="0" orientation="landscape" verticalDpi="0" r:id="rId1"/>
</worksheet>
</file>

<file path=xl/worksheets/sheet9.xml><?xml version="1.0" encoding="utf-8"?>
<worksheet xmlns="http://schemas.openxmlformats.org/spreadsheetml/2006/main" xmlns:r="http://schemas.openxmlformats.org/officeDocument/2006/relationships">
  <dimension ref="A1:D16"/>
  <sheetViews>
    <sheetView topLeftCell="A7" zoomScale="77" zoomScaleNormal="77" workbookViewId="0">
      <selection activeCell="D15" sqref="D15"/>
    </sheetView>
  </sheetViews>
  <sheetFormatPr defaultColWidth="9.09765625" defaultRowHeight="18"/>
  <cols>
    <col min="1" max="1" width="9.296875" style="4" customWidth="1"/>
    <col min="2" max="2" width="58.59765625" style="177" customWidth="1"/>
    <col min="3" max="3" width="31.09765625" style="5" customWidth="1"/>
    <col min="4" max="4" width="22" style="177" customWidth="1"/>
    <col min="5" max="6" width="9.09765625" style="177"/>
    <col min="7" max="7" width="15.59765625" style="177" customWidth="1"/>
    <col min="8" max="16384" width="9.09765625" style="177"/>
  </cols>
  <sheetData>
    <row r="1" spans="1:4" s="172" customFormat="1" ht="37.5" customHeight="1">
      <c r="C1" s="173" t="s">
        <v>452</v>
      </c>
    </row>
    <row r="2" spans="1:4" s="174" customFormat="1" ht="17.45" customHeight="1">
      <c r="C2" s="175" t="s">
        <v>161</v>
      </c>
      <c r="D2" s="176"/>
    </row>
    <row r="3" spans="1:4" s="174" customFormat="1" ht="17.45" customHeight="1">
      <c r="C3" s="175" t="s">
        <v>9</v>
      </c>
      <c r="D3" s="176"/>
    </row>
    <row r="4" spans="1:4" s="174" customFormat="1"/>
    <row r="5" spans="1:4" ht="17.45" customHeight="1">
      <c r="A5" s="621"/>
      <c r="B5" s="621"/>
      <c r="C5" s="621"/>
    </row>
    <row r="6" spans="1:4" ht="58.4" customHeight="1">
      <c r="A6" s="623" t="s">
        <v>513</v>
      </c>
      <c r="B6" s="623"/>
      <c r="C6" s="623"/>
    </row>
    <row r="7" spans="1:4" ht="17.45" customHeight="1">
      <c r="A7" s="162"/>
      <c r="B7" s="622" t="s">
        <v>106</v>
      </c>
      <c r="C7" s="622"/>
    </row>
    <row r="8" spans="1:4" s="4" customFormat="1" ht="76.400000000000006" customHeight="1">
      <c r="A8" s="178"/>
      <c r="B8" s="620" t="s">
        <v>158</v>
      </c>
      <c r="C8" s="48" t="s">
        <v>42</v>
      </c>
    </row>
    <row r="9" spans="1:4" s="4" customFormat="1" ht="54.45" customHeight="1">
      <c r="A9" s="163"/>
      <c r="B9" s="514"/>
      <c r="C9" s="49" t="s">
        <v>107</v>
      </c>
    </row>
    <row r="10" spans="1:4" s="4" customFormat="1" ht="30.95" customHeight="1">
      <c r="A10" s="163"/>
      <c r="B10" s="164" t="s">
        <v>69</v>
      </c>
      <c r="C10" s="50">
        <f>+C12</f>
        <v>-230214.80000000005</v>
      </c>
    </row>
    <row r="11" spans="1:4">
      <c r="A11" s="163"/>
      <c r="B11" s="164" t="s">
        <v>70</v>
      </c>
      <c r="C11" s="161"/>
    </row>
    <row r="12" spans="1:4" s="4" customFormat="1" ht="32.75">
      <c r="A12" s="179">
        <v>6</v>
      </c>
      <c r="B12" s="180" t="s">
        <v>157</v>
      </c>
      <c r="C12" s="50">
        <f>SUM(C14:C16)</f>
        <v>-230214.80000000005</v>
      </c>
    </row>
    <row r="13" spans="1:4" s="4" customFormat="1">
      <c r="A13" s="1"/>
      <c r="B13" s="1" t="s">
        <v>71</v>
      </c>
      <c r="C13" s="2"/>
    </row>
    <row r="14" spans="1:4" s="4" customFormat="1" ht="36">
      <c r="A14" s="370">
        <v>6.3</v>
      </c>
      <c r="B14" s="52" t="s">
        <v>182</v>
      </c>
      <c r="C14" s="53">
        <f>-'Հավելված N 1'!D104</f>
        <v>-19292.2</v>
      </c>
    </row>
    <row r="15" spans="1:4" s="182" customFormat="1" ht="36">
      <c r="A15" s="51">
        <v>6.7</v>
      </c>
      <c r="B15" s="52" t="s">
        <v>109</v>
      </c>
      <c r="C15" s="53">
        <f>-'Հավելված N 1'!D224</f>
        <v>-210319.60000000003</v>
      </c>
      <c r="D15" s="181"/>
    </row>
    <row r="16" spans="1:4" s="182" customFormat="1" ht="36">
      <c r="A16" s="51">
        <v>6.8</v>
      </c>
      <c r="B16" s="52" t="s">
        <v>512</v>
      </c>
      <c r="C16" s="53">
        <f>-'Հավելված N 1'!D230</f>
        <v>-603</v>
      </c>
      <c r="D16" s="181"/>
    </row>
  </sheetData>
  <mergeCells count="4">
    <mergeCell ref="B8:B9"/>
    <mergeCell ref="A5:C5"/>
    <mergeCell ref="B7:C7"/>
    <mergeCell ref="A6:C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dimension ref="A1:O70"/>
  <sheetViews>
    <sheetView zoomScale="70" zoomScaleNormal="70" zoomScaleSheetLayoutView="100" workbookViewId="0">
      <selection activeCell="H7" sqref="H7"/>
    </sheetView>
  </sheetViews>
  <sheetFormatPr defaultColWidth="9.09765625" defaultRowHeight="18"/>
  <cols>
    <col min="1" max="3" width="8.8984375" style="3" customWidth="1"/>
    <col min="4" max="4" width="10.296875" style="3" customWidth="1"/>
    <col min="5" max="5" width="14.59765625" style="3" customWidth="1"/>
    <col min="6" max="6" width="62.09765625" style="3" customWidth="1"/>
    <col min="7" max="7" width="28.59765625" style="3" customWidth="1"/>
    <col min="8" max="8" width="40.09765625" style="3" customWidth="1"/>
    <col min="9" max="9" width="49.8984375" style="3" customWidth="1"/>
    <col min="10" max="10" width="14.296875" style="3" customWidth="1"/>
    <col min="11" max="16384" width="9.09765625" style="3"/>
  </cols>
  <sheetData>
    <row r="1" spans="1:8" ht="37.950000000000003" customHeight="1">
      <c r="G1" s="173" t="s">
        <v>486</v>
      </c>
    </row>
    <row r="2" spans="1:8" ht="17.45" customHeight="1">
      <c r="G2" s="175" t="s">
        <v>161</v>
      </c>
    </row>
    <row r="3" spans="1:8" ht="17.45" customHeight="1">
      <c r="G3" s="175" t="s">
        <v>9</v>
      </c>
    </row>
    <row r="6" spans="1:8" ht="52.5" customHeight="1">
      <c r="A6" s="624" t="s">
        <v>277</v>
      </c>
      <c r="B6" s="624"/>
      <c r="C6" s="624"/>
      <c r="D6" s="624"/>
      <c r="E6" s="624"/>
      <c r="F6" s="624"/>
      <c r="G6" s="624"/>
    </row>
    <row r="8" spans="1:8">
      <c r="G8" s="7"/>
    </row>
    <row r="9" spans="1:8" s="7" customFormat="1">
      <c r="G9" s="252" t="s">
        <v>28</v>
      </c>
    </row>
    <row r="10" spans="1:8" s="66" customFormat="1" ht="108">
      <c r="A10" s="625" t="s">
        <v>29</v>
      </c>
      <c r="B10" s="625"/>
      <c r="C10" s="625"/>
      <c r="D10" s="625" t="s">
        <v>13</v>
      </c>
      <c r="E10" s="625"/>
      <c r="F10" s="625" t="s">
        <v>19</v>
      </c>
      <c r="G10" s="214" t="s">
        <v>138</v>
      </c>
    </row>
    <row r="11" spans="1:8" s="66" customFormat="1">
      <c r="A11" s="214" t="s">
        <v>139</v>
      </c>
      <c r="B11" s="214" t="s">
        <v>140</v>
      </c>
      <c r="C11" s="214" t="s">
        <v>30</v>
      </c>
      <c r="D11" s="214" t="s">
        <v>16</v>
      </c>
      <c r="E11" s="214" t="s">
        <v>65</v>
      </c>
      <c r="F11" s="625"/>
      <c r="G11" s="214" t="s">
        <v>15</v>
      </c>
    </row>
    <row r="12" spans="1:8" s="66" customFormat="1" ht="34.950000000000003" customHeight="1">
      <c r="A12" s="258"/>
      <c r="B12" s="258"/>
      <c r="C12" s="258"/>
      <c r="D12" s="214"/>
      <c r="E12" s="214"/>
      <c r="F12" s="253" t="s">
        <v>27</v>
      </c>
      <c r="G12" s="235">
        <f>+G34+G14</f>
        <v>0</v>
      </c>
      <c r="H12" s="102"/>
    </row>
    <row r="13" spans="1:8" s="66" customFormat="1">
      <c r="A13" s="258"/>
      <c r="B13" s="258"/>
      <c r="C13" s="258"/>
      <c r="D13" s="214"/>
      <c r="E13" s="214"/>
      <c r="F13" s="258" t="s">
        <v>51</v>
      </c>
      <c r="G13" s="235"/>
    </row>
    <row r="14" spans="1:8" s="66" customFormat="1" ht="34.950000000000003" customHeight="1">
      <c r="A14" s="258"/>
      <c r="B14" s="258"/>
      <c r="C14" s="258"/>
      <c r="D14" s="251"/>
      <c r="E14" s="251"/>
      <c r="F14" s="253" t="s">
        <v>108</v>
      </c>
      <c r="G14" s="297">
        <f t="shared" ref="G14" si="0">+G15</f>
        <v>-31882.1</v>
      </c>
    </row>
    <row r="15" spans="1:8" s="7" customFormat="1" ht="33.85">
      <c r="A15" s="496" t="s">
        <v>77</v>
      </c>
      <c r="B15" s="496"/>
      <c r="C15" s="496"/>
      <c r="D15" s="496"/>
      <c r="E15" s="496"/>
      <c r="F15" s="298" t="s">
        <v>31</v>
      </c>
      <c r="G15" s="235">
        <f t="shared" ref="G15" si="1">+G17</f>
        <v>-31882.1</v>
      </c>
    </row>
    <row r="16" spans="1:8" s="7" customFormat="1">
      <c r="A16" s="496"/>
      <c r="B16" s="496"/>
      <c r="C16" s="496"/>
      <c r="D16" s="496"/>
      <c r="E16" s="496"/>
      <c r="F16" s="258" t="s">
        <v>21</v>
      </c>
      <c r="G16" s="235"/>
    </row>
    <row r="17" spans="1:8" s="7" customFormat="1" ht="33.85">
      <c r="A17" s="496"/>
      <c r="B17" s="496" t="s">
        <v>32</v>
      </c>
      <c r="C17" s="496"/>
      <c r="D17" s="496"/>
      <c r="E17" s="496"/>
      <c r="F17" s="298" t="s">
        <v>33</v>
      </c>
      <c r="G17" s="230">
        <f t="shared" ref="G17" si="2">+G19</f>
        <v>-31882.1</v>
      </c>
    </row>
    <row r="18" spans="1:8" s="7" customFormat="1">
      <c r="A18" s="496"/>
      <c r="B18" s="496"/>
      <c r="C18" s="496"/>
      <c r="D18" s="496"/>
      <c r="E18" s="496"/>
      <c r="F18" s="258" t="s">
        <v>21</v>
      </c>
      <c r="G18" s="299"/>
    </row>
    <row r="19" spans="1:8" s="7" customFormat="1">
      <c r="A19" s="496"/>
      <c r="B19" s="496"/>
      <c r="C19" s="496" t="s">
        <v>32</v>
      </c>
      <c r="D19" s="496"/>
      <c r="E19" s="496"/>
      <c r="F19" s="253" t="s">
        <v>20</v>
      </c>
      <c r="G19" s="230">
        <f>+G21</f>
        <v>-31882.1</v>
      </c>
    </row>
    <row r="20" spans="1:8" s="7" customFormat="1">
      <c r="A20" s="496"/>
      <c r="B20" s="496"/>
      <c r="C20" s="496"/>
      <c r="D20" s="496"/>
      <c r="E20" s="496"/>
      <c r="F20" s="258" t="s">
        <v>21</v>
      </c>
      <c r="G20" s="299"/>
    </row>
    <row r="21" spans="1:8" s="7" customFormat="1">
      <c r="A21" s="496"/>
      <c r="B21" s="496"/>
      <c r="C21" s="496"/>
      <c r="D21" s="496"/>
      <c r="E21" s="496"/>
      <c r="F21" s="258" t="s">
        <v>22</v>
      </c>
      <c r="G21" s="250">
        <f t="shared" ref="G21" si="3">+G23</f>
        <v>-31882.1</v>
      </c>
    </row>
    <row r="22" spans="1:8" s="7" customFormat="1">
      <c r="A22" s="496"/>
      <c r="B22" s="496"/>
      <c r="C22" s="496"/>
      <c r="D22" s="496"/>
      <c r="E22" s="496"/>
      <c r="F22" s="258" t="s">
        <v>21</v>
      </c>
      <c r="G22" s="300"/>
    </row>
    <row r="23" spans="1:8" s="7" customFormat="1">
      <c r="A23" s="496"/>
      <c r="B23" s="496"/>
      <c r="C23" s="496"/>
      <c r="D23" s="308" t="s">
        <v>73</v>
      </c>
      <c r="E23" s="626" t="s">
        <v>79</v>
      </c>
      <c r="F23" s="626" t="s">
        <v>20</v>
      </c>
      <c r="G23" s="235">
        <f>+G25</f>
        <v>-31882.1</v>
      </c>
    </row>
    <row r="24" spans="1:8" s="7" customFormat="1">
      <c r="A24" s="496"/>
      <c r="B24" s="496"/>
      <c r="C24" s="496"/>
      <c r="D24" s="308"/>
      <c r="E24" s="301"/>
      <c r="F24" s="258" t="s">
        <v>21</v>
      </c>
      <c r="G24" s="302"/>
    </row>
    <row r="25" spans="1:8" s="7" customFormat="1">
      <c r="A25" s="496"/>
      <c r="B25" s="496"/>
      <c r="C25" s="496"/>
      <c r="D25" s="497"/>
      <c r="E25" s="282">
        <v>11001</v>
      </c>
      <c r="F25" s="253" t="s">
        <v>20</v>
      </c>
      <c r="G25" s="303">
        <f t="shared" ref="G25" si="4">+G27</f>
        <v>-31882.1</v>
      </c>
    </row>
    <row r="26" spans="1:8" s="7" customFormat="1">
      <c r="A26" s="496"/>
      <c r="B26" s="496"/>
      <c r="C26" s="496"/>
      <c r="D26" s="498"/>
      <c r="E26" s="627"/>
      <c r="F26" s="258" t="s">
        <v>66</v>
      </c>
      <c r="G26" s="304"/>
    </row>
    <row r="27" spans="1:8" s="7" customFormat="1">
      <c r="A27" s="496"/>
      <c r="B27" s="496"/>
      <c r="C27" s="496"/>
      <c r="D27" s="498"/>
      <c r="E27" s="627"/>
      <c r="F27" s="195" t="s">
        <v>22</v>
      </c>
      <c r="G27" s="305">
        <f t="shared" ref="G27" si="5">+G29</f>
        <v>-31882.1</v>
      </c>
    </row>
    <row r="28" spans="1:8" s="7" customFormat="1" ht="50.9" customHeight="1">
      <c r="A28" s="496"/>
      <c r="B28" s="496"/>
      <c r="C28" s="496"/>
      <c r="D28" s="498"/>
      <c r="E28" s="627"/>
      <c r="F28" s="258" t="s">
        <v>23</v>
      </c>
      <c r="G28" s="304"/>
    </row>
    <row r="29" spans="1:8" s="7" customFormat="1">
      <c r="A29" s="496"/>
      <c r="B29" s="496"/>
      <c r="C29" s="496"/>
      <c r="D29" s="498"/>
      <c r="E29" s="627"/>
      <c r="F29" s="251" t="s">
        <v>24</v>
      </c>
      <c r="G29" s="302">
        <f t="shared" ref="G29:G31" si="6">+G30</f>
        <v>-31882.1</v>
      </c>
    </row>
    <row r="30" spans="1:8" s="7" customFormat="1">
      <c r="A30" s="496"/>
      <c r="B30" s="496"/>
      <c r="C30" s="496"/>
      <c r="D30" s="498"/>
      <c r="E30" s="627"/>
      <c r="F30" s="258" t="s">
        <v>25</v>
      </c>
      <c r="G30" s="250">
        <f t="shared" si="6"/>
        <v>-31882.1</v>
      </c>
    </row>
    <row r="31" spans="1:8" s="7" customFormat="1">
      <c r="A31" s="496"/>
      <c r="B31" s="496"/>
      <c r="C31" s="496"/>
      <c r="D31" s="498"/>
      <c r="E31" s="627"/>
      <c r="F31" s="258" t="s">
        <v>78</v>
      </c>
      <c r="G31" s="250">
        <f t="shared" si="6"/>
        <v>-31882.1</v>
      </c>
    </row>
    <row r="32" spans="1:8" s="7" customFormat="1">
      <c r="A32" s="496"/>
      <c r="B32" s="496"/>
      <c r="C32" s="496"/>
      <c r="D32" s="499"/>
      <c r="E32" s="627"/>
      <c r="F32" s="258" t="s">
        <v>26</v>
      </c>
      <c r="G32" s="250">
        <f>+'Հավելված N 2'!G419</f>
        <v>-31882.1</v>
      </c>
      <c r="H32" s="306"/>
    </row>
    <row r="34" spans="1:15" s="66" customFormat="1" ht="33.85">
      <c r="A34" s="258"/>
      <c r="B34" s="258"/>
      <c r="C34" s="258"/>
      <c r="D34" s="214"/>
      <c r="E34" s="214"/>
      <c r="F34" s="253" t="s">
        <v>67</v>
      </c>
      <c r="G34" s="235">
        <f>+G35</f>
        <v>31882.1</v>
      </c>
      <c r="H34" s="307"/>
      <c r="I34" s="102"/>
    </row>
    <row r="35" spans="1:15" s="66" customFormat="1" ht="17.45" customHeight="1">
      <c r="A35" s="628" t="s">
        <v>56</v>
      </c>
      <c r="B35" s="629"/>
      <c r="C35" s="396"/>
      <c r="D35" s="397"/>
      <c r="E35" s="396"/>
      <c r="F35" s="253" t="s">
        <v>53</v>
      </c>
      <c r="G35" s="235">
        <f>+G37+G54</f>
        <v>31882.1</v>
      </c>
      <c r="H35" s="102"/>
    </row>
    <row r="36" spans="1:15" s="66" customFormat="1" ht="16.95" customHeight="1">
      <c r="A36" s="628"/>
      <c r="B36" s="629"/>
      <c r="C36" s="62"/>
      <c r="D36" s="311"/>
      <c r="E36" s="62"/>
      <c r="F36" s="258" t="s">
        <v>21</v>
      </c>
      <c r="G36" s="231"/>
    </row>
    <row r="37" spans="1:15" s="66" customFormat="1">
      <c r="A37" s="628"/>
      <c r="B37" s="630" t="s">
        <v>57</v>
      </c>
      <c r="C37" s="62"/>
      <c r="D37" s="311"/>
      <c r="E37" s="62"/>
      <c r="F37" s="351" t="s">
        <v>54</v>
      </c>
      <c r="G37" s="230">
        <f t="shared" ref="G37" si="7">+G39</f>
        <v>7743.6</v>
      </c>
    </row>
    <row r="38" spans="1:15" s="66" customFormat="1" ht="16.95" customHeight="1">
      <c r="A38" s="628"/>
      <c r="B38" s="464"/>
      <c r="C38" s="62"/>
      <c r="D38" s="311"/>
      <c r="E38" s="62"/>
      <c r="F38" s="258" t="s">
        <v>21</v>
      </c>
      <c r="G38" s="230"/>
    </row>
    <row r="39" spans="1:15" s="66" customFormat="1">
      <c r="A39" s="628"/>
      <c r="B39" s="464"/>
      <c r="C39" s="462" t="s">
        <v>198</v>
      </c>
      <c r="D39" s="311"/>
      <c r="E39" s="62"/>
      <c r="F39" s="351" t="s">
        <v>54</v>
      </c>
      <c r="G39" s="230">
        <f t="shared" ref="G39" si="8">+G41</f>
        <v>7743.6</v>
      </c>
      <c r="H39" s="67"/>
      <c r="I39" s="67"/>
      <c r="J39" s="67"/>
      <c r="K39" s="67"/>
      <c r="L39" s="67"/>
      <c r="M39" s="67"/>
      <c r="N39" s="67"/>
      <c r="O39" s="67"/>
    </row>
    <row r="40" spans="1:15" s="66" customFormat="1" ht="16.95" customHeight="1">
      <c r="A40" s="628"/>
      <c r="B40" s="464"/>
      <c r="C40" s="462"/>
      <c r="D40" s="311"/>
      <c r="E40" s="62"/>
      <c r="F40" s="258" t="s">
        <v>21</v>
      </c>
      <c r="G40" s="230"/>
      <c r="H40" s="67"/>
      <c r="I40" s="67"/>
      <c r="J40" s="67"/>
      <c r="K40" s="67"/>
      <c r="L40" s="67"/>
      <c r="M40" s="67"/>
      <c r="N40" s="67"/>
      <c r="O40" s="67"/>
    </row>
    <row r="41" spans="1:15" s="66" customFormat="1" ht="36">
      <c r="A41" s="628"/>
      <c r="B41" s="464"/>
      <c r="C41" s="462"/>
      <c r="D41" s="311"/>
      <c r="E41" s="62"/>
      <c r="F41" s="356" t="s">
        <v>52</v>
      </c>
      <c r="G41" s="279">
        <f>+G43+G63+G74+G101+G112+G124</f>
        <v>7743.6</v>
      </c>
      <c r="H41" s="67"/>
      <c r="I41" s="67"/>
      <c r="J41" s="67"/>
      <c r="K41" s="67"/>
      <c r="L41" s="67"/>
      <c r="M41" s="67"/>
      <c r="N41" s="67"/>
      <c r="O41" s="67"/>
    </row>
    <row r="42" spans="1:15" s="66" customFormat="1" ht="16.95" customHeight="1">
      <c r="A42" s="628"/>
      <c r="B42" s="464"/>
      <c r="C42" s="462"/>
      <c r="D42" s="311"/>
      <c r="E42" s="62"/>
      <c r="F42" s="356" t="s">
        <v>68</v>
      </c>
      <c r="G42" s="279"/>
      <c r="H42" s="67"/>
      <c r="I42" s="67"/>
      <c r="J42" s="67"/>
      <c r="K42" s="67"/>
      <c r="L42" s="67"/>
      <c r="M42" s="67"/>
      <c r="N42" s="67"/>
      <c r="O42" s="67"/>
    </row>
    <row r="43" spans="1:15" s="66" customFormat="1">
      <c r="A43" s="628"/>
      <c r="B43" s="464"/>
      <c r="C43" s="462"/>
      <c r="D43" s="348">
        <v>1111</v>
      </c>
      <c r="E43" s="480" t="s">
        <v>491</v>
      </c>
      <c r="F43" s="481"/>
      <c r="G43" s="280">
        <f>+G45</f>
        <v>7743.6</v>
      </c>
      <c r="H43" s="67"/>
      <c r="I43" s="67"/>
      <c r="J43" s="67"/>
      <c r="K43" s="67"/>
      <c r="L43" s="67"/>
      <c r="M43" s="67"/>
      <c r="N43" s="67"/>
      <c r="O43" s="67"/>
    </row>
    <row r="44" spans="1:15" s="66" customFormat="1" ht="16.95" customHeight="1">
      <c r="A44" s="628"/>
      <c r="B44" s="464"/>
      <c r="C44" s="462"/>
      <c r="D44" s="311"/>
      <c r="E44" s="62"/>
      <c r="F44" s="258" t="s">
        <v>21</v>
      </c>
      <c r="G44" s="233"/>
      <c r="H44" s="67"/>
      <c r="I44" s="67"/>
      <c r="J44" s="67"/>
      <c r="K44" s="67"/>
      <c r="L44" s="67"/>
      <c r="M44" s="67"/>
      <c r="N44" s="67"/>
      <c r="O44" s="67"/>
    </row>
    <row r="45" spans="1:15" s="66" customFormat="1" ht="67.650000000000006">
      <c r="A45" s="628"/>
      <c r="B45" s="464"/>
      <c r="C45" s="462"/>
      <c r="D45" s="439"/>
      <c r="E45" s="348">
        <v>32003</v>
      </c>
      <c r="F45" s="192" t="s">
        <v>492</v>
      </c>
      <c r="G45" s="236">
        <f>+G47</f>
        <v>7743.6</v>
      </c>
      <c r="H45" s="67"/>
      <c r="I45" s="67"/>
      <c r="J45" s="67"/>
      <c r="K45" s="67"/>
      <c r="L45" s="67"/>
      <c r="M45" s="67"/>
      <c r="N45" s="67"/>
      <c r="O45" s="67"/>
    </row>
    <row r="46" spans="1:15" s="66" customFormat="1" ht="16.95" customHeight="1">
      <c r="A46" s="628"/>
      <c r="B46" s="464"/>
      <c r="C46" s="462"/>
      <c r="D46" s="439"/>
      <c r="E46" s="461"/>
      <c r="F46" s="258" t="s">
        <v>66</v>
      </c>
      <c r="G46" s="231"/>
    </row>
    <row r="47" spans="1:15" s="70" customFormat="1" ht="36">
      <c r="A47" s="628"/>
      <c r="B47" s="464"/>
      <c r="C47" s="462"/>
      <c r="D47" s="439"/>
      <c r="E47" s="461"/>
      <c r="F47" s="283" t="s">
        <v>52</v>
      </c>
      <c r="G47" s="240">
        <f t="shared" ref="G47" si="9">G49</f>
        <v>7743.6</v>
      </c>
    </row>
    <row r="48" spans="1:15" s="66" customFormat="1" ht="54">
      <c r="A48" s="628"/>
      <c r="B48" s="464"/>
      <c r="C48" s="462"/>
      <c r="D48" s="439"/>
      <c r="E48" s="461"/>
      <c r="F48" s="284" t="s">
        <v>58</v>
      </c>
      <c r="G48" s="231"/>
    </row>
    <row r="49" spans="1:15" s="66" customFormat="1" ht="16.95" customHeight="1">
      <c r="A49" s="628"/>
      <c r="B49" s="464"/>
      <c r="C49" s="462"/>
      <c r="D49" s="439"/>
      <c r="E49" s="461"/>
      <c r="F49" s="285" t="s">
        <v>24</v>
      </c>
      <c r="G49" s="231">
        <f>+G50</f>
        <v>7743.6</v>
      </c>
    </row>
    <row r="50" spans="1:15" s="66" customFormat="1" ht="16.95" customHeight="1">
      <c r="A50" s="628"/>
      <c r="B50" s="464"/>
      <c r="C50" s="462"/>
      <c r="D50" s="439"/>
      <c r="E50" s="461"/>
      <c r="F50" s="258" t="s">
        <v>25</v>
      </c>
      <c r="G50" s="241">
        <f t="shared" ref="G50" si="10">G51</f>
        <v>7743.6</v>
      </c>
    </row>
    <row r="51" spans="1:15" s="66" customFormat="1" ht="16.95" customHeight="1">
      <c r="A51" s="628"/>
      <c r="B51" s="464"/>
      <c r="C51" s="462"/>
      <c r="D51" s="439"/>
      <c r="E51" s="461"/>
      <c r="F51" s="258" t="s">
        <v>165</v>
      </c>
      <c r="G51" s="241">
        <f t="shared" ref="G51:G52" si="11">+G52</f>
        <v>7743.6</v>
      </c>
    </row>
    <row r="52" spans="1:15" s="66" customFormat="1" ht="36">
      <c r="A52" s="628"/>
      <c r="B52" s="464"/>
      <c r="C52" s="462"/>
      <c r="D52" s="439"/>
      <c r="E52" s="461"/>
      <c r="F52" s="258" t="s">
        <v>210</v>
      </c>
      <c r="G52" s="241">
        <f t="shared" si="11"/>
        <v>7743.6</v>
      </c>
      <c r="H52" s="71"/>
    </row>
    <row r="53" spans="1:15" s="66" customFormat="1" ht="36">
      <c r="A53" s="628"/>
      <c r="B53" s="465"/>
      <c r="C53" s="462"/>
      <c r="D53" s="439"/>
      <c r="E53" s="461"/>
      <c r="F53" s="258" t="s">
        <v>167</v>
      </c>
      <c r="G53" s="241">
        <f>+'Հավելված N 2'!G323</f>
        <v>7743.6</v>
      </c>
      <c r="H53" s="72"/>
    </row>
    <row r="54" spans="1:15" s="66" customFormat="1">
      <c r="A54" s="628"/>
      <c r="B54" s="462" t="s">
        <v>110</v>
      </c>
      <c r="C54" s="62"/>
      <c r="D54" s="311"/>
      <c r="E54" s="62"/>
      <c r="F54" s="253" t="s">
        <v>213</v>
      </c>
      <c r="G54" s="230">
        <f>+G56</f>
        <v>24138.5</v>
      </c>
    </row>
    <row r="55" spans="1:15" s="66" customFormat="1" ht="16.95" customHeight="1">
      <c r="A55" s="628"/>
      <c r="B55" s="462"/>
      <c r="C55" s="309"/>
      <c r="D55" s="312"/>
      <c r="E55" s="62"/>
      <c r="F55" s="258" t="s">
        <v>21</v>
      </c>
      <c r="G55" s="230"/>
    </row>
    <row r="56" spans="1:15" s="66" customFormat="1">
      <c r="A56" s="628"/>
      <c r="B56" s="462"/>
      <c r="C56" s="463" t="s">
        <v>198</v>
      </c>
      <c r="D56" s="311"/>
      <c r="E56" s="62"/>
      <c r="F56" s="253" t="s">
        <v>213</v>
      </c>
      <c r="G56" s="230">
        <f>+G58</f>
        <v>24138.5</v>
      </c>
      <c r="H56" s="67"/>
      <c r="I56" s="67"/>
      <c r="J56" s="67"/>
      <c r="K56" s="67"/>
      <c r="L56" s="67"/>
      <c r="M56" s="67"/>
      <c r="N56" s="67"/>
      <c r="O56" s="67"/>
    </row>
    <row r="57" spans="1:15" s="66" customFormat="1" ht="16.95" customHeight="1">
      <c r="A57" s="628"/>
      <c r="B57" s="462"/>
      <c r="C57" s="464"/>
      <c r="D57" s="311"/>
      <c r="E57" s="62"/>
      <c r="F57" s="258" t="s">
        <v>21</v>
      </c>
      <c r="G57" s="230"/>
      <c r="H57" s="67"/>
      <c r="I57" s="67"/>
      <c r="J57" s="67"/>
      <c r="K57" s="67"/>
      <c r="L57" s="67"/>
      <c r="M57" s="67"/>
      <c r="N57" s="67"/>
      <c r="O57" s="67"/>
    </row>
    <row r="58" spans="1:15" s="66" customFormat="1" ht="36">
      <c r="A58" s="628"/>
      <c r="B58" s="462"/>
      <c r="C58" s="464"/>
      <c r="D58" s="311"/>
      <c r="E58" s="62"/>
      <c r="F58" s="256" t="s">
        <v>52</v>
      </c>
      <c r="G58" s="230">
        <f>+G60</f>
        <v>24138.5</v>
      </c>
      <c r="H58" s="67"/>
      <c r="I58" s="67"/>
      <c r="J58" s="67"/>
      <c r="K58" s="67"/>
      <c r="L58" s="67"/>
      <c r="M58" s="67"/>
      <c r="N58" s="67"/>
      <c r="O58" s="67"/>
    </row>
    <row r="59" spans="1:15" s="66" customFormat="1" ht="16.95" customHeight="1">
      <c r="A59" s="628"/>
      <c r="B59" s="462"/>
      <c r="C59" s="464"/>
      <c r="D59" s="312"/>
      <c r="E59" s="309"/>
      <c r="F59" s="256" t="s">
        <v>21</v>
      </c>
      <c r="G59" s="233"/>
      <c r="H59" s="67"/>
      <c r="I59" s="67"/>
      <c r="J59" s="67"/>
      <c r="K59" s="67"/>
      <c r="L59" s="67"/>
      <c r="M59" s="67"/>
      <c r="N59" s="67"/>
      <c r="O59" s="67"/>
    </row>
    <row r="60" spans="1:15" s="66" customFormat="1" ht="18" customHeight="1">
      <c r="A60" s="628"/>
      <c r="B60" s="462"/>
      <c r="C60" s="464"/>
      <c r="D60" s="294">
        <v>1130</v>
      </c>
      <c r="E60" s="487" t="s">
        <v>195</v>
      </c>
      <c r="F60" s="488"/>
      <c r="G60" s="235">
        <f>+G62</f>
        <v>24138.5</v>
      </c>
      <c r="H60" s="67"/>
      <c r="I60" s="67"/>
      <c r="J60" s="67"/>
      <c r="K60" s="67"/>
      <c r="L60" s="67"/>
      <c r="M60" s="67"/>
      <c r="N60" s="67"/>
      <c r="O60" s="67"/>
    </row>
    <row r="61" spans="1:15" s="66" customFormat="1" ht="16.95" customHeight="1">
      <c r="A61" s="628"/>
      <c r="B61" s="462"/>
      <c r="C61" s="464"/>
      <c r="D61" s="294"/>
      <c r="E61" s="287"/>
      <c r="F61" s="288" t="s">
        <v>21</v>
      </c>
      <c r="G61" s="233"/>
      <c r="H61" s="67"/>
      <c r="I61" s="67"/>
      <c r="J61" s="67"/>
      <c r="K61" s="67"/>
      <c r="L61" s="67"/>
      <c r="M61" s="67"/>
      <c r="N61" s="67"/>
      <c r="O61" s="67"/>
    </row>
    <row r="62" spans="1:15" s="66" customFormat="1" ht="67.650000000000006">
      <c r="A62" s="628"/>
      <c r="B62" s="462"/>
      <c r="C62" s="464"/>
      <c r="D62" s="484"/>
      <c r="E62" s="287">
        <v>32001</v>
      </c>
      <c r="F62" s="289" t="s">
        <v>196</v>
      </c>
      <c r="G62" s="237">
        <f t="shared" ref="G62" si="12">+G64</f>
        <v>24138.5</v>
      </c>
      <c r="H62" s="67"/>
      <c r="I62" s="67"/>
      <c r="J62" s="67"/>
      <c r="K62" s="67"/>
      <c r="L62" s="67"/>
      <c r="M62" s="67"/>
      <c r="N62" s="67"/>
      <c r="O62" s="67"/>
    </row>
    <row r="63" spans="1:15" s="66" customFormat="1" ht="16.95" customHeight="1">
      <c r="A63" s="628"/>
      <c r="B63" s="462"/>
      <c r="C63" s="464"/>
      <c r="D63" s="485"/>
      <c r="E63" s="482"/>
      <c r="F63" s="257" t="s">
        <v>66</v>
      </c>
      <c r="G63" s="231"/>
    </row>
    <row r="64" spans="1:15" s="70" customFormat="1" ht="36">
      <c r="A64" s="628"/>
      <c r="B64" s="462"/>
      <c r="C64" s="464"/>
      <c r="D64" s="485"/>
      <c r="E64" s="483"/>
      <c r="F64" s="283" t="s">
        <v>214</v>
      </c>
      <c r="G64" s="239">
        <f t="shared" ref="G64" si="13">+G66</f>
        <v>24138.5</v>
      </c>
    </row>
    <row r="65" spans="1:8" s="66" customFormat="1" ht="54">
      <c r="A65" s="628"/>
      <c r="B65" s="462"/>
      <c r="C65" s="464"/>
      <c r="D65" s="485"/>
      <c r="E65" s="483"/>
      <c r="F65" s="257" t="s">
        <v>58</v>
      </c>
      <c r="G65" s="231"/>
    </row>
    <row r="66" spans="1:8" s="66" customFormat="1" ht="16.95" customHeight="1">
      <c r="A66" s="628"/>
      <c r="B66" s="462"/>
      <c r="C66" s="464"/>
      <c r="D66" s="485"/>
      <c r="E66" s="483"/>
      <c r="F66" s="290" t="s">
        <v>24</v>
      </c>
      <c r="G66" s="241">
        <f>+G67</f>
        <v>24138.5</v>
      </c>
    </row>
    <row r="67" spans="1:8" s="66" customFormat="1" ht="16.95" customHeight="1">
      <c r="A67" s="628"/>
      <c r="B67" s="462"/>
      <c r="C67" s="464"/>
      <c r="D67" s="485"/>
      <c r="E67" s="483"/>
      <c r="F67" s="258" t="s">
        <v>25</v>
      </c>
      <c r="G67" s="241">
        <f t="shared" ref="G67:G69" si="14">+G68</f>
        <v>24138.5</v>
      </c>
    </row>
    <row r="68" spans="1:8" s="66" customFormat="1" ht="16.95" customHeight="1">
      <c r="A68" s="628"/>
      <c r="B68" s="462"/>
      <c r="C68" s="464"/>
      <c r="D68" s="485"/>
      <c r="E68" s="483"/>
      <c r="F68" s="258" t="s">
        <v>165</v>
      </c>
      <c r="G68" s="241">
        <f t="shared" si="14"/>
        <v>24138.5</v>
      </c>
    </row>
    <row r="69" spans="1:8" s="66" customFormat="1" ht="36">
      <c r="A69" s="628"/>
      <c r="B69" s="462"/>
      <c r="C69" s="464"/>
      <c r="D69" s="485"/>
      <c r="E69" s="483"/>
      <c r="F69" s="258" t="s">
        <v>166</v>
      </c>
      <c r="G69" s="241">
        <f t="shared" si="14"/>
        <v>24138.5</v>
      </c>
      <c r="H69" s="71"/>
    </row>
    <row r="70" spans="1:8" s="66" customFormat="1" ht="36">
      <c r="A70" s="628"/>
      <c r="B70" s="462"/>
      <c r="C70" s="465"/>
      <c r="D70" s="486"/>
      <c r="E70" s="483"/>
      <c r="F70" s="258" t="s">
        <v>167</v>
      </c>
      <c r="G70" s="241">
        <f>+'Հավելված N 2'!G391</f>
        <v>24138.5</v>
      </c>
      <c r="H70" s="72"/>
    </row>
  </sheetData>
  <mergeCells count="26">
    <mergeCell ref="E60:F60"/>
    <mergeCell ref="E63:E70"/>
    <mergeCell ref="A35:A70"/>
    <mergeCell ref="B35:B36"/>
    <mergeCell ref="B54:B70"/>
    <mergeCell ref="D62:D70"/>
    <mergeCell ref="C56:C70"/>
    <mergeCell ref="E43:F43"/>
    <mergeCell ref="E46:E53"/>
    <mergeCell ref="D45:D53"/>
    <mergeCell ref="B37:B53"/>
    <mergeCell ref="C39:C53"/>
    <mergeCell ref="A6:G6"/>
    <mergeCell ref="A10:C10"/>
    <mergeCell ref="D10:E10"/>
    <mergeCell ref="F10:F11"/>
    <mergeCell ref="A15:A32"/>
    <mergeCell ref="B15:B16"/>
    <mergeCell ref="C15:C18"/>
    <mergeCell ref="D15:D22"/>
    <mergeCell ref="E15:E22"/>
    <mergeCell ref="B17:B32"/>
    <mergeCell ref="C19:C32"/>
    <mergeCell ref="E23:F23"/>
    <mergeCell ref="E26:E32"/>
    <mergeCell ref="D25:D32"/>
  </mergeCells>
  <pageMargins left="0.7" right="0.7" top="0.75" bottom="0.75" header="0.3" footer="0.3"/>
  <pageSetup paperSize="9"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Հավելված N 1</vt:lpstr>
      <vt:lpstr>Հավելված N 2</vt:lpstr>
      <vt:lpstr>Հավելված N 3</vt:lpstr>
      <vt:lpstr>Հավելված N 4</vt:lpstr>
      <vt:lpstr>Հավելված N 5</vt:lpstr>
      <vt:lpstr>Հավելված N 6</vt:lpstr>
      <vt:lpstr>Հավելված N 7</vt:lpstr>
      <vt:lpstr>Հավելված N 8</vt:lpstr>
      <vt:lpstr>Հավելված N 9</vt:lpstr>
      <vt:lpstr>Հավելված N 10</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dc:creator>
  <cp:keywords>https://mul2.gov.am/tasks/721368/oneclick/havelvatsner.xlsx?token=71969425d27982cd9a4ce4e2cc87c8cf</cp:keywords>
  <cp:lastModifiedBy>User</cp:lastModifiedBy>
  <cp:lastPrinted>2022-12-16T13:27:33Z</cp:lastPrinted>
  <dcterms:created xsi:type="dcterms:W3CDTF">2022-01-04T07:12:58Z</dcterms:created>
  <dcterms:modified xsi:type="dcterms:W3CDTF">2022-12-21T07:21:43Z</dcterms:modified>
</cp:coreProperties>
</file>